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66A92A18-5823-4241-9167-C3C0551AE43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6" i="1" l="1"/>
  <c r="BT26" i="1"/>
  <c r="BS26" i="1" s="1"/>
  <c r="AW26" i="1" s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V26" i="1" s="1"/>
  <c r="W26" i="1"/>
  <c r="O26" i="1"/>
  <c r="BU25" i="1"/>
  <c r="BT25" i="1"/>
  <c r="BR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H25" i="1" s="1"/>
  <c r="X25" i="1"/>
  <c r="W25" i="1"/>
  <c r="V25" i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W24" i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BU22" i="1"/>
  <c r="BT22" i="1"/>
  <c r="BR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BU20" i="1"/>
  <c r="BT20" i="1"/>
  <c r="BR20" i="1"/>
  <c r="BS20" i="1" s="1"/>
  <c r="AW20" i="1" s="1"/>
  <c r="AY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BU19" i="1"/>
  <c r="BT19" i="1"/>
  <c r="BR19" i="1"/>
  <c r="BS19" i="1" s="1"/>
  <c r="AW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V19" i="1" s="1"/>
  <c r="O19" i="1"/>
  <c r="BU18" i="1"/>
  <c r="BT18" i="1"/>
  <c r="BR18" i="1"/>
  <c r="BS18" i="1" s="1"/>
  <c r="AW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H18" i="1" s="1"/>
  <c r="X18" i="1"/>
  <c r="W18" i="1"/>
  <c r="O18" i="1"/>
  <c r="BU17" i="1"/>
  <c r="BT17" i="1"/>
  <c r="BR17" i="1"/>
  <c r="BS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J17" i="1" s="1"/>
  <c r="X17" i="1"/>
  <c r="W17" i="1"/>
  <c r="V17" i="1"/>
  <c r="O17" i="1"/>
  <c r="V24" i="1" l="1"/>
  <c r="V23" i="1"/>
  <c r="AY19" i="1"/>
  <c r="V18" i="1"/>
  <c r="BS24" i="1"/>
  <c r="R24" i="1" s="1"/>
  <c r="M23" i="1"/>
  <c r="I23" i="1"/>
  <c r="AX23" i="1" s="1"/>
  <c r="I21" i="1"/>
  <c r="AX21" i="1" s="1"/>
  <c r="BA21" i="1" s="1"/>
  <c r="AJ21" i="1"/>
  <c r="J21" i="1"/>
  <c r="M21" i="1"/>
  <c r="V20" i="1"/>
  <c r="BS21" i="1"/>
  <c r="BS22" i="1"/>
  <c r="AW22" i="1" s="1"/>
  <c r="AY22" i="1" s="1"/>
  <c r="AY18" i="1"/>
  <c r="V21" i="1"/>
  <c r="BS23" i="1"/>
  <c r="R23" i="1" s="1"/>
  <c r="V22" i="1"/>
  <c r="BS25" i="1"/>
  <c r="AY26" i="1"/>
  <c r="AW21" i="1"/>
  <c r="AY21" i="1" s="1"/>
  <c r="R21" i="1"/>
  <c r="H19" i="1"/>
  <c r="J19" i="1"/>
  <c r="I19" i="1"/>
  <c r="AX19" i="1" s="1"/>
  <c r="BA19" i="1" s="1"/>
  <c r="AJ19" i="1"/>
  <c r="M19" i="1"/>
  <c r="J20" i="1"/>
  <c r="I20" i="1"/>
  <c r="AX20" i="1" s="1"/>
  <c r="BA20" i="1" s="1"/>
  <c r="M20" i="1"/>
  <c r="AJ20" i="1"/>
  <c r="H20" i="1"/>
  <c r="Z25" i="1"/>
  <c r="M26" i="1"/>
  <c r="H26" i="1"/>
  <c r="J26" i="1"/>
  <c r="I26" i="1"/>
  <c r="AX26" i="1" s="1"/>
  <c r="BA26" i="1" s="1"/>
  <c r="AJ26" i="1"/>
  <c r="AW23" i="1"/>
  <c r="AY23" i="1" s="1"/>
  <c r="Z18" i="1"/>
  <c r="AW25" i="1"/>
  <c r="AY25" i="1" s="1"/>
  <c r="R25" i="1"/>
  <c r="R17" i="1"/>
  <c r="AW17" i="1"/>
  <c r="AY17" i="1" s="1"/>
  <c r="I22" i="1"/>
  <c r="AX22" i="1" s="1"/>
  <c r="H22" i="1"/>
  <c r="AJ22" i="1"/>
  <c r="M22" i="1"/>
  <c r="J22" i="1"/>
  <c r="R20" i="1"/>
  <c r="I18" i="1"/>
  <c r="AX18" i="1" s="1"/>
  <c r="BA18" i="1" s="1"/>
  <c r="H21" i="1"/>
  <c r="AJ23" i="1"/>
  <c r="I25" i="1"/>
  <c r="AX25" i="1" s="1"/>
  <c r="I17" i="1"/>
  <c r="AX17" i="1" s="1"/>
  <c r="M17" i="1"/>
  <c r="J18" i="1"/>
  <c r="R18" i="1"/>
  <c r="H23" i="1"/>
  <c r="M24" i="1"/>
  <c r="J25" i="1"/>
  <c r="AJ17" i="1"/>
  <c r="J23" i="1"/>
  <c r="AJ24" i="1"/>
  <c r="H17" i="1"/>
  <c r="M18" i="1"/>
  <c r="R19" i="1"/>
  <c r="H24" i="1"/>
  <c r="M25" i="1"/>
  <c r="R26" i="1"/>
  <c r="I24" i="1"/>
  <c r="AX24" i="1" s="1"/>
  <c r="AJ18" i="1"/>
  <c r="AJ25" i="1"/>
  <c r="AW24" i="1" l="1"/>
  <c r="AY24" i="1" s="1"/>
  <c r="BA24" i="1"/>
  <c r="BA25" i="1"/>
  <c r="R22" i="1"/>
  <c r="S22" i="1" s="1"/>
  <c r="T22" i="1" s="1"/>
  <c r="P22" i="1" s="1"/>
  <c r="N22" i="1" s="1"/>
  <c r="Q22" i="1" s="1"/>
  <c r="K22" i="1" s="1"/>
  <c r="L22" i="1" s="1"/>
  <c r="BA22" i="1"/>
  <c r="Z24" i="1"/>
  <c r="Z21" i="1"/>
  <c r="S20" i="1"/>
  <c r="T20" i="1" s="1"/>
  <c r="P20" i="1" s="1"/>
  <c r="N20" i="1" s="1"/>
  <c r="Q20" i="1" s="1"/>
  <c r="K20" i="1" s="1"/>
  <c r="L20" i="1" s="1"/>
  <c r="S19" i="1"/>
  <c r="T19" i="1" s="1"/>
  <c r="P19" i="1" s="1"/>
  <c r="N19" i="1" s="1"/>
  <c r="Q19" i="1" s="1"/>
  <c r="K19" i="1" s="1"/>
  <c r="L19" i="1" s="1"/>
  <c r="Z23" i="1"/>
  <c r="S17" i="1"/>
  <c r="T17" i="1" s="1"/>
  <c r="S18" i="1"/>
  <c r="T18" i="1" s="1"/>
  <c r="Z17" i="1"/>
  <c r="Z26" i="1"/>
  <c r="Z20" i="1"/>
  <c r="S25" i="1"/>
  <c r="T25" i="1" s="1"/>
  <c r="Z19" i="1"/>
  <c r="BA17" i="1"/>
  <c r="S26" i="1"/>
  <c r="T26" i="1" s="1"/>
  <c r="P26" i="1" s="1"/>
  <c r="N26" i="1" s="1"/>
  <c r="Q26" i="1" s="1"/>
  <c r="K26" i="1" s="1"/>
  <c r="L26" i="1" s="1"/>
  <c r="Z22" i="1"/>
  <c r="S24" i="1"/>
  <c r="T24" i="1" s="1"/>
  <c r="S21" i="1"/>
  <c r="T21" i="1" s="1"/>
  <c r="P21" i="1" s="1"/>
  <c r="N21" i="1" s="1"/>
  <c r="Q21" i="1" s="1"/>
  <c r="K21" i="1" s="1"/>
  <c r="L21" i="1" s="1"/>
  <c r="S23" i="1"/>
  <c r="T23" i="1" s="1"/>
  <c r="P23" i="1" s="1"/>
  <c r="N23" i="1" s="1"/>
  <c r="Q23" i="1" s="1"/>
  <c r="K23" i="1" s="1"/>
  <c r="L23" i="1" s="1"/>
  <c r="BA23" i="1"/>
  <c r="U20" i="1" l="1"/>
  <c r="Y20" i="1" s="1"/>
  <c r="AB20" i="1"/>
  <c r="AC20" i="1" s="1"/>
  <c r="AA20" i="1"/>
  <c r="AA24" i="1"/>
  <c r="U24" i="1"/>
  <c r="Y24" i="1" s="1"/>
  <c r="AB24" i="1"/>
  <c r="AC24" i="1" s="1"/>
  <c r="AA18" i="1"/>
  <c r="U18" i="1"/>
  <c r="Y18" i="1" s="1"/>
  <c r="AB18" i="1"/>
  <c r="P18" i="1"/>
  <c r="N18" i="1" s="1"/>
  <c r="Q18" i="1" s="1"/>
  <c r="K18" i="1" s="1"/>
  <c r="L18" i="1" s="1"/>
  <c r="U17" i="1"/>
  <c r="Y17" i="1" s="1"/>
  <c r="AB17" i="1"/>
  <c r="AA17" i="1"/>
  <c r="U22" i="1"/>
  <c r="Y22" i="1" s="1"/>
  <c r="AB22" i="1"/>
  <c r="AA22" i="1"/>
  <c r="U21" i="1"/>
  <c r="Y21" i="1" s="1"/>
  <c r="AB21" i="1"/>
  <c r="AC21" i="1" s="1"/>
  <c r="AA21" i="1"/>
  <c r="U26" i="1"/>
  <c r="Y26" i="1" s="1"/>
  <c r="AB26" i="1"/>
  <c r="AA26" i="1"/>
  <c r="P17" i="1"/>
  <c r="N17" i="1" s="1"/>
  <c r="Q17" i="1" s="1"/>
  <c r="K17" i="1" s="1"/>
  <c r="L17" i="1" s="1"/>
  <c r="U19" i="1"/>
  <c r="Y19" i="1" s="1"/>
  <c r="AB19" i="1"/>
  <c r="AA19" i="1"/>
  <c r="P24" i="1"/>
  <c r="N24" i="1" s="1"/>
  <c r="Q24" i="1" s="1"/>
  <c r="K24" i="1" s="1"/>
  <c r="L24" i="1" s="1"/>
  <c r="U23" i="1"/>
  <c r="Y23" i="1" s="1"/>
  <c r="AB23" i="1"/>
  <c r="AA23" i="1"/>
  <c r="U25" i="1"/>
  <c r="Y25" i="1" s="1"/>
  <c r="AB25" i="1"/>
  <c r="AA25" i="1"/>
  <c r="P25" i="1"/>
  <c r="N25" i="1" s="1"/>
  <c r="Q25" i="1" s="1"/>
  <c r="K25" i="1" s="1"/>
  <c r="L25" i="1" s="1"/>
  <c r="AC23" i="1" l="1"/>
  <c r="AC22" i="1"/>
  <c r="AC26" i="1"/>
  <c r="AC19" i="1"/>
  <c r="AC17" i="1"/>
  <c r="AC25" i="1"/>
  <c r="AC18" i="1"/>
</calcChain>
</file>

<file path=xl/sharedStrings.xml><?xml version="1.0" encoding="utf-8"?>
<sst xmlns="http://schemas.openxmlformats.org/spreadsheetml/2006/main" count="1410" uniqueCount="343">
  <si>
    <t>File opened</t>
  </si>
  <si>
    <t>2019-08-24 14:21:10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</si>
  <si>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</si>
  <si>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</si>
  <si>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</si>
  <si>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</si>
  <si>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</si>
  <si>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</si>
  <si>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</si>
  <si>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</si>
  <si>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</si>
  <si>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</si>
  <si>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</si>
  <si>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{"tazero": "0.00774765", "flowazero": "0.4286", "ssa_ref": "36614.9", "h2obspan2b": "0.0963575", "co2bzero": "0.880288", "co2aspanconc2": "0", "h2oazero": "1.00263", "co2bspan2b": "0.162103", "co2bspan2": "0", "h2obspanconc1": "20", "h2oaspan2": "0", "co2aspan2b": "0.163711", "co2aspanconc1": "1002", "co2azero": "0.869071", "h2oaspan2a": "0.0661155", "tbzero": "0.197721", "co2aspan1": "0.992625", "flowmeterzero": "0.991801", "co2bspanconc2": "0", "co2bspan2a": "0.163389", "flowbzero": "0.20796", "h2oaspanconc1": "12.19", "h2obspan2a": "0.0975941", "h2obspan1": "0.998578", "h2oaspanconc2": "0", "co2bspanconc1": "1002", "h2obspanconc2": "0", "h2obspan2": "0", "ssb_ref": "36526.8", "chamberpressurezero": "2.57337", "h2oaspan1": "1.00223", "co2aspan2": "0", "co2aspan2a": "0.164928", "oxygen": "21", "h2oaspan2b": "0.0662632", "h2obzero": "1.01783", "co2bspan1": "0.992131"}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</si>
  <si>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</si>
  <si>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</si>
  <si>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</si>
  <si>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</si>
  <si>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</si>
  <si>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</si>
  <si>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</si>
  <si>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</si>
  <si>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</si>
  <si>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14:21:10</t>
  </si>
  <si>
    <t>Stability Definition:	A (GasEx): Slp&lt;0.3 Std&lt;0.5	gsw (GasEx): Slp&lt;1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</si>
  <si>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</si>
  <si>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</si>
  <si>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</si>
  <si>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</si>
  <si>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</si>
  <si>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</si>
  <si>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</si>
  <si>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</si>
  <si>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</si>
  <si>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</si>
  <si>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</si>
  <si>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</si>
  <si>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</si>
  <si>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</si>
  <si>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</si>
  <si>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</si>
  <si>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</si>
  <si>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</si>
  <si>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</si>
  <si>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</si>
  <si>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</si>
  <si>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</si>
  <si>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</si>
  <si>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</si>
  <si>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</si>
  <si>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</si>
  <si>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</si>
  <si>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</si>
  <si>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</si>
  <si>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</si>
  <si>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</si>
  <si>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</si>
  <si>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</si>
  <si>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</si>
  <si>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</si>
  <si>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</si>
  <si>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</si>
  <si>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</si>
  <si>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</si>
  <si>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</si>
  <si>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</si>
  <si>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</si>
  <si>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</si>
  <si>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</si>
  <si>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</si>
  <si>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</si>
  <si>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1.03404 73.7926 383.169 615.575 846.209 1051.07 1225.87 1394.5</t>
  </si>
  <si>
    <t>Fs_true</t>
  </si>
  <si>
    <t>-0.0945659 98.7461 401.969 600.047 801.227 1001.1 1198.91 1401.13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</si>
  <si>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</si>
  <si>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</si>
  <si>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</si>
  <si>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</si>
  <si>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</si>
  <si>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</si>
  <si>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</si>
  <si>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</si>
  <si>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</si>
  <si>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</si>
  <si>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</si>
  <si>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</si>
  <si>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</si>
  <si>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</si>
  <si>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</si>
  <si>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</si>
  <si>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</si>
  <si>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</si>
  <si>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</si>
  <si>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</si>
  <si>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</si>
  <si>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</si>
  <si>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</si>
  <si>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</si>
  <si>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</si>
  <si>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</si>
  <si>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</si>
  <si>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</si>
  <si>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</si>
  <si>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</si>
  <si>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</si>
  <si>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</si>
  <si>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</si>
  <si>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</si>
  <si>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</si>
  <si>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</si>
  <si>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</si>
  <si>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</si>
  <si>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</si>
  <si>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</si>
  <si>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</si>
  <si>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</si>
  <si>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</si>
  <si>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</si>
  <si>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</si>
  <si>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</si>
  <si>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</si>
  <si>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</si>
  <si>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</si>
  <si>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</si>
  <si>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</si>
  <si>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</si>
  <si>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</si>
  <si>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</si>
  <si>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</si>
  <si>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</si>
  <si>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</si>
  <si>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</si>
  <si>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</si>
  <si>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</si>
  <si>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</si>
  <si>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</si>
  <si>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</si>
  <si>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</si>
  <si>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</si>
  <si>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</si>
  <si>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</si>
  <si>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</si>
  <si>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</si>
  <si>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</si>
  <si>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</si>
  <si>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</si>
  <si>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</si>
  <si>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</si>
  <si>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</si>
  <si>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</si>
  <si>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</si>
  <si>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</si>
  <si>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</si>
  <si>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</si>
  <si>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</si>
  <si>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</si>
  <si>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</si>
  <si>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</si>
  <si>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</si>
  <si>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</si>
  <si>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</si>
  <si>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</si>
  <si>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</si>
  <si>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</si>
  <si>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</si>
  <si>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</si>
  <si>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</si>
  <si>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</si>
  <si>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</si>
  <si>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</si>
  <si>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</si>
  <si>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</si>
  <si>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</si>
  <si>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</si>
  <si>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</si>
  <si>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</si>
  <si>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</si>
  <si>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</si>
  <si>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</si>
  <si>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</si>
  <si>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</si>
  <si>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</si>
  <si>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</si>
  <si>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</si>
  <si>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</si>
  <si>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</si>
  <si>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</si>
  <si>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</si>
  <si>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</si>
  <si>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</si>
  <si>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</si>
  <si>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</si>
  <si>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</si>
  <si>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</si>
  <si>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</si>
  <si>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</si>
  <si>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</si>
  <si>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</si>
  <si>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</si>
  <si>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</si>
  <si>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</si>
  <si>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</si>
  <si>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</si>
  <si>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</si>
  <si>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</si>
  <si>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</si>
  <si>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</si>
  <si>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</si>
  <si>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</si>
  <si>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</si>
  <si>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</si>
  <si>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</si>
  <si>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</si>
  <si>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</si>
  <si>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</si>
  <si>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</si>
  <si>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</si>
  <si>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</si>
  <si>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</si>
  <si>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</si>
  <si>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</si>
  <si>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</si>
  <si>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</si>
  <si>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</si>
  <si>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</si>
  <si>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</si>
  <si>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</si>
  <si>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</si>
  <si>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</si>
  <si>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</si>
  <si>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</si>
  <si>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</si>
  <si>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</si>
  <si>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</si>
  <si>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</si>
  <si>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</si>
  <si>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</si>
  <si>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</si>
  <si>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</si>
  <si>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</si>
  <si>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</si>
  <si>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</si>
  <si>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</si>
  <si>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</si>
  <si>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</si>
  <si>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</si>
  <si>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</si>
  <si>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</si>
  <si>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</si>
  <si>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</si>
  <si>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</si>
  <si>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</si>
  <si>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</si>
  <si>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</si>
  <si>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</si>
  <si>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</si>
  <si>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</si>
  <si>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</si>
  <si>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</si>
  <si>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</si>
  <si>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</si>
  <si>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</si>
  <si>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</si>
  <si>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</si>
  <si>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</si>
  <si>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</si>
  <si>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</si>
  <si>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</si>
  <si>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</si>
  <si>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</si>
  <si>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</si>
  <si>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</si>
  <si>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</si>
  <si>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</si>
  <si>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</si>
  <si>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</si>
  <si>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20190824 14:25:00</t>
  </si>
  <si>
    <t>14:25:00</t>
  </si>
  <si>
    <t>MPF-1878-20190824-14_25_01</t>
  </si>
  <si>
    <t>DARK-1879-20190824-14_25_09</t>
  </si>
  <si>
    <t>0: Broadleaf</t>
  </si>
  <si>
    <t>14:24:00</t>
  </si>
  <si>
    <t>1/2</t>
  </si>
  <si>
    <t>5</t>
  </si>
  <si>
    <t>11111111</t>
  </si>
  <si>
    <t>oooooooo</t>
  </si>
  <si>
    <t>off</t>
  </si>
  <si>
    <t>20190824 14:27:00</t>
  </si>
  <si>
    <t>14:27:00</t>
  </si>
  <si>
    <t>MPF-1880-20190824-14_27_02</t>
  </si>
  <si>
    <t>DARK-1881-20190824-14_27_09</t>
  </si>
  <si>
    <t>14:26:14</t>
  </si>
  <si>
    <t>20190824 14:29:01</t>
  </si>
  <si>
    <t>14:29:01</t>
  </si>
  <si>
    <t>MPF-1882-20190824-14_29_02</t>
  </si>
  <si>
    <t>DARK-1883-20190824-14_29_10</t>
  </si>
  <si>
    <t>14:28:14</t>
  </si>
  <si>
    <t>20190824 14:31:01</t>
  </si>
  <si>
    <t>14:31:01</t>
  </si>
  <si>
    <t>MPF-1884-20190824-14_31_03</t>
  </si>
  <si>
    <t>DARK-1885-20190824-14_31_10</t>
  </si>
  <si>
    <t>14:30:14</t>
  </si>
  <si>
    <t>20190824 14:33:00</t>
  </si>
  <si>
    <t>14:33:00</t>
  </si>
  <si>
    <t>MPF-1886-20190824-14_33_01</t>
  </si>
  <si>
    <t>DARK-1887-20190824-14_33_09</t>
  </si>
  <si>
    <t>14:32:17</t>
  </si>
  <si>
    <t>2/2</t>
  </si>
  <si>
    <t>20190824 14:35:01</t>
  </si>
  <si>
    <t>14:35:01</t>
  </si>
  <si>
    <t>MPF-1888-20190824-14_35_02</t>
  </si>
  <si>
    <t>DARK-1889-20190824-14_35_10</t>
  </si>
  <si>
    <t>14:35:30</t>
  </si>
  <si>
    <t>20190824 14:37:32</t>
  </si>
  <si>
    <t>14:37:32</t>
  </si>
  <si>
    <t>MPF-1890-20190824-14_37_33</t>
  </si>
  <si>
    <t>DARK-1891-20190824-14_37_40</t>
  </si>
  <si>
    <t>14:36:38</t>
  </si>
  <si>
    <t>20190824 14:39:32</t>
  </si>
  <si>
    <t>14:39:32</t>
  </si>
  <si>
    <t>MPF-1892-20190824-14_39_33</t>
  </si>
  <si>
    <t>DARK-1893-20190824-14_39_41</t>
  </si>
  <si>
    <t>14:38:45</t>
  </si>
  <si>
    <t>20190824 14:40:45</t>
  </si>
  <si>
    <t>14:40:45</t>
  </si>
  <si>
    <t>MPF-1894-20190824-14_40_47</t>
  </si>
  <si>
    <t>DARK-1895-20190824-14_40_54</t>
  </si>
  <si>
    <t>14:41:15</t>
  </si>
  <si>
    <t>20190824 14:43:17</t>
  </si>
  <si>
    <t>14:43:17</t>
  </si>
  <si>
    <t>MPF-1896-20190824-14_43_18</t>
  </si>
  <si>
    <t>DARK-1897-20190824-14_43_26</t>
  </si>
  <si>
    <t>14:42:47</t>
  </si>
  <si>
    <t>20190824 14:45:17</t>
  </si>
  <si>
    <t>14:45:17</t>
  </si>
  <si>
    <t>MPF-1898-20190824-14_45_18</t>
  </si>
  <si>
    <t>DARK-1899-20190824-14_45_26</t>
  </si>
  <si>
    <t>14:44:30</t>
  </si>
  <si>
    <t>20190824 14:47:18</t>
  </si>
  <si>
    <t>14:47:18</t>
  </si>
  <si>
    <t>MPF-1900-20190824-14_47_19</t>
  </si>
  <si>
    <t>DARK-1901-20190824-14_47_27</t>
  </si>
  <si>
    <t>14:46:37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</si>
</sst>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34.733971853343128</c:v>
                </c:pt>
                <c:pt idx="1">
                  <c:v>29.32796117983548</c:v>
                </c:pt>
                <c:pt idx="2">
                  <c:v>22.535163188240148</c:v>
                </c:pt>
                <c:pt idx="3">
                  <c:v>13.188535642142838</c:v>
                </c:pt>
                <c:pt idx="4">
                  <c:v>0.49081855904321542</c:v>
                </c:pt>
                <c:pt idx="5">
                  <c:v>36.140529872717771</c:v>
                </c:pt>
                <c:pt idx="6">
                  <c:v>37.574475115059627</c:v>
                </c:pt>
                <c:pt idx="7">
                  <c:v>38.452709901582146</c:v>
                </c:pt>
                <c:pt idx="8">
                  <c:v>38.47141877201814</c:v>
                </c:pt>
                <c:pt idx="9">
                  <c:v>36.694772582629952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76.985162301743713</c:v>
                </c:pt>
                <c:pt idx="1">
                  <c:v>57.620856181293497</c:v>
                </c:pt>
                <c:pt idx="2">
                  <c:v>33.091460380117439</c:v>
                </c:pt>
                <c:pt idx="3">
                  <c:v>13.842633754464067</c:v>
                </c:pt>
                <c:pt idx="4">
                  <c:v>-5.8050136237945775</c:v>
                </c:pt>
                <c:pt idx="5">
                  <c:v>163.67974999710358</c:v>
                </c:pt>
                <c:pt idx="6">
                  <c:v>221.51549953074021</c:v>
                </c:pt>
                <c:pt idx="7">
                  <c:v>275.2177726909448</c:v>
                </c:pt>
                <c:pt idx="8">
                  <c:v>255.65959850202563</c:v>
                </c:pt>
                <c:pt idx="9">
                  <c:v>196.86152276056055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D-46B7-B4E2-6591C614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63336"/>
        <c:axId val="416063664"/>
      </c:scatterChart>
      <c:valAx>
        <c:axId val="41606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63664"/>
        <c:crosses val="autoZero"/>
        <c:crossBetween val="midCat"/>
      </c:valAx>
      <c:valAx>
        <c:axId val="4160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6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3</xdr:row>
      <xdr:rowOff>14287</xdr:rowOff>
    </xdr:from>
    <xdr:to>
      <xdr:col>24</xdr:col>
      <xdr:colOff>66675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3D0DA-E929-49F9-8E34-909EA5296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6"/>
  <sheetViews>
    <sheetView tabSelected="1" topLeftCell="A5" workbookViewId="0">
      <selection activeCell="A27" sqref="A27:XFD27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1</v>
      </c>
      <c r="B17">
        <v>1566674700.4000001</v>
      </c>
      <c r="C17">
        <v>0</v>
      </c>
      <c r="D17" t="s">
        <v>276</v>
      </c>
      <c r="E17" t="s">
        <v>277</v>
      </c>
      <c r="G17">
        <v>1566674700.4000001</v>
      </c>
      <c r="H17">
        <f t="shared" ref="H17:H26" si="0">CB17*AI17*(BZ17-CA17)/(100*$B$5*(1000-AI17*BZ17))</f>
        <v>3.5158735582290876E-3</v>
      </c>
      <c r="I17">
        <f t="shared" ref="I17:I26" si="1">CB17*AI17*(BY17-BX17*(1000-AI17*CA17)/(1000-AI17*BZ17))/(100*$B$5)</f>
        <v>34.733971853343128</v>
      </c>
      <c r="J17">
        <f t="shared" ref="J17:J26" si="2">BX17 - IF(AI17&gt;1, I17*$B$5*100/(AK17*CH17), 0)</f>
        <v>356.74400000000003</v>
      </c>
      <c r="K17">
        <f t="shared" ref="K17:K26" si="3">((Q17-H17/2)*J17-I17)/(Q17+H17/2)</f>
        <v>76.985162301743713</v>
      </c>
      <c r="L17">
        <f t="shared" ref="L17:L26" si="4">K17*(CC17+CD17)/1000</f>
        <v>7.6875122405230281</v>
      </c>
      <c r="M17">
        <f t="shared" ref="M17:M26" si="5">(BX17 - IF(AI17&gt;1, I17*$B$5*100/(AK17*CH17), 0))*(CC17+CD17)/1000</f>
        <v>35.623408261244002</v>
      </c>
      <c r="N17">
        <f t="shared" ref="N17:N26" si="6">2/((1/P17-1/O17)+SIGN(P17)*SQRT((1/P17-1/O17)*(1/P17-1/O17) + 4*$C$5/(($C$5+1)*($C$5+1))*(2*1/P17*1/O17-1/O17*1/O17)))</f>
        <v>0.21204297691001731</v>
      </c>
      <c r="O17">
        <f t="shared" ref="O17:O26" si="7">AF17+AE17*$B$5+AD17*$B$5*$B$5</f>
        <v>2.2595476746832452</v>
      </c>
      <c r="P17">
        <f t="shared" ref="P17:P26" si="8">H17*(1000-(1000*0.61365*EXP(17.502*T17/(240.97+T17))/(CC17+CD17)+BZ17)/2)/(1000*0.61365*EXP(17.502*T17/(240.97+T17))/(CC17+CD17)-BZ17)</f>
        <v>0.2015758828989834</v>
      </c>
      <c r="Q17">
        <f t="shared" ref="Q17:Q26" si="9">1/(($C$5+1)/(N17/1.6)+1/(O17/1.37)) + $C$5/(($C$5+1)/(N17/1.6) + $C$5/(O17/1.37))</f>
        <v>0.12688228401282475</v>
      </c>
      <c r="R17">
        <f t="shared" ref="R17:R26" si="10">(BS17*BU17)</f>
        <v>321.45315262687211</v>
      </c>
      <c r="S17">
        <f t="shared" ref="S17:S26" si="11">(CE17+(R17+2*0.95*0.0000000567*(((CE17+$B$7)+273)^4-(CE17+273)^4)-44100*H17)/(1.84*29.3*O17+8*0.95*0.0000000567*(CE17+273)^3))</f>
        <v>27.562361431290512</v>
      </c>
      <c r="T17">
        <f t="shared" ref="T17:T26" si="12">($C$7*CF17+$D$7*CG17+$E$7*S17)</f>
        <v>27.080400000000001</v>
      </c>
      <c r="U17">
        <f t="shared" ref="U17:U26" si="13">0.61365*EXP(17.502*T17/(240.97+T17))</f>
        <v>3.5960956844177674</v>
      </c>
      <c r="V17">
        <f t="shared" ref="V17:V26" si="14">(W17/X17*100)</f>
        <v>55.339285522823708</v>
      </c>
      <c r="W17">
        <f t="shared" ref="W17:W26" si="15">BZ17*(CC17+CD17)/1000</f>
        <v>1.9023469596194498</v>
      </c>
      <c r="X17">
        <f t="shared" ref="X17:X26" si="16">0.61365*EXP(17.502*CE17/(240.97+CE17))</f>
        <v>3.4376066507668592</v>
      </c>
      <c r="Y17">
        <f t="shared" ref="Y17:Y26" si="17">(U17-BZ17*(CC17+CD17)/1000)</f>
        <v>1.6937487247983176</v>
      </c>
      <c r="Z17">
        <f t="shared" ref="Z17:Z26" si="18">(-H17*44100)</f>
        <v>-155.05002391790276</v>
      </c>
      <c r="AA17">
        <f t="shared" ref="AA17:AA26" si="19">2*29.3*O17*0.92*(CE17-T17)</f>
        <v>-93.275073405671762</v>
      </c>
      <c r="AB17">
        <f t="shared" ref="AB17:AB26" si="20">2*0.95*0.0000000567*(((CE17+$B$7)+273)^4-(T17+273)^4)</f>
        <v>-8.8818939813367717</v>
      </c>
      <c r="AC17">
        <f t="shared" ref="AC17:AC26" si="21">R17+AB17+Z17+AA17</f>
        <v>64.246161321960827</v>
      </c>
      <c r="AD17">
        <v>-4.1441279503734503E-2</v>
      </c>
      <c r="AE17">
        <v>4.65214666984212E-2</v>
      </c>
      <c r="AF17">
        <v>3.4723049366271601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MAX(0,($B$13+$C$13*CH17)/(1+$D$13*CH17)*CC17/(CE17+273)*$E$13)</f>
        <v>52961.262624522155</v>
      </c>
      <c r="AL17">
        <v>0</v>
      </c>
      <c r="AM17">
        <v>0</v>
      </c>
      <c r="AN17">
        <v>0</v>
      </c>
      <c r="AO17">
        <f t="shared" ref="AO17:AO26" si="25">AN17-AM17</f>
        <v>0</v>
      </c>
      <c r="AP17" t="e">
        <f t="shared" ref="AP17:AP26" si="26">AO17/AN17</f>
        <v>#DIV/0!</v>
      </c>
      <c r="AQ17">
        <v>-1</v>
      </c>
      <c r="AR17" t="s">
        <v>278</v>
      </c>
      <c r="AS17">
        <v>969.42353846153799</v>
      </c>
      <c r="AT17">
        <v>1261.07</v>
      </c>
      <c r="AU17">
        <f t="shared" ref="AU17:AU26" si="27">1-AS17/AT17</f>
        <v>0.23126905051937008</v>
      </c>
      <c r="AV17">
        <v>0.5</v>
      </c>
      <c r="AW17">
        <f t="shared" ref="AW17:AW26" si="28">BS17</f>
        <v>1681.2645000838074</v>
      </c>
      <c r="AX17">
        <f t="shared" ref="AX17:AX26" si="29">I17</f>
        <v>34.733971853343128</v>
      </c>
      <c r="AY17">
        <f t="shared" ref="AY17:AY26" si="30">AU17*AV17*AW17</f>
        <v>194.41222230315276</v>
      </c>
      <c r="AZ17">
        <f t="shared" ref="AZ17:AZ26" si="31">BE17/AT17</f>
        <v>0.48948115489227401</v>
      </c>
      <c r="BA17">
        <f t="shared" ref="BA17:BA26" si="32">(AX17-AQ17)/AW17</f>
        <v>2.1254223741452857E-2</v>
      </c>
      <c r="BB17">
        <f t="shared" ref="BB17:BB26" si="33">(AN17-AT17)/AT17</f>
        <v>-1</v>
      </c>
      <c r="BC17" t="s">
        <v>279</v>
      </c>
      <c r="BD17">
        <v>643.79999999999995</v>
      </c>
      <c r="BE17">
        <f t="shared" ref="BE17:BE26" si="34">AT17-BD17</f>
        <v>617.27</v>
      </c>
      <c r="BF17">
        <f t="shared" ref="BF17:BF26" si="35">(AT17-AS17)/(AT17-BD17)</f>
        <v>0.47247794569388107</v>
      </c>
      <c r="BG17">
        <f t="shared" ref="BG17:BG26" si="36">(AN17-AT17)/(AN17-BD17)</f>
        <v>1.9587915501708606</v>
      </c>
      <c r="BH17">
        <f t="shared" ref="BH17:BH26" si="37">(AT17-AS17)/(AT17-AM17)</f>
        <v>0.23126905051937002</v>
      </c>
      <c r="BI17" t="e">
        <f t="shared" ref="BI17:BI26" si="38">(AN17-AT17)/(AN17-AM17)</f>
        <v>#DIV/0!</v>
      </c>
      <c r="BJ17">
        <v>1878</v>
      </c>
      <c r="BK17">
        <v>300</v>
      </c>
      <c r="BL17">
        <v>300</v>
      </c>
      <c r="BM17">
        <v>300</v>
      </c>
      <c r="BN17">
        <v>10307.799999999999</v>
      </c>
      <c r="BO17">
        <v>1175.25</v>
      </c>
      <c r="BP17">
        <v>-6.8663800000000001E-3</v>
      </c>
      <c r="BQ17">
        <v>-0.67236300000000004</v>
      </c>
      <c r="BR17">
        <f t="shared" ref="BR17:BR26" si="39">$B$11*CI17+$C$11*CJ17+$F$11*CK17</f>
        <v>2000.08</v>
      </c>
      <c r="BS17">
        <f t="shared" ref="BS17:BS26" si="40">BR17*BT17</f>
        <v>1681.2645000838074</v>
      </c>
      <c r="BT17">
        <f t="shared" ref="BT17:BT26" si="41">($B$11*$D$9+$C$11*$D$9+$F$11*((CX17+CP17)/MAX(CX17+CP17+CY17, 0.1)*$I$9+CY17/MAX(CX17+CP17+CY17, 0.1)*$J$9))/($B$11+$C$11+$F$11)</f>
        <v>0.84059862609685987</v>
      </c>
      <c r="BU17">
        <f t="shared" ref="BU17:BU26" si="42">($B$11*$K$9+$C$11*$K$9+$F$11*((CX17+CP17)/MAX(CX17+CP17+CY17, 0.1)*$P$9+CY17/MAX(CX17+CP17+CY17, 0.1)*$Q$9))/($B$11+$C$11+$F$11)</f>
        <v>0.19119725219371989</v>
      </c>
      <c r="BV17" t="s">
        <v>280</v>
      </c>
      <c r="BW17">
        <v>1566674700.4000001</v>
      </c>
      <c r="BX17">
        <v>356.74400000000003</v>
      </c>
      <c r="BY17">
        <v>399.92599999999999</v>
      </c>
      <c r="BZ17">
        <v>19.050699999999999</v>
      </c>
      <c r="CA17">
        <v>14.9124</v>
      </c>
      <c r="CB17">
        <v>500.04500000000002</v>
      </c>
      <c r="CC17">
        <v>99.757099999999994</v>
      </c>
      <c r="CD17">
        <v>9.9963499999999997E-2</v>
      </c>
      <c r="CE17">
        <v>26.314699999999998</v>
      </c>
      <c r="CF17">
        <v>27.080400000000001</v>
      </c>
      <c r="CG17">
        <v>999.9</v>
      </c>
      <c r="CH17">
        <v>10018.1</v>
      </c>
      <c r="CI17">
        <v>0</v>
      </c>
      <c r="CJ17">
        <v>955.654</v>
      </c>
      <c r="CK17">
        <v>2000.08</v>
      </c>
      <c r="CL17">
        <v>0.97999400000000003</v>
      </c>
      <c r="CM17">
        <v>2.0006099999999999E-2</v>
      </c>
      <c r="CN17">
        <v>0</v>
      </c>
      <c r="CO17">
        <v>964.072</v>
      </c>
      <c r="CP17">
        <v>4.99986</v>
      </c>
      <c r="CQ17">
        <v>23490.2</v>
      </c>
      <c r="CR17">
        <v>16272.8</v>
      </c>
      <c r="CS17">
        <v>43.061999999999998</v>
      </c>
      <c r="CT17">
        <v>44</v>
      </c>
      <c r="CU17">
        <v>43.375</v>
      </c>
      <c r="CV17">
        <v>43.25</v>
      </c>
      <c r="CW17">
        <v>44.75</v>
      </c>
      <c r="CX17">
        <v>1955.17</v>
      </c>
      <c r="CY17">
        <v>39.909999999999997</v>
      </c>
      <c r="CZ17">
        <v>0</v>
      </c>
      <c r="DA17">
        <v>386.799999952316</v>
      </c>
      <c r="DB17">
        <v>969.42353846153799</v>
      </c>
      <c r="DC17">
        <v>-42.813948715260302</v>
      </c>
      <c r="DD17">
        <v>-1251.3709451936099</v>
      </c>
      <c r="DE17">
        <v>23647.676923076899</v>
      </c>
      <c r="DF17">
        <v>15</v>
      </c>
      <c r="DG17">
        <v>1566674640.9000001</v>
      </c>
      <c r="DH17" t="s">
        <v>281</v>
      </c>
      <c r="DI17">
        <v>88</v>
      </c>
      <c r="DJ17">
        <v>-0.216</v>
      </c>
      <c r="DK17">
        <v>8.4000000000000005E-2</v>
      </c>
      <c r="DL17">
        <v>400</v>
      </c>
      <c r="DM17">
        <v>15</v>
      </c>
      <c r="DN17">
        <v>0.02</v>
      </c>
      <c r="DO17">
        <v>0.02</v>
      </c>
      <c r="DP17">
        <v>34.492549174209998</v>
      </c>
      <c r="DQ17">
        <v>0.99668708374471304</v>
      </c>
      <c r="DR17">
        <v>0.19635159491801599</v>
      </c>
      <c r="DS17">
        <v>0</v>
      </c>
      <c r="DT17">
        <v>0.20924732561552001</v>
      </c>
      <c r="DU17">
        <v>9.7965361264942506E-3</v>
      </c>
      <c r="DV17">
        <v>1.9975553004040101E-3</v>
      </c>
      <c r="DW17">
        <v>1</v>
      </c>
      <c r="DX17">
        <v>1</v>
      </c>
      <c r="DY17">
        <v>2</v>
      </c>
      <c r="DZ17" t="s">
        <v>282</v>
      </c>
      <c r="EA17">
        <v>1.86676</v>
      </c>
      <c r="EB17">
        <v>1.8632500000000001</v>
      </c>
      <c r="EC17">
        <v>1.8689100000000001</v>
      </c>
      <c r="ED17">
        <v>1.8669100000000001</v>
      </c>
      <c r="EE17">
        <v>1.8714999999999999</v>
      </c>
      <c r="EF17">
        <v>1.8640099999999999</v>
      </c>
      <c r="EG17">
        <v>1.86565</v>
      </c>
      <c r="EH17">
        <v>1.86554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-0.216</v>
      </c>
      <c r="EW17">
        <v>8.4000000000000005E-2</v>
      </c>
      <c r="EX17">
        <v>2</v>
      </c>
      <c r="EY17">
        <v>507.99700000000001</v>
      </c>
      <c r="EZ17">
        <v>534.029</v>
      </c>
      <c r="FA17">
        <v>22.604500000000002</v>
      </c>
      <c r="FB17">
        <v>28.372299999999999</v>
      </c>
      <c r="FC17">
        <v>30.0001</v>
      </c>
      <c r="FD17">
        <v>28.415199999999999</v>
      </c>
      <c r="FE17">
        <v>28.412099999999999</v>
      </c>
      <c r="FF17">
        <v>22.1252</v>
      </c>
      <c r="FG17">
        <v>37.927700000000002</v>
      </c>
      <c r="FH17">
        <v>0</v>
      </c>
      <c r="FI17">
        <v>22.577300000000001</v>
      </c>
      <c r="FJ17">
        <v>400</v>
      </c>
      <c r="FK17">
        <v>14.931699999999999</v>
      </c>
      <c r="FL17">
        <v>101.517</v>
      </c>
      <c r="FM17">
        <v>102.182</v>
      </c>
    </row>
    <row r="18" spans="1:169" x14ac:dyDescent="0.25">
      <c r="A18">
        <v>2</v>
      </c>
      <c r="B18">
        <v>1566674820.9000001</v>
      </c>
      <c r="C18">
        <v>120.5</v>
      </c>
      <c r="D18" t="s">
        <v>287</v>
      </c>
      <c r="E18" t="s">
        <v>288</v>
      </c>
      <c r="G18">
        <v>1566674820.9000001</v>
      </c>
      <c r="H18">
        <f t="shared" si="0"/>
        <v>4.0204864395271588E-3</v>
      </c>
      <c r="I18">
        <f t="shared" si="1"/>
        <v>29.32796117983548</v>
      </c>
      <c r="J18">
        <f t="shared" si="2"/>
        <v>263.548</v>
      </c>
      <c r="K18">
        <f t="shared" si="3"/>
        <v>57.620856181293497</v>
      </c>
      <c r="L18">
        <f t="shared" si="4"/>
        <v>5.7533870008176535</v>
      </c>
      <c r="M18">
        <f t="shared" si="5"/>
        <v>26.315014003276001</v>
      </c>
      <c r="N18">
        <f t="shared" si="6"/>
        <v>0.24489622553883736</v>
      </c>
      <c r="O18">
        <f t="shared" si="7"/>
        <v>2.2501287381026938</v>
      </c>
      <c r="P18">
        <f t="shared" si="8"/>
        <v>0.23099369440356302</v>
      </c>
      <c r="Q18">
        <f t="shared" si="9"/>
        <v>0.14555433606053025</v>
      </c>
      <c r="R18">
        <f t="shared" si="10"/>
        <v>321.41484879892113</v>
      </c>
      <c r="S18">
        <f t="shared" si="11"/>
        <v>27.116818784425387</v>
      </c>
      <c r="T18">
        <f t="shared" si="12"/>
        <v>26.953399999999998</v>
      </c>
      <c r="U18">
        <f t="shared" si="13"/>
        <v>3.569375465273918</v>
      </c>
      <c r="V18">
        <f t="shared" si="14"/>
        <v>55.578326561493881</v>
      </c>
      <c r="W18">
        <f t="shared" si="15"/>
        <v>1.8788992688438002</v>
      </c>
      <c r="X18">
        <f t="shared" si="16"/>
        <v>3.3806330364497708</v>
      </c>
      <c r="Y18">
        <f t="shared" si="17"/>
        <v>1.6904761964301178</v>
      </c>
      <c r="Z18">
        <f t="shared" si="18"/>
        <v>-177.30345198314771</v>
      </c>
      <c r="AA18">
        <f t="shared" si="19"/>
        <v>-111.7861886970977</v>
      </c>
      <c r="AB18">
        <f t="shared" si="20"/>
        <v>-10.667226691116813</v>
      </c>
      <c r="AC18">
        <f t="shared" si="21"/>
        <v>21.657981427558909</v>
      </c>
      <c r="AD18">
        <v>-4.1187213228143602E-2</v>
      </c>
      <c r="AE18">
        <v>4.6236255046642201E-2</v>
      </c>
      <c r="AF18">
        <v>3.4554508840360101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52699.322584835601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289</v>
      </c>
      <c r="AS18">
        <v>877.45623076923096</v>
      </c>
      <c r="AT18">
        <v>1096.5</v>
      </c>
      <c r="AU18">
        <f t="shared" si="27"/>
        <v>0.19976631940790612</v>
      </c>
      <c r="AV18">
        <v>0.5</v>
      </c>
      <c r="AW18">
        <f t="shared" si="28"/>
        <v>1681.0629000838173</v>
      </c>
      <c r="AX18">
        <f t="shared" si="29"/>
        <v>29.32796117983548</v>
      </c>
      <c r="AY18">
        <f t="shared" si="30"/>
        <v>167.90987412146242</v>
      </c>
      <c r="AZ18">
        <f t="shared" si="31"/>
        <v>0.42907432740538076</v>
      </c>
      <c r="BA18">
        <f t="shared" si="32"/>
        <v>1.8040943725736457E-2</v>
      </c>
      <c r="BB18">
        <f t="shared" si="33"/>
        <v>-1</v>
      </c>
      <c r="BC18" t="s">
        <v>290</v>
      </c>
      <c r="BD18">
        <v>626.02</v>
      </c>
      <c r="BE18">
        <f t="shared" si="34"/>
        <v>470.48</v>
      </c>
      <c r="BF18">
        <f t="shared" si="35"/>
        <v>0.46557509188651808</v>
      </c>
      <c r="BG18">
        <f t="shared" si="36"/>
        <v>1.7515414842976262</v>
      </c>
      <c r="BH18">
        <f t="shared" si="37"/>
        <v>0.1997663194079061</v>
      </c>
      <c r="BI18" t="e">
        <f t="shared" si="38"/>
        <v>#DIV/0!</v>
      </c>
      <c r="BJ18">
        <v>1880</v>
      </c>
      <c r="BK18">
        <v>300</v>
      </c>
      <c r="BL18">
        <v>300</v>
      </c>
      <c r="BM18">
        <v>300</v>
      </c>
      <c r="BN18">
        <v>10306.200000000001</v>
      </c>
      <c r="BO18">
        <v>1036</v>
      </c>
      <c r="BP18">
        <v>-6.8655599999999997E-3</v>
      </c>
      <c r="BQ18">
        <v>1.79541</v>
      </c>
      <c r="BR18">
        <f t="shared" si="39"/>
        <v>1999.84</v>
      </c>
      <c r="BS18">
        <f t="shared" si="40"/>
        <v>1681.0629000838173</v>
      </c>
      <c r="BT18">
        <f t="shared" si="41"/>
        <v>0.84059869793774378</v>
      </c>
      <c r="BU18">
        <f t="shared" si="42"/>
        <v>0.19119739587548776</v>
      </c>
      <c r="BV18" t="s">
        <v>280</v>
      </c>
      <c r="BW18">
        <v>1566674820.9000001</v>
      </c>
      <c r="BX18">
        <v>263.548</v>
      </c>
      <c r="BY18">
        <v>300.01</v>
      </c>
      <c r="BZ18">
        <v>18.817399999999999</v>
      </c>
      <c r="CA18">
        <v>14.084</v>
      </c>
      <c r="CB18">
        <v>500.04199999999997</v>
      </c>
      <c r="CC18">
        <v>99.748900000000006</v>
      </c>
      <c r="CD18">
        <v>0.100137</v>
      </c>
      <c r="CE18">
        <v>26.0319</v>
      </c>
      <c r="CF18">
        <v>26.953399999999998</v>
      </c>
      <c r="CG18">
        <v>999.9</v>
      </c>
      <c r="CH18">
        <v>9957.5</v>
      </c>
      <c r="CI18">
        <v>0</v>
      </c>
      <c r="CJ18">
        <v>418.39</v>
      </c>
      <c r="CK18">
        <v>1999.84</v>
      </c>
      <c r="CL18">
        <v>0.97999400000000003</v>
      </c>
      <c r="CM18">
        <v>2.0006099999999999E-2</v>
      </c>
      <c r="CN18">
        <v>0</v>
      </c>
      <c r="CO18">
        <v>875.74099999999999</v>
      </c>
      <c r="CP18">
        <v>4.99986</v>
      </c>
      <c r="CQ18">
        <v>22009.599999999999</v>
      </c>
      <c r="CR18">
        <v>16270.8</v>
      </c>
      <c r="CS18">
        <v>43.125</v>
      </c>
      <c r="CT18">
        <v>44</v>
      </c>
      <c r="CU18">
        <v>43.375</v>
      </c>
      <c r="CV18">
        <v>43.375</v>
      </c>
      <c r="CW18">
        <v>44.75</v>
      </c>
      <c r="CX18">
        <v>1954.93</v>
      </c>
      <c r="CY18">
        <v>39.909999999999997</v>
      </c>
      <c r="CZ18">
        <v>0</v>
      </c>
      <c r="DA18">
        <v>120.09999990463299</v>
      </c>
      <c r="DB18">
        <v>877.45623076923096</v>
      </c>
      <c r="DC18">
        <v>-12.820649538329199</v>
      </c>
      <c r="DD18">
        <v>18.1128217990222</v>
      </c>
      <c r="DE18">
        <v>21680.023076923098</v>
      </c>
      <c r="DF18">
        <v>15</v>
      </c>
      <c r="DG18">
        <v>1566674774.4000001</v>
      </c>
      <c r="DH18" t="s">
        <v>291</v>
      </c>
      <c r="DI18">
        <v>89</v>
      </c>
      <c r="DJ18">
        <v>-0.29299999999999998</v>
      </c>
      <c r="DK18">
        <v>8.5999999999999993E-2</v>
      </c>
      <c r="DL18">
        <v>300</v>
      </c>
      <c r="DM18">
        <v>15</v>
      </c>
      <c r="DN18">
        <v>0.05</v>
      </c>
      <c r="DO18">
        <v>0.02</v>
      </c>
      <c r="DP18">
        <v>28.833190648404599</v>
      </c>
      <c r="DQ18">
        <v>1.55969214863078</v>
      </c>
      <c r="DR18">
        <v>0.30104157147953903</v>
      </c>
      <c r="DS18">
        <v>0</v>
      </c>
      <c r="DT18">
        <v>0.23189742930687099</v>
      </c>
      <c r="DU18">
        <v>5.5140300944183297E-2</v>
      </c>
      <c r="DV18">
        <v>1.0849259955237899E-2</v>
      </c>
      <c r="DW18">
        <v>1</v>
      </c>
      <c r="DX18">
        <v>1</v>
      </c>
      <c r="DY18">
        <v>2</v>
      </c>
      <c r="DZ18" t="s">
        <v>282</v>
      </c>
      <c r="EA18">
        <v>1.86676</v>
      </c>
      <c r="EB18">
        <v>1.86327</v>
      </c>
      <c r="EC18">
        <v>1.8689</v>
      </c>
      <c r="ED18">
        <v>1.8669100000000001</v>
      </c>
      <c r="EE18">
        <v>1.87151</v>
      </c>
      <c r="EF18">
        <v>1.8640099999999999</v>
      </c>
      <c r="EG18">
        <v>1.86568</v>
      </c>
      <c r="EH18">
        <v>1.86554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-0.29299999999999998</v>
      </c>
      <c r="EW18">
        <v>8.5999999999999993E-2</v>
      </c>
      <c r="EX18">
        <v>2</v>
      </c>
      <c r="EY18">
        <v>507.76499999999999</v>
      </c>
      <c r="EZ18">
        <v>533.15200000000004</v>
      </c>
      <c r="FA18">
        <v>22.205100000000002</v>
      </c>
      <c r="FB18">
        <v>28.451000000000001</v>
      </c>
      <c r="FC18">
        <v>30.001100000000001</v>
      </c>
      <c r="FD18">
        <v>28.450600000000001</v>
      </c>
      <c r="FE18">
        <v>28.449400000000001</v>
      </c>
      <c r="FF18">
        <v>17.612500000000001</v>
      </c>
      <c r="FG18">
        <v>42.515900000000002</v>
      </c>
      <c r="FH18">
        <v>0</v>
      </c>
      <c r="FI18">
        <v>22.1846</v>
      </c>
      <c r="FJ18">
        <v>300</v>
      </c>
      <c r="FK18">
        <v>13.958299999999999</v>
      </c>
      <c r="FL18">
        <v>101.501</v>
      </c>
      <c r="FM18">
        <v>102.15900000000001</v>
      </c>
    </row>
    <row r="19" spans="1:169" x14ac:dyDescent="0.25">
      <c r="A19">
        <v>3</v>
      </c>
      <c r="B19">
        <v>1566674941.4000001</v>
      </c>
      <c r="C19">
        <v>241</v>
      </c>
      <c r="D19" t="s">
        <v>292</v>
      </c>
      <c r="E19" t="s">
        <v>293</v>
      </c>
      <c r="G19">
        <v>1566674941.4000001</v>
      </c>
      <c r="H19">
        <f t="shared" si="0"/>
        <v>4.5221968852262465E-3</v>
      </c>
      <c r="I19">
        <f t="shared" si="1"/>
        <v>22.535163188240148</v>
      </c>
      <c r="J19">
        <f t="shared" si="2"/>
        <v>171.989</v>
      </c>
      <c r="K19">
        <f t="shared" si="3"/>
        <v>33.091460380117439</v>
      </c>
      <c r="L19">
        <f t="shared" si="4"/>
        <v>3.3041256299739494</v>
      </c>
      <c r="M19">
        <f t="shared" si="5"/>
        <v>17.172807015644104</v>
      </c>
      <c r="N19">
        <f t="shared" si="6"/>
        <v>0.280524064282896</v>
      </c>
      <c r="O19">
        <f t="shared" si="7"/>
        <v>2.2569315815831175</v>
      </c>
      <c r="P19">
        <f t="shared" si="8"/>
        <v>0.26249315219596558</v>
      </c>
      <c r="Q19">
        <f t="shared" si="9"/>
        <v>0.16558155285368228</v>
      </c>
      <c r="R19">
        <f t="shared" si="10"/>
        <v>321.42067105187107</v>
      </c>
      <c r="S19">
        <f t="shared" si="11"/>
        <v>27.082159276951565</v>
      </c>
      <c r="T19">
        <f t="shared" si="12"/>
        <v>26.927199999999999</v>
      </c>
      <c r="U19">
        <f t="shared" si="13"/>
        <v>3.5638847223313905</v>
      </c>
      <c r="V19">
        <f t="shared" si="14"/>
        <v>55.484292262793822</v>
      </c>
      <c r="W19">
        <f t="shared" si="15"/>
        <v>1.8906972062523302</v>
      </c>
      <c r="X19">
        <f t="shared" si="16"/>
        <v>3.407626067026861</v>
      </c>
      <c r="Y19">
        <f t="shared" si="17"/>
        <v>1.6731875160790604</v>
      </c>
      <c r="Z19">
        <f t="shared" si="18"/>
        <v>-199.42888263847746</v>
      </c>
      <c r="AA19">
        <f t="shared" si="19"/>
        <v>-92.570869080335882</v>
      </c>
      <c r="AB19">
        <f t="shared" si="20"/>
        <v>-8.811744759062961</v>
      </c>
      <c r="AC19">
        <f t="shared" si="21"/>
        <v>20.609174573994778</v>
      </c>
      <c r="AD19">
        <v>-4.1370616124747503E-2</v>
      </c>
      <c r="AE19">
        <v>4.6442140865056297E-2</v>
      </c>
      <c r="AF19">
        <v>3.46762091688369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52900.684442413389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294</v>
      </c>
      <c r="AS19">
        <v>849.37096153846198</v>
      </c>
      <c r="AT19">
        <v>1009.14</v>
      </c>
      <c r="AU19">
        <f t="shared" si="27"/>
        <v>0.15832197560451278</v>
      </c>
      <c r="AV19">
        <v>0.5</v>
      </c>
      <c r="AW19">
        <f t="shared" si="28"/>
        <v>1681.0962000837951</v>
      </c>
      <c r="AX19">
        <f t="shared" si="29"/>
        <v>22.535163188240148</v>
      </c>
      <c r="AY19">
        <f t="shared" si="30"/>
        <v>133.07723578925288</v>
      </c>
      <c r="AZ19">
        <f t="shared" si="31"/>
        <v>0.37830231682422655</v>
      </c>
      <c r="BA19">
        <f t="shared" si="32"/>
        <v>1.3999890777854965E-2</v>
      </c>
      <c r="BB19">
        <f t="shared" si="33"/>
        <v>-1</v>
      </c>
      <c r="BC19" t="s">
        <v>295</v>
      </c>
      <c r="BD19">
        <v>627.38</v>
      </c>
      <c r="BE19">
        <f t="shared" si="34"/>
        <v>381.76</v>
      </c>
      <c r="BF19">
        <f t="shared" si="35"/>
        <v>0.41850649219807734</v>
      </c>
      <c r="BG19">
        <f t="shared" si="36"/>
        <v>1.6084988364308712</v>
      </c>
      <c r="BH19">
        <f t="shared" si="37"/>
        <v>0.15832197560451275</v>
      </c>
      <c r="BI19" t="e">
        <f t="shared" si="38"/>
        <v>#DIV/0!</v>
      </c>
      <c r="BJ19">
        <v>1882</v>
      </c>
      <c r="BK19">
        <v>300</v>
      </c>
      <c r="BL19">
        <v>300</v>
      </c>
      <c r="BM19">
        <v>300</v>
      </c>
      <c r="BN19">
        <v>10305.9</v>
      </c>
      <c r="BO19">
        <v>967.03700000000003</v>
      </c>
      <c r="BP19">
        <v>-6.86653E-3</v>
      </c>
      <c r="BQ19">
        <v>2.0217900000000002</v>
      </c>
      <c r="BR19">
        <f t="shared" si="39"/>
        <v>1999.88</v>
      </c>
      <c r="BS19">
        <f t="shared" si="40"/>
        <v>1681.0962000837951</v>
      </c>
      <c r="BT19">
        <f t="shared" si="41"/>
        <v>0.84059853595405476</v>
      </c>
      <c r="BU19">
        <f t="shared" si="42"/>
        <v>0.19119707190810953</v>
      </c>
      <c r="BV19" t="s">
        <v>280</v>
      </c>
      <c r="BW19">
        <v>1566674941.4000001</v>
      </c>
      <c r="BX19">
        <v>171.989</v>
      </c>
      <c r="BY19">
        <v>199.96199999999999</v>
      </c>
      <c r="BZ19">
        <v>18.935700000000001</v>
      </c>
      <c r="CA19">
        <v>13.612299999999999</v>
      </c>
      <c r="CB19">
        <v>500.04500000000002</v>
      </c>
      <c r="CC19">
        <v>99.7483</v>
      </c>
      <c r="CD19">
        <v>9.9986900000000004E-2</v>
      </c>
      <c r="CE19">
        <v>26.166399999999999</v>
      </c>
      <c r="CF19">
        <v>26.927199999999999</v>
      </c>
      <c r="CG19">
        <v>999.9</v>
      </c>
      <c r="CH19">
        <v>10001.9</v>
      </c>
      <c r="CI19">
        <v>0</v>
      </c>
      <c r="CJ19">
        <v>508.40300000000002</v>
      </c>
      <c r="CK19">
        <v>1999.88</v>
      </c>
      <c r="CL19">
        <v>0.97999700000000001</v>
      </c>
      <c r="CM19">
        <v>2.0003E-2</v>
      </c>
      <c r="CN19">
        <v>0</v>
      </c>
      <c r="CO19">
        <v>848.34299999999996</v>
      </c>
      <c r="CP19">
        <v>4.99986</v>
      </c>
      <c r="CQ19">
        <v>18651.099999999999</v>
      </c>
      <c r="CR19">
        <v>16271.2</v>
      </c>
      <c r="CS19">
        <v>43.125</v>
      </c>
      <c r="CT19">
        <v>44</v>
      </c>
      <c r="CU19">
        <v>43.436999999999998</v>
      </c>
      <c r="CV19">
        <v>43.311999999999998</v>
      </c>
      <c r="CW19">
        <v>44.75</v>
      </c>
      <c r="CX19">
        <v>1954.98</v>
      </c>
      <c r="CY19">
        <v>39.9</v>
      </c>
      <c r="CZ19">
        <v>0</v>
      </c>
      <c r="DA19">
        <v>120</v>
      </c>
      <c r="DB19">
        <v>849.37096153846198</v>
      </c>
      <c r="DC19">
        <v>-9.7397948690001392</v>
      </c>
      <c r="DD19">
        <v>-10212.8786324419</v>
      </c>
      <c r="DE19">
        <v>20037.1115384615</v>
      </c>
      <c r="DF19">
        <v>15</v>
      </c>
      <c r="DG19">
        <v>1566674894.9000001</v>
      </c>
      <c r="DH19" t="s">
        <v>296</v>
      </c>
      <c r="DI19">
        <v>90</v>
      </c>
      <c r="DJ19">
        <v>-0.29099999999999998</v>
      </c>
      <c r="DK19">
        <v>7.0000000000000007E-2</v>
      </c>
      <c r="DL19">
        <v>200</v>
      </c>
      <c r="DM19">
        <v>14</v>
      </c>
      <c r="DN19">
        <v>0.06</v>
      </c>
      <c r="DO19">
        <v>0.02</v>
      </c>
      <c r="DP19">
        <v>22.2076490748175</v>
      </c>
      <c r="DQ19">
        <v>1.24832146997836</v>
      </c>
      <c r="DR19">
        <v>0.24397173080951101</v>
      </c>
      <c r="DS19">
        <v>0</v>
      </c>
      <c r="DT19">
        <v>0.27005939803313</v>
      </c>
      <c r="DU19">
        <v>4.6760245480979498E-2</v>
      </c>
      <c r="DV19">
        <v>9.6035986744490206E-3</v>
      </c>
      <c r="DW19">
        <v>1</v>
      </c>
      <c r="DX19">
        <v>1</v>
      </c>
      <c r="DY19">
        <v>2</v>
      </c>
      <c r="DZ19" t="s">
        <v>282</v>
      </c>
      <c r="EA19">
        <v>1.86676</v>
      </c>
      <c r="EB19">
        <v>1.86327</v>
      </c>
      <c r="EC19">
        <v>1.8689</v>
      </c>
      <c r="ED19">
        <v>1.8669100000000001</v>
      </c>
      <c r="EE19">
        <v>1.87151</v>
      </c>
      <c r="EF19">
        <v>1.8640099999999999</v>
      </c>
      <c r="EG19">
        <v>1.8656600000000001</v>
      </c>
      <c r="EH19">
        <v>1.86554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-0.29099999999999998</v>
      </c>
      <c r="EW19">
        <v>7.0000000000000007E-2</v>
      </c>
      <c r="EX19">
        <v>2</v>
      </c>
      <c r="EY19">
        <v>507.928</v>
      </c>
      <c r="EZ19">
        <v>532.01199999999994</v>
      </c>
      <c r="FA19">
        <v>22.6294</v>
      </c>
      <c r="FB19">
        <v>28.628900000000002</v>
      </c>
      <c r="FC19">
        <v>30.000499999999999</v>
      </c>
      <c r="FD19">
        <v>28.5823</v>
      </c>
      <c r="FE19">
        <v>28.572099999999999</v>
      </c>
      <c r="FF19">
        <v>12.944000000000001</v>
      </c>
      <c r="FG19">
        <v>44.315800000000003</v>
      </c>
      <c r="FH19">
        <v>0</v>
      </c>
      <c r="FI19">
        <v>22.680599999999998</v>
      </c>
      <c r="FJ19">
        <v>200</v>
      </c>
      <c r="FK19">
        <v>13.5313</v>
      </c>
      <c r="FL19">
        <v>101.464</v>
      </c>
      <c r="FM19">
        <v>102.116</v>
      </c>
    </row>
    <row r="20" spans="1:169" x14ac:dyDescent="0.25">
      <c r="A20">
        <v>4</v>
      </c>
      <c r="B20">
        <v>1566675061.9000001</v>
      </c>
      <c r="C20">
        <v>361.5</v>
      </c>
      <c r="D20" t="s">
        <v>297</v>
      </c>
      <c r="E20" t="s">
        <v>298</v>
      </c>
      <c r="G20">
        <v>1566675061.9000001</v>
      </c>
      <c r="H20">
        <f t="shared" si="0"/>
        <v>5.1018676068838335E-3</v>
      </c>
      <c r="I20">
        <f t="shared" si="1"/>
        <v>13.188535642142838</v>
      </c>
      <c r="J20">
        <f t="shared" si="2"/>
        <v>83.658500000000004</v>
      </c>
      <c r="K20">
        <f t="shared" si="3"/>
        <v>13.842633754464067</v>
      </c>
      <c r="L20">
        <f t="shared" si="4"/>
        <v>1.3821623681804214</v>
      </c>
      <c r="M20">
        <f t="shared" si="5"/>
        <v>8.3531524801869992</v>
      </c>
      <c r="N20">
        <f t="shared" si="6"/>
        <v>0.32916105942665574</v>
      </c>
      <c r="O20">
        <f t="shared" si="7"/>
        <v>2.2610465261951935</v>
      </c>
      <c r="P20">
        <f t="shared" si="8"/>
        <v>0.30466993145481158</v>
      </c>
      <c r="Q20">
        <f t="shared" si="9"/>
        <v>0.19246706089491797</v>
      </c>
      <c r="R20">
        <f t="shared" si="10"/>
        <v>321.44141895872309</v>
      </c>
      <c r="S20">
        <f t="shared" si="11"/>
        <v>27.13905641419603</v>
      </c>
      <c r="T20">
        <f t="shared" si="12"/>
        <v>26.871600000000001</v>
      </c>
      <c r="U20">
        <f t="shared" si="13"/>
        <v>3.5522570321337836</v>
      </c>
      <c r="V20">
        <f t="shared" si="14"/>
        <v>55.695355371458568</v>
      </c>
      <c r="W20">
        <f t="shared" si="15"/>
        <v>1.9261121416687998</v>
      </c>
      <c r="X20">
        <f t="shared" si="16"/>
        <v>3.4582994018489521</v>
      </c>
      <c r="Y20">
        <f t="shared" si="17"/>
        <v>1.6261448904649838</v>
      </c>
      <c r="Z20">
        <f t="shared" si="18"/>
        <v>-224.99236146357705</v>
      </c>
      <c r="AA20">
        <f t="shared" si="19"/>
        <v>-55.487760353771264</v>
      </c>
      <c r="AB20">
        <f t="shared" si="20"/>
        <v>-5.2773501799287041</v>
      </c>
      <c r="AC20">
        <f t="shared" si="21"/>
        <v>35.683946961446068</v>
      </c>
      <c r="AD20">
        <v>-4.14817987685073E-2</v>
      </c>
      <c r="AE20">
        <v>4.6566953122811103E-2</v>
      </c>
      <c r="AF20">
        <v>3.47498956312459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52992.695021171334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299</v>
      </c>
      <c r="AS20">
        <v>854.27326923076896</v>
      </c>
      <c r="AT20">
        <v>955.14499999999998</v>
      </c>
      <c r="AU20">
        <f t="shared" si="27"/>
        <v>0.10560881412689282</v>
      </c>
      <c r="AV20">
        <v>0.5</v>
      </c>
      <c r="AW20">
        <f t="shared" si="28"/>
        <v>1681.2054000837895</v>
      </c>
      <c r="AX20">
        <f t="shared" si="29"/>
        <v>13.188535642142838</v>
      </c>
      <c r="AY20">
        <f t="shared" si="30"/>
        <v>88.775054303288712</v>
      </c>
      <c r="AZ20">
        <f t="shared" si="31"/>
        <v>0.32764135288359353</v>
      </c>
      <c r="BA20">
        <f t="shared" si="32"/>
        <v>8.4395015870373114E-3</v>
      </c>
      <c r="BB20">
        <f t="shared" si="33"/>
        <v>-1</v>
      </c>
      <c r="BC20" t="s">
        <v>300</v>
      </c>
      <c r="BD20">
        <v>642.20000000000005</v>
      </c>
      <c r="BE20">
        <f t="shared" si="34"/>
        <v>312.94499999999994</v>
      </c>
      <c r="BF20">
        <f t="shared" si="35"/>
        <v>0.32233053977290271</v>
      </c>
      <c r="BG20">
        <f t="shared" si="36"/>
        <v>1.4873014637184676</v>
      </c>
      <c r="BH20">
        <f t="shared" si="37"/>
        <v>0.1056088141268928</v>
      </c>
      <c r="BI20" t="e">
        <f t="shared" si="38"/>
        <v>#DIV/0!</v>
      </c>
      <c r="BJ20">
        <v>1884</v>
      </c>
      <c r="BK20">
        <v>300</v>
      </c>
      <c r="BL20">
        <v>300</v>
      </c>
      <c r="BM20">
        <v>300</v>
      </c>
      <c r="BN20">
        <v>10304.700000000001</v>
      </c>
      <c r="BO20">
        <v>931.37</v>
      </c>
      <c r="BP20">
        <v>-6.8643899999999997E-3</v>
      </c>
      <c r="BQ20">
        <v>2.5236200000000002</v>
      </c>
      <c r="BR20">
        <f t="shared" si="39"/>
        <v>2000.01</v>
      </c>
      <c r="BS20">
        <f t="shared" si="40"/>
        <v>1681.2054000837895</v>
      </c>
      <c r="BT20">
        <f t="shared" si="41"/>
        <v>0.84059849704940948</v>
      </c>
      <c r="BU20">
        <f t="shared" si="42"/>
        <v>0.19119699409881907</v>
      </c>
      <c r="BV20" t="s">
        <v>280</v>
      </c>
      <c r="BW20">
        <v>1566675061.9000001</v>
      </c>
      <c r="BX20">
        <v>83.658500000000004</v>
      </c>
      <c r="BY20">
        <v>99.992999999999995</v>
      </c>
      <c r="BZ20">
        <v>19.290400000000002</v>
      </c>
      <c r="CA20">
        <v>13.287699999999999</v>
      </c>
      <c r="CB20">
        <v>500.12</v>
      </c>
      <c r="CC20">
        <v>99.748099999999994</v>
      </c>
      <c r="CD20">
        <v>0.100122</v>
      </c>
      <c r="CE20">
        <v>26.416399999999999</v>
      </c>
      <c r="CF20">
        <v>26.871600000000001</v>
      </c>
      <c r="CG20">
        <v>999.9</v>
      </c>
      <c r="CH20">
        <v>10028.799999999999</v>
      </c>
      <c r="CI20">
        <v>0</v>
      </c>
      <c r="CJ20">
        <v>471.57499999999999</v>
      </c>
      <c r="CK20">
        <v>2000.01</v>
      </c>
      <c r="CL20">
        <v>0.98</v>
      </c>
      <c r="CM20">
        <v>1.9999900000000001E-2</v>
      </c>
      <c r="CN20">
        <v>0</v>
      </c>
      <c r="CO20">
        <v>853.71600000000001</v>
      </c>
      <c r="CP20">
        <v>4.99986</v>
      </c>
      <c r="CQ20">
        <v>18537.099999999999</v>
      </c>
      <c r="CR20">
        <v>16272.3</v>
      </c>
      <c r="CS20">
        <v>43.061999999999998</v>
      </c>
      <c r="CT20">
        <v>43.811999999999998</v>
      </c>
      <c r="CU20">
        <v>43.375</v>
      </c>
      <c r="CV20">
        <v>43.186999999999998</v>
      </c>
      <c r="CW20">
        <v>44.686999999999998</v>
      </c>
      <c r="CX20">
        <v>1955.11</v>
      </c>
      <c r="CY20">
        <v>39.9</v>
      </c>
      <c r="CZ20">
        <v>0</v>
      </c>
      <c r="DA20">
        <v>120</v>
      </c>
      <c r="DB20">
        <v>854.27326923076896</v>
      </c>
      <c r="DC20">
        <v>-6.08393161082485</v>
      </c>
      <c r="DD20">
        <v>303.73333499045901</v>
      </c>
      <c r="DE20">
        <v>18561.330769230801</v>
      </c>
      <c r="DF20">
        <v>15</v>
      </c>
      <c r="DG20">
        <v>1566675014.9000001</v>
      </c>
      <c r="DH20" t="s">
        <v>301</v>
      </c>
      <c r="DI20">
        <v>91</v>
      </c>
      <c r="DJ20">
        <v>-0.23499999999999999</v>
      </c>
      <c r="DK20">
        <v>6.0999999999999999E-2</v>
      </c>
      <c r="DL20">
        <v>100</v>
      </c>
      <c r="DM20">
        <v>13</v>
      </c>
      <c r="DN20">
        <v>0.09</v>
      </c>
      <c r="DO20">
        <v>0.02</v>
      </c>
      <c r="DP20">
        <v>12.855798156252501</v>
      </c>
      <c r="DQ20">
        <v>1.1685723461906301</v>
      </c>
      <c r="DR20">
        <v>0.22875690245323099</v>
      </c>
      <c r="DS20">
        <v>0</v>
      </c>
      <c r="DT20">
        <v>0.308199931977443</v>
      </c>
      <c r="DU20">
        <v>7.5439381586807797E-2</v>
      </c>
      <c r="DV20">
        <v>1.4665366123002699E-2</v>
      </c>
      <c r="DW20">
        <v>1</v>
      </c>
      <c r="DX20">
        <v>1</v>
      </c>
      <c r="DY20">
        <v>2</v>
      </c>
      <c r="DZ20" t="s">
        <v>282</v>
      </c>
      <c r="EA20">
        <v>1.86676</v>
      </c>
      <c r="EB20">
        <v>1.86331</v>
      </c>
      <c r="EC20">
        <v>1.8689100000000001</v>
      </c>
      <c r="ED20">
        <v>1.8669100000000001</v>
      </c>
      <c r="EE20">
        <v>1.8714999999999999</v>
      </c>
      <c r="EF20">
        <v>1.8640099999999999</v>
      </c>
      <c r="EG20">
        <v>1.86568</v>
      </c>
      <c r="EH20">
        <v>1.86554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-0.23499999999999999</v>
      </c>
      <c r="EW20">
        <v>6.0999999999999999E-2</v>
      </c>
      <c r="EX20">
        <v>2</v>
      </c>
      <c r="EY20">
        <v>508.49900000000002</v>
      </c>
      <c r="EZ20">
        <v>532.029</v>
      </c>
      <c r="FA20">
        <v>23.543399999999998</v>
      </c>
      <c r="FB20">
        <v>28.678000000000001</v>
      </c>
      <c r="FC20">
        <v>29.9999</v>
      </c>
      <c r="FD20">
        <v>28.646599999999999</v>
      </c>
      <c r="FE20">
        <v>28.6294</v>
      </c>
      <c r="FF20">
        <v>8.0901499999999995</v>
      </c>
      <c r="FG20">
        <v>45.405000000000001</v>
      </c>
      <c r="FH20">
        <v>0</v>
      </c>
      <c r="FI20">
        <v>23.615200000000002</v>
      </c>
      <c r="FJ20">
        <v>100</v>
      </c>
      <c r="FK20">
        <v>13.183999999999999</v>
      </c>
      <c r="FL20">
        <v>101.45099999999999</v>
      </c>
      <c r="FM20">
        <v>102.107</v>
      </c>
    </row>
    <row r="21" spans="1:169" x14ac:dyDescent="0.25">
      <c r="A21">
        <v>5</v>
      </c>
      <c r="B21">
        <v>1566675180.5</v>
      </c>
      <c r="C21">
        <v>480.09999990463302</v>
      </c>
      <c r="D21" t="s">
        <v>302</v>
      </c>
      <c r="E21" t="s">
        <v>303</v>
      </c>
      <c r="G21">
        <v>1566675180.5</v>
      </c>
      <c r="H21">
        <f t="shared" si="0"/>
        <v>5.8563924568745167E-3</v>
      </c>
      <c r="I21">
        <f t="shared" si="1"/>
        <v>0.49081855904321542</v>
      </c>
      <c r="J21">
        <f t="shared" si="2"/>
        <v>-3.7373699999999999</v>
      </c>
      <c r="K21">
        <f t="shared" si="3"/>
        <v>-5.8050136237945775</v>
      </c>
      <c r="L21">
        <f t="shared" si="4"/>
        <v>-0.57956703382668084</v>
      </c>
      <c r="M21">
        <f t="shared" si="5"/>
        <v>-0.37313546282376003</v>
      </c>
      <c r="N21">
        <f t="shared" si="6"/>
        <v>0.38725910495975152</v>
      </c>
      <c r="O21">
        <f t="shared" si="7"/>
        <v>2.2557313380672359</v>
      </c>
      <c r="P21">
        <f t="shared" si="8"/>
        <v>0.35375806148666905</v>
      </c>
      <c r="Q21">
        <f t="shared" si="9"/>
        <v>0.22386671570424641</v>
      </c>
      <c r="R21">
        <f t="shared" si="10"/>
        <v>321.47333881544228</v>
      </c>
      <c r="S21">
        <f t="shared" si="11"/>
        <v>27.27664144350797</v>
      </c>
      <c r="T21">
        <f t="shared" si="12"/>
        <v>26.930900000000001</v>
      </c>
      <c r="U21">
        <f t="shared" si="13"/>
        <v>3.564659685203297</v>
      </c>
      <c r="V21">
        <f t="shared" si="14"/>
        <v>55.332687993246445</v>
      </c>
      <c r="W21">
        <f t="shared" si="15"/>
        <v>1.9575541980408</v>
      </c>
      <c r="X21">
        <f t="shared" si="16"/>
        <v>3.5377898111144117</v>
      </c>
      <c r="Y21">
        <f t="shared" si="17"/>
        <v>1.607105487162497</v>
      </c>
      <c r="Z21">
        <f t="shared" si="18"/>
        <v>-258.26690734816617</v>
      </c>
      <c r="AA21">
        <f t="shared" si="19"/>
        <v>-15.651334142457511</v>
      </c>
      <c r="AB21">
        <f t="shared" si="20"/>
        <v>-1.4954065801227232</v>
      </c>
      <c r="AC21">
        <f t="shared" si="21"/>
        <v>46.059690744695857</v>
      </c>
      <c r="AD21">
        <v>-4.1338221307413499E-2</v>
      </c>
      <c r="AE21">
        <v>4.6405774844657001E-2</v>
      </c>
      <c r="AF21">
        <v>3.4654726560661802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52748.647300280943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304</v>
      </c>
      <c r="AS21">
        <v>882.54596153846205</v>
      </c>
      <c r="AT21">
        <v>916.06</v>
      </c>
      <c r="AU21">
        <f t="shared" si="27"/>
        <v>3.658498183692982E-2</v>
      </c>
      <c r="AV21">
        <v>0.5</v>
      </c>
      <c r="AW21">
        <f t="shared" si="28"/>
        <v>1681.3734000837812</v>
      </c>
      <c r="AX21">
        <f t="shared" si="29"/>
        <v>0.49081855904321542</v>
      </c>
      <c r="AY21">
        <f t="shared" si="30"/>
        <v>30.756507651581035</v>
      </c>
      <c r="AZ21">
        <f t="shared" si="31"/>
        <v>0.24002794576774447</v>
      </c>
      <c r="BA21">
        <f t="shared" si="32"/>
        <v>8.866671489919666E-4</v>
      </c>
      <c r="BB21">
        <f t="shared" si="33"/>
        <v>-1</v>
      </c>
      <c r="BC21" t="s">
        <v>305</v>
      </c>
      <c r="BD21">
        <v>696.18</v>
      </c>
      <c r="BE21">
        <f t="shared" si="34"/>
        <v>219.88</v>
      </c>
      <c r="BF21">
        <f t="shared" si="35"/>
        <v>0.15241967646688145</v>
      </c>
      <c r="BG21">
        <f t="shared" si="36"/>
        <v>1.3158378580252235</v>
      </c>
      <c r="BH21">
        <f t="shared" si="37"/>
        <v>3.6584981836929778E-2</v>
      </c>
      <c r="BI21" t="e">
        <f t="shared" si="38"/>
        <v>#DIV/0!</v>
      </c>
      <c r="BJ21">
        <v>1886</v>
      </c>
      <c r="BK21">
        <v>300</v>
      </c>
      <c r="BL21">
        <v>300</v>
      </c>
      <c r="BM21">
        <v>300</v>
      </c>
      <c r="BN21">
        <v>10305</v>
      </c>
      <c r="BO21">
        <v>906.53200000000004</v>
      </c>
      <c r="BP21">
        <v>-6.86478E-3</v>
      </c>
      <c r="BQ21">
        <v>-0.40533400000000003</v>
      </c>
      <c r="BR21">
        <f t="shared" si="39"/>
        <v>2000.21</v>
      </c>
      <c r="BS21">
        <f t="shared" si="40"/>
        <v>1681.3734000837812</v>
      </c>
      <c r="BT21">
        <f t="shared" si="41"/>
        <v>0.84059843720598393</v>
      </c>
      <c r="BU21">
        <f t="shared" si="42"/>
        <v>0.19119687441196795</v>
      </c>
      <c r="BV21" t="s">
        <v>280</v>
      </c>
      <c r="BW21">
        <v>1566675180.5</v>
      </c>
      <c r="BX21">
        <v>-3.7373699999999999</v>
      </c>
      <c r="BY21">
        <v>-3.1747000000000001</v>
      </c>
      <c r="BZ21">
        <v>19.607099999999999</v>
      </c>
      <c r="CA21">
        <v>12.7178</v>
      </c>
      <c r="CB21">
        <v>500.04199999999997</v>
      </c>
      <c r="CC21">
        <v>99.739000000000004</v>
      </c>
      <c r="CD21">
        <v>0.100048</v>
      </c>
      <c r="CE21">
        <v>26.802199999999999</v>
      </c>
      <c r="CF21">
        <v>26.930900000000001</v>
      </c>
      <c r="CG21">
        <v>999.9</v>
      </c>
      <c r="CH21">
        <v>9995</v>
      </c>
      <c r="CI21">
        <v>0</v>
      </c>
      <c r="CJ21">
        <v>336.161</v>
      </c>
      <c r="CK21">
        <v>2000.21</v>
      </c>
      <c r="CL21">
        <v>0.98</v>
      </c>
      <c r="CM21">
        <v>1.9999900000000001E-2</v>
      </c>
      <c r="CN21">
        <v>0</v>
      </c>
      <c r="CO21">
        <v>882.08100000000002</v>
      </c>
      <c r="CP21">
        <v>4.99986</v>
      </c>
      <c r="CQ21">
        <v>18657.900000000001</v>
      </c>
      <c r="CR21">
        <v>16273.9</v>
      </c>
      <c r="CS21">
        <v>42.936999999999998</v>
      </c>
      <c r="CT21">
        <v>43.561999999999998</v>
      </c>
      <c r="CU21">
        <v>43.186999999999998</v>
      </c>
      <c r="CV21">
        <v>43</v>
      </c>
      <c r="CW21">
        <v>44.625</v>
      </c>
      <c r="CX21">
        <v>1955.31</v>
      </c>
      <c r="CY21">
        <v>39.9</v>
      </c>
      <c r="CZ21">
        <v>0</v>
      </c>
      <c r="DA21">
        <v>118.200000047684</v>
      </c>
      <c r="DB21">
        <v>882.54596153846205</v>
      </c>
      <c r="DC21">
        <v>-5.2076239363979298</v>
      </c>
      <c r="DD21">
        <v>-108.362391633966</v>
      </c>
      <c r="DE21">
        <v>18699.092307692299</v>
      </c>
      <c r="DF21">
        <v>15</v>
      </c>
      <c r="DG21">
        <v>1566675137.4000001</v>
      </c>
      <c r="DH21" t="s">
        <v>306</v>
      </c>
      <c r="DI21">
        <v>92</v>
      </c>
      <c r="DJ21">
        <v>-0.46300000000000002</v>
      </c>
      <c r="DK21">
        <v>5.8000000000000003E-2</v>
      </c>
      <c r="DL21">
        <v>-3</v>
      </c>
      <c r="DM21">
        <v>13</v>
      </c>
      <c r="DN21">
        <v>0.37</v>
      </c>
      <c r="DO21">
        <v>0.02</v>
      </c>
      <c r="DP21">
        <v>0.46899363370325098</v>
      </c>
      <c r="DQ21">
        <v>0.273391395591294</v>
      </c>
      <c r="DR21">
        <v>8.1336840883028005E-2</v>
      </c>
      <c r="DS21">
        <v>1</v>
      </c>
      <c r="DT21">
        <v>0.36026339907891097</v>
      </c>
      <c r="DU21">
        <v>0.16184727864735601</v>
      </c>
      <c r="DV21">
        <v>5.2045230901699303E-2</v>
      </c>
      <c r="DW21">
        <v>1</v>
      </c>
      <c r="DX21">
        <v>2</v>
      </c>
      <c r="DY21">
        <v>2</v>
      </c>
      <c r="DZ21" t="s">
        <v>307</v>
      </c>
      <c r="EA21">
        <v>1.86677</v>
      </c>
      <c r="EB21">
        <v>1.8633900000000001</v>
      </c>
      <c r="EC21">
        <v>1.86896</v>
      </c>
      <c r="ED21">
        <v>1.8669199999999999</v>
      </c>
      <c r="EE21">
        <v>1.87154</v>
      </c>
      <c r="EF21">
        <v>1.86402</v>
      </c>
      <c r="EG21">
        <v>1.8656900000000001</v>
      </c>
      <c r="EH21">
        <v>1.86557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-0.46300000000000002</v>
      </c>
      <c r="EW21">
        <v>5.8000000000000003E-2</v>
      </c>
      <c r="EX21">
        <v>2</v>
      </c>
      <c r="EY21">
        <v>509.17099999999999</v>
      </c>
      <c r="EZ21">
        <v>531.952</v>
      </c>
      <c r="FA21">
        <v>24.415500000000002</v>
      </c>
      <c r="FB21">
        <v>28.586500000000001</v>
      </c>
      <c r="FC21">
        <v>29.999400000000001</v>
      </c>
      <c r="FD21">
        <v>28.606300000000001</v>
      </c>
      <c r="FE21">
        <v>28.590199999999999</v>
      </c>
      <c r="FF21">
        <v>0</v>
      </c>
      <c r="FG21">
        <v>47.5045</v>
      </c>
      <c r="FH21">
        <v>0</v>
      </c>
      <c r="FI21">
        <v>24.454999999999998</v>
      </c>
      <c r="FJ21">
        <v>0</v>
      </c>
      <c r="FK21">
        <v>12.5998</v>
      </c>
      <c r="FL21">
        <v>101.46299999999999</v>
      </c>
      <c r="FM21">
        <v>102.127</v>
      </c>
    </row>
    <row r="22" spans="1:169" x14ac:dyDescent="0.25">
      <c r="A22">
        <v>7</v>
      </c>
      <c r="B22">
        <v>1566675452</v>
      </c>
      <c r="C22">
        <v>751.59999990463302</v>
      </c>
      <c r="D22" t="s">
        <v>313</v>
      </c>
      <c r="E22" t="s">
        <v>314</v>
      </c>
      <c r="G22">
        <v>1566675452</v>
      </c>
      <c r="H22">
        <f t="shared" si="0"/>
        <v>5.4292728073587664E-3</v>
      </c>
      <c r="I22">
        <f t="shared" si="1"/>
        <v>36.140529872717771</v>
      </c>
      <c r="J22">
        <f t="shared" si="2"/>
        <v>354.28399999999999</v>
      </c>
      <c r="K22">
        <f t="shared" si="3"/>
        <v>163.67974999710358</v>
      </c>
      <c r="L22">
        <f t="shared" si="4"/>
        <v>16.341076900778258</v>
      </c>
      <c r="M22">
        <f t="shared" si="5"/>
        <v>35.370179199429202</v>
      </c>
      <c r="N22">
        <f t="shared" si="6"/>
        <v>0.33754766129172414</v>
      </c>
      <c r="O22">
        <f t="shared" si="7"/>
        <v>2.2503103239804059</v>
      </c>
      <c r="P22">
        <f t="shared" si="8"/>
        <v>0.31173224976195235</v>
      </c>
      <c r="Q22">
        <f t="shared" si="9"/>
        <v>0.19698728188734327</v>
      </c>
      <c r="R22">
        <f t="shared" si="10"/>
        <v>321.44620693722914</v>
      </c>
      <c r="S22">
        <f t="shared" si="11"/>
        <v>27.100350187555748</v>
      </c>
      <c r="T22">
        <f t="shared" si="12"/>
        <v>27.045999999999999</v>
      </c>
      <c r="U22">
        <f t="shared" si="13"/>
        <v>3.5888408966065501</v>
      </c>
      <c r="V22">
        <f t="shared" si="14"/>
        <v>54.661961374129206</v>
      </c>
      <c r="W22">
        <f t="shared" si="15"/>
        <v>1.8978360820964799</v>
      </c>
      <c r="X22">
        <f t="shared" si="16"/>
        <v>3.4719502088607839</v>
      </c>
      <c r="Y22">
        <f t="shared" si="17"/>
        <v>1.6910048145100702</v>
      </c>
      <c r="Z22">
        <f t="shared" si="18"/>
        <v>-239.43093080452161</v>
      </c>
      <c r="AA22">
        <f t="shared" si="19"/>
        <v>-68.278181348923653</v>
      </c>
      <c r="AB22">
        <f t="shared" si="20"/>
        <v>-6.5326916015805159</v>
      </c>
      <c r="AC22">
        <f t="shared" si="21"/>
        <v>7.2044031822033787</v>
      </c>
      <c r="AD22">
        <v>-4.1192102213133498E-2</v>
      </c>
      <c r="AE22">
        <v>4.6241743360592003E-2</v>
      </c>
      <c r="AF22">
        <v>3.45577554348966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52625.62768267058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315</v>
      </c>
      <c r="AS22">
        <v>826.74376923076898</v>
      </c>
      <c r="AT22">
        <v>1091.73</v>
      </c>
      <c r="AU22">
        <f t="shared" si="27"/>
        <v>0.24272139702053719</v>
      </c>
      <c r="AV22">
        <v>0.5</v>
      </c>
      <c r="AW22">
        <f t="shared" si="28"/>
        <v>1681.2306000837882</v>
      </c>
      <c r="AX22">
        <f t="shared" si="29"/>
        <v>36.140529872717771</v>
      </c>
      <c r="AY22">
        <f t="shared" si="30"/>
        <v>204.03531998300656</v>
      </c>
      <c r="AZ22">
        <f t="shared" si="31"/>
        <v>0.46237622855467925</v>
      </c>
      <c r="BA22">
        <f t="shared" si="32"/>
        <v>2.2091276396507882E-2</v>
      </c>
      <c r="BB22">
        <f t="shared" si="33"/>
        <v>-1</v>
      </c>
      <c r="BC22" t="s">
        <v>316</v>
      </c>
      <c r="BD22">
        <v>586.94000000000005</v>
      </c>
      <c r="BE22">
        <f t="shared" si="34"/>
        <v>504.78999999999996</v>
      </c>
      <c r="BF22">
        <f t="shared" si="35"/>
        <v>0.52494350278181234</v>
      </c>
      <c r="BG22">
        <f t="shared" si="36"/>
        <v>1.8600368010358808</v>
      </c>
      <c r="BH22">
        <f t="shared" si="37"/>
        <v>0.24272139702053716</v>
      </c>
      <c r="BI22" t="e">
        <f t="shared" si="38"/>
        <v>#DIV/0!</v>
      </c>
      <c r="BJ22">
        <v>1890</v>
      </c>
      <c r="BK22">
        <v>300</v>
      </c>
      <c r="BL22">
        <v>300</v>
      </c>
      <c r="BM22">
        <v>300</v>
      </c>
      <c r="BN22">
        <v>10304.5</v>
      </c>
      <c r="BO22">
        <v>1009.83</v>
      </c>
      <c r="BP22">
        <v>-6.8644500000000002E-3</v>
      </c>
      <c r="BQ22">
        <v>-4.1021099999999997</v>
      </c>
      <c r="BR22">
        <f t="shared" si="39"/>
        <v>2000.04</v>
      </c>
      <c r="BS22">
        <f t="shared" si="40"/>
        <v>1681.2306000837882</v>
      </c>
      <c r="BT22">
        <f t="shared" si="41"/>
        <v>0.84059848807213267</v>
      </c>
      <c r="BU22">
        <f t="shared" si="42"/>
        <v>0.19119697614426545</v>
      </c>
      <c r="BV22" t="s">
        <v>280</v>
      </c>
      <c r="BW22">
        <v>1566675452</v>
      </c>
      <c r="BX22">
        <v>354.28399999999999</v>
      </c>
      <c r="BY22">
        <v>399.95600000000002</v>
      </c>
      <c r="BZ22">
        <v>19.009599999999999</v>
      </c>
      <c r="CA22">
        <v>12.619</v>
      </c>
      <c r="CB22">
        <v>500.053</v>
      </c>
      <c r="CC22">
        <v>99.735699999999994</v>
      </c>
      <c r="CD22">
        <v>9.9966299999999994E-2</v>
      </c>
      <c r="CE22">
        <v>26.4832</v>
      </c>
      <c r="CF22">
        <v>27.045999999999999</v>
      </c>
      <c r="CG22">
        <v>999.9</v>
      </c>
      <c r="CH22">
        <v>9960</v>
      </c>
      <c r="CI22">
        <v>0</v>
      </c>
      <c r="CJ22">
        <v>1411.65</v>
      </c>
      <c r="CK22">
        <v>2000.04</v>
      </c>
      <c r="CL22">
        <v>0.98</v>
      </c>
      <c r="CM22">
        <v>1.9999900000000001E-2</v>
      </c>
      <c r="CN22">
        <v>0</v>
      </c>
      <c r="CO22">
        <v>826.21199999999999</v>
      </c>
      <c r="CP22">
        <v>4.99986</v>
      </c>
      <c r="CQ22">
        <v>20647.3</v>
      </c>
      <c r="CR22">
        <v>16272.5</v>
      </c>
      <c r="CS22">
        <v>43.125</v>
      </c>
      <c r="CT22">
        <v>44.25</v>
      </c>
      <c r="CU22">
        <v>43.5</v>
      </c>
      <c r="CV22">
        <v>43.436999999999998</v>
      </c>
      <c r="CW22">
        <v>44.875</v>
      </c>
      <c r="CX22">
        <v>1955.14</v>
      </c>
      <c r="CY22">
        <v>39.9</v>
      </c>
      <c r="CZ22">
        <v>0</v>
      </c>
      <c r="DA22">
        <v>150.200000047684</v>
      </c>
      <c r="DB22">
        <v>826.74376923076898</v>
      </c>
      <c r="DC22">
        <v>-0.56670084475958005</v>
      </c>
      <c r="DD22">
        <v>-294.31452867886702</v>
      </c>
      <c r="DE22">
        <v>20718.057692307699</v>
      </c>
      <c r="DF22">
        <v>15</v>
      </c>
      <c r="DG22">
        <v>1566675398.5</v>
      </c>
      <c r="DH22" t="s">
        <v>317</v>
      </c>
      <c r="DI22">
        <v>94</v>
      </c>
      <c r="DJ22">
        <v>-0.22800000000000001</v>
      </c>
      <c r="DK22">
        <v>6.2E-2</v>
      </c>
      <c r="DL22">
        <v>400</v>
      </c>
      <c r="DM22">
        <v>13</v>
      </c>
      <c r="DN22">
        <v>0.02</v>
      </c>
      <c r="DO22">
        <v>0.01</v>
      </c>
      <c r="DP22">
        <v>35.870048736858003</v>
      </c>
      <c r="DQ22">
        <v>0.72170753828749901</v>
      </c>
      <c r="DR22">
        <v>0.144806633442565</v>
      </c>
      <c r="DS22">
        <v>0</v>
      </c>
      <c r="DT22">
        <v>0.35419653311448501</v>
      </c>
      <c r="DU22">
        <v>-4.7729512333462398E-2</v>
      </c>
      <c r="DV22">
        <v>1.06585435801606E-2</v>
      </c>
      <c r="DW22">
        <v>1</v>
      </c>
      <c r="DX22">
        <v>1</v>
      </c>
      <c r="DY22">
        <v>2</v>
      </c>
      <c r="DZ22" t="s">
        <v>282</v>
      </c>
      <c r="EA22">
        <v>1.8667499999999999</v>
      </c>
      <c r="EB22">
        <v>1.8632500000000001</v>
      </c>
      <c r="EC22">
        <v>1.8689</v>
      </c>
      <c r="ED22">
        <v>1.8669100000000001</v>
      </c>
      <c r="EE22">
        <v>1.8714900000000001</v>
      </c>
      <c r="EF22">
        <v>1.8640099999999999</v>
      </c>
      <c r="EG22">
        <v>1.86564</v>
      </c>
      <c r="EH22">
        <v>1.86554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-0.22800000000000001</v>
      </c>
      <c r="EW22">
        <v>6.2E-2</v>
      </c>
      <c r="EX22">
        <v>2</v>
      </c>
      <c r="EY22">
        <v>508.45499999999998</v>
      </c>
      <c r="EZ22">
        <v>533.38599999999997</v>
      </c>
      <c r="FA22">
        <v>22.237400000000001</v>
      </c>
      <c r="FB22">
        <v>28.696899999999999</v>
      </c>
      <c r="FC22">
        <v>30.001100000000001</v>
      </c>
      <c r="FD22">
        <v>28.647600000000001</v>
      </c>
      <c r="FE22">
        <v>28.640899999999998</v>
      </c>
      <c r="FF22">
        <v>22.1005</v>
      </c>
      <c r="FG22">
        <v>47.075099999999999</v>
      </c>
      <c r="FH22">
        <v>0</v>
      </c>
      <c r="FI22">
        <v>22.1876</v>
      </c>
      <c r="FJ22">
        <v>400</v>
      </c>
      <c r="FK22">
        <v>12.736800000000001</v>
      </c>
      <c r="FL22">
        <v>101.45</v>
      </c>
      <c r="FM22">
        <v>102.102</v>
      </c>
    </row>
    <row r="23" spans="1:169" x14ac:dyDescent="0.25">
      <c r="A23">
        <v>8</v>
      </c>
      <c r="B23">
        <v>1566675572.5999999</v>
      </c>
      <c r="C23">
        <v>872.19999980926502</v>
      </c>
      <c r="D23" t="s">
        <v>318</v>
      </c>
      <c r="E23" t="s">
        <v>319</v>
      </c>
      <c r="G23">
        <v>1566675572.5999999</v>
      </c>
      <c r="H23">
        <f t="shared" si="0"/>
        <v>4.7127485869453188E-3</v>
      </c>
      <c r="I23">
        <f t="shared" si="1"/>
        <v>37.574475115059627</v>
      </c>
      <c r="J23">
        <f t="shared" si="2"/>
        <v>452.31299999999999</v>
      </c>
      <c r="K23">
        <f t="shared" si="3"/>
        <v>221.51549953074021</v>
      </c>
      <c r="L23">
        <f t="shared" si="4"/>
        <v>22.114474903917561</v>
      </c>
      <c r="M23">
        <f t="shared" si="5"/>
        <v>45.155596373190008</v>
      </c>
      <c r="N23">
        <f t="shared" si="6"/>
        <v>0.28795093119836024</v>
      </c>
      <c r="O23">
        <f t="shared" si="7"/>
        <v>2.2489183903727961</v>
      </c>
      <c r="P23">
        <f t="shared" si="8"/>
        <v>0.26892447337318709</v>
      </c>
      <c r="Q23">
        <f t="shared" si="9"/>
        <v>0.16968237173252743</v>
      </c>
      <c r="R23">
        <f t="shared" si="10"/>
        <v>321.41269108770035</v>
      </c>
      <c r="S23">
        <f t="shared" si="11"/>
        <v>27.040777692961797</v>
      </c>
      <c r="T23">
        <f t="shared" si="12"/>
        <v>26.988099999999999</v>
      </c>
      <c r="U23">
        <f t="shared" si="13"/>
        <v>3.5766589221315512</v>
      </c>
      <c r="V23">
        <f t="shared" si="14"/>
        <v>54.95945434431475</v>
      </c>
      <c r="W23">
        <f t="shared" si="15"/>
        <v>1.8749166909780002</v>
      </c>
      <c r="X23">
        <f t="shared" si="16"/>
        <v>3.4114543409253293</v>
      </c>
      <c r="Y23">
        <f t="shared" si="17"/>
        <v>1.7017422311535511</v>
      </c>
      <c r="Z23">
        <f t="shared" si="18"/>
        <v>-207.83221268428855</v>
      </c>
      <c r="AA23">
        <f t="shared" si="19"/>
        <v>-97.322308567729124</v>
      </c>
      <c r="AB23">
        <f t="shared" si="20"/>
        <v>-9.3007613003834884</v>
      </c>
      <c r="AC23">
        <f t="shared" si="21"/>
        <v>6.9574085352991801</v>
      </c>
      <c r="AD23">
        <v>-4.1154635158024797E-2</v>
      </c>
      <c r="AE23">
        <v>4.61996833089382E-2</v>
      </c>
      <c r="AF23">
        <v>3.4532871562080598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52631.936451085676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320</v>
      </c>
      <c r="AS23">
        <v>827.55880769230805</v>
      </c>
      <c r="AT23">
        <v>1106.8699999999999</v>
      </c>
      <c r="AU23">
        <f t="shared" si="27"/>
        <v>0.25234326732831491</v>
      </c>
      <c r="AV23">
        <v>0.5</v>
      </c>
      <c r="AW23">
        <f t="shared" si="28"/>
        <v>1681.054200083797</v>
      </c>
      <c r="AX23">
        <f t="shared" si="29"/>
        <v>37.574475115059627</v>
      </c>
      <c r="AY23">
        <f t="shared" si="30"/>
        <v>212.10135470256608</v>
      </c>
      <c r="AZ23">
        <f t="shared" si="31"/>
        <v>0.46866389006839099</v>
      </c>
      <c r="BA23">
        <f t="shared" si="32"/>
        <v>2.294659810084456E-2</v>
      </c>
      <c r="BB23">
        <f t="shared" si="33"/>
        <v>-1</v>
      </c>
      <c r="BC23" t="s">
        <v>321</v>
      </c>
      <c r="BD23">
        <v>588.12</v>
      </c>
      <c r="BE23">
        <f t="shared" si="34"/>
        <v>518.74999999999989</v>
      </c>
      <c r="BF23">
        <f t="shared" si="35"/>
        <v>0.53843121408711692</v>
      </c>
      <c r="BG23">
        <f t="shared" si="36"/>
        <v>1.8820478813847512</v>
      </c>
      <c r="BH23">
        <f t="shared" si="37"/>
        <v>0.25234326732831486</v>
      </c>
      <c r="BI23" t="e">
        <f t="shared" si="38"/>
        <v>#DIV/0!</v>
      </c>
      <c r="BJ23">
        <v>1892</v>
      </c>
      <c r="BK23">
        <v>300</v>
      </c>
      <c r="BL23">
        <v>300</v>
      </c>
      <c r="BM23">
        <v>300</v>
      </c>
      <c r="BN23">
        <v>10304.5</v>
      </c>
      <c r="BO23">
        <v>1022.64</v>
      </c>
      <c r="BP23">
        <v>-6.86507E-3</v>
      </c>
      <c r="BQ23">
        <v>-3.95459</v>
      </c>
      <c r="BR23">
        <f t="shared" si="39"/>
        <v>1999.83</v>
      </c>
      <c r="BS23">
        <f t="shared" si="40"/>
        <v>1681.054200083797</v>
      </c>
      <c r="BT23">
        <f t="shared" si="41"/>
        <v>0.84059855091872659</v>
      </c>
      <c r="BU23">
        <f t="shared" si="42"/>
        <v>0.19119710183745331</v>
      </c>
      <c r="BV23" t="s">
        <v>280</v>
      </c>
      <c r="BW23">
        <v>1566675572.5999999</v>
      </c>
      <c r="BX23">
        <v>452.31299999999999</v>
      </c>
      <c r="BY23">
        <v>499.95699999999999</v>
      </c>
      <c r="BZ23">
        <v>18.7806</v>
      </c>
      <c r="CA23">
        <v>13.2319</v>
      </c>
      <c r="CB23">
        <v>500.03500000000003</v>
      </c>
      <c r="CC23">
        <v>99.732600000000005</v>
      </c>
      <c r="CD23">
        <v>0.10002999999999999</v>
      </c>
      <c r="CE23">
        <v>26.185400000000001</v>
      </c>
      <c r="CF23">
        <v>26.988099999999999</v>
      </c>
      <c r="CG23">
        <v>999.9</v>
      </c>
      <c r="CH23">
        <v>9951.25</v>
      </c>
      <c r="CI23">
        <v>0</v>
      </c>
      <c r="CJ23">
        <v>1628.73</v>
      </c>
      <c r="CK23">
        <v>1999.83</v>
      </c>
      <c r="CL23">
        <v>0.97999700000000001</v>
      </c>
      <c r="CM23">
        <v>2.0003E-2</v>
      </c>
      <c r="CN23">
        <v>0</v>
      </c>
      <c r="CO23">
        <v>826.84799999999996</v>
      </c>
      <c r="CP23">
        <v>4.99986</v>
      </c>
      <c r="CQ23">
        <v>20882.400000000001</v>
      </c>
      <c r="CR23">
        <v>16270.7</v>
      </c>
      <c r="CS23">
        <v>43.436999999999998</v>
      </c>
      <c r="CT23">
        <v>44.75</v>
      </c>
      <c r="CU23">
        <v>43.811999999999998</v>
      </c>
      <c r="CV23">
        <v>43.936999999999998</v>
      </c>
      <c r="CW23">
        <v>45.125</v>
      </c>
      <c r="CX23">
        <v>1954.93</v>
      </c>
      <c r="CY23">
        <v>39.9</v>
      </c>
      <c r="CZ23">
        <v>0</v>
      </c>
      <c r="DA23">
        <v>120</v>
      </c>
      <c r="DB23">
        <v>827.55880769230805</v>
      </c>
      <c r="DC23">
        <v>-6.0757948895752198</v>
      </c>
      <c r="DD23">
        <v>1146.23589693437</v>
      </c>
      <c r="DE23">
        <v>20778.400000000001</v>
      </c>
      <c r="DF23">
        <v>15</v>
      </c>
      <c r="DG23">
        <v>1566675525</v>
      </c>
      <c r="DH23" t="s">
        <v>322</v>
      </c>
      <c r="DI23">
        <v>95</v>
      </c>
      <c r="DJ23">
        <v>-0.19500000000000001</v>
      </c>
      <c r="DK23">
        <v>5.6000000000000001E-2</v>
      </c>
      <c r="DL23">
        <v>500</v>
      </c>
      <c r="DM23">
        <v>13</v>
      </c>
      <c r="DN23">
        <v>0.03</v>
      </c>
      <c r="DO23">
        <v>0.01</v>
      </c>
      <c r="DP23">
        <v>37.554545628779799</v>
      </c>
      <c r="DQ23">
        <v>0.28036694213979302</v>
      </c>
      <c r="DR23">
        <v>6.6539218498371605E-2</v>
      </c>
      <c r="DS23">
        <v>1</v>
      </c>
      <c r="DT23">
        <v>0.29327968458068798</v>
      </c>
      <c r="DU23">
        <v>-1.0203047730965101E-2</v>
      </c>
      <c r="DV23">
        <v>2.69719472957835E-3</v>
      </c>
      <c r="DW23">
        <v>1</v>
      </c>
      <c r="DX23">
        <v>2</v>
      </c>
      <c r="DY23">
        <v>2</v>
      </c>
      <c r="DZ23" t="s">
        <v>307</v>
      </c>
      <c r="EA23">
        <v>1.86676</v>
      </c>
      <c r="EB23">
        <v>1.8632500000000001</v>
      </c>
      <c r="EC23">
        <v>1.8689</v>
      </c>
      <c r="ED23">
        <v>1.8669100000000001</v>
      </c>
      <c r="EE23">
        <v>1.8714900000000001</v>
      </c>
      <c r="EF23">
        <v>1.86402</v>
      </c>
      <c r="EG23">
        <v>1.86564</v>
      </c>
      <c r="EH23">
        <v>1.86554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-0.19500000000000001</v>
      </c>
      <c r="EW23">
        <v>5.6000000000000001E-2</v>
      </c>
      <c r="EX23">
        <v>2</v>
      </c>
      <c r="EY23">
        <v>507.89400000000001</v>
      </c>
      <c r="EZ23">
        <v>532.66600000000005</v>
      </c>
      <c r="FA23">
        <v>22.036200000000001</v>
      </c>
      <c r="FB23">
        <v>28.9724</v>
      </c>
      <c r="FC23">
        <v>30.000399999999999</v>
      </c>
      <c r="FD23">
        <v>28.860900000000001</v>
      </c>
      <c r="FE23">
        <v>28.843800000000002</v>
      </c>
      <c r="FF23">
        <v>26.392700000000001</v>
      </c>
      <c r="FG23">
        <v>43.648499999999999</v>
      </c>
      <c r="FH23">
        <v>0</v>
      </c>
      <c r="FI23">
        <v>22.023099999999999</v>
      </c>
      <c r="FJ23">
        <v>500</v>
      </c>
      <c r="FK23">
        <v>13.212300000000001</v>
      </c>
      <c r="FL23">
        <v>101.408</v>
      </c>
      <c r="FM23">
        <v>102.04600000000001</v>
      </c>
    </row>
    <row r="24" spans="1:169" x14ac:dyDescent="0.25">
      <c r="A24">
        <v>9</v>
      </c>
      <c r="B24">
        <v>1566675645.5999999</v>
      </c>
      <c r="C24">
        <v>945.19999980926502</v>
      </c>
      <c r="D24" t="s">
        <v>323</v>
      </c>
      <c r="E24" t="s">
        <v>324</v>
      </c>
      <c r="G24">
        <v>1566675645.5999999</v>
      </c>
      <c r="H24">
        <f t="shared" si="0"/>
        <v>4.1195754726787159E-3</v>
      </c>
      <c r="I24">
        <f t="shared" si="1"/>
        <v>38.452709901582146</v>
      </c>
      <c r="J24">
        <f t="shared" si="2"/>
        <v>551.09900000000005</v>
      </c>
      <c r="K24">
        <f t="shared" si="3"/>
        <v>275.2177726909448</v>
      </c>
      <c r="L24">
        <f t="shared" si="4"/>
        <v>27.475713382434765</v>
      </c>
      <c r="M24">
        <f t="shared" si="5"/>
        <v>55.017661182622504</v>
      </c>
      <c r="N24">
        <f t="shared" si="6"/>
        <v>0.24484922356017499</v>
      </c>
      <c r="O24">
        <f t="shared" si="7"/>
        <v>2.2574593495493476</v>
      </c>
      <c r="P24">
        <f t="shared" si="8"/>
        <v>0.23099425328626466</v>
      </c>
      <c r="Q24">
        <f t="shared" si="9"/>
        <v>0.14555084971881477</v>
      </c>
      <c r="R24">
        <f t="shared" si="10"/>
        <v>321.46855083693248</v>
      </c>
      <c r="S24">
        <f t="shared" si="11"/>
        <v>27.238959790435672</v>
      </c>
      <c r="T24">
        <f t="shared" si="12"/>
        <v>27.091699999999999</v>
      </c>
      <c r="U24">
        <f t="shared" si="13"/>
        <v>3.5984815893966613</v>
      </c>
      <c r="V24">
        <f t="shared" si="14"/>
        <v>54.707018911502516</v>
      </c>
      <c r="W24">
        <f t="shared" si="15"/>
        <v>1.8667902681480002</v>
      </c>
      <c r="X24">
        <f t="shared" si="16"/>
        <v>3.412341423991383</v>
      </c>
      <c r="Y24">
        <f t="shared" si="17"/>
        <v>1.7316913212486611</v>
      </c>
      <c r="Z24">
        <f t="shared" si="18"/>
        <v>-181.67327834513137</v>
      </c>
      <c r="AA24">
        <f t="shared" si="19"/>
        <v>-109.76497148967422</v>
      </c>
      <c r="AB24">
        <f t="shared" si="20"/>
        <v>-10.455833239802869</v>
      </c>
      <c r="AC24">
        <f t="shared" si="21"/>
        <v>19.574467762324019</v>
      </c>
      <c r="AD24">
        <v>-4.1384865663293503E-2</v>
      </c>
      <c r="AE24">
        <v>4.6458137220402297E-2</v>
      </c>
      <c r="AF24">
        <v>3.4685656901055002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52913.682802528339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325</v>
      </c>
      <c r="AS24">
        <v>827.12792307692303</v>
      </c>
      <c r="AT24">
        <v>1114.57</v>
      </c>
      <c r="AU24">
        <f t="shared" si="27"/>
        <v>0.2578950419651318</v>
      </c>
      <c r="AV24">
        <v>0.5</v>
      </c>
      <c r="AW24">
        <f t="shared" si="28"/>
        <v>1681.3482000837823</v>
      </c>
      <c r="AX24">
        <f t="shared" si="29"/>
        <v>38.452709901582146</v>
      </c>
      <c r="AY24">
        <f t="shared" si="30"/>
        <v>216.80568230930294</v>
      </c>
      <c r="AZ24">
        <f t="shared" si="31"/>
        <v>0.47246023129996317</v>
      </c>
      <c r="BA24">
        <f t="shared" si="32"/>
        <v>2.3464925290083399E-2</v>
      </c>
      <c r="BB24">
        <f t="shared" si="33"/>
        <v>-1</v>
      </c>
      <c r="BC24" t="s">
        <v>326</v>
      </c>
      <c r="BD24">
        <v>587.98</v>
      </c>
      <c r="BE24">
        <f t="shared" si="34"/>
        <v>526.58999999999992</v>
      </c>
      <c r="BF24">
        <f t="shared" si="35"/>
        <v>0.54585555540947783</v>
      </c>
      <c r="BG24">
        <f t="shared" si="36"/>
        <v>1.8955916867920677</v>
      </c>
      <c r="BH24">
        <f t="shared" si="37"/>
        <v>0.2578950419651318</v>
      </c>
      <c r="BI24" t="e">
        <f t="shared" si="38"/>
        <v>#DIV/0!</v>
      </c>
      <c r="BJ24">
        <v>1894</v>
      </c>
      <c r="BK24">
        <v>300</v>
      </c>
      <c r="BL24">
        <v>300</v>
      </c>
      <c r="BM24">
        <v>300</v>
      </c>
      <c r="BN24">
        <v>10303.4</v>
      </c>
      <c r="BO24">
        <v>1028.8800000000001</v>
      </c>
      <c r="BP24">
        <v>-6.8635900000000001E-3</v>
      </c>
      <c r="BQ24">
        <v>-3.7418800000000001</v>
      </c>
      <c r="BR24">
        <f t="shared" si="39"/>
        <v>2000.18</v>
      </c>
      <c r="BS24">
        <f t="shared" si="40"/>
        <v>1681.3482000837823</v>
      </c>
      <c r="BT24">
        <f t="shared" si="41"/>
        <v>0.84059844618173474</v>
      </c>
      <c r="BU24">
        <f t="shared" si="42"/>
        <v>0.19119689236346973</v>
      </c>
      <c r="BV24" t="s">
        <v>280</v>
      </c>
      <c r="BW24">
        <v>1566675645.5999999</v>
      </c>
      <c r="BX24">
        <v>551.09900000000005</v>
      </c>
      <c r="BY24">
        <v>599.95399999999995</v>
      </c>
      <c r="BZ24">
        <v>18.699200000000001</v>
      </c>
      <c r="CA24">
        <v>13.849399999999999</v>
      </c>
      <c r="CB24">
        <v>500.12900000000002</v>
      </c>
      <c r="CC24">
        <v>99.732799999999997</v>
      </c>
      <c r="CD24">
        <v>9.98275E-2</v>
      </c>
      <c r="CE24">
        <v>26.189800000000002</v>
      </c>
      <c r="CF24">
        <v>27.091699999999999</v>
      </c>
      <c r="CG24">
        <v>999.9</v>
      </c>
      <c r="CH24">
        <v>10006.9</v>
      </c>
      <c r="CI24">
        <v>0</v>
      </c>
      <c r="CJ24">
        <v>715.08600000000001</v>
      </c>
      <c r="CK24">
        <v>2000.18</v>
      </c>
      <c r="CL24">
        <v>0.98000299999999996</v>
      </c>
      <c r="CM24">
        <v>1.9996799999999999E-2</v>
      </c>
      <c r="CN24">
        <v>0</v>
      </c>
      <c r="CO24">
        <v>826.64200000000005</v>
      </c>
      <c r="CP24">
        <v>4.99986</v>
      </c>
      <c r="CQ24">
        <v>20042.8</v>
      </c>
      <c r="CR24">
        <v>16273.7</v>
      </c>
      <c r="CS24">
        <v>43.561999999999998</v>
      </c>
      <c r="CT24">
        <v>44.811999999999998</v>
      </c>
      <c r="CU24">
        <v>43.936999999999998</v>
      </c>
      <c r="CV24">
        <v>44.061999999999998</v>
      </c>
      <c r="CW24">
        <v>45.25</v>
      </c>
      <c r="CX24">
        <v>1955.28</v>
      </c>
      <c r="CY24">
        <v>39.9</v>
      </c>
      <c r="CZ24">
        <v>0</v>
      </c>
      <c r="DA24">
        <v>72.599999904632597</v>
      </c>
      <c r="DB24">
        <v>827.12792307692303</v>
      </c>
      <c r="DC24">
        <v>-4.1653333494235003</v>
      </c>
      <c r="DD24">
        <v>-524.96067440245997</v>
      </c>
      <c r="DE24">
        <v>20200.9038461538</v>
      </c>
      <c r="DF24">
        <v>15</v>
      </c>
      <c r="DG24">
        <v>1566675675.5999999</v>
      </c>
      <c r="DH24" t="s">
        <v>327</v>
      </c>
      <c r="DI24">
        <v>96</v>
      </c>
      <c r="DJ24">
        <v>-0.09</v>
      </c>
      <c r="DK24">
        <v>7.0999999999999994E-2</v>
      </c>
      <c r="DL24">
        <v>600</v>
      </c>
      <c r="DM24">
        <v>14</v>
      </c>
      <c r="DN24">
        <v>0.03</v>
      </c>
      <c r="DO24">
        <v>0.01</v>
      </c>
      <c r="DP24">
        <v>38.480532891558902</v>
      </c>
      <c r="DQ24">
        <v>-0.27212410549307098</v>
      </c>
      <c r="DR24">
        <v>0.17224960301616499</v>
      </c>
      <c r="DS24">
        <v>1</v>
      </c>
      <c r="DT24">
        <v>0.2563009159181</v>
      </c>
      <c r="DU24">
        <v>-3.5241874573079597E-2</v>
      </c>
      <c r="DV24">
        <v>6.8406447163038703E-3</v>
      </c>
      <c r="DW24">
        <v>1</v>
      </c>
      <c r="DX24">
        <v>2</v>
      </c>
      <c r="DY24">
        <v>2</v>
      </c>
      <c r="DZ24" t="s">
        <v>307</v>
      </c>
      <c r="EA24">
        <v>1.86673</v>
      </c>
      <c r="EB24">
        <v>1.8632500000000001</v>
      </c>
      <c r="EC24">
        <v>1.8689</v>
      </c>
      <c r="ED24">
        <v>1.8669</v>
      </c>
      <c r="EE24">
        <v>1.8714900000000001</v>
      </c>
      <c r="EF24">
        <v>1.8640099999999999</v>
      </c>
      <c r="EG24">
        <v>1.8655999999999999</v>
      </c>
      <c r="EH24">
        <v>1.86554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-0.09</v>
      </c>
      <c r="EW24">
        <v>7.0999999999999994E-2</v>
      </c>
      <c r="EX24">
        <v>2</v>
      </c>
      <c r="EY24">
        <v>507.38400000000001</v>
      </c>
      <c r="EZ24">
        <v>533.49199999999996</v>
      </c>
      <c r="FA24">
        <v>21.861000000000001</v>
      </c>
      <c r="FB24">
        <v>29.1083</v>
      </c>
      <c r="FC24">
        <v>30.000699999999998</v>
      </c>
      <c r="FD24">
        <v>28.982900000000001</v>
      </c>
      <c r="FE24">
        <v>28.962499999999999</v>
      </c>
      <c r="FF24">
        <v>30.5642</v>
      </c>
      <c r="FG24">
        <v>39.680500000000002</v>
      </c>
      <c r="FH24">
        <v>0</v>
      </c>
      <c r="FI24">
        <v>21.841200000000001</v>
      </c>
      <c r="FJ24">
        <v>600</v>
      </c>
      <c r="FK24">
        <v>13.977399999999999</v>
      </c>
      <c r="FL24">
        <v>101.38</v>
      </c>
      <c r="FM24">
        <v>102.01600000000001</v>
      </c>
    </row>
    <row r="25" spans="1:169" x14ac:dyDescent="0.25">
      <c r="A25">
        <v>10</v>
      </c>
      <c r="B25">
        <v>1566675797.0999999</v>
      </c>
      <c r="C25">
        <v>1096.6999998092699</v>
      </c>
      <c r="D25" t="s">
        <v>328</v>
      </c>
      <c r="E25" t="s">
        <v>329</v>
      </c>
      <c r="G25">
        <v>1566675797.0999999</v>
      </c>
      <c r="H25">
        <f t="shared" si="0"/>
        <v>2.944570022741652E-3</v>
      </c>
      <c r="I25">
        <f t="shared" si="1"/>
        <v>38.47141877201814</v>
      </c>
      <c r="J25">
        <f t="shared" si="2"/>
        <v>651.45000000000005</v>
      </c>
      <c r="K25">
        <f t="shared" si="3"/>
        <v>255.65959850202563</v>
      </c>
      <c r="L25">
        <f t="shared" si="4"/>
        <v>25.522061154126821</v>
      </c>
      <c r="M25">
        <f t="shared" si="5"/>
        <v>65.033141083980013</v>
      </c>
      <c r="N25">
        <f t="shared" si="6"/>
        <v>0.16654547011891377</v>
      </c>
      <c r="O25">
        <f t="shared" si="7"/>
        <v>2.2606349449398895</v>
      </c>
      <c r="P25">
        <f t="shared" si="8"/>
        <v>0.1600169210115705</v>
      </c>
      <c r="Q25">
        <f t="shared" si="9"/>
        <v>0.10057581610595731</v>
      </c>
      <c r="R25">
        <f t="shared" si="10"/>
        <v>321.42330131935455</v>
      </c>
      <c r="S25">
        <f t="shared" si="11"/>
        <v>27.141568981397793</v>
      </c>
      <c r="T25">
        <f t="shared" si="12"/>
        <v>27.078800000000001</v>
      </c>
      <c r="U25">
        <f t="shared" si="13"/>
        <v>3.5957579687898464</v>
      </c>
      <c r="V25">
        <f t="shared" si="14"/>
        <v>54.54087767183983</v>
      </c>
      <c r="W25">
        <f t="shared" si="15"/>
        <v>1.8084793622891602</v>
      </c>
      <c r="X25">
        <f t="shared" si="16"/>
        <v>3.3158237261423866</v>
      </c>
      <c r="Y25">
        <f t="shared" si="17"/>
        <v>1.7872786065006863</v>
      </c>
      <c r="Z25">
        <f t="shared" si="18"/>
        <v>-129.85553800290685</v>
      </c>
      <c r="AA25">
        <f t="shared" si="19"/>
        <v>-167.42016987695195</v>
      </c>
      <c r="AB25">
        <f t="shared" si="20"/>
        <v>-15.885876866135968</v>
      </c>
      <c r="AC25">
        <f t="shared" si="21"/>
        <v>8.2617165733597915</v>
      </c>
      <c r="AD25">
        <v>-4.14706698180934E-2</v>
      </c>
      <c r="AE25">
        <v>4.6554459901021999E-2</v>
      </c>
      <c r="AF25">
        <v>3.4742522989851201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53104.788413994378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330</v>
      </c>
      <c r="AS25">
        <v>818.04826923076905</v>
      </c>
      <c r="AT25">
        <v>1106.8599999999999</v>
      </c>
      <c r="AU25">
        <f t="shared" si="27"/>
        <v>0.26092887155487676</v>
      </c>
      <c r="AV25">
        <v>0.5</v>
      </c>
      <c r="AW25">
        <f t="shared" si="28"/>
        <v>1681.1127000837732</v>
      </c>
      <c r="AX25">
        <f t="shared" si="29"/>
        <v>38.47141877201814</v>
      </c>
      <c r="AY25">
        <f t="shared" si="30"/>
        <v>219.32541989471545</v>
      </c>
      <c r="AZ25">
        <f t="shared" si="31"/>
        <v>0.46809894656957513</v>
      </c>
      <c r="BA25">
        <f t="shared" si="32"/>
        <v>2.3479341254189084E-2</v>
      </c>
      <c r="BB25">
        <f t="shared" si="33"/>
        <v>-1</v>
      </c>
      <c r="BC25" t="s">
        <v>331</v>
      </c>
      <c r="BD25">
        <v>588.74</v>
      </c>
      <c r="BE25">
        <f t="shared" si="34"/>
        <v>518.11999999999989</v>
      </c>
      <c r="BF25">
        <f t="shared" si="35"/>
        <v>0.5574224711827972</v>
      </c>
      <c r="BG25">
        <f t="shared" si="36"/>
        <v>1.8800489180283315</v>
      </c>
      <c r="BH25">
        <f t="shared" si="37"/>
        <v>0.26092887155487676</v>
      </c>
      <c r="BI25" t="e">
        <f t="shared" si="38"/>
        <v>#DIV/0!</v>
      </c>
      <c r="BJ25">
        <v>1896</v>
      </c>
      <c r="BK25">
        <v>300</v>
      </c>
      <c r="BL25">
        <v>300</v>
      </c>
      <c r="BM25">
        <v>300</v>
      </c>
      <c r="BN25">
        <v>10301.799999999999</v>
      </c>
      <c r="BO25">
        <v>1019.26</v>
      </c>
      <c r="BP25">
        <v>-6.8629700000000004E-3</v>
      </c>
      <c r="BQ25">
        <v>-4.7336999999999998</v>
      </c>
      <c r="BR25">
        <f t="shared" si="39"/>
        <v>1999.9</v>
      </c>
      <c r="BS25">
        <f t="shared" si="40"/>
        <v>1681.1127000837732</v>
      </c>
      <c r="BT25">
        <f t="shared" si="41"/>
        <v>0.8405983799608846</v>
      </c>
      <c r="BU25">
        <f t="shared" si="42"/>
        <v>0.19119675992176929</v>
      </c>
      <c r="BV25" t="s">
        <v>280</v>
      </c>
      <c r="BW25">
        <v>1566675797.0999999</v>
      </c>
      <c r="BX25">
        <v>651.45000000000005</v>
      </c>
      <c r="BY25">
        <v>699.91099999999994</v>
      </c>
      <c r="BZ25">
        <v>18.1159</v>
      </c>
      <c r="CA25">
        <v>14.6469</v>
      </c>
      <c r="CB25">
        <v>500.06799999999998</v>
      </c>
      <c r="CC25">
        <v>99.728300000000004</v>
      </c>
      <c r="CD25">
        <v>9.9992399999999995E-2</v>
      </c>
      <c r="CE25">
        <v>25.705100000000002</v>
      </c>
      <c r="CF25">
        <v>27.078800000000001</v>
      </c>
      <c r="CG25">
        <v>999.9</v>
      </c>
      <c r="CH25">
        <v>10028.1</v>
      </c>
      <c r="CI25">
        <v>0</v>
      </c>
      <c r="CJ25">
        <v>639.41399999999999</v>
      </c>
      <c r="CK25">
        <v>1999.9</v>
      </c>
      <c r="CL25">
        <v>0.98000299999999996</v>
      </c>
      <c r="CM25">
        <v>1.9996799999999999E-2</v>
      </c>
      <c r="CN25">
        <v>0</v>
      </c>
      <c r="CO25">
        <v>817.35400000000004</v>
      </c>
      <c r="CP25">
        <v>4.99986</v>
      </c>
      <c r="CQ25">
        <v>20099.099999999999</v>
      </c>
      <c r="CR25">
        <v>16271.3</v>
      </c>
      <c r="CS25">
        <v>43.686999999999998</v>
      </c>
      <c r="CT25">
        <v>45</v>
      </c>
      <c r="CU25">
        <v>44</v>
      </c>
      <c r="CV25">
        <v>44.25</v>
      </c>
      <c r="CW25">
        <v>45.311999999999998</v>
      </c>
      <c r="CX25">
        <v>1955.01</v>
      </c>
      <c r="CY25">
        <v>39.89</v>
      </c>
      <c r="CZ25">
        <v>0</v>
      </c>
      <c r="DA25">
        <v>150.89999985694899</v>
      </c>
      <c r="DB25">
        <v>818.04826923076905</v>
      </c>
      <c r="DC25">
        <v>-6.6463248046843999</v>
      </c>
      <c r="DD25">
        <v>4354.6188083939996</v>
      </c>
      <c r="DE25">
        <v>19961.769230769201</v>
      </c>
      <c r="DF25">
        <v>15</v>
      </c>
      <c r="DG25">
        <v>1566675767.5999999</v>
      </c>
      <c r="DH25" t="s">
        <v>332</v>
      </c>
      <c r="DI25">
        <v>97</v>
      </c>
      <c r="DJ25">
        <v>-8.2000000000000003E-2</v>
      </c>
      <c r="DK25">
        <v>8.5000000000000006E-2</v>
      </c>
      <c r="DL25">
        <v>700</v>
      </c>
      <c r="DM25">
        <v>15</v>
      </c>
      <c r="DN25">
        <v>0.05</v>
      </c>
      <c r="DO25">
        <v>0.02</v>
      </c>
      <c r="DP25">
        <v>24.792066434488401</v>
      </c>
      <c r="DQ25">
        <v>79.584150561396797</v>
      </c>
      <c r="DR25">
        <v>17.7873577262643</v>
      </c>
      <c r="DS25">
        <v>0</v>
      </c>
      <c r="DT25">
        <v>0.109585830870281</v>
      </c>
      <c r="DU25">
        <v>0.35576688159143599</v>
      </c>
      <c r="DV25">
        <v>7.9644518627065397E-2</v>
      </c>
      <c r="DW25">
        <v>1</v>
      </c>
      <c r="DX25">
        <v>1</v>
      </c>
      <c r="DY25">
        <v>2</v>
      </c>
      <c r="DZ25" t="s">
        <v>282</v>
      </c>
      <c r="EA25">
        <v>1.8667100000000001</v>
      </c>
      <c r="EB25">
        <v>1.8632500000000001</v>
      </c>
      <c r="EC25">
        <v>1.8689</v>
      </c>
      <c r="ED25">
        <v>1.8668899999999999</v>
      </c>
      <c r="EE25">
        <v>1.8714900000000001</v>
      </c>
      <c r="EF25">
        <v>1.8640099999999999</v>
      </c>
      <c r="EG25">
        <v>1.8656200000000001</v>
      </c>
      <c r="EH25">
        <v>1.86554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-8.2000000000000003E-2</v>
      </c>
      <c r="EW25">
        <v>8.5000000000000006E-2</v>
      </c>
      <c r="EX25">
        <v>2</v>
      </c>
      <c r="EY25">
        <v>506.21800000000002</v>
      </c>
      <c r="EZ25">
        <v>534.08299999999997</v>
      </c>
      <c r="FA25">
        <v>21.046299999999999</v>
      </c>
      <c r="FB25">
        <v>29.312100000000001</v>
      </c>
      <c r="FC25">
        <v>30.0015</v>
      </c>
      <c r="FD25">
        <v>29.187100000000001</v>
      </c>
      <c r="FE25">
        <v>29.160799999999998</v>
      </c>
      <c r="FF25">
        <v>34.624699999999997</v>
      </c>
      <c r="FG25">
        <v>36.527000000000001</v>
      </c>
      <c r="FH25">
        <v>0</v>
      </c>
      <c r="FI25">
        <v>20.961099999999998</v>
      </c>
      <c r="FJ25">
        <v>700</v>
      </c>
      <c r="FK25">
        <v>14.6738</v>
      </c>
      <c r="FL25">
        <v>101.346</v>
      </c>
      <c r="FM25">
        <v>101.97499999999999</v>
      </c>
    </row>
    <row r="26" spans="1:169" x14ac:dyDescent="0.25">
      <c r="A26">
        <v>11</v>
      </c>
      <c r="B26">
        <v>1566675917.5999999</v>
      </c>
      <c r="C26">
        <v>1217.1999998092699</v>
      </c>
      <c r="D26" t="s">
        <v>333</v>
      </c>
      <c r="E26" t="s">
        <v>334</v>
      </c>
      <c r="G26">
        <v>1566675917.5999999</v>
      </c>
      <c r="H26">
        <f t="shared" si="0"/>
        <v>1.9877527410623839E-3</v>
      </c>
      <c r="I26">
        <f t="shared" si="1"/>
        <v>36.694772582629952</v>
      </c>
      <c r="J26">
        <f t="shared" si="2"/>
        <v>754.13099999999997</v>
      </c>
      <c r="K26">
        <f t="shared" si="3"/>
        <v>196.86152276056055</v>
      </c>
      <c r="L26">
        <f t="shared" si="4"/>
        <v>19.651405016433529</v>
      </c>
      <c r="M26">
        <f t="shared" si="5"/>
        <v>75.279991278300912</v>
      </c>
      <c r="N26">
        <f t="shared" si="6"/>
        <v>0.11058760116270176</v>
      </c>
      <c r="O26">
        <f t="shared" si="7"/>
        <v>2.2536717950400407</v>
      </c>
      <c r="P26">
        <f t="shared" si="8"/>
        <v>0.10765896421262479</v>
      </c>
      <c r="Q26">
        <f t="shared" si="9"/>
        <v>6.7543519099613161E-2</v>
      </c>
      <c r="R26">
        <f t="shared" si="10"/>
        <v>321.44085724057732</v>
      </c>
      <c r="S26">
        <f t="shared" si="11"/>
        <v>27.109192622843185</v>
      </c>
      <c r="T26">
        <f t="shared" si="12"/>
        <v>27.010999999999999</v>
      </c>
      <c r="U26">
        <f t="shared" si="13"/>
        <v>3.5814726869031208</v>
      </c>
      <c r="V26">
        <f t="shared" si="14"/>
        <v>55.068837896472701</v>
      </c>
      <c r="W26">
        <f t="shared" si="15"/>
        <v>1.78795856394168</v>
      </c>
      <c r="X26">
        <f t="shared" si="16"/>
        <v>3.2467701012739245</v>
      </c>
      <c r="Y26">
        <f t="shared" si="17"/>
        <v>1.7935141229614409</v>
      </c>
      <c r="Z26">
        <f t="shared" si="18"/>
        <v>-87.659895880851138</v>
      </c>
      <c r="AA26">
        <f t="shared" si="19"/>
        <v>-201.72637331771401</v>
      </c>
      <c r="AB26">
        <f t="shared" si="20"/>
        <v>-19.159666173667489</v>
      </c>
      <c r="AC26">
        <f t="shared" si="21"/>
        <v>12.89492186834471</v>
      </c>
      <c r="AD26">
        <v>-4.12826703776282E-2</v>
      </c>
      <c r="AE26">
        <v>4.6343414059444303E-2</v>
      </c>
      <c r="AF26">
        <v>3.4617874442779901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52936.600980501964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335</v>
      </c>
      <c r="AS26">
        <v>806.15653846153896</v>
      </c>
      <c r="AT26">
        <v>1070.6199999999999</v>
      </c>
      <c r="AU26">
        <f t="shared" si="27"/>
        <v>0.24701898109362885</v>
      </c>
      <c r="AV26">
        <v>0.5</v>
      </c>
      <c r="AW26">
        <f t="shared" si="28"/>
        <v>1681.2051000837685</v>
      </c>
      <c r="AX26">
        <f t="shared" si="29"/>
        <v>36.694772582629952</v>
      </c>
      <c r="AY26">
        <f t="shared" si="30"/>
        <v>207.6447854160524</v>
      </c>
      <c r="AZ26">
        <f t="shared" si="31"/>
        <v>0.4483196652407016</v>
      </c>
      <c r="BA26">
        <f t="shared" si="32"/>
        <v>2.2421281365820122E-2</v>
      </c>
      <c r="BB26">
        <f t="shared" si="33"/>
        <v>-1</v>
      </c>
      <c r="BC26" t="s">
        <v>336</v>
      </c>
      <c r="BD26">
        <v>590.64</v>
      </c>
      <c r="BE26">
        <f t="shared" si="34"/>
        <v>479.9799999999999</v>
      </c>
      <c r="BF26">
        <f t="shared" si="35"/>
        <v>0.55098850272607403</v>
      </c>
      <c r="BG26">
        <f t="shared" si="36"/>
        <v>1.8126439116890152</v>
      </c>
      <c r="BH26">
        <f t="shared" si="37"/>
        <v>0.24701898109362888</v>
      </c>
      <c r="BI26" t="e">
        <f t="shared" si="38"/>
        <v>#DIV/0!</v>
      </c>
      <c r="BJ26">
        <v>1898</v>
      </c>
      <c r="BK26">
        <v>300</v>
      </c>
      <c r="BL26">
        <v>300</v>
      </c>
      <c r="BM26">
        <v>300</v>
      </c>
      <c r="BN26">
        <v>10301.9</v>
      </c>
      <c r="BO26">
        <v>993.03599999999994</v>
      </c>
      <c r="BP26">
        <v>-6.8629299999999997E-3</v>
      </c>
      <c r="BQ26">
        <v>-2.43451</v>
      </c>
      <c r="BR26">
        <f t="shared" si="39"/>
        <v>2000.01</v>
      </c>
      <c r="BS26">
        <f t="shared" si="40"/>
        <v>1681.2051000837685</v>
      </c>
      <c r="BT26">
        <f t="shared" si="41"/>
        <v>0.84059834705014902</v>
      </c>
      <c r="BU26">
        <f t="shared" si="42"/>
        <v>0.19119669410029808</v>
      </c>
      <c r="BV26" t="s">
        <v>280</v>
      </c>
      <c r="BW26">
        <v>1566675917.5999999</v>
      </c>
      <c r="BX26">
        <v>754.13099999999997</v>
      </c>
      <c r="BY26">
        <v>799.96199999999999</v>
      </c>
      <c r="BZ26">
        <v>17.911200000000001</v>
      </c>
      <c r="CA26">
        <v>15.5687</v>
      </c>
      <c r="CB26">
        <v>500.017</v>
      </c>
      <c r="CC26">
        <v>99.723500000000001</v>
      </c>
      <c r="CD26">
        <v>9.9993899999999997E-2</v>
      </c>
      <c r="CE26">
        <v>25.3507</v>
      </c>
      <c r="CF26">
        <v>27.010999999999999</v>
      </c>
      <c r="CG26">
        <v>999.9</v>
      </c>
      <c r="CH26">
        <v>9983.1200000000008</v>
      </c>
      <c r="CI26">
        <v>0</v>
      </c>
      <c r="CJ26">
        <v>1451.38</v>
      </c>
      <c r="CK26">
        <v>2000.01</v>
      </c>
      <c r="CL26">
        <v>0.98000299999999996</v>
      </c>
      <c r="CM26">
        <v>1.9996799999999999E-2</v>
      </c>
      <c r="CN26">
        <v>0</v>
      </c>
      <c r="CO26">
        <v>805.46100000000001</v>
      </c>
      <c r="CP26">
        <v>4.99986</v>
      </c>
      <c r="CQ26">
        <v>20691.099999999999</v>
      </c>
      <c r="CR26">
        <v>16272.3</v>
      </c>
      <c r="CS26">
        <v>43.75</v>
      </c>
      <c r="CT26">
        <v>45.186999999999998</v>
      </c>
      <c r="CU26">
        <v>44.186999999999998</v>
      </c>
      <c r="CV26">
        <v>44.436999999999998</v>
      </c>
      <c r="CW26">
        <v>45.436999999999998</v>
      </c>
      <c r="CX26">
        <v>1955.12</v>
      </c>
      <c r="CY26">
        <v>39.89</v>
      </c>
      <c r="CZ26">
        <v>0</v>
      </c>
      <c r="DA26">
        <v>120</v>
      </c>
      <c r="DB26">
        <v>806.15653846153896</v>
      </c>
      <c r="DC26">
        <v>-5.8257094023438798</v>
      </c>
      <c r="DD26">
        <v>-55.620510212314898</v>
      </c>
      <c r="DE26">
        <v>20535.2038461538</v>
      </c>
      <c r="DF26">
        <v>15</v>
      </c>
      <c r="DG26">
        <v>1566675870.5999999</v>
      </c>
      <c r="DH26" t="s">
        <v>337</v>
      </c>
      <c r="DI26">
        <v>98</v>
      </c>
      <c r="DJ26">
        <v>-0.13500000000000001</v>
      </c>
      <c r="DK26">
        <v>9.2999999999999999E-2</v>
      </c>
      <c r="DL26">
        <v>800</v>
      </c>
      <c r="DM26">
        <v>15</v>
      </c>
      <c r="DN26">
        <v>0.05</v>
      </c>
      <c r="DO26">
        <v>0.04</v>
      </c>
      <c r="DP26">
        <v>37.1523279339645</v>
      </c>
      <c r="DQ26">
        <v>-1.4788349066497199</v>
      </c>
      <c r="DR26">
        <v>0.29577233312441698</v>
      </c>
      <c r="DS26">
        <v>0</v>
      </c>
      <c r="DT26">
        <v>0.114365135786831</v>
      </c>
      <c r="DU26">
        <v>-7.9011046007160003E-3</v>
      </c>
      <c r="DV26">
        <v>1.6988402434147301E-3</v>
      </c>
      <c r="DW26">
        <v>1</v>
      </c>
      <c r="DX26">
        <v>1</v>
      </c>
      <c r="DY26">
        <v>2</v>
      </c>
      <c r="DZ26" t="s">
        <v>282</v>
      </c>
      <c r="EA26">
        <v>1.86666</v>
      </c>
      <c r="EB26">
        <v>1.8632500000000001</v>
      </c>
      <c r="EC26">
        <v>1.8689</v>
      </c>
      <c r="ED26">
        <v>1.8669</v>
      </c>
      <c r="EE26">
        <v>1.8714900000000001</v>
      </c>
      <c r="EF26">
        <v>1.8640099999999999</v>
      </c>
      <c r="EG26">
        <v>1.8655600000000001</v>
      </c>
      <c r="EH26">
        <v>1.86554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-0.13500000000000001</v>
      </c>
      <c r="EW26">
        <v>9.2999999999999999E-2</v>
      </c>
      <c r="EX26">
        <v>2</v>
      </c>
      <c r="EY26">
        <v>506.26</v>
      </c>
      <c r="EZ26">
        <v>534.65599999999995</v>
      </c>
      <c r="FA26">
        <v>19.5655</v>
      </c>
      <c r="FB26">
        <v>29.467700000000001</v>
      </c>
      <c r="FC26">
        <v>30.000499999999999</v>
      </c>
      <c r="FD26">
        <v>29.344200000000001</v>
      </c>
      <c r="FE26">
        <v>29.322199999999999</v>
      </c>
      <c r="FF26">
        <v>38.594099999999997</v>
      </c>
      <c r="FG26">
        <v>31.551300000000001</v>
      </c>
      <c r="FH26">
        <v>0</v>
      </c>
      <c r="FI26">
        <v>19.561299999999999</v>
      </c>
      <c r="FJ26">
        <v>800</v>
      </c>
      <c r="FK26">
        <v>15.5816</v>
      </c>
      <c r="FL26">
        <v>101.321</v>
      </c>
      <c r="FM26">
        <v>101.944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2019-08-24T14:51:16Z</dcterms:created>
  <dcterms:modified xsi:type="dcterms:W3CDTF">2019-08-27T23:53:47Z</dcterms:modified>
</cp:coreProperties>
</file>