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2019 Fall\A-Ci curve\"/>
    </mc:Choice>
  </mc:AlternateContent>
  <xr:revisionPtr revIDLastSave="0" documentId="13_ncr:1_{6C4C8FCE-1BBA-4BDF-A86F-617AA721F577}" xr6:coauthVersionLast="43" xr6:coauthVersionMax="43" xr10:uidLastSave="{00000000-0000-0000-0000-000000000000}"/>
  <bookViews>
    <workbookView xWindow="-120" yWindow="-120" windowWidth="24240" windowHeight="13140" xr2:uid="{00000000-000D-0000-FFFF-FFFF00000000}"/>
  </bookViews>
  <sheets>
    <sheet name="Measurements" sheetId="1" r:id="rId1"/>
    <sheet name="Remarks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G27" i="1" l="1"/>
  <c r="CF27" i="1"/>
  <c r="CD27" i="1"/>
  <c r="BK27" i="1"/>
  <c r="BJ27" i="1"/>
  <c r="BI27" i="1"/>
  <c r="BH27" i="1"/>
  <c r="BG27" i="1"/>
  <c r="BB27" i="1" s="1"/>
  <c r="BD27" i="1"/>
  <c r="AW27" i="1"/>
  <c r="AQ27" i="1"/>
  <c r="AR27" i="1" s="1"/>
  <c r="AM27" i="1"/>
  <c r="AK27" i="1" s="1"/>
  <c r="Z27" i="1"/>
  <c r="X27" i="1" s="1"/>
  <c r="Y27" i="1"/>
  <c r="Q27" i="1"/>
  <c r="CG26" i="1"/>
  <c r="CF26" i="1"/>
  <c r="CD26" i="1"/>
  <c r="BK26" i="1"/>
  <c r="BJ26" i="1"/>
  <c r="BI26" i="1"/>
  <c r="BH26" i="1"/>
  <c r="BG26" i="1"/>
  <c r="BB26" i="1" s="1"/>
  <c r="BD26" i="1"/>
  <c r="AW26" i="1"/>
  <c r="AQ26" i="1"/>
  <c r="AR26" i="1" s="1"/>
  <c r="AM26" i="1"/>
  <c r="AK26" i="1"/>
  <c r="O26" i="1" s="1"/>
  <c r="Z26" i="1"/>
  <c r="Y26" i="1"/>
  <c r="X26" i="1" s="1"/>
  <c r="Q26" i="1"/>
  <c r="CG25" i="1"/>
  <c r="CF25" i="1"/>
  <c r="CD25" i="1"/>
  <c r="BK25" i="1"/>
  <c r="BJ25" i="1"/>
  <c r="BI25" i="1"/>
  <c r="BH25" i="1"/>
  <c r="BG25" i="1"/>
  <c r="BB25" i="1" s="1"/>
  <c r="BD25" i="1"/>
  <c r="AW25" i="1"/>
  <c r="AQ25" i="1"/>
  <c r="AR25" i="1" s="1"/>
  <c r="AM25" i="1"/>
  <c r="AK25" i="1" s="1"/>
  <c r="Z25" i="1"/>
  <c r="Y25" i="1"/>
  <c r="X25" i="1" s="1"/>
  <c r="Q25" i="1"/>
  <c r="CG24" i="1"/>
  <c r="CF24" i="1"/>
  <c r="CD24" i="1"/>
  <c r="BK24" i="1"/>
  <c r="BJ24" i="1"/>
  <c r="BI24" i="1"/>
  <c r="BH24" i="1"/>
  <c r="BG24" i="1"/>
  <c r="BB24" i="1" s="1"/>
  <c r="BD24" i="1"/>
  <c r="AW24" i="1"/>
  <c r="AQ24" i="1"/>
  <c r="AR24" i="1" s="1"/>
  <c r="AM24" i="1"/>
  <c r="AK24" i="1"/>
  <c r="L24" i="1" s="1"/>
  <c r="Z24" i="1"/>
  <c r="Y24" i="1"/>
  <c r="X24" i="1" s="1"/>
  <c r="Q24" i="1"/>
  <c r="CG23" i="1"/>
  <c r="CF23" i="1"/>
  <c r="CD23" i="1"/>
  <c r="CE23" i="1" s="1"/>
  <c r="BK23" i="1"/>
  <c r="BJ23" i="1"/>
  <c r="BI23" i="1"/>
  <c r="BH23" i="1"/>
  <c r="BG23" i="1"/>
  <c r="BB23" i="1" s="1"/>
  <c r="BD23" i="1"/>
  <c r="AW23" i="1"/>
  <c r="AQ23" i="1"/>
  <c r="AR23" i="1" s="1"/>
  <c r="AM23" i="1"/>
  <c r="AK23" i="1" s="1"/>
  <c r="Z23" i="1"/>
  <c r="Y23" i="1"/>
  <c r="Q23" i="1"/>
  <c r="CG22" i="1"/>
  <c r="CF22" i="1"/>
  <c r="CD22" i="1"/>
  <c r="BK22" i="1"/>
  <c r="BJ22" i="1"/>
  <c r="BI22" i="1"/>
  <c r="BH22" i="1"/>
  <c r="BG22" i="1"/>
  <c r="BB22" i="1" s="1"/>
  <c r="BD22" i="1"/>
  <c r="AW22" i="1"/>
  <c r="AQ22" i="1"/>
  <c r="AR22" i="1" s="1"/>
  <c r="AM22" i="1"/>
  <c r="AK22" i="1" s="1"/>
  <c r="Z22" i="1"/>
  <c r="Y22" i="1"/>
  <c r="Q22" i="1"/>
  <c r="CG21" i="1"/>
  <c r="CF21" i="1"/>
  <c r="CD21" i="1"/>
  <c r="CE21" i="1" s="1"/>
  <c r="AY21" i="1" s="1"/>
  <c r="BA21" i="1" s="1"/>
  <c r="BK21" i="1"/>
  <c r="BJ21" i="1"/>
  <c r="BI21" i="1"/>
  <c r="BH21" i="1"/>
  <c r="BG21" i="1"/>
  <c r="BB21" i="1" s="1"/>
  <c r="BD21" i="1"/>
  <c r="AW21" i="1"/>
  <c r="AQ21" i="1"/>
  <c r="AR21" i="1" s="1"/>
  <c r="AM21" i="1"/>
  <c r="AK21" i="1" s="1"/>
  <c r="Z21" i="1"/>
  <c r="Y21" i="1"/>
  <c r="X21" i="1" s="1"/>
  <c r="Q21" i="1"/>
  <c r="CG20" i="1"/>
  <c r="CF20" i="1"/>
  <c r="CD20" i="1"/>
  <c r="CE20" i="1" s="1"/>
  <c r="T20" i="1" s="1"/>
  <c r="BK20" i="1"/>
  <c r="BJ20" i="1"/>
  <c r="BI20" i="1"/>
  <c r="BH20" i="1"/>
  <c r="BG20" i="1"/>
  <c r="BB20" i="1" s="1"/>
  <c r="BD20" i="1"/>
  <c r="AW20" i="1"/>
  <c r="AR20" i="1"/>
  <c r="AQ20" i="1"/>
  <c r="AM20" i="1"/>
  <c r="AK20" i="1" s="1"/>
  <c r="Z20" i="1"/>
  <c r="X20" i="1" s="1"/>
  <c r="Y20" i="1"/>
  <c r="Q20" i="1"/>
  <c r="CG19" i="1"/>
  <c r="CF19" i="1"/>
  <c r="CE19" i="1"/>
  <c r="AY19" i="1" s="1"/>
  <c r="BA19" i="1" s="1"/>
  <c r="CD19" i="1"/>
  <c r="BK19" i="1"/>
  <c r="BJ19" i="1"/>
  <c r="BI19" i="1"/>
  <c r="BH19" i="1"/>
  <c r="BG19" i="1"/>
  <c r="BB19" i="1" s="1"/>
  <c r="BD19" i="1"/>
  <c r="AW19" i="1"/>
  <c r="AQ19" i="1"/>
  <c r="AR19" i="1" s="1"/>
  <c r="AM19" i="1"/>
  <c r="AK19" i="1"/>
  <c r="O19" i="1" s="1"/>
  <c r="Z19" i="1"/>
  <c r="Y19" i="1"/>
  <c r="X19" i="1" s="1"/>
  <c r="Q19" i="1"/>
  <c r="CG18" i="1"/>
  <c r="CF18" i="1"/>
  <c r="CE18" i="1" s="1"/>
  <c r="CD18" i="1"/>
  <c r="BK18" i="1"/>
  <c r="BJ18" i="1"/>
  <c r="BI18" i="1"/>
  <c r="BH18" i="1"/>
  <c r="BG18" i="1"/>
  <c r="BD18" i="1"/>
  <c r="BB18" i="1"/>
  <c r="AW18" i="1"/>
  <c r="AQ18" i="1"/>
  <c r="AR18" i="1" s="1"/>
  <c r="AM18" i="1"/>
  <c r="AK18" i="1"/>
  <c r="J18" i="1" s="1"/>
  <c r="Z18" i="1"/>
  <c r="Y18" i="1"/>
  <c r="X18" i="1"/>
  <c r="Q18" i="1"/>
  <c r="CG17" i="1"/>
  <c r="CF17" i="1"/>
  <c r="CD17" i="1"/>
  <c r="CE17" i="1" s="1"/>
  <c r="BK17" i="1"/>
  <c r="BJ17" i="1"/>
  <c r="BI17" i="1"/>
  <c r="BH17" i="1"/>
  <c r="BG17" i="1"/>
  <c r="BB17" i="1" s="1"/>
  <c r="BD17" i="1"/>
  <c r="AW17" i="1"/>
  <c r="AQ17" i="1"/>
  <c r="AR17" i="1" s="1"/>
  <c r="AM17" i="1"/>
  <c r="AK17" i="1"/>
  <c r="L17" i="1" s="1"/>
  <c r="Z17" i="1"/>
  <c r="Y17" i="1"/>
  <c r="X17" i="1" s="1"/>
  <c r="Q17" i="1"/>
  <c r="K17" i="1"/>
  <c r="AZ17" i="1" s="1"/>
  <c r="O23" i="1" l="1"/>
  <c r="AL23" i="1"/>
  <c r="K23" i="1"/>
  <c r="AZ23" i="1" s="1"/>
  <c r="J25" i="1"/>
  <c r="K25" i="1"/>
  <c r="AZ25" i="1" s="1"/>
  <c r="K18" i="1"/>
  <c r="AZ18" i="1" s="1"/>
  <c r="X22" i="1"/>
  <c r="X23" i="1"/>
  <c r="CE24" i="1"/>
  <c r="AY24" i="1" s="1"/>
  <c r="BA24" i="1" s="1"/>
  <c r="K24" i="1"/>
  <c r="AZ24" i="1" s="1"/>
  <c r="CE22" i="1"/>
  <c r="CE25" i="1"/>
  <c r="CE27" i="1"/>
  <c r="T27" i="1" s="1"/>
  <c r="CE26" i="1"/>
  <c r="AY26" i="1" s="1"/>
  <c r="BA26" i="1" s="1"/>
  <c r="AL21" i="1"/>
  <c r="O21" i="1"/>
  <c r="L21" i="1"/>
  <c r="J21" i="1"/>
  <c r="K21" i="1"/>
  <c r="AZ21" i="1" s="1"/>
  <c r="BC21" i="1" s="1"/>
  <c r="K22" i="1"/>
  <c r="AZ22" i="1" s="1"/>
  <c r="J22" i="1"/>
  <c r="AL22" i="1"/>
  <c r="O22" i="1"/>
  <c r="L22" i="1"/>
  <c r="L27" i="1"/>
  <c r="K27" i="1"/>
  <c r="AZ27" i="1" s="1"/>
  <c r="BC27" i="1" s="1"/>
  <c r="J27" i="1"/>
  <c r="AL27" i="1"/>
  <c r="O27" i="1"/>
  <c r="L20" i="1"/>
  <c r="K20" i="1"/>
  <c r="AZ20" i="1" s="1"/>
  <c r="J20" i="1"/>
  <c r="U20" i="1" s="1"/>
  <c r="V20" i="1" s="1"/>
  <c r="AL20" i="1"/>
  <c r="O20" i="1"/>
  <c r="T22" i="1"/>
  <c r="AY22" i="1"/>
  <c r="BA22" i="1" s="1"/>
  <c r="AY25" i="1"/>
  <c r="BA25" i="1" s="1"/>
  <c r="T25" i="1"/>
  <c r="AY27" i="1"/>
  <c r="BA27" i="1" s="1"/>
  <c r="AY18" i="1"/>
  <c r="BA18" i="1" s="1"/>
  <c r="T18" i="1"/>
  <c r="AB25" i="1"/>
  <c r="T17" i="1"/>
  <c r="AY17" i="1"/>
  <c r="BC17" i="1" s="1"/>
  <c r="AB18" i="1"/>
  <c r="AY23" i="1"/>
  <c r="BA23" i="1" s="1"/>
  <c r="T23" i="1"/>
  <c r="T26" i="1"/>
  <c r="O17" i="1"/>
  <c r="L18" i="1"/>
  <c r="AL19" i="1"/>
  <c r="AY20" i="1"/>
  <c r="BA20" i="1" s="1"/>
  <c r="J23" i="1"/>
  <c r="O24" i="1"/>
  <c r="L25" i="1"/>
  <c r="AL26" i="1"/>
  <c r="J19" i="1"/>
  <c r="T21" i="1"/>
  <c r="J26" i="1"/>
  <c r="K19" i="1"/>
  <c r="AZ19" i="1" s="1"/>
  <c r="BC19" i="1" s="1"/>
  <c r="L23" i="1"/>
  <c r="AL24" i="1"/>
  <c r="K26" i="1"/>
  <c r="AZ26" i="1" s="1"/>
  <c r="AL17" i="1"/>
  <c r="J17" i="1"/>
  <c r="O18" i="1"/>
  <c r="L19" i="1"/>
  <c r="T19" i="1"/>
  <c r="J24" i="1"/>
  <c r="O25" i="1"/>
  <c r="L26" i="1"/>
  <c r="AL18" i="1"/>
  <c r="AL25" i="1"/>
  <c r="BA17" i="1" l="1"/>
  <c r="T24" i="1"/>
  <c r="U24" i="1" s="1"/>
  <c r="V24" i="1" s="1"/>
  <c r="BC20" i="1"/>
  <c r="BC26" i="1"/>
  <c r="BC25" i="1"/>
  <c r="AB17" i="1"/>
  <c r="AB19" i="1"/>
  <c r="U18" i="1"/>
  <c r="V18" i="1" s="1"/>
  <c r="AB21" i="1"/>
  <c r="W20" i="1"/>
  <c r="AA20" i="1" s="1"/>
  <c r="AD20" i="1"/>
  <c r="AC20" i="1"/>
  <c r="U26" i="1"/>
  <c r="V26" i="1" s="1"/>
  <c r="R26" i="1" s="1"/>
  <c r="P26" i="1" s="1"/>
  <c r="S26" i="1" s="1"/>
  <c r="M26" i="1" s="1"/>
  <c r="N26" i="1" s="1"/>
  <c r="BC18" i="1"/>
  <c r="BC24" i="1"/>
  <c r="AB24" i="1"/>
  <c r="AB23" i="1"/>
  <c r="U27" i="1"/>
  <c r="V27" i="1" s="1"/>
  <c r="R27" i="1" s="1"/>
  <c r="P27" i="1" s="1"/>
  <c r="S27" i="1" s="1"/>
  <c r="M27" i="1" s="1"/>
  <c r="N27" i="1" s="1"/>
  <c r="AB27" i="1"/>
  <c r="BC23" i="1"/>
  <c r="U22" i="1"/>
  <c r="V22" i="1" s="1"/>
  <c r="U19" i="1"/>
  <c r="V19" i="1" s="1"/>
  <c r="R19" i="1" s="1"/>
  <c r="P19" i="1" s="1"/>
  <c r="S19" i="1" s="1"/>
  <c r="M19" i="1" s="1"/>
  <c r="N19" i="1" s="1"/>
  <c r="U17" i="1"/>
  <c r="V17" i="1" s="1"/>
  <c r="U25" i="1"/>
  <c r="V25" i="1" s="1"/>
  <c r="AB22" i="1"/>
  <c r="U21" i="1"/>
  <c r="V21" i="1" s="1"/>
  <c r="AB26" i="1"/>
  <c r="U23" i="1"/>
  <c r="V23" i="1" s="1"/>
  <c r="AB20" i="1"/>
  <c r="R20" i="1"/>
  <c r="P20" i="1" s="1"/>
  <c r="S20" i="1" s="1"/>
  <c r="M20" i="1" s="1"/>
  <c r="N20" i="1" s="1"/>
  <c r="BC22" i="1"/>
  <c r="W22" i="1" l="1"/>
  <c r="AA22" i="1" s="1"/>
  <c r="AD22" i="1"/>
  <c r="AE22" i="1" s="1"/>
  <c r="AC22" i="1"/>
  <c r="AC24" i="1"/>
  <c r="W24" i="1"/>
  <c r="AA24" i="1" s="1"/>
  <c r="AD24" i="1"/>
  <c r="AE24" i="1" s="1"/>
  <c r="W25" i="1"/>
  <c r="AA25" i="1" s="1"/>
  <c r="AD25" i="1"/>
  <c r="AE25" i="1" s="1"/>
  <c r="AC25" i="1"/>
  <c r="R25" i="1"/>
  <c r="P25" i="1" s="1"/>
  <c r="S25" i="1" s="1"/>
  <c r="M25" i="1" s="1"/>
  <c r="N25" i="1" s="1"/>
  <c r="W18" i="1"/>
  <c r="AA18" i="1" s="1"/>
  <c r="AD18" i="1"/>
  <c r="AC18" i="1"/>
  <c r="R18" i="1"/>
  <c r="P18" i="1" s="1"/>
  <c r="S18" i="1" s="1"/>
  <c r="M18" i="1" s="1"/>
  <c r="N18" i="1" s="1"/>
  <c r="AE20" i="1"/>
  <c r="W26" i="1"/>
  <c r="AA26" i="1" s="1"/>
  <c r="AD26" i="1"/>
  <c r="AC26" i="1"/>
  <c r="W27" i="1"/>
  <c r="AA27" i="1" s="1"/>
  <c r="AD27" i="1"/>
  <c r="AC27" i="1"/>
  <c r="W23" i="1"/>
  <c r="AA23" i="1" s="1"/>
  <c r="AD23" i="1"/>
  <c r="AC23" i="1"/>
  <c r="R22" i="1"/>
  <c r="P22" i="1" s="1"/>
  <c r="S22" i="1" s="1"/>
  <c r="M22" i="1" s="1"/>
  <c r="N22" i="1" s="1"/>
  <c r="R24" i="1"/>
  <c r="P24" i="1" s="1"/>
  <c r="S24" i="1" s="1"/>
  <c r="M24" i="1" s="1"/>
  <c r="N24" i="1" s="1"/>
  <c r="W21" i="1"/>
  <c r="AA21" i="1" s="1"/>
  <c r="AD21" i="1"/>
  <c r="AC21" i="1"/>
  <c r="AC17" i="1"/>
  <c r="AD17" i="1"/>
  <c r="W17" i="1"/>
  <c r="AA17" i="1" s="1"/>
  <c r="W19" i="1"/>
  <c r="AA19" i="1" s="1"/>
  <c r="AD19" i="1"/>
  <c r="AE19" i="1" s="1"/>
  <c r="AC19" i="1"/>
  <c r="R21" i="1"/>
  <c r="P21" i="1" s="1"/>
  <c r="S21" i="1" s="1"/>
  <c r="M21" i="1" s="1"/>
  <c r="N21" i="1" s="1"/>
  <c r="R17" i="1"/>
  <c r="P17" i="1" s="1"/>
  <c r="S17" i="1" s="1"/>
  <c r="M17" i="1" s="1"/>
  <c r="N17" i="1" s="1"/>
  <c r="R23" i="1"/>
  <c r="P23" i="1" s="1"/>
  <c r="S23" i="1" s="1"/>
  <c r="M23" i="1" s="1"/>
  <c r="N23" i="1" s="1"/>
  <c r="AE17" i="1" l="1"/>
  <c r="AE23" i="1"/>
  <c r="AE21" i="1"/>
  <c r="AE27" i="1"/>
  <c r="AE18" i="1"/>
  <c r="AE26" i="1"/>
</calcChain>
</file>

<file path=xl/sharedStrings.xml><?xml version="1.0" encoding="utf-8"?>
<sst xmlns="http://schemas.openxmlformats.org/spreadsheetml/2006/main" count="1859" uniqueCount="392">
  <si>
    <t>File opened</t>
  </si>
  <si>
    <t>2019-08-24 11:11:01</t>
  </si>
  <si>
    <t>Console s/n</t>
  </si>
  <si>
    <t>68C-831449</t>
  </si>
  <si>
    <t>Console ver</t>
  </si>
  <si>
    <t>Bluestem v.1.3.17</t>
  </si>
  <si>
    <t>Scripts ver</t>
  </si>
  <si>
    <t>2018.12  1.3.16, Nov 2018</t>
  </si>
  <si>
    <t>Head s/n</t>
  </si>
  <si>
    <t>68H-581449</t>
  </si>
  <si>
    <t>Head ver</t>
  </si>
  <si>
    <t>1.3.1</t>
  </si>
  <si>
    <t>Head cal</t>
  </si>
  <si>
    <t>{"tazero": "0.0570469", "flowazero": "0.32914", "co2aspan2": "-0.0277198", "chamberpressurezero": "2.57628", "flowbzero": "0.27412", "co2bspan2a": "0.288907", "oxygen": "21", "co2bspan2b": "0.286587", "co2azero": "0.918824", "h2obspanconc1": "12.25", "tbzero": "0.0746346", "h2oaspan2": "0", "h2obspan1": "1.0009", "co2bspanconc1": "2500", "h2oaspanconc1": "12.25", "h2obspan2b": "0.0678932", "h2obzero": "1.03166", "co2aspanconc1": "2500", "h2oaspan1": "1.00354", "h2oazero": "1.0301", "h2oaspanconc2": "0", "co2bspan2": "-0.0291294", "h2oaspan2a": "0.0685548", "co2bzero": "0.939118", "h2oaspan2b": "0.0687974", "co2bspan1": "1.00038", "ssa_ref": "29445.5", "h2obspan2a": "0.0678321", "h2obspan2": "0", "co2aspanconc2": "296.4", "h2obspanconc2": "0", "co2aspan1": "1.00001", "ssb_ref": "27541.6", "co2aspan2b": "0.288774", "flowmeterzero": "0.997758", "co2bspanconc2": "296.4", "co2aspan2a": "0.291121"}</t>
  </si>
  <si>
    <t>Chamber type</t>
  </si>
  <si>
    <t>6800-01A</t>
  </si>
  <si>
    <t>Chamber s/n</t>
  </si>
  <si>
    <t>MPF-651358</t>
  </si>
  <si>
    <t>Chamber rev</t>
  </si>
  <si>
    <t>0</t>
  </si>
  <si>
    <t>Chamber cal</t>
  </si>
  <si>
    <t>Fluorometer</t>
  </si>
  <si>
    <t>Flr. Version</t>
  </si>
  <si>
    <t>11:11:01</t>
  </si>
  <si>
    <t>Stability Definition:	gsw (GasEx): Slp&lt;0.1 Std&lt;1 Per=15	A (GasEx): Slp&lt;0.3 Std&lt;1 Per=15</t>
  </si>
  <si>
    <t>SysConst</t>
  </si>
  <si>
    <t>AvgTime</t>
  </si>
  <si>
    <t>Oxygen</t>
  </si>
  <si>
    <t>Chamber</t>
  </si>
  <si>
    <t>6800-01A 6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</si>
  <si>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</si>
  <si>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</si>
  <si>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</si>
  <si>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</si>
  <si>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</si>
  <si>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</si>
  <si>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</si>
  <si>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</si>
  <si>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</si>
  <si>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</si>
  <si>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</si>
  <si>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</si>
  <si>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</si>
  <si>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</si>
  <si>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</si>
  <si>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</si>
  <si>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</si>
  <si>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</si>
  <si>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</si>
  <si>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</si>
  <si>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</si>
  <si>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</si>
  <si>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</si>
  <si>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</si>
  <si>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</si>
  <si>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</si>
  <si>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</si>
  <si>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</si>
  <si>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</si>
  <si>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</si>
  <si>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</si>
  <si>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</si>
  <si>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</si>
  <si>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</si>
  <si>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</si>
  <si>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</si>
  <si>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</si>
  <si>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</si>
  <si>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2.29298 77.7226 378.309 619.725 871.829 1047.03 1214.11 1324.67</t>
  </si>
  <si>
    <t>Fs_true</t>
  </si>
  <si>
    <t>0.319532 99.4327 401.923 600.822 800.045 1000.85 1200.51 1401.44</t>
  </si>
  <si>
    <t>leak_wt</t>
  </si>
  <si>
    <t>Sys</t>
  </si>
  <si>
    <t>UserDefVar</t>
  </si>
  <si>
    <t>GasEx</t>
  </si>
  <si>
    <t>Leak</t>
  </si>
  <si>
    <t>FLR</t>
  </si>
  <si>
    <t>MPF</t>
  </si>
  <si>
    <t>FastKntcs</t>
  </si>
  <si>
    <t>LeafQ</t>
  </si>
  <si>
    <t>Meas</t>
  </si>
  <si>
    <t>Meas2</t>
  </si>
  <si>
    <t>FlrLS</t>
  </si>
  <si>
    <t>FlrStats</t>
  </si>
  <si>
    <t>Match</t>
  </si>
  <si>
    <t>Stability</t>
  </si>
  <si>
    <t>Raw</t>
  </si>
  <si>
    <t>Status2</t>
  </si>
  <si>
    <t>Auxiliary</t>
  </si>
  <si>
    <t>Status</t>
  </si>
  <si>
    <t>obs</t>
  </si>
  <si>
    <t>time</t>
  </si>
  <si>
    <t>elapsed</t>
  </si>
  <si>
    <t>date</t>
  </si>
  <si>
    <t>hhmmss</t>
  </si>
  <si>
    <t>treatment</t>
  </si>
  <si>
    <t>genotype</t>
  </si>
  <si>
    <t>plot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</si>
  <si>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</si>
  <si>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</si>
  <si>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</si>
  <si>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</si>
  <si>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</si>
  <si>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</si>
  <si>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</si>
  <si>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</si>
  <si>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</si>
  <si>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</si>
  <si>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</si>
  <si>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</si>
  <si>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</si>
  <si>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</si>
  <si>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</si>
  <si>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</si>
  <si>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</si>
  <si>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</si>
  <si>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</si>
  <si>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</si>
  <si>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</si>
  <si>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</si>
  <si>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</si>
  <si>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</si>
  <si>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</si>
  <si>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</si>
  <si>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</si>
  <si>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</si>
  <si>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</si>
  <si>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</si>
  <si>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</si>
  <si>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</si>
  <si>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</si>
  <si>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</si>
  <si>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</si>
  <si>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</si>
  <si>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</si>
  <si>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</si>
  <si>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</si>
  <si>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</si>
  <si>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</si>
  <si>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</si>
  <si>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</si>
  <si>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</si>
  <si>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</si>
  <si>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</si>
  <si>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</si>
  <si>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</si>
  <si>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</si>
  <si>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</si>
  <si>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</si>
  <si>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</si>
  <si>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</si>
  <si>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</si>
  <si>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ID</t>
  </si>
  <si>
    <t>P1_dur</t>
  </si>
  <si>
    <t>P2_dur</t>
  </si>
  <si>
    <t>P3_dur</t>
  </si>
  <si>
    <t>P1_Qmax</t>
  </si>
  <si>
    <t>P1_Fmax</t>
  </si>
  <si>
    <t>P2_dQdt</t>
  </si>
  <si>
    <t>P3_ΔF</t>
  </si>
  <si>
    <t>Duration</t>
  </si>
  <si>
    <t>F1</t>
  </si>
  <si>
    <t>F2</t>
  </si>
  <si>
    <t>Fmax</t>
  </si>
  <si>
    <t>T@HIR</t>
  </si>
  <si>
    <t>T@F1</t>
  </si>
  <si>
    <t>T@F2</t>
  </si>
  <si>
    <t>T@Fmax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</si>
  <si>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</si>
  <si>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</si>
  <si>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</si>
  <si>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</si>
  <si>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</si>
  <si>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</si>
  <si>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</si>
  <si>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</si>
  <si>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</si>
  <si>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</si>
  <si>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</si>
  <si>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</si>
  <si>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</si>
  <si>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</si>
  <si>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</si>
  <si>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</si>
  <si>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</si>
  <si>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</si>
  <si>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</si>
  <si>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</si>
  <si>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</si>
  <si>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</si>
  <si>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</si>
  <si>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</si>
  <si>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</si>
  <si>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</si>
  <si>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CO2_a</t>
  </si>
  <si>
    <t>CO2_b</t>
  </si>
  <si>
    <t>H2O_a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</si>
  <si>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</si>
  <si>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</si>
  <si>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</si>
  <si>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</si>
  <si>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</si>
  <si>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</si>
  <si>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</si>
  <si>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</si>
  <si>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</si>
  <si>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</si>
  <si>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</si>
  <si>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</si>
  <si>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</si>
  <si>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</si>
  <si>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</si>
  <si>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</si>
  <si>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</si>
  <si>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</si>
  <si>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</si>
  <si>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</si>
  <si>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</si>
  <si>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</si>
  <si>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</si>
  <si>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</si>
  <si>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</si>
  <si>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</si>
  <si>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</si>
  <si>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</si>
  <si>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</si>
  <si>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</si>
  <si>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</si>
  <si>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</si>
  <si>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</si>
  <si>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</si>
  <si>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</si>
  <si>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</si>
  <si>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</si>
  <si>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</si>
  <si>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gsw:MN</t>
  </si>
  <si>
    <t>gsw:SLP</t>
  </si>
  <si>
    <t>gsw:SD</t>
  </si>
  <si>
    <t>gsw:OK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</si>
  <si>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</si>
  <si>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</si>
  <si>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</si>
  <si>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</si>
  <si>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</si>
  <si>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</si>
  <si>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</si>
  <si>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</si>
  <si>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</si>
  <si>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</si>
  <si>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</si>
  <si>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</si>
  <si>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</si>
  <si>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</si>
  <si>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</si>
  <si>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</si>
  <si>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</si>
  <si>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</si>
  <si>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</si>
  <si>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</si>
  <si>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</si>
  <si>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</si>
  <si>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</si>
  <si>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</si>
  <si>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</si>
  <si>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</si>
  <si>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</si>
  <si>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</si>
  <si>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</si>
  <si>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</si>
  <si>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</si>
  <si>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</si>
  <si>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</si>
  <si>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</si>
  <si>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</si>
  <si>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</si>
  <si>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CO2_hrs</t>
  </si>
  <si>
    <t>AccH2O_hum</t>
  </si>
  <si>
    <t>AccCO2_soda</t>
  </si>
  <si>
    <t>AccH2O_des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</si>
  <si>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</si>
  <si>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</si>
  <si>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</si>
  <si>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</si>
  <si>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</si>
  <si>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</si>
  <si>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</si>
  <si>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</si>
  <si>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</si>
  <si>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</si>
  <si>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</si>
  <si>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</si>
  <si>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</si>
  <si>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</si>
  <si>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</si>
  <si>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</si>
  <si>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</si>
  <si>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</si>
  <si>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</si>
  <si>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</si>
  <si>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</si>
  <si>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</si>
  <si>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</si>
  <si>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</si>
  <si>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</si>
  <si>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</si>
  <si>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</si>
  <si>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</si>
  <si>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</si>
  <si>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</si>
  <si>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</si>
  <si>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</si>
  <si>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</si>
  <si>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</si>
  <si>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</si>
  <si>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</si>
  <si>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</si>
  <si>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</si>
  <si>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</si>
  <si>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</si>
  <si>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</si>
  <si>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</si>
  <si>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</si>
  <si>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</si>
  <si>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</si>
  <si>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</si>
  <si>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</si>
  <si>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</si>
  <si>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</si>
  <si>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ms</t>
  </si>
  <si>
    <t>mol m⁻² s⁻²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</si>
  <si>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</si>
  <si>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</si>
  <si>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</si>
  <si>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</si>
  <si>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</si>
  <si>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</si>
  <si>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</si>
  <si>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</si>
  <si>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</si>
  <si>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mol m⁻² s⁻¹ min⁻¹</t>
  </si>
  <si>
    <t>V</t>
  </si>
  <si>
    <t>mV</t>
  </si>
  <si>
    <t>hrs</t>
  </si>
  <si>
    <t>mg</t>
  </si>
  <si>
    <t>20190825 11:16:35</t>
  </si>
  <si>
    <t>11:16:35</t>
  </si>
  <si>
    <t>ambient</t>
  </si>
  <si>
    <t>WT</t>
  </si>
  <si>
    <t>2</t>
  </si>
  <si>
    <t>-</t>
  </si>
  <si>
    <t>0: Broadleaf</t>
  </si>
  <si>
    <t>11:15:55</t>
  </si>
  <si>
    <t>2/2</t>
  </si>
  <si>
    <t>5</t>
  </si>
  <si>
    <t>11111111</t>
  </si>
  <si>
    <t>oooooooo</t>
  </si>
  <si>
    <t>off</t>
  </si>
  <si>
    <t>20190825 11:18:35</t>
  </si>
  <si>
    <t>11:18:35</t>
  </si>
  <si>
    <t>11:19:03</t>
  </si>
  <si>
    <t>1/2</t>
  </si>
  <si>
    <t>20190825 11:21:05</t>
  </si>
  <si>
    <t>11:21:05</t>
  </si>
  <si>
    <t>11:21:36</t>
  </si>
  <si>
    <t>20190825 11:23:37</t>
  </si>
  <si>
    <t>11:23:37</t>
  </si>
  <si>
    <t>11:22:59</t>
  </si>
  <si>
    <t>0/2</t>
  </si>
  <si>
    <t>20190825 11:24:48</t>
  </si>
  <si>
    <t>11:24:48</t>
  </si>
  <si>
    <t>11:25:20</t>
  </si>
  <si>
    <t>20190825 11:27:21</t>
  </si>
  <si>
    <t>11:27:21</t>
  </si>
  <si>
    <t>11:27:52</t>
  </si>
  <si>
    <t>20190825 11:29:39</t>
  </si>
  <si>
    <t>11:29:39</t>
  </si>
  <si>
    <t>11:29:02</t>
  </si>
  <si>
    <t>20190825 11:31:29</t>
  </si>
  <si>
    <t>11:31:29</t>
  </si>
  <si>
    <t>11:30:46</t>
  </si>
  <si>
    <t>20190825 11:32:56</t>
  </si>
  <si>
    <t>11:32:56</t>
  </si>
  <si>
    <t>11:33:24</t>
  </si>
  <si>
    <t>20190825 11:35:25</t>
  </si>
  <si>
    <t>11:35:25</t>
  </si>
  <si>
    <t>11:34:38</t>
  </si>
  <si>
    <t>20190825 11:37:26</t>
  </si>
  <si>
    <t>11:37:26</t>
  </si>
  <si>
    <t>11:36:37</t>
  </si>
  <si>
    <t>20190825 11:39:19</t>
  </si>
  <si>
    <t>11:39:19</t>
  </si>
  <si>
    <t>11:38:30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</si>
</sst>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Measurements!$K$17:$K$27</c:f>
              <c:numCache>
                <c:formatCode>General</c:formatCode>
                <c:ptCount val="11"/>
                <c:pt idx="0">
                  <c:v>31.519585214633594</c:v>
                </c:pt>
                <c:pt idx="1">
                  <c:v>26.945423113564164</c:v>
                </c:pt>
                <c:pt idx="2">
                  <c:v>22.404969101080702</c:v>
                </c:pt>
                <c:pt idx="3">
                  <c:v>13.110096254994046</c:v>
                </c:pt>
                <c:pt idx="4">
                  <c:v>0.86162704803534473</c:v>
                </c:pt>
                <c:pt idx="5">
                  <c:v>36.404109104131265</c:v>
                </c:pt>
                <c:pt idx="6">
                  <c:v>37.978057267155762</c:v>
                </c:pt>
                <c:pt idx="7">
                  <c:v>39.019766649354338</c:v>
                </c:pt>
                <c:pt idx="8">
                  <c:v>38.778902963156206</c:v>
                </c:pt>
                <c:pt idx="9">
                  <c:v>38.968419193317068</c:v>
                </c:pt>
                <c:pt idx="10">
                  <c:v>38.904484043481801</c:v>
                </c:pt>
              </c:numCache>
            </c:numRef>
          </c:xVal>
          <c:yVal>
            <c:numRef>
              <c:f>Measurements!$M$17:$M$27</c:f>
              <c:numCache>
                <c:formatCode>General</c:formatCode>
                <c:ptCount val="11"/>
                <c:pt idx="0">
                  <c:v>92.6759927869211</c:v>
                </c:pt>
                <c:pt idx="1">
                  <c:v>68.580649156875012</c:v>
                </c:pt>
                <c:pt idx="2">
                  <c:v>44.027870974644493</c:v>
                </c:pt>
                <c:pt idx="3">
                  <c:v>21.422486172329574</c:v>
                </c:pt>
                <c:pt idx="4">
                  <c:v>0.4265893469887847</c:v>
                </c:pt>
                <c:pt idx="5">
                  <c:v>175.2288453659516</c:v>
                </c:pt>
                <c:pt idx="6">
                  <c:v>237.15280006787279</c:v>
                </c:pt>
                <c:pt idx="7">
                  <c:v>295.86941954162472</c:v>
                </c:pt>
                <c:pt idx="8">
                  <c:v>345.59699906022468</c:v>
                </c:pt>
                <c:pt idx="9">
                  <c:v>397.62094570211258</c:v>
                </c:pt>
                <c:pt idx="10">
                  <c:v>533.69587523219047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DE-4DD7-A268-A17CF893E3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570120"/>
        <c:axId val="415566840"/>
      </c:scatterChart>
      <c:valAx>
        <c:axId val="415570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566840"/>
        <c:crosses val="autoZero"/>
        <c:crossBetween val="midCat"/>
      </c:valAx>
      <c:valAx>
        <c:axId val="415566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570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295275</xdr:colOff>
      <xdr:row>12</xdr:row>
      <xdr:rowOff>80962</xdr:rowOff>
    </xdr:from>
    <xdr:to>
      <xdr:col>22</xdr:col>
      <xdr:colOff>600075</xdr:colOff>
      <xdr:row>25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FEBFDA-EB7A-4A1C-B615-C3AAFAE49C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Z27"/>
  <sheetViews>
    <sheetView tabSelected="1" topLeftCell="A8" workbookViewId="0">
      <selection activeCell="A22" sqref="A22:XFD22"/>
    </sheetView>
  </sheetViews>
  <sheetFormatPr defaultRowHeight="15" x14ac:dyDescent="0.25"/>
  <sheetData>
    <row r="2" spans="1:234" x14ac:dyDescent="0.25">
      <c r="A2" t="s">
        <v>25</v>
      </c>
      <c r="B2" t="s">
        <v>26</v>
      </c>
      <c r="C2" t="s">
        <v>27</v>
      </c>
      <c r="D2" t="s">
        <v>28</v>
      </c>
    </row>
    <row r="3" spans="1:234" x14ac:dyDescent="0.25">
      <c r="B3">
        <v>4</v>
      </c>
      <c r="C3">
        <v>21</v>
      </c>
      <c r="D3" t="s">
        <v>29</v>
      </c>
    </row>
    <row r="4" spans="1:234" x14ac:dyDescent="0.25">
      <c r="A4" t="s">
        <v>30</v>
      </c>
      <c r="B4" t="s">
        <v>31</v>
      </c>
    </row>
    <row r="5" spans="1:234" x14ac:dyDescent="0.25">
      <c r="B5">
        <v>2</v>
      </c>
    </row>
    <row r="6" spans="1:234" x14ac:dyDescent="0.25">
      <c r="A6" t="s">
        <v>32</v>
      </c>
      <c r="B6" t="s">
        <v>33</v>
      </c>
      <c r="C6" t="s">
        <v>34</v>
      </c>
      <c r="D6" t="s">
        <v>35</v>
      </c>
      <c r="E6" t="s">
        <v>36</v>
      </c>
    </row>
    <row r="7" spans="1:234" x14ac:dyDescent="0.25">
      <c r="B7">
        <v>0</v>
      </c>
      <c r="C7">
        <v>1</v>
      </c>
      <c r="D7">
        <v>0</v>
      </c>
      <c r="E7">
        <v>0</v>
      </c>
    </row>
    <row r="8" spans="1:234" x14ac:dyDescent="0.25">
      <c r="A8" t="s">
        <v>37</v>
      </c>
      <c r="B8" t="s">
        <v>38</v>
      </c>
      <c r="C8" t="s">
        <v>40</v>
      </c>
      <c r="D8" t="s">
        <v>42</v>
      </c>
      <c r="E8" t="s">
        <v>43</v>
      </c>
      <c r="F8" t="s">
        <v>44</v>
      </c>
      <c r="G8" t="s">
        <v>45</v>
      </c>
      <c r="H8" t="s">
        <v>46</v>
      </c>
      <c r="I8" t="s">
        <v>47</v>
      </c>
      <c r="J8" t="s">
        <v>48</v>
      </c>
      <c r="K8" t="s">
        <v>49</v>
      </c>
      <c r="L8" t="s">
        <v>50</v>
      </c>
      <c r="M8" t="s">
        <v>51</v>
      </c>
      <c r="N8" t="s">
        <v>52</v>
      </c>
      <c r="O8" t="s">
        <v>53</v>
      </c>
      <c r="P8" t="s">
        <v>54</v>
      </c>
      <c r="Q8" t="s">
        <v>55</v>
      </c>
    </row>
    <row r="9" spans="1:234" x14ac:dyDescent="0.25">
      <c r="B9" t="s">
        <v>39</v>
      </c>
      <c r="C9" t="s">
        <v>41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234" x14ac:dyDescent="0.25">
      <c r="A10" t="s">
        <v>56</v>
      </c>
      <c r="B10" t="s">
        <v>57</v>
      </c>
      <c r="C10" t="s">
        <v>58</v>
      </c>
      <c r="D10" t="s">
        <v>59</v>
      </c>
      <c r="E10" t="s">
        <v>60</v>
      </c>
      <c r="F10" t="s">
        <v>61</v>
      </c>
    </row>
    <row r="11" spans="1:234" x14ac:dyDescent="0.25">
      <c r="B11">
        <v>0</v>
      </c>
      <c r="C11">
        <v>0</v>
      </c>
      <c r="D11">
        <v>0</v>
      </c>
      <c r="E11">
        <v>0</v>
      </c>
      <c r="F11">
        <v>1</v>
      </c>
    </row>
    <row r="12" spans="1:234" x14ac:dyDescent="0.25">
      <c r="A12" t="s">
        <v>62</v>
      </c>
      <c r="B12" t="s">
        <v>63</v>
      </c>
      <c r="C12" t="s">
        <v>64</v>
      </c>
      <c r="D12" t="s">
        <v>65</v>
      </c>
      <c r="E12" t="s">
        <v>66</v>
      </c>
      <c r="F12" t="s">
        <v>67</v>
      </c>
      <c r="G12" t="s">
        <v>69</v>
      </c>
      <c r="H12" t="s">
        <v>71</v>
      </c>
    </row>
    <row r="13" spans="1:234" x14ac:dyDescent="0.25">
      <c r="B13">
        <v>-6276</v>
      </c>
      <c r="C13">
        <v>6.6</v>
      </c>
      <c r="D13">
        <v>1.7090000000000001E-5</v>
      </c>
      <c r="E13">
        <v>3.11</v>
      </c>
      <c r="F13" t="s">
        <v>68</v>
      </c>
      <c r="G13" t="s">
        <v>70</v>
      </c>
      <c r="H13">
        <v>0</v>
      </c>
    </row>
    <row r="14" spans="1:234" x14ac:dyDescent="0.25">
      <c r="A14" t="s">
        <v>72</v>
      </c>
      <c r="B14" t="s">
        <v>72</v>
      </c>
      <c r="C14" t="s">
        <v>72</v>
      </c>
      <c r="D14" t="s">
        <v>72</v>
      </c>
      <c r="E14" t="s">
        <v>72</v>
      </c>
      <c r="F14" t="s">
        <v>73</v>
      </c>
      <c r="G14" t="s">
        <v>73</v>
      </c>
      <c r="H14" t="s">
        <v>73</v>
      </c>
      <c r="I14" t="s">
        <v>74</v>
      </c>
      <c r="J14" t="s">
        <v>74</v>
      </c>
      <c r="K14" t="s">
        <v>74</v>
      </c>
      <c r="L14" t="s">
        <v>74</v>
      </c>
      <c r="M14" t="s">
        <v>74</v>
      </c>
      <c r="N14" t="s">
        <v>74</v>
      </c>
      <c r="O14" t="s">
        <v>74</v>
      </c>
      <c r="P14" t="s">
        <v>74</v>
      </c>
      <c r="Q14" t="s">
        <v>74</v>
      </c>
      <c r="R14" t="s">
        <v>74</v>
      </c>
      <c r="S14" t="s">
        <v>74</v>
      </c>
      <c r="T14" t="s">
        <v>74</v>
      </c>
      <c r="U14" t="s">
        <v>74</v>
      </c>
      <c r="V14" t="s">
        <v>74</v>
      </c>
      <c r="W14" t="s">
        <v>74</v>
      </c>
      <c r="X14" t="s">
        <v>74</v>
      </c>
      <c r="Y14" t="s">
        <v>74</v>
      </c>
      <c r="Z14" t="s">
        <v>74</v>
      </c>
      <c r="AA14" t="s">
        <v>74</v>
      </c>
      <c r="AB14" t="s">
        <v>74</v>
      </c>
      <c r="AC14" t="s">
        <v>74</v>
      </c>
      <c r="AD14" t="s">
        <v>74</v>
      </c>
      <c r="AE14" t="s">
        <v>74</v>
      </c>
      <c r="AF14" t="s">
        <v>74</v>
      </c>
      <c r="AG14" t="s">
        <v>74</v>
      </c>
      <c r="AH14" t="s">
        <v>74</v>
      </c>
      <c r="AI14" t="s">
        <v>75</v>
      </c>
      <c r="AJ14" t="s">
        <v>75</v>
      </c>
      <c r="AK14" t="s">
        <v>75</v>
      </c>
      <c r="AL14" t="s">
        <v>75</v>
      </c>
      <c r="AM14" t="s">
        <v>75</v>
      </c>
      <c r="AN14" t="s">
        <v>76</v>
      </c>
      <c r="AO14" t="s">
        <v>76</v>
      </c>
      <c r="AP14" t="s">
        <v>76</v>
      </c>
      <c r="AQ14" t="s">
        <v>76</v>
      </c>
      <c r="AR14" t="s">
        <v>76</v>
      </c>
      <c r="AS14" t="s">
        <v>76</v>
      </c>
      <c r="AT14" t="s">
        <v>76</v>
      </c>
      <c r="AU14" t="s">
        <v>76</v>
      </c>
      <c r="AV14" t="s">
        <v>76</v>
      </c>
      <c r="AW14" t="s">
        <v>76</v>
      </c>
      <c r="AX14" t="s">
        <v>76</v>
      </c>
      <c r="AY14" t="s">
        <v>76</v>
      </c>
      <c r="AZ14" t="s">
        <v>76</v>
      </c>
      <c r="BA14" t="s">
        <v>76</v>
      </c>
      <c r="BB14" t="s">
        <v>76</v>
      </c>
      <c r="BC14" t="s">
        <v>76</v>
      </c>
      <c r="BD14" t="s">
        <v>76</v>
      </c>
      <c r="BE14" t="s">
        <v>76</v>
      </c>
      <c r="BF14" t="s">
        <v>76</v>
      </c>
      <c r="BG14" t="s">
        <v>76</v>
      </c>
      <c r="BH14" t="s">
        <v>76</v>
      </c>
      <c r="BI14" t="s">
        <v>76</v>
      </c>
      <c r="BJ14" t="s">
        <v>76</v>
      </c>
      <c r="BK14" t="s">
        <v>76</v>
      </c>
      <c r="BL14" t="s">
        <v>77</v>
      </c>
      <c r="BM14" t="s">
        <v>77</v>
      </c>
      <c r="BN14" t="s">
        <v>77</v>
      </c>
      <c r="BO14" t="s">
        <v>77</v>
      </c>
      <c r="BP14" t="s">
        <v>77</v>
      </c>
      <c r="BQ14" t="s">
        <v>77</v>
      </c>
      <c r="BR14" t="s">
        <v>77</v>
      </c>
      <c r="BS14" t="s">
        <v>77</v>
      </c>
      <c r="BT14" t="s">
        <v>78</v>
      </c>
      <c r="BU14" t="s">
        <v>78</v>
      </c>
      <c r="BV14" t="s">
        <v>78</v>
      </c>
      <c r="BW14" t="s">
        <v>78</v>
      </c>
      <c r="BX14" t="s">
        <v>78</v>
      </c>
      <c r="BY14" t="s">
        <v>78</v>
      </c>
      <c r="BZ14" t="s">
        <v>78</v>
      </c>
      <c r="CA14" t="s">
        <v>78</v>
      </c>
      <c r="CB14" t="s">
        <v>78</v>
      </c>
      <c r="CC14" t="s">
        <v>78</v>
      </c>
      <c r="CD14" t="s">
        <v>79</v>
      </c>
      <c r="CE14" t="s">
        <v>79</v>
      </c>
      <c r="CF14" t="s">
        <v>79</v>
      </c>
      <c r="CG14" t="s">
        <v>79</v>
      </c>
      <c r="CH14" t="s">
        <v>30</v>
      </c>
      <c r="CI14" t="s">
        <v>30</v>
      </c>
      <c r="CJ14" t="s">
        <v>30</v>
      </c>
      <c r="CK14" t="s">
        <v>80</v>
      </c>
      <c r="CL14" t="s">
        <v>80</v>
      </c>
      <c r="CM14" t="s">
        <v>80</v>
      </c>
      <c r="CN14" t="s">
        <v>80</v>
      </c>
      <c r="CO14" t="s">
        <v>80</v>
      </c>
      <c r="CP14" t="s">
        <v>80</v>
      </c>
      <c r="CQ14" t="s">
        <v>80</v>
      </c>
      <c r="CR14" t="s">
        <v>80</v>
      </c>
      <c r="CS14" t="s">
        <v>80</v>
      </c>
      <c r="CT14" t="s">
        <v>80</v>
      </c>
      <c r="CU14" t="s">
        <v>80</v>
      </c>
      <c r="CV14" t="s">
        <v>80</v>
      </c>
      <c r="CW14" t="s">
        <v>80</v>
      </c>
      <c r="CX14" t="s">
        <v>80</v>
      </c>
      <c r="CY14" t="s">
        <v>80</v>
      </c>
      <c r="CZ14" t="s">
        <v>80</v>
      </c>
      <c r="DA14" t="s">
        <v>81</v>
      </c>
      <c r="DB14" t="s">
        <v>81</v>
      </c>
      <c r="DC14" t="s">
        <v>81</v>
      </c>
      <c r="DD14" t="s">
        <v>81</v>
      </c>
      <c r="DE14" t="s">
        <v>81</v>
      </c>
      <c r="DF14" t="s">
        <v>81</v>
      </c>
      <c r="DG14" t="s">
        <v>81</v>
      </c>
      <c r="DH14" t="s">
        <v>81</v>
      </c>
      <c r="DI14" t="s">
        <v>81</v>
      </c>
      <c r="DJ14" t="s">
        <v>81</v>
      </c>
      <c r="DK14" t="s">
        <v>81</v>
      </c>
      <c r="DL14" t="s">
        <v>81</v>
      </c>
      <c r="DM14" t="s">
        <v>82</v>
      </c>
      <c r="DN14" t="s">
        <v>82</v>
      </c>
      <c r="DO14" t="s">
        <v>82</v>
      </c>
      <c r="DP14" t="s">
        <v>82</v>
      </c>
      <c r="DQ14" t="s">
        <v>82</v>
      </c>
      <c r="DR14" t="s">
        <v>82</v>
      </c>
      <c r="DS14" t="s">
        <v>82</v>
      </c>
      <c r="DT14" t="s">
        <v>82</v>
      </c>
      <c r="DU14" t="s">
        <v>82</v>
      </c>
      <c r="DV14" t="s">
        <v>82</v>
      </c>
      <c r="DW14" t="s">
        <v>82</v>
      </c>
      <c r="DX14" t="s">
        <v>82</v>
      </c>
      <c r="DY14" t="s">
        <v>82</v>
      </c>
      <c r="DZ14" t="s">
        <v>82</v>
      </c>
      <c r="EA14" t="s">
        <v>82</v>
      </c>
      <c r="EB14" t="s">
        <v>82</v>
      </c>
      <c r="EC14" t="s">
        <v>82</v>
      </c>
      <c r="ED14" t="s">
        <v>83</v>
      </c>
      <c r="EE14" t="s">
        <v>83</v>
      </c>
      <c r="EF14" t="s">
        <v>83</v>
      </c>
      <c r="EG14" t="s">
        <v>83</v>
      </c>
      <c r="EH14" t="s">
        <v>83</v>
      </c>
      <c r="EI14" t="s">
        <v>84</v>
      </c>
      <c r="EJ14" t="s">
        <v>84</v>
      </c>
      <c r="EK14" t="s">
        <v>84</v>
      </c>
      <c r="EL14" t="s">
        <v>84</v>
      </c>
      <c r="EM14" t="s">
        <v>84</v>
      </c>
      <c r="EN14" t="s">
        <v>84</v>
      </c>
      <c r="EO14" t="s">
        <v>84</v>
      </c>
      <c r="EP14" t="s">
        <v>84</v>
      </c>
      <c r="EQ14" t="s">
        <v>84</v>
      </c>
      <c r="ER14" t="s">
        <v>85</v>
      </c>
      <c r="ES14" t="s">
        <v>85</v>
      </c>
      <c r="ET14" t="s">
        <v>85</v>
      </c>
      <c r="EU14" t="s">
        <v>85</v>
      </c>
      <c r="EV14" t="s">
        <v>85</v>
      </c>
      <c r="EW14" t="s">
        <v>85</v>
      </c>
      <c r="EX14" t="s">
        <v>85</v>
      </c>
      <c r="EY14" t="s">
        <v>85</v>
      </c>
      <c r="EZ14" t="s">
        <v>85</v>
      </c>
      <c r="FA14" t="s">
        <v>85</v>
      </c>
      <c r="FB14" t="s">
        <v>85</v>
      </c>
      <c r="FC14" t="s">
        <v>86</v>
      </c>
      <c r="FD14" t="s">
        <v>86</v>
      </c>
      <c r="FE14" t="s">
        <v>86</v>
      </c>
      <c r="FF14" t="s">
        <v>86</v>
      </c>
      <c r="FG14" t="s">
        <v>86</v>
      </c>
      <c r="FH14" t="s">
        <v>86</v>
      </c>
      <c r="FI14" t="s">
        <v>86</v>
      </c>
      <c r="FJ14" t="s">
        <v>86</v>
      </c>
      <c r="FK14" t="s">
        <v>86</v>
      </c>
      <c r="FL14" t="s">
        <v>86</v>
      </c>
      <c r="FM14" t="s">
        <v>86</v>
      </c>
      <c r="FN14" t="s">
        <v>86</v>
      </c>
      <c r="FO14" t="s">
        <v>86</v>
      </c>
      <c r="FP14" t="s">
        <v>86</v>
      </c>
      <c r="FQ14" t="s">
        <v>86</v>
      </c>
      <c r="FR14" t="s">
        <v>86</v>
      </c>
      <c r="FS14" t="s">
        <v>86</v>
      </c>
      <c r="FT14" t="s">
        <v>86</v>
      </c>
      <c r="FU14" t="s">
        <v>87</v>
      </c>
      <c r="FV14" t="s">
        <v>87</v>
      </c>
      <c r="FW14" t="s">
        <v>87</v>
      </c>
      <c r="FX14" t="s">
        <v>87</v>
      </c>
      <c r="FY14" t="s">
        <v>87</v>
      </c>
      <c r="FZ14" t="s">
        <v>87</v>
      </c>
      <c r="GA14" t="s">
        <v>87</v>
      </c>
      <c r="GB14" t="s">
        <v>87</v>
      </c>
      <c r="GC14" t="s">
        <v>87</v>
      </c>
      <c r="GD14" t="s">
        <v>87</v>
      </c>
      <c r="GE14" t="s">
        <v>87</v>
      </c>
      <c r="GF14" t="s">
        <v>87</v>
      </c>
      <c r="GG14" t="s">
        <v>87</v>
      </c>
      <c r="GH14" t="s">
        <v>87</v>
      </c>
      <c r="GI14" t="s">
        <v>87</v>
      </c>
      <c r="GJ14" t="s">
        <v>87</v>
      </c>
      <c r="GK14" t="s">
        <v>87</v>
      </c>
      <c r="GL14" t="s">
        <v>87</v>
      </c>
      <c r="GM14" t="s">
        <v>87</v>
      </c>
      <c r="GN14" t="s">
        <v>88</v>
      </c>
      <c r="GO14" t="s">
        <v>88</v>
      </c>
      <c r="GP14" t="s">
        <v>88</v>
      </c>
      <c r="GQ14" t="s">
        <v>88</v>
      </c>
      <c r="GR14" t="s">
        <v>88</v>
      </c>
      <c r="GS14" t="s">
        <v>88</v>
      </c>
      <c r="GT14" t="s">
        <v>88</v>
      </c>
      <c r="GU14" t="s">
        <v>88</v>
      </c>
      <c r="GV14" t="s">
        <v>88</v>
      </c>
      <c r="GW14" t="s">
        <v>88</v>
      </c>
      <c r="GX14" t="s">
        <v>88</v>
      </c>
      <c r="GY14" t="s">
        <v>88</v>
      </c>
      <c r="GZ14" t="s">
        <v>88</v>
      </c>
      <c r="HA14" t="s">
        <v>88</v>
      </c>
      <c r="HB14" t="s">
        <v>88</v>
      </c>
      <c r="HC14" t="s">
        <v>88</v>
      </c>
      <c r="HD14" t="s">
        <v>88</v>
      </c>
      <c r="HE14" t="s">
        <v>88</v>
      </c>
      <c r="HF14" t="s">
        <v>88</v>
      </c>
      <c r="HG14" t="s">
        <v>89</v>
      </c>
      <c r="HH14" t="s">
        <v>89</v>
      </c>
      <c r="HI14" t="s">
        <v>89</v>
      </c>
      <c r="HJ14" t="s">
        <v>89</v>
      </c>
      <c r="HK14" t="s">
        <v>89</v>
      </c>
      <c r="HL14" t="s">
        <v>89</v>
      </c>
      <c r="HM14" t="s">
        <v>89</v>
      </c>
      <c r="HN14" t="s">
        <v>89</v>
      </c>
      <c r="HO14" t="s">
        <v>89</v>
      </c>
      <c r="HP14" t="s">
        <v>89</v>
      </c>
      <c r="HQ14" t="s">
        <v>89</v>
      </c>
      <c r="HR14" t="s">
        <v>89</v>
      </c>
      <c r="HS14" t="s">
        <v>89</v>
      </c>
      <c r="HT14" t="s">
        <v>89</v>
      </c>
      <c r="HU14" t="s">
        <v>89</v>
      </c>
      <c r="HV14" t="s">
        <v>89</v>
      </c>
      <c r="HW14" t="s">
        <v>89</v>
      </c>
      <c r="HX14" t="s">
        <v>89</v>
      </c>
      <c r="HY14" t="s">
        <v>89</v>
      </c>
      <c r="HZ14" t="s">
        <v>89</v>
      </c>
    </row>
    <row r="15" spans="1:234" x14ac:dyDescent="0.25">
      <c r="A15" t="s">
        <v>90</v>
      </c>
      <c r="B15" t="s">
        <v>91</v>
      </c>
      <c r="C15" t="s">
        <v>92</v>
      </c>
      <c r="D15" t="s">
        <v>93</v>
      </c>
      <c r="E15" t="s">
        <v>94</v>
      </c>
      <c r="F15" t="s">
        <v>95</v>
      </c>
      <c r="G15" t="s">
        <v>96</v>
      </c>
      <c r="H15" t="s">
        <v>97</v>
      </c>
      <c r="I15" t="s">
        <v>98</v>
      </c>
      <c r="J15" t="s">
        <v>99</v>
      </c>
      <c r="K15" t="s">
        <v>100</v>
      </c>
      <c r="L15" t="s">
        <v>101</v>
      </c>
      <c r="M15" t="s">
        <v>102</v>
      </c>
      <c r="N15" t="s">
        <v>103</v>
      </c>
      <c r="O15" t="s">
        <v>104</v>
      </c>
      <c r="P15" t="s">
        <v>105</v>
      </c>
      <c r="Q15" t="s">
        <v>106</v>
      </c>
      <c r="R15" t="s">
        <v>107</v>
      </c>
      <c r="S15" t="s">
        <v>108</v>
      </c>
      <c r="T15" t="s">
        <v>109</v>
      </c>
      <c r="U15" t="s">
        <v>110</v>
      </c>
      <c r="V15" t="s">
        <v>111</v>
      </c>
      <c r="W15" t="s">
        <v>112</v>
      </c>
      <c r="X15" t="s">
        <v>113</v>
      </c>
      <c r="Y15" t="s">
        <v>114</v>
      </c>
      <c r="Z15" t="s">
        <v>115</v>
      </c>
      <c r="AA15" t="s">
        <v>116</v>
      </c>
      <c r="AB15" t="s">
        <v>117</v>
      </c>
      <c r="AC15" t="s">
        <v>118</v>
      </c>
      <c r="AD15" t="s">
        <v>119</v>
      </c>
      <c r="AE15" t="s">
        <v>120</v>
      </c>
      <c r="AF15" t="s">
        <v>121</v>
      </c>
      <c r="AG15" t="s">
        <v>122</v>
      </c>
      <c r="AH15" t="s">
        <v>123</v>
      </c>
      <c r="AI15" t="s">
        <v>75</v>
      </c>
      <c r="AJ15" t="s">
        <v>124</v>
      </c>
      <c r="AK15" t="s">
        <v>125</v>
      </c>
      <c r="AL15" t="s">
        <v>126</v>
      </c>
      <c r="AM15" t="s">
        <v>127</v>
      </c>
      <c r="AN15" t="s">
        <v>128</v>
      </c>
      <c r="AO15" t="s">
        <v>129</v>
      </c>
      <c r="AP15" t="s">
        <v>130</v>
      </c>
      <c r="AQ15" t="s">
        <v>131</v>
      </c>
      <c r="AR15" t="s">
        <v>132</v>
      </c>
      <c r="AS15" t="s">
        <v>133</v>
      </c>
      <c r="AT15" t="s">
        <v>134</v>
      </c>
      <c r="AU15" t="s">
        <v>135</v>
      </c>
      <c r="AV15" t="s">
        <v>136</v>
      </c>
      <c r="AW15" t="s">
        <v>137</v>
      </c>
      <c r="AX15" t="s">
        <v>138</v>
      </c>
      <c r="AY15" t="s">
        <v>139</v>
      </c>
      <c r="AZ15" t="s">
        <v>140</v>
      </c>
      <c r="BA15" t="s">
        <v>141</v>
      </c>
      <c r="BB15" t="s">
        <v>142</v>
      </c>
      <c r="BC15" t="s">
        <v>143</v>
      </c>
      <c r="BD15" t="s">
        <v>144</v>
      </c>
      <c r="BE15" t="s">
        <v>145</v>
      </c>
      <c r="BF15" t="s">
        <v>146</v>
      </c>
      <c r="BG15" t="s">
        <v>147</v>
      </c>
      <c r="BH15" t="s">
        <v>148</v>
      </c>
      <c r="BI15" t="s">
        <v>149</v>
      </c>
      <c r="BJ15" t="s">
        <v>150</v>
      </c>
      <c r="BK15" t="s">
        <v>151</v>
      </c>
      <c r="BL15" t="s">
        <v>152</v>
      </c>
      <c r="BM15" t="s">
        <v>153</v>
      </c>
      <c r="BN15" t="s">
        <v>154</v>
      </c>
      <c r="BO15" t="s">
        <v>155</v>
      </c>
      <c r="BP15" t="s">
        <v>156</v>
      </c>
      <c r="BQ15" t="s">
        <v>157</v>
      </c>
      <c r="BR15" t="s">
        <v>158</v>
      </c>
      <c r="BS15" t="s">
        <v>159</v>
      </c>
      <c r="BT15" t="s">
        <v>152</v>
      </c>
      <c r="BU15" t="s">
        <v>160</v>
      </c>
      <c r="BV15" t="s">
        <v>129</v>
      </c>
      <c r="BW15" t="s">
        <v>161</v>
      </c>
      <c r="BX15" t="s">
        <v>162</v>
      </c>
      <c r="BY15" t="s">
        <v>163</v>
      </c>
      <c r="BZ15" t="s">
        <v>164</v>
      </c>
      <c r="CA15" t="s">
        <v>165</v>
      </c>
      <c r="CB15" t="s">
        <v>166</v>
      </c>
      <c r="CC15" t="s">
        <v>167</v>
      </c>
      <c r="CD15" t="s">
        <v>168</v>
      </c>
      <c r="CE15" t="s">
        <v>169</v>
      </c>
      <c r="CF15" t="s">
        <v>170</v>
      </c>
      <c r="CG15" t="s">
        <v>171</v>
      </c>
      <c r="CH15" t="s">
        <v>172</v>
      </c>
      <c r="CI15" t="s">
        <v>173</v>
      </c>
      <c r="CJ15" t="s">
        <v>174</v>
      </c>
      <c r="CK15" t="s">
        <v>98</v>
      </c>
      <c r="CL15" t="s">
        <v>175</v>
      </c>
      <c r="CM15" t="s">
        <v>176</v>
      </c>
      <c r="CN15" t="s">
        <v>177</v>
      </c>
      <c r="CO15" t="s">
        <v>178</v>
      </c>
      <c r="CP15" t="s">
        <v>179</v>
      </c>
      <c r="CQ15" t="s">
        <v>180</v>
      </c>
      <c r="CR15" t="s">
        <v>181</v>
      </c>
      <c r="CS15" t="s">
        <v>182</v>
      </c>
      <c r="CT15" t="s">
        <v>183</v>
      </c>
      <c r="CU15" t="s">
        <v>184</v>
      </c>
      <c r="CV15" t="s">
        <v>185</v>
      </c>
      <c r="CW15" t="s">
        <v>186</v>
      </c>
      <c r="CX15" t="s">
        <v>187</v>
      </c>
      <c r="CY15" t="s">
        <v>188</v>
      </c>
      <c r="CZ15" t="s">
        <v>189</v>
      </c>
      <c r="DA15" t="s">
        <v>190</v>
      </c>
      <c r="DB15" t="s">
        <v>191</v>
      </c>
      <c r="DC15" t="s">
        <v>192</v>
      </c>
      <c r="DD15" t="s">
        <v>193</v>
      </c>
      <c r="DE15" t="s">
        <v>194</v>
      </c>
      <c r="DF15" t="s">
        <v>195</v>
      </c>
      <c r="DG15" t="s">
        <v>196</v>
      </c>
      <c r="DH15" t="s">
        <v>197</v>
      </c>
      <c r="DI15" t="s">
        <v>198</v>
      </c>
      <c r="DJ15" t="s">
        <v>199</v>
      </c>
      <c r="DK15" t="s">
        <v>200</v>
      </c>
      <c r="DL15" t="s">
        <v>201</v>
      </c>
      <c r="DM15" t="s">
        <v>202</v>
      </c>
      <c r="DN15" t="s">
        <v>203</v>
      </c>
      <c r="DO15" t="s">
        <v>204</v>
      </c>
      <c r="DP15" t="s">
        <v>205</v>
      </c>
      <c r="DQ15" t="s">
        <v>206</v>
      </c>
      <c r="DR15" t="s">
        <v>207</v>
      </c>
      <c r="DS15" t="s">
        <v>208</v>
      </c>
      <c r="DT15" t="s">
        <v>209</v>
      </c>
      <c r="DU15" t="s">
        <v>210</v>
      </c>
      <c r="DV15" t="s">
        <v>211</v>
      </c>
      <c r="DW15" t="s">
        <v>212</v>
      </c>
      <c r="DX15" t="s">
        <v>213</v>
      </c>
      <c r="DY15" t="s">
        <v>214</v>
      </c>
      <c r="DZ15" t="s">
        <v>215</v>
      </c>
      <c r="EA15" t="s">
        <v>216</v>
      </c>
      <c r="EB15" t="s">
        <v>217</v>
      </c>
      <c r="EC15" t="s">
        <v>218</v>
      </c>
      <c r="ED15" t="s">
        <v>219</v>
      </c>
      <c r="EE15" t="s">
        <v>220</v>
      </c>
      <c r="EF15" t="s">
        <v>221</v>
      </c>
      <c r="EG15" t="s">
        <v>222</v>
      </c>
      <c r="EH15" t="s">
        <v>223</v>
      </c>
      <c r="EI15" t="s">
        <v>91</v>
      </c>
      <c r="EJ15" t="s">
        <v>94</v>
      </c>
      <c r="EK15" t="s">
        <v>224</v>
      </c>
      <c r="EL15" t="s">
        <v>225</v>
      </c>
      <c r="EM15" t="s">
        <v>226</v>
      </c>
      <c r="EN15" t="s">
        <v>227</v>
      </c>
      <c r="EO15" t="s">
        <v>228</v>
      </c>
      <c r="EP15" t="s">
        <v>229</v>
      </c>
      <c r="EQ15" t="s">
        <v>230</v>
      </c>
      <c r="ER15" t="s">
        <v>231</v>
      </c>
      <c r="ES15" t="s">
        <v>232</v>
      </c>
      <c r="ET15" t="s">
        <v>233</v>
      </c>
      <c r="EU15" t="s">
        <v>234</v>
      </c>
      <c r="EV15" t="s">
        <v>235</v>
      </c>
      <c r="EW15" t="s">
        <v>236</v>
      </c>
      <c r="EX15" t="s">
        <v>237</v>
      </c>
      <c r="EY15" t="s">
        <v>238</v>
      </c>
      <c r="EZ15" t="s">
        <v>239</v>
      </c>
      <c r="FA15" t="s">
        <v>240</v>
      </c>
      <c r="FB15" t="s">
        <v>241</v>
      </c>
      <c r="FC15" t="s">
        <v>242</v>
      </c>
      <c r="FD15" t="s">
        <v>243</v>
      </c>
      <c r="FE15" t="s">
        <v>244</v>
      </c>
      <c r="FF15" t="s">
        <v>245</v>
      </c>
      <c r="FG15" t="s">
        <v>246</v>
      </c>
      <c r="FH15" t="s">
        <v>247</v>
      </c>
      <c r="FI15" t="s">
        <v>248</v>
      </c>
      <c r="FJ15" t="s">
        <v>249</v>
      </c>
      <c r="FK15" t="s">
        <v>250</v>
      </c>
      <c r="FL15" t="s">
        <v>251</v>
      </c>
      <c r="FM15" t="s">
        <v>252</v>
      </c>
      <c r="FN15" t="s">
        <v>253</v>
      </c>
      <c r="FO15" t="s">
        <v>254</v>
      </c>
      <c r="FP15" t="s">
        <v>255</v>
      </c>
      <c r="FQ15" t="s">
        <v>256</v>
      </c>
      <c r="FR15" t="s">
        <v>257</v>
      </c>
      <c r="FS15" t="s">
        <v>258</v>
      </c>
      <c r="FT15" t="s">
        <v>259</v>
      </c>
      <c r="FU15" t="s">
        <v>260</v>
      </c>
      <c r="FV15" t="s">
        <v>261</v>
      </c>
      <c r="FW15" t="s">
        <v>262</v>
      </c>
      <c r="FX15" t="s">
        <v>263</v>
      </c>
      <c r="FY15" t="s">
        <v>264</v>
      </c>
      <c r="FZ15" t="s">
        <v>265</v>
      </c>
      <c r="GA15" t="s">
        <v>266</v>
      </c>
      <c r="GB15" t="s">
        <v>267</v>
      </c>
      <c r="GC15" t="s">
        <v>268</v>
      </c>
      <c r="GD15" t="s">
        <v>269</v>
      </c>
      <c r="GE15" t="s">
        <v>270</v>
      </c>
      <c r="GF15" t="s">
        <v>271</v>
      </c>
      <c r="GG15" t="s">
        <v>272</v>
      </c>
      <c r="GH15" t="s">
        <v>273</v>
      </c>
      <c r="GI15" t="s">
        <v>274</v>
      </c>
      <c r="GJ15" t="s">
        <v>275</v>
      </c>
      <c r="GK15" t="s">
        <v>276</v>
      </c>
      <c r="GL15" t="s">
        <v>277</v>
      </c>
      <c r="GM15" t="s">
        <v>278</v>
      </c>
      <c r="GN15" t="s">
        <v>279</v>
      </c>
      <c r="GO15" t="s">
        <v>280</v>
      </c>
      <c r="GP15" t="s">
        <v>281</v>
      </c>
      <c r="GQ15" t="s">
        <v>282</v>
      </c>
      <c r="GR15" t="s">
        <v>283</v>
      </c>
      <c r="GS15" t="s">
        <v>284</v>
      </c>
      <c r="GT15" t="s">
        <v>285</v>
      </c>
      <c r="GU15" t="s">
        <v>286</v>
      </c>
      <c r="GV15" t="s">
        <v>287</v>
      </c>
      <c r="GW15" t="s">
        <v>288</v>
      </c>
      <c r="GX15" t="s">
        <v>289</v>
      </c>
      <c r="GY15" t="s">
        <v>290</v>
      </c>
      <c r="GZ15" t="s">
        <v>291</v>
      </c>
      <c r="HA15" t="s">
        <v>292</v>
      </c>
      <c r="HB15" t="s">
        <v>293</v>
      </c>
      <c r="HC15" t="s">
        <v>294</v>
      </c>
      <c r="HD15" t="s">
        <v>295</v>
      </c>
      <c r="HE15" t="s">
        <v>296</v>
      </c>
      <c r="HF15" t="s">
        <v>297</v>
      </c>
      <c r="HG15" t="s">
        <v>298</v>
      </c>
      <c r="HH15" t="s">
        <v>299</v>
      </c>
      <c r="HI15" t="s">
        <v>300</v>
      </c>
      <c r="HJ15" t="s">
        <v>301</v>
      </c>
      <c r="HK15" t="s">
        <v>302</v>
      </c>
      <c r="HL15" t="s">
        <v>303</v>
      </c>
      <c r="HM15" t="s">
        <v>304</v>
      </c>
      <c r="HN15" t="s">
        <v>305</v>
      </c>
      <c r="HO15" t="s">
        <v>306</v>
      </c>
      <c r="HP15" t="s">
        <v>307</v>
      </c>
      <c r="HQ15" t="s">
        <v>308</v>
      </c>
      <c r="HR15" t="s">
        <v>309</v>
      </c>
      <c r="HS15" t="s">
        <v>310</v>
      </c>
      <c r="HT15" t="s">
        <v>311</v>
      </c>
      <c r="HU15" t="s">
        <v>312</v>
      </c>
      <c r="HV15" t="s">
        <v>313</v>
      </c>
      <c r="HW15" t="s">
        <v>314</v>
      </c>
      <c r="HX15" t="s">
        <v>315</v>
      </c>
      <c r="HY15" t="s">
        <v>316</v>
      </c>
      <c r="HZ15" t="s">
        <v>317</v>
      </c>
    </row>
    <row r="16" spans="1:234" x14ac:dyDescent="0.25">
      <c r="B16" t="s">
        <v>318</v>
      </c>
      <c r="C16" t="s">
        <v>318</v>
      </c>
      <c r="I16" t="s">
        <v>318</v>
      </c>
      <c r="J16" t="s">
        <v>319</v>
      </c>
      <c r="K16" t="s">
        <v>320</v>
      </c>
      <c r="L16" t="s">
        <v>321</v>
      </c>
      <c r="M16" t="s">
        <v>321</v>
      </c>
      <c r="N16" t="s">
        <v>180</v>
      </c>
      <c r="O16" t="s">
        <v>180</v>
      </c>
      <c r="P16" t="s">
        <v>319</v>
      </c>
      <c r="Q16" t="s">
        <v>319</v>
      </c>
      <c r="R16" t="s">
        <v>319</v>
      </c>
      <c r="S16" t="s">
        <v>319</v>
      </c>
      <c r="T16" t="s">
        <v>322</v>
      </c>
      <c r="U16" t="s">
        <v>323</v>
      </c>
      <c r="V16" t="s">
        <v>323</v>
      </c>
      <c r="W16" t="s">
        <v>324</v>
      </c>
      <c r="X16" t="s">
        <v>325</v>
      </c>
      <c r="Y16" t="s">
        <v>324</v>
      </c>
      <c r="Z16" t="s">
        <v>324</v>
      </c>
      <c r="AA16" t="s">
        <v>324</v>
      </c>
      <c r="AB16" t="s">
        <v>322</v>
      </c>
      <c r="AC16" t="s">
        <v>322</v>
      </c>
      <c r="AD16" t="s">
        <v>322</v>
      </c>
      <c r="AE16" t="s">
        <v>322</v>
      </c>
      <c r="AI16" t="s">
        <v>326</v>
      </c>
      <c r="AJ16" t="s">
        <v>325</v>
      </c>
      <c r="AL16" t="s">
        <v>325</v>
      </c>
      <c r="AM16" t="s">
        <v>326</v>
      </c>
      <c r="AS16" t="s">
        <v>320</v>
      </c>
      <c r="AY16" t="s">
        <v>320</v>
      </c>
      <c r="AZ16" t="s">
        <v>320</v>
      </c>
      <c r="BA16" t="s">
        <v>320</v>
      </c>
      <c r="BC16" t="s">
        <v>327</v>
      </c>
      <c r="BM16" t="s">
        <v>328</v>
      </c>
      <c r="BN16" t="s">
        <v>328</v>
      </c>
      <c r="BO16" t="s">
        <v>328</v>
      </c>
      <c r="BP16" t="s">
        <v>320</v>
      </c>
      <c r="BR16" t="s">
        <v>329</v>
      </c>
      <c r="BU16" t="s">
        <v>328</v>
      </c>
      <c r="BZ16" t="s">
        <v>318</v>
      </c>
      <c r="CA16" t="s">
        <v>318</v>
      </c>
      <c r="CB16" t="s">
        <v>318</v>
      </c>
      <c r="CC16" t="s">
        <v>318</v>
      </c>
      <c r="CD16" t="s">
        <v>320</v>
      </c>
      <c r="CE16" t="s">
        <v>320</v>
      </c>
      <c r="CG16" t="s">
        <v>330</v>
      </c>
      <c r="CH16" t="s">
        <v>331</v>
      </c>
      <c r="CK16" t="s">
        <v>318</v>
      </c>
      <c r="CL16" t="s">
        <v>321</v>
      </c>
      <c r="CM16" t="s">
        <v>321</v>
      </c>
      <c r="CN16" t="s">
        <v>332</v>
      </c>
      <c r="CO16" t="s">
        <v>332</v>
      </c>
      <c r="CP16" t="s">
        <v>326</v>
      </c>
      <c r="CQ16" t="s">
        <v>324</v>
      </c>
      <c r="CR16" t="s">
        <v>324</v>
      </c>
      <c r="CS16" t="s">
        <v>323</v>
      </c>
      <c r="CT16" t="s">
        <v>323</v>
      </c>
      <c r="CU16" t="s">
        <v>323</v>
      </c>
      <c r="CV16" t="s">
        <v>323</v>
      </c>
      <c r="CW16" t="s">
        <v>323</v>
      </c>
      <c r="CX16" t="s">
        <v>333</v>
      </c>
      <c r="CY16" t="s">
        <v>320</v>
      </c>
      <c r="CZ16" t="s">
        <v>320</v>
      </c>
      <c r="DA16" t="s">
        <v>321</v>
      </c>
      <c r="DB16" t="s">
        <v>321</v>
      </c>
      <c r="DC16" t="s">
        <v>321</v>
      </c>
      <c r="DD16" t="s">
        <v>332</v>
      </c>
      <c r="DE16" t="s">
        <v>321</v>
      </c>
      <c r="DF16" t="s">
        <v>321</v>
      </c>
      <c r="DG16" t="s">
        <v>332</v>
      </c>
      <c r="DH16" t="s">
        <v>332</v>
      </c>
      <c r="DI16" t="s">
        <v>324</v>
      </c>
      <c r="DJ16" t="s">
        <v>324</v>
      </c>
      <c r="DK16" t="s">
        <v>323</v>
      </c>
      <c r="DL16" t="s">
        <v>323</v>
      </c>
      <c r="DM16" t="s">
        <v>320</v>
      </c>
      <c r="DR16" t="s">
        <v>320</v>
      </c>
      <c r="DU16" t="s">
        <v>323</v>
      </c>
      <c r="DV16" t="s">
        <v>323</v>
      </c>
      <c r="DW16" t="s">
        <v>323</v>
      </c>
      <c r="DX16" t="s">
        <v>323</v>
      </c>
      <c r="DY16" t="s">
        <v>323</v>
      </c>
      <c r="DZ16" t="s">
        <v>320</v>
      </c>
      <c r="EA16" t="s">
        <v>320</v>
      </c>
      <c r="EB16" t="s">
        <v>320</v>
      </c>
      <c r="EC16" t="s">
        <v>318</v>
      </c>
      <c r="EE16" t="s">
        <v>334</v>
      </c>
      <c r="EF16" t="s">
        <v>334</v>
      </c>
      <c r="EH16" t="s">
        <v>318</v>
      </c>
      <c r="EI16" t="s">
        <v>335</v>
      </c>
      <c r="EL16" t="s">
        <v>336</v>
      </c>
      <c r="EM16" t="s">
        <v>337</v>
      </c>
      <c r="EN16" t="s">
        <v>336</v>
      </c>
      <c r="EO16" t="s">
        <v>337</v>
      </c>
      <c r="EP16" t="s">
        <v>325</v>
      </c>
      <c r="EQ16" t="s">
        <v>325</v>
      </c>
      <c r="ER16" t="s">
        <v>320</v>
      </c>
      <c r="ES16" t="s">
        <v>338</v>
      </c>
      <c r="ET16" t="s">
        <v>320</v>
      </c>
      <c r="EV16" t="s">
        <v>319</v>
      </c>
      <c r="EW16" t="s">
        <v>339</v>
      </c>
      <c r="EX16" t="s">
        <v>319</v>
      </c>
      <c r="FC16" t="s">
        <v>340</v>
      </c>
      <c r="FD16" t="s">
        <v>340</v>
      </c>
      <c r="FQ16" t="s">
        <v>340</v>
      </c>
      <c r="FR16" t="s">
        <v>340</v>
      </c>
      <c r="FS16" t="s">
        <v>341</v>
      </c>
      <c r="FT16" t="s">
        <v>341</v>
      </c>
      <c r="FU16" t="s">
        <v>323</v>
      </c>
      <c r="FV16" t="s">
        <v>323</v>
      </c>
      <c r="FW16" t="s">
        <v>325</v>
      </c>
      <c r="FX16" t="s">
        <v>323</v>
      </c>
      <c r="FY16" t="s">
        <v>332</v>
      </c>
      <c r="FZ16" t="s">
        <v>325</v>
      </c>
      <c r="GA16" t="s">
        <v>325</v>
      </c>
      <c r="GC16" t="s">
        <v>340</v>
      </c>
      <c r="GD16" t="s">
        <v>340</v>
      </c>
      <c r="GE16" t="s">
        <v>340</v>
      </c>
      <c r="GF16" t="s">
        <v>340</v>
      </c>
      <c r="GG16" t="s">
        <v>340</v>
      </c>
      <c r="GH16" t="s">
        <v>340</v>
      </c>
      <c r="GI16" t="s">
        <v>340</v>
      </c>
      <c r="GJ16" t="s">
        <v>342</v>
      </c>
      <c r="GK16" t="s">
        <v>343</v>
      </c>
      <c r="GL16" t="s">
        <v>343</v>
      </c>
      <c r="GM16" t="s">
        <v>343</v>
      </c>
      <c r="GN16" t="s">
        <v>340</v>
      </c>
      <c r="GO16" t="s">
        <v>340</v>
      </c>
      <c r="GP16" t="s">
        <v>340</v>
      </c>
      <c r="GQ16" t="s">
        <v>340</v>
      </c>
      <c r="GR16" t="s">
        <v>340</v>
      </c>
      <c r="GS16" t="s">
        <v>340</v>
      </c>
      <c r="GT16" t="s">
        <v>340</v>
      </c>
      <c r="GU16" t="s">
        <v>340</v>
      </c>
      <c r="GV16" t="s">
        <v>340</v>
      </c>
      <c r="GW16" t="s">
        <v>340</v>
      </c>
      <c r="GX16" t="s">
        <v>340</v>
      </c>
      <c r="GY16" t="s">
        <v>340</v>
      </c>
      <c r="HF16" t="s">
        <v>340</v>
      </c>
      <c r="HG16" t="s">
        <v>325</v>
      </c>
      <c r="HH16" t="s">
        <v>325</v>
      </c>
      <c r="HI16" t="s">
        <v>336</v>
      </c>
      <c r="HJ16" t="s">
        <v>337</v>
      </c>
      <c r="HL16" t="s">
        <v>326</v>
      </c>
      <c r="HM16" t="s">
        <v>326</v>
      </c>
      <c r="HN16" t="s">
        <v>323</v>
      </c>
      <c r="HO16" t="s">
        <v>323</v>
      </c>
      <c r="HP16" t="s">
        <v>323</v>
      </c>
      <c r="HQ16" t="s">
        <v>323</v>
      </c>
      <c r="HR16" t="s">
        <v>323</v>
      </c>
      <c r="HS16" t="s">
        <v>325</v>
      </c>
      <c r="HT16" t="s">
        <v>325</v>
      </c>
      <c r="HU16" t="s">
        <v>325</v>
      </c>
      <c r="HV16" t="s">
        <v>323</v>
      </c>
      <c r="HW16" t="s">
        <v>321</v>
      </c>
      <c r="HX16" t="s">
        <v>332</v>
      </c>
      <c r="HY16" t="s">
        <v>325</v>
      </c>
      <c r="HZ16" t="s">
        <v>325</v>
      </c>
    </row>
    <row r="17" spans="1:234" x14ac:dyDescent="0.25">
      <c r="A17">
        <v>1</v>
      </c>
      <c r="B17">
        <v>1566749795.0999999</v>
      </c>
      <c r="C17">
        <v>0</v>
      </c>
      <c r="D17" t="s">
        <v>344</v>
      </c>
      <c r="E17" t="s">
        <v>345</v>
      </c>
      <c r="F17" t="s">
        <v>346</v>
      </c>
      <c r="G17" t="s">
        <v>347</v>
      </c>
      <c r="H17" t="s">
        <v>348</v>
      </c>
      <c r="I17">
        <v>1566749795.0999999</v>
      </c>
      <c r="J17">
        <f t="shared" ref="J17:J27" si="0">CP17*AK17*(CN17-CO17)/(100*CH17*(1000-AK17*CN17))</f>
        <v>3.2215406991194951E-3</v>
      </c>
      <c r="K17">
        <f t="shared" ref="K17:K27" si="1">CP17*AK17*(CM17-CL17*(1000-AK17*CO17)/(1000-AK17*CN17))/(100*CH17)</f>
        <v>31.519585214633594</v>
      </c>
      <c r="L17">
        <f t="shared" ref="L17:L27" si="2">CL17 - IF(AK17&gt;1, K17*CH17*100/(AM17*CX17), 0)</f>
        <v>360.84399999999999</v>
      </c>
      <c r="M17">
        <f t="shared" ref="M17:M27" si="3">((S17-J17/2)*L17-K17)/(S17+J17/2)</f>
        <v>92.6759927869211</v>
      </c>
      <c r="N17">
        <f t="shared" ref="N17:N27" si="4">M17*(CQ17+CR17)/1000</f>
        <v>9.2664199303458989</v>
      </c>
      <c r="O17">
        <f t="shared" ref="O17:O27" si="5">(CL17 - IF(AK17&gt;1, K17*CH17*100/(AM17*CX17), 0))*(CQ17+CR17)/1000</f>
        <v>36.079808079677996</v>
      </c>
      <c r="P17">
        <f t="shared" ref="P17:P27" si="6">2/((1/R17-1/Q17)+SIGN(R17)*SQRT((1/R17-1/Q17)*(1/R17-1/Q17) + 4*CI17/((CI17+1)*(CI17+1))*(2*1/R17*1/Q17-1/Q17*1/Q17)))</f>
        <v>0.20051301663374463</v>
      </c>
      <c r="Q17">
        <f t="shared" ref="Q17:Q27" si="7">AH17+AG17*CH17+AF17*CH17*CH17</f>
        <v>2.2596347736487479</v>
      </c>
      <c r="R17">
        <f t="shared" ref="R17:R27" si="8">J17*(1000-(1000*0.61365*EXP(17.502*V17/(240.97+V17))/(CQ17+CR17)+CN17)/2)/(1000*0.61365*EXP(17.502*V17/(240.97+V17))/(CQ17+CR17)-CN17)</f>
        <v>0.19112655511939369</v>
      </c>
      <c r="S17">
        <f t="shared" ref="S17:S27" si="9">1/((CI17+1)/(P17/1.6)+1/(Q17/1.37)) + CI17/((CI17+1)/(P17/1.6) + CI17/(Q17/1.37))</f>
        <v>0.12026081003138558</v>
      </c>
      <c r="T17">
        <f t="shared" ref="T17:T27" si="10">(CE17*CG17)</f>
        <v>330.4108363221589</v>
      </c>
      <c r="U17">
        <f t="shared" ref="U17:U27" si="11">(CS17+(T17+2*0.95*0.0000000567*(((CS17+$B$7)+273)^4-(CS17+273)^4)-44100*J17)/(1.84*29.3*Q17+8*0.95*0.0000000567*(CS17+273)^3))</f>
        <v>28.234173519271891</v>
      </c>
      <c r="V17">
        <f t="shared" ref="V17:V27" si="12">($C$7*CT17+$D$7*CU17+$E$7*U17)</f>
        <v>27.118600000000001</v>
      </c>
      <c r="W17">
        <f t="shared" ref="W17:W27" si="13">0.61365*EXP(17.502*V17/(240.97+V17))</f>
        <v>3.6041668706688106</v>
      </c>
      <c r="X17">
        <f t="shared" ref="X17:X27" si="14">(Y17/Z17*100)</f>
        <v>55.497958129102578</v>
      </c>
      <c r="Y17">
        <f t="shared" ref="Y17:Y27" si="15">CN17*(CQ17+CR17)/1000</f>
        <v>1.9657698141249</v>
      </c>
      <c r="Z17">
        <f t="shared" ref="Z17:Z27" si="16">0.61365*EXP(17.502*CS17/(240.97+CS17))</f>
        <v>3.5420579069810314</v>
      </c>
      <c r="AA17">
        <f t="shared" ref="AA17:AA27" si="17">(W17-CN17*(CQ17+CR17)/1000)</f>
        <v>1.6383970565439105</v>
      </c>
      <c r="AB17">
        <f t="shared" ref="AB17:AB27" si="18">(-J17*44100)</f>
        <v>-142.06994483116972</v>
      </c>
      <c r="AC17">
        <f t="shared" ref="AC17:AC27" si="19">2*29.3*Q17*0.92*(CS17-V17)</f>
        <v>-36.046961112425848</v>
      </c>
      <c r="AD17">
        <f t="shared" ref="AD17:AD27" si="20">2*0.95*0.0000000567*(((CS17+$B$7)+273)^4-(V17+273)^4)</f>
        <v>-3.4417396452157183</v>
      </c>
      <c r="AE17">
        <f t="shared" ref="AE17:AE27" si="21">T17+AD17+AB17+AC17</f>
        <v>148.85219073334764</v>
      </c>
      <c r="AF17">
        <v>-4.1443633423931502E-2</v>
      </c>
      <c r="AG17">
        <v>4.6524109180056998E-2</v>
      </c>
      <c r="AH17">
        <v>3.4724609218299398</v>
      </c>
      <c r="AI17">
        <v>0</v>
      </c>
      <c r="AJ17">
        <v>0</v>
      </c>
      <c r="AK17">
        <f t="shared" ref="AK17:AK27" si="22">IF(AI17*$H$13&gt;=AM17,1,(AM17/(AM17-AI17*$H$13)))</f>
        <v>1</v>
      </c>
      <c r="AL17">
        <f t="shared" ref="AL17:AL27" si="23">(AK17-1)*100</f>
        <v>0</v>
      </c>
      <c r="AM17">
        <f t="shared" ref="AM17:AM27" si="24">MAX(0,($B$13+$C$13*CX17)/(1+$D$13*CX17)*CQ17/(CS17+273)*$E$13)</f>
        <v>52877.248792733044</v>
      </c>
      <c r="AN17" t="s">
        <v>349</v>
      </c>
      <c r="AO17">
        <v>0</v>
      </c>
      <c r="AP17">
        <v>0</v>
      </c>
      <c r="AQ17">
        <f t="shared" ref="AQ17:AQ27" si="25">AP17-AO17</f>
        <v>0</v>
      </c>
      <c r="AR17" t="e">
        <f t="shared" ref="AR17:AR27" si="26">AQ17/AP17</f>
        <v>#DIV/0!</v>
      </c>
      <c r="AS17">
        <v>0</v>
      </c>
      <c r="AT17" t="s">
        <v>349</v>
      </c>
      <c r="AU17">
        <v>0</v>
      </c>
      <c r="AV17">
        <v>0</v>
      </c>
      <c r="AW17" t="e">
        <f t="shared" ref="AW17:AW27" si="27">1-AU17/AV17</f>
        <v>#DIV/0!</v>
      </c>
      <c r="AX17">
        <v>0.5</v>
      </c>
      <c r="AY17">
        <f t="shared" ref="AY17:AY27" si="28">CE17</f>
        <v>1685.8929295092976</v>
      </c>
      <c r="AZ17">
        <f t="shared" ref="AZ17:AZ27" si="29">K17</f>
        <v>31.519585214633594</v>
      </c>
      <c r="BA17" t="e">
        <f t="shared" ref="BA17:BA27" si="30">AW17*AX17*AY17</f>
        <v>#DIV/0!</v>
      </c>
      <c r="BB17" t="e">
        <f t="shared" ref="BB17:BB27" si="31">BG17/AV17</f>
        <v>#DIV/0!</v>
      </c>
      <c r="BC17">
        <f t="shared" ref="BC17:BC27" si="32">(AZ17-AS17)/AY17</f>
        <v>1.8696077706315432E-2</v>
      </c>
      <c r="BD17" t="e">
        <f t="shared" ref="BD17:BD27" si="33">(AP17-AV17)/AV17</f>
        <v>#DIV/0!</v>
      </c>
      <c r="BE17" t="s">
        <v>349</v>
      </c>
      <c r="BF17">
        <v>0</v>
      </c>
      <c r="BG17">
        <f t="shared" ref="BG17:BG27" si="34">AV17-BF17</f>
        <v>0</v>
      </c>
      <c r="BH17" t="e">
        <f t="shared" ref="BH17:BH27" si="35">(AV17-AU17)/(AV17-BF17)</f>
        <v>#DIV/0!</v>
      </c>
      <c r="BI17" t="e">
        <f t="shared" ref="BI17:BI27" si="36">(AP17-AV17)/(AP17-BF17)</f>
        <v>#DIV/0!</v>
      </c>
      <c r="BJ17" t="e">
        <f t="shared" ref="BJ17:BJ27" si="37">(AV17-AU17)/(AV17-AO17)</f>
        <v>#DIV/0!</v>
      </c>
      <c r="BK17" t="e">
        <f t="shared" ref="BK17:BK27" si="38">(AP17-AV17)/(AP17-AO17)</f>
        <v>#DIV/0!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f t="shared" ref="CD17:CD27" si="39">$B$11*CY17+$C$11*CZ17+$F$11*DM17</f>
        <v>1999.89</v>
      </c>
      <c r="CE17">
        <f t="shared" ref="CE17:CE27" si="40">CD17*CF17</f>
        <v>1685.8929295092976</v>
      </c>
      <c r="CF17">
        <f t="shared" ref="CF17:CF27" si="41">($B$11*$D$9+$C$11*$D$9+$F$11*((DZ17+DR17)/MAX(DZ17+DR17+EA17, 0.1)*$I$9+EA17/MAX(DZ17+DR17+EA17, 0.1)*$J$9))/($B$11+$C$11+$F$11)</f>
        <v>0.84299282936026354</v>
      </c>
      <c r="CG17">
        <f t="shared" ref="CG17:CG27" si="42">($B$11*$K$9+$C$11*$K$9+$F$11*((DZ17+DR17)/MAX(DZ17+DR17+EA17, 0.1)*$P$9+EA17/MAX(DZ17+DR17+EA17, 0.1)*$Q$9))/($B$11+$C$11+$F$11)</f>
        <v>0.19598565872052712</v>
      </c>
      <c r="CH17">
        <v>6</v>
      </c>
      <c r="CI17">
        <v>0.5</v>
      </c>
      <c r="CJ17" t="s">
        <v>350</v>
      </c>
      <c r="CK17">
        <v>1566749795.0999999</v>
      </c>
      <c r="CL17">
        <v>360.84399999999999</v>
      </c>
      <c r="CM17">
        <v>400.06200000000001</v>
      </c>
      <c r="CN17">
        <v>19.6602</v>
      </c>
      <c r="CO17">
        <v>15.8704</v>
      </c>
      <c r="CP17">
        <v>500.00599999999997</v>
      </c>
      <c r="CQ17">
        <v>99.8874</v>
      </c>
      <c r="CR17">
        <v>9.9874500000000005E-2</v>
      </c>
      <c r="CS17">
        <v>26.822700000000001</v>
      </c>
      <c r="CT17">
        <v>27.118600000000001</v>
      </c>
      <c r="CU17">
        <v>999.9</v>
      </c>
      <c r="CV17">
        <v>0</v>
      </c>
      <c r="CW17">
        <v>0</v>
      </c>
      <c r="CX17">
        <v>10005.6</v>
      </c>
      <c r="CY17">
        <v>0</v>
      </c>
      <c r="CZ17">
        <v>1387.83</v>
      </c>
      <c r="DA17">
        <v>-39.217500000000001</v>
      </c>
      <c r="DB17">
        <v>368.08100000000002</v>
      </c>
      <c r="DC17">
        <v>406.51299999999998</v>
      </c>
      <c r="DD17">
        <v>3.78979</v>
      </c>
      <c r="DE17">
        <v>337.41300000000001</v>
      </c>
      <c r="DF17">
        <v>400.06200000000001</v>
      </c>
      <c r="DG17">
        <v>19.600200000000001</v>
      </c>
      <c r="DH17">
        <v>15.8704</v>
      </c>
      <c r="DI17">
        <v>1.9638100000000001</v>
      </c>
      <c r="DJ17">
        <v>1.5852599999999999</v>
      </c>
      <c r="DK17">
        <v>17.1555</v>
      </c>
      <c r="DL17">
        <v>13.8162</v>
      </c>
      <c r="DM17">
        <v>1999.89</v>
      </c>
      <c r="DN17">
        <v>0.89998699999999998</v>
      </c>
      <c r="DO17">
        <v>0.100013</v>
      </c>
      <c r="DP17">
        <v>0</v>
      </c>
      <c r="DQ17">
        <v>819.99099999999999</v>
      </c>
      <c r="DR17">
        <v>5.00014</v>
      </c>
      <c r="DS17">
        <v>19813.7</v>
      </c>
      <c r="DT17">
        <v>16921.8</v>
      </c>
      <c r="DU17">
        <v>43.186999999999998</v>
      </c>
      <c r="DV17">
        <v>43.875</v>
      </c>
      <c r="DW17">
        <v>43.625</v>
      </c>
      <c r="DX17">
        <v>42.875</v>
      </c>
      <c r="DY17">
        <v>45</v>
      </c>
      <c r="DZ17">
        <v>1795.37</v>
      </c>
      <c r="EA17">
        <v>199.51</v>
      </c>
      <c r="EB17">
        <v>0</v>
      </c>
      <c r="EC17">
        <v>1566749761.9000001</v>
      </c>
      <c r="ED17">
        <v>821.16899999999998</v>
      </c>
      <c r="EE17">
        <v>-9.4577777811744905</v>
      </c>
      <c r="EF17">
        <v>-750.58461876721697</v>
      </c>
      <c r="EG17">
        <v>20011.438461538499</v>
      </c>
      <c r="EH17">
        <v>15</v>
      </c>
      <c r="EI17">
        <v>1566749755.5999999</v>
      </c>
      <c r="EJ17" t="s">
        <v>351</v>
      </c>
      <c r="EK17">
        <v>16</v>
      </c>
      <c r="EL17">
        <v>23.431000000000001</v>
      </c>
      <c r="EM17">
        <v>0.06</v>
      </c>
      <c r="EN17">
        <v>400</v>
      </c>
      <c r="EO17">
        <v>16</v>
      </c>
      <c r="EP17">
        <v>0.06</v>
      </c>
      <c r="EQ17">
        <v>0.02</v>
      </c>
      <c r="ER17">
        <v>31.359216214449901</v>
      </c>
      <c r="ES17">
        <v>-0.213476611001022</v>
      </c>
      <c r="ET17">
        <v>9.9386167294394298E-2</v>
      </c>
      <c r="EU17">
        <v>1</v>
      </c>
      <c r="EV17">
        <v>0.20096956541024999</v>
      </c>
      <c r="EW17">
        <v>3.0251897160720301E-2</v>
      </c>
      <c r="EX17">
        <v>9.0298524050921904E-3</v>
      </c>
      <c r="EY17">
        <v>1</v>
      </c>
      <c r="EZ17">
        <v>2</v>
      </c>
      <c r="FA17">
        <v>2</v>
      </c>
      <c r="FB17" t="s">
        <v>352</v>
      </c>
      <c r="FC17">
        <v>2.9156599999999999</v>
      </c>
      <c r="FD17">
        <v>2.72464</v>
      </c>
      <c r="FE17">
        <v>8.1558599999999995E-2</v>
      </c>
      <c r="FF17">
        <v>9.22901E-2</v>
      </c>
      <c r="FG17">
        <v>9.9619299999999994E-2</v>
      </c>
      <c r="FH17">
        <v>8.4403699999999998E-2</v>
      </c>
      <c r="FI17">
        <v>24300.799999999999</v>
      </c>
      <c r="FJ17">
        <v>22064.1</v>
      </c>
      <c r="FK17">
        <v>24421.200000000001</v>
      </c>
      <c r="FL17">
        <v>22950.6</v>
      </c>
      <c r="FM17">
        <v>30900.9</v>
      </c>
      <c r="FN17">
        <v>29355.599999999999</v>
      </c>
      <c r="FO17">
        <v>35371</v>
      </c>
      <c r="FP17">
        <v>33101.699999999997</v>
      </c>
      <c r="FQ17">
        <v>2.02745</v>
      </c>
      <c r="FR17">
        <v>1.9130199999999999</v>
      </c>
      <c r="FS17">
        <v>0.11411300000000001</v>
      </c>
      <c r="FT17">
        <v>0</v>
      </c>
      <c r="FU17">
        <v>25.25</v>
      </c>
      <c r="FV17">
        <v>999.9</v>
      </c>
      <c r="FW17">
        <v>51.642000000000003</v>
      </c>
      <c r="FX17">
        <v>29.356000000000002</v>
      </c>
      <c r="FY17">
        <v>21.225300000000001</v>
      </c>
      <c r="FZ17">
        <v>60.747300000000003</v>
      </c>
      <c r="GA17">
        <v>27.1434</v>
      </c>
      <c r="GB17">
        <v>1</v>
      </c>
      <c r="GC17">
        <v>1.3783E-2</v>
      </c>
      <c r="GD17">
        <v>2.4447800000000002</v>
      </c>
      <c r="GE17">
        <v>20.176400000000001</v>
      </c>
      <c r="GF17">
        <v>5.2553299999999998</v>
      </c>
      <c r="GG17">
        <v>12.050700000000001</v>
      </c>
      <c r="GH17">
        <v>4.9817</v>
      </c>
      <c r="GI17">
        <v>3.3</v>
      </c>
      <c r="GJ17">
        <v>422.4</v>
      </c>
      <c r="GK17">
        <v>9999</v>
      </c>
      <c r="GL17">
        <v>9999</v>
      </c>
      <c r="GM17">
        <v>9999</v>
      </c>
      <c r="GN17">
        <v>1.8792</v>
      </c>
      <c r="GO17">
        <v>1.8771</v>
      </c>
      <c r="GP17">
        <v>1.87466</v>
      </c>
      <c r="GQ17">
        <v>1.875</v>
      </c>
      <c r="GR17">
        <v>1.8753299999999999</v>
      </c>
      <c r="GS17">
        <v>1.8741000000000001</v>
      </c>
      <c r="GT17">
        <v>1.87103</v>
      </c>
      <c r="GU17">
        <v>1.8754900000000001</v>
      </c>
      <c r="GV17" t="s">
        <v>353</v>
      </c>
      <c r="GW17" t="s">
        <v>19</v>
      </c>
      <c r="GX17" t="s">
        <v>19</v>
      </c>
      <c r="GY17" t="s">
        <v>19</v>
      </c>
      <c r="GZ17" t="s">
        <v>354</v>
      </c>
      <c r="HA17" t="s">
        <v>355</v>
      </c>
      <c r="HB17" t="s">
        <v>356</v>
      </c>
      <c r="HC17" t="s">
        <v>356</v>
      </c>
      <c r="HD17" t="s">
        <v>356</v>
      </c>
      <c r="HE17" t="s">
        <v>356</v>
      </c>
      <c r="HF17">
        <v>0</v>
      </c>
      <c r="HG17">
        <v>100</v>
      </c>
      <c r="HH17">
        <v>100</v>
      </c>
      <c r="HI17">
        <v>23.431000000000001</v>
      </c>
      <c r="HJ17">
        <v>0.06</v>
      </c>
      <c r="HK17">
        <v>2</v>
      </c>
      <c r="HL17">
        <v>505.435</v>
      </c>
      <c r="HM17">
        <v>500.31700000000001</v>
      </c>
      <c r="HN17">
        <v>22.7059</v>
      </c>
      <c r="HO17">
        <v>27.259699999999999</v>
      </c>
      <c r="HP17">
        <v>30.0002</v>
      </c>
      <c r="HQ17">
        <v>27.311900000000001</v>
      </c>
      <c r="HR17">
        <v>27.3065</v>
      </c>
      <c r="HS17">
        <v>19.897600000000001</v>
      </c>
      <c r="HT17">
        <v>32.050400000000003</v>
      </c>
      <c r="HU17">
        <v>23.655000000000001</v>
      </c>
      <c r="HV17">
        <v>22.6538</v>
      </c>
      <c r="HW17">
        <v>400</v>
      </c>
      <c r="HX17">
        <v>15.8026</v>
      </c>
      <c r="HY17">
        <v>101.53</v>
      </c>
      <c r="HZ17">
        <v>101.759</v>
      </c>
    </row>
    <row r="18" spans="1:234" x14ac:dyDescent="0.25">
      <c r="A18">
        <v>2</v>
      </c>
      <c r="B18">
        <v>1566749915.5999999</v>
      </c>
      <c r="C18">
        <v>120.5</v>
      </c>
      <c r="D18" t="s">
        <v>357</v>
      </c>
      <c r="E18" t="s">
        <v>358</v>
      </c>
      <c r="F18" t="s">
        <v>346</v>
      </c>
      <c r="G18" t="s">
        <v>347</v>
      </c>
      <c r="H18" t="s">
        <v>348</v>
      </c>
      <c r="I18">
        <v>1566749915.5999999</v>
      </c>
      <c r="J18">
        <f t="shared" si="0"/>
        <v>3.729605601824604E-3</v>
      </c>
      <c r="K18">
        <f t="shared" si="1"/>
        <v>26.945423113564164</v>
      </c>
      <c r="L18">
        <f t="shared" si="2"/>
        <v>266.49099999999999</v>
      </c>
      <c r="M18">
        <f t="shared" si="3"/>
        <v>68.580649156875012</v>
      </c>
      <c r="N18">
        <f t="shared" si="4"/>
        <v>6.8574121444946314</v>
      </c>
      <c r="O18">
        <f t="shared" si="5"/>
        <v>26.646563458714699</v>
      </c>
      <c r="P18">
        <f t="shared" si="6"/>
        <v>0.23382302638326313</v>
      </c>
      <c r="Q18">
        <f t="shared" si="7"/>
        <v>2.2592072072079081</v>
      </c>
      <c r="R18">
        <f t="shared" si="8"/>
        <v>0.22116237970520833</v>
      </c>
      <c r="S18">
        <f t="shared" si="9"/>
        <v>0.13930684042529931</v>
      </c>
      <c r="T18">
        <f t="shared" si="10"/>
        <v>330.42298197384821</v>
      </c>
      <c r="U18">
        <f t="shared" si="11"/>
        <v>27.81294073491506</v>
      </c>
      <c r="V18">
        <f t="shared" si="12"/>
        <v>27.044</v>
      </c>
      <c r="W18">
        <f t="shared" si="13"/>
        <v>3.5884194998796834</v>
      </c>
      <c r="X18">
        <f t="shared" si="14"/>
        <v>55.850350786529489</v>
      </c>
      <c r="Y18">
        <f t="shared" si="15"/>
        <v>1.94890447976653</v>
      </c>
      <c r="Z18">
        <f t="shared" si="16"/>
        <v>3.4895116186747122</v>
      </c>
      <c r="AA18">
        <f t="shared" si="17"/>
        <v>1.6395150201131534</v>
      </c>
      <c r="AB18">
        <f t="shared" si="18"/>
        <v>-164.47560704046504</v>
      </c>
      <c r="AC18">
        <f t="shared" si="19"/>
        <v>-57.87858967941267</v>
      </c>
      <c r="AD18">
        <f t="shared" si="20"/>
        <v>-5.5181824360526051</v>
      </c>
      <c r="AE18">
        <f t="shared" si="21"/>
        <v>102.55060281791791</v>
      </c>
      <c r="AF18">
        <v>-4.1432078890557299E-2</v>
      </c>
      <c r="AG18">
        <v>4.6511138204111797E-2</v>
      </c>
      <c r="AH18">
        <v>3.4716952180432998</v>
      </c>
      <c r="AI18">
        <v>0</v>
      </c>
      <c r="AJ18">
        <v>0</v>
      </c>
      <c r="AK18">
        <f t="shared" si="22"/>
        <v>1</v>
      </c>
      <c r="AL18">
        <f t="shared" si="23"/>
        <v>0</v>
      </c>
      <c r="AM18">
        <f t="shared" si="24"/>
        <v>52907.9819487813</v>
      </c>
      <c r="AN18" t="s">
        <v>349</v>
      </c>
      <c r="AO18">
        <v>0</v>
      </c>
      <c r="AP18">
        <v>0</v>
      </c>
      <c r="AQ18">
        <f t="shared" si="25"/>
        <v>0</v>
      </c>
      <c r="AR18" t="e">
        <f t="shared" si="26"/>
        <v>#DIV/0!</v>
      </c>
      <c r="AS18">
        <v>0</v>
      </c>
      <c r="AT18" t="s">
        <v>349</v>
      </c>
      <c r="AU18">
        <v>0</v>
      </c>
      <c r="AV18">
        <v>0</v>
      </c>
      <c r="AW18" t="e">
        <f t="shared" si="27"/>
        <v>#DIV/0!</v>
      </c>
      <c r="AX18">
        <v>0.5</v>
      </c>
      <c r="AY18">
        <f t="shared" si="28"/>
        <v>1685.9597995810436</v>
      </c>
      <c r="AZ18">
        <f t="shared" si="29"/>
        <v>26.945423113564164</v>
      </c>
      <c r="BA18" t="e">
        <f t="shared" si="30"/>
        <v>#DIV/0!</v>
      </c>
      <c r="BB18" t="e">
        <f t="shared" si="31"/>
        <v>#DIV/0!</v>
      </c>
      <c r="BC18">
        <f t="shared" si="32"/>
        <v>1.5982245318221719E-2</v>
      </c>
      <c r="BD18" t="e">
        <f t="shared" si="33"/>
        <v>#DIV/0!</v>
      </c>
      <c r="BE18" t="s">
        <v>349</v>
      </c>
      <c r="BF18">
        <v>0</v>
      </c>
      <c r="BG18">
        <f t="shared" si="34"/>
        <v>0</v>
      </c>
      <c r="BH18" t="e">
        <f t="shared" si="35"/>
        <v>#DIV/0!</v>
      </c>
      <c r="BI18" t="e">
        <f t="shared" si="36"/>
        <v>#DIV/0!</v>
      </c>
      <c r="BJ18" t="e">
        <f t="shared" si="37"/>
        <v>#DIV/0!</v>
      </c>
      <c r="BK18" t="e">
        <f t="shared" si="38"/>
        <v>#DIV/0!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f t="shared" si="39"/>
        <v>1999.97</v>
      </c>
      <c r="CE18">
        <f t="shared" si="40"/>
        <v>1685.9597995810436</v>
      </c>
      <c r="CF18">
        <f t="shared" si="41"/>
        <v>0.842992544678692</v>
      </c>
      <c r="CG18">
        <f t="shared" si="42"/>
        <v>0.1959850893573841</v>
      </c>
      <c r="CH18">
        <v>6</v>
      </c>
      <c r="CI18">
        <v>0.5</v>
      </c>
      <c r="CJ18" t="s">
        <v>350</v>
      </c>
      <c r="CK18">
        <v>1566749915.5999999</v>
      </c>
      <c r="CL18">
        <v>266.49099999999999</v>
      </c>
      <c r="CM18">
        <v>300.01900000000001</v>
      </c>
      <c r="CN18">
        <v>19.4909</v>
      </c>
      <c r="CO18">
        <v>15.102499999999999</v>
      </c>
      <c r="CP18">
        <v>499.988</v>
      </c>
      <c r="CQ18">
        <v>99.890500000000003</v>
      </c>
      <c r="CR18">
        <v>9.9981700000000007E-2</v>
      </c>
      <c r="CS18">
        <v>26.5688</v>
      </c>
      <c r="CT18">
        <v>27.044</v>
      </c>
      <c r="CU18">
        <v>999.9</v>
      </c>
      <c r="CV18">
        <v>0</v>
      </c>
      <c r="CW18">
        <v>0</v>
      </c>
      <c r="CX18">
        <v>10002.5</v>
      </c>
      <c r="CY18">
        <v>0</v>
      </c>
      <c r="CZ18">
        <v>1137.57</v>
      </c>
      <c r="DA18">
        <v>-31.301600000000001</v>
      </c>
      <c r="DB18">
        <v>274.06299999999999</v>
      </c>
      <c r="DC18">
        <v>304.62</v>
      </c>
      <c r="DD18">
        <v>4.4004200000000004</v>
      </c>
      <c r="DE18">
        <v>245.28700000000001</v>
      </c>
      <c r="DF18">
        <v>300.01900000000001</v>
      </c>
      <c r="DG18">
        <v>19.442900000000002</v>
      </c>
      <c r="DH18">
        <v>15.102499999999999</v>
      </c>
      <c r="DI18">
        <v>1.9481599999999999</v>
      </c>
      <c r="DJ18">
        <v>1.5085999999999999</v>
      </c>
      <c r="DK18">
        <v>17.0291</v>
      </c>
      <c r="DL18">
        <v>13.0556</v>
      </c>
      <c r="DM18">
        <v>1999.97</v>
      </c>
      <c r="DN18">
        <v>0.89999899999999999</v>
      </c>
      <c r="DO18">
        <v>0.1</v>
      </c>
      <c r="DP18">
        <v>0</v>
      </c>
      <c r="DQ18">
        <v>804.88199999999995</v>
      </c>
      <c r="DR18">
        <v>5.00014</v>
      </c>
      <c r="DS18">
        <v>19575.599999999999</v>
      </c>
      <c r="DT18">
        <v>16922.599999999999</v>
      </c>
      <c r="DU18">
        <v>43.25</v>
      </c>
      <c r="DV18">
        <v>44</v>
      </c>
      <c r="DW18">
        <v>43.625</v>
      </c>
      <c r="DX18">
        <v>43.061999999999998</v>
      </c>
      <c r="DY18">
        <v>45.061999999999998</v>
      </c>
      <c r="DZ18">
        <v>1795.47</v>
      </c>
      <c r="EA18">
        <v>199.5</v>
      </c>
      <c r="EB18">
        <v>0</v>
      </c>
      <c r="EC18">
        <v>1566749882.5</v>
      </c>
      <c r="ED18">
        <v>804.77053846153899</v>
      </c>
      <c r="EE18">
        <v>-0.62926494900236096</v>
      </c>
      <c r="EF18">
        <v>-164.86153806962199</v>
      </c>
      <c r="EG18">
        <v>19599.9230769231</v>
      </c>
      <c r="EH18">
        <v>15</v>
      </c>
      <c r="EI18">
        <v>1566749943.5999999</v>
      </c>
      <c r="EJ18" t="s">
        <v>359</v>
      </c>
      <c r="EK18">
        <v>17</v>
      </c>
      <c r="EL18">
        <v>21.204000000000001</v>
      </c>
      <c r="EM18">
        <v>4.8000000000000001E-2</v>
      </c>
      <c r="EN18">
        <v>300</v>
      </c>
      <c r="EO18">
        <v>15</v>
      </c>
      <c r="EP18">
        <v>0.05</v>
      </c>
      <c r="EQ18">
        <v>0.02</v>
      </c>
      <c r="ER18">
        <v>24.4128061881013</v>
      </c>
      <c r="ES18">
        <v>2.5168477507559102</v>
      </c>
      <c r="ET18">
        <v>0.36011796629952503</v>
      </c>
      <c r="EU18">
        <v>0</v>
      </c>
      <c r="EV18">
        <v>0.22117484370464699</v>
      </c>
      <c r="EW18">
        <v>3.6662198271653498E-2</v>
      </c>
      <c r="EX18">
        <v>5.3640942299273001E-3</v>
      </c>
      <c r="EY18">
        <v>1</v>
      </c>
      <c r="EZ18">
        <v>1</v>
      </c>
      <c r="FA18">
        <v>2</v>
      </c>
      <c r="FB18" t="s">
        <v>360</v>
      </c>
      <c r="FC18">
        <v>2.9156</v>
      </c>
      <c r="FD18">
        <v>2.72472</v>
      </c>
      <c r="FE18">
        <v>6.2767500000000004E-2</v>
      </c>
      <c r="FF18">
        <v>7.35315E-2</v>
      </c>
      <c r="FG18">
        <v>9.9051299999999995E-2</v>
      </c>
      <c r="FH18">
        <v>8.1412499999999999E-2</v>
      </c>
      <c r="FI18">
        <v>24797.8</v>
      </c>
      <c r="FJ18">
        <v>22519.5</v>
      </c>
      <c r="FK18">
        <v>24421</v>
      </c>
      <c r="FL18">
        <v>22950</v>
      </c>
      <c r="FM18">
        <v>30919.9</v>
      </c>
      <c r="FN18">
        <v>29451.4</v>
      </c>
      <c r="FO18">
        <v>35370.400000000001</v>
      </c>
      <c r="FP18">
        <v>33101.5</v>
      </c>
      <c r="FQ18">
        <v>2.0279500000000001</v>
      </c>
      <c r="FR18">
        <v>1.9106300000000001</v>
      </c>
      <c r="FS18">
        <v>0.104953</v>
      </c>
      <c r="FT18">
        <v>0</v>
      </c>
      <c r="FU18">
        <v>25.325299999999999</v>
      </c>
      <c r="FV18">
        <v>999.9</v>
      </c>
      <c r="FW18">
        <v>51.496000000000002</v>
      </c>
      <c r="FX18">
        <v>29.376000000000001</v>
      </c>
      <c r="FY18">
        <v>21.189900000000002</v>
      </c>
      <c r="FZ18">
        <v>60.597299999999997</v>
      </c>
      <c r="GA18">
        <v>27.2196</v>
      </c>
      <c r="GB18">
        <v>1</v>
      </c>
      <c r="GC18">
        <v>1.5386199999999999E-2</v>
      </c>
      <c r="GD18">
        <v>2.4596100000000001</v>
      </c>
      <c r="GE18">
        <v>20.1753</v>
      </c>
      <c r="GF18">
        <v>5.2500900000000001</v>
      </c>
      <c r="GG18">
        <v>12.049799999999999</v>
      </c>
      <c r="GH18">
        <v>4.9807499999999996</v>
      </c>
      <c r="GI18">
        <v>3.2993299999999999</v>
      </c>
      <c r="GJ18">
        <v>422.5</v>
      </c>
      <c r="GK18">
        <v>9999</v>
      </c>
      <c r="GL18">
        <v>9999</v>
      </c>
      <c r="GM18">
        <v>9999</v>
      </c>
      <c r="GN18">
        <v>1.8791800000000001</v>
      </c>
      <c r="GO18">
        <v>1.8771</v>
      </c>
      <c r="GP18">
        <v>1.8746400000000001</v>
      </c>
      <c r="GQ18">
        <v>1.875</v>
      </c>
      <c r="GR18">
        <v>1.87531</v>
      </c>
      <c r="GS18">
        <v>1.87412</v>
      </c>
      <c r="GT18">
        <v>1.87103</v>
      </c>
      <c r="GU18">
        <v>1.87548</v>
      </c>
      <c r="GV18" t="s">
        <v>353</v>
      </c>
      <c r="GW18" t="s">
        <v>19</v>
      </c>
      <c r="GX18" t="s">
        <v>19</v>
      </c>
      <c r="GY18" t="s">
        <v>19</v>
      </c>
      <c r="GZ18" t="s">
        <v>354</v>
      </c>
      <c r="HA18" t="s">
        <v>355</v>
      </c>
      <c r="HB18" t="s">
        <v>356</v>
      </c>
      <c r="HC18" t="s">
        <v>356</v>
      </c>
      <c r="HD18" t="s">
        <v>356</v>
      </c>
      <c r="HE18" t="s">
        <v>356</v>
      </c>
      <c r="HF18">
        <v>0</v>
      </c>
      <c r="HG18">
        <v>100</v>
      </c>
      <c r="HH18">
        <v>100</v>
      </c>
      <c r="HI18">
        <v>21.204000000000001</v>
      </c>
      <c r="HJ18">
        <v>4.8000000000000001E-2</v>
      </c>
      <c r="HK18">
        <v>2</v>
      </c>
      <c r="HL18">
        <v>505.63299999999998</v>
      </c>
      <c r="HM18">
        <v>498.49400000000003</v>
      </c>
      <c r="HN18">
        <v>22.245899999999999</v>
      </c>
      <c r="HO18">
        <v>27.282900000000001</v>
      </c>
      <c r="HP18">
        <v>30.0001</v>
      </c>
      <c r="HQ18">
        <v>27.298300000000001</v>
      </c>
      <c r="HR18">
        <v>27.2928</v>
      </c>
      <c r="HS18">
        <v>15.775499999999999</v>
      </c>
      <c r="HT18">
        <v>35.524799999999999</v>
      </c>
      <c r="HU18">
        <v>21.015699999999999</v>
      </c>
      <c r="HV18">
        <v>22.2317</v>
      </c>
      <c r="HW18">
        <v>300</v>
      </c>
      <c r="HX18">
        <v>14.989000000000001</v>
      </c>
      <c r="HY18">
        <v>101.529</v>
      </c>
      <c r="HZ18">
        <v>101.758</v>
      </c>
    </row>
    <row r="19" spans="1:234" x14ac:dyDescent="0.25">
      <c r="A19">
        <v>3</v>
      </c>
      <c r="B19">
        <v>1566750065</v>
      </c>
      <c r="C19">
        <v>269.90000009536698</v>
      </c>
      <c r="D19" t="s">
        <v>361</v>
      </c>
      <c r="E19" t="s">
        <v>362</v>
      </c>
      <c r="F19" t="s">
        <v>346</v>
      </c>
      <c r="G19" t="s">
        <v>347</v>
      </c>
      <c r="H19" t="s">
        <v>348</v>
      </c>
      <c r="I19">
        <v>1566750065</v>
      </c>
      <c r="J19">
        <f t="shared" si="0"/>
        <v>4.7443925127449082E-3</v>
      </c>
      <c r="K19">
        <f t="shared" si="1"/>
        <v>22.404969101080702</v>
      </c>
      <c r="L19">
        <f t="shared" si="2"/>
        <v>172.17</v>
      </c>
      <c r="M19">
        <f t="shared" si="3"/>
        <v>44.027870974644493</v>
      </c>
      <c r="N19">
        <f t="shared" si="4"/>
        <v>4.4024230309993602</v>
      </c>
      <c r="O19">
        <f t="shared" si="5"/>
        <v>17.21557632627</v>
      </c>
      <c r="P19">
        <f t="shared" si="6"/>
        <v>0.30441172547373074</v>
      </c>
      <c r="Q19">
        <f t="shared" si="7"/>
        <v>2.2586461114395142</v>
      </c>
      <c r="R19">
        <f t="shared" si="8"/>
        <v>0.28331799223403298</v>
      </c>
      <c r="S19">
        <f t="shared" si="9"/>
        <v>0.1788469807358023</v>
      </c>
      <c r="T19">
        <f t="shared" si="10"/>
        <v>330.45170675029283</v>
      </c>
      <c r="U19">
        <f t="shared" si="11"/>
        <v>27.495332926151487</v>
      </c>
      <c r="V19">
        <f t="shared" si="12"/>
        <v>26.913499999999999</v>
      </c>
      <c r="W19">
        <f t="shared" si="13"/>
        <v>3.5610165455435019</v>
      </c>
      <c r="X19">
        <f t="shared" si="14"/>
        <v>55.325180475653433</v>
      </c>
      <c r="Y19">
        <f t="shared" si="15"/>
        <v>1.9325701825563002</v>
      </c>
      <c r="Z19">
        <f t="shared" si="16"/>
        <v>3.4931113932954143</v>
      </c>
      <c r="AA19">
        <f t="shared" si="17"/>
        <v>1.6284463629872017</v>
      </c>
      <c r="AB19">
        <f t="shared" si="18"/>
        <v>-209.22770981205045</v>
      </c>
      <c r="AC19">
        <f t="shared" si="19"/>
        <v>-39.842531861127874</v>
      </c>
      <c r="AD19">
        <f t="shared" si="20"/>
        <v>-3.7974076083734292</v>
      </c>
      <c r="AE19">
        <f t="shared" si="21"/>
        <v>77.584057468741094</v>
      </c>
      <c r="AF19">
        <v>-4.14169189017791E-2</v>
      </c>
      <c r="AG19">
        <v>4.6494119788620301E-2</v>
      </c>
      <c r="AH19">
        <v>3.4706904731718402</v>
      </c>
      <c r="AI19">
        <v>0</v>
      </c>
      <c r="AJ19">
        <v>0</v>
      </c>
      <c r="AK19">
        <f t="shared" si="22"/>
        <v>1</v>
      </c>
      <c r="AL19">
        <f t="shared" si="23"/>
        <v>0</v>
      </c>
      <c r="AM19">
        <f t="shared" si="24"/>
        <v>52886.344344256984</v>
      </c>
      <c r="AN19" t="s">
        <v>349</v>
      </c>
      <c r="AO19">
        <v>0</v>
      </c>
      <c r="AP19">
        <v>0</v>
      </c>
      <c r="AQ19">
        <f t="shared" si="25"/>
        <v>0</v>
      </c>
      <c r="AR19" t="e">
        <f t="shared" si="26"/>
        <v>#DIV/0!</v>
      </c>
      <c r="AS19">
        <v>0</v>
      </c>
      <c r="AT19" t="s">
        <v>349</v>
      </c>
      <c r="AU19">
        <v>0</v>
      </c>
      <c r="AV19">
        <v>0</v>
      </c>
      <c r="AW19" t="e">
        <f t="shared" si="27"/>
        <v>#DIV/0!</v>
      </c>
      <c r="AX19">
        <v>0.5</v>
      </c>
      <c r="AY19">
        <f t="shared" si="28"/>
        <v>1686.1109995810814</v>
      </c>
      <c r="AZ19">
        <f t="shared" si="29"/>
        <v>22.404969101080702</v>
      </c>
      <c r="BA19" t="e">
        <f t="shared" si="30"/>
        <v>#DIV/0!</v>
      </c>
      <c r="BB19" t="e">
        <f t="shared" si="31"/>
        <v>#DIV/0!</v>
      </c>
      <c r="BC19">
        <f t="shared" si="32"/>
        <v>1.3287956194252498E-2</v>
      </c>
      <c r="BD19" t="e">
        <f t="shared" si="33"/>
        <v>#DIV/0!</v>
      </c>
      <c r="BE19" t="s">
        <v>349</v>
      </c>
      <c r="BF19">
        <v>0</v>
      </c>
      <c r="BG19">
        <f t="shared" si="34"/>
        <v>0</v>
      </c>
      <c r="BH19" t="e">
        <f t="shared" si="35"/>
        <v>#DIV/0!</v>
      </c>
      <c r="BI19" t="e">
        <f t="shared" si="36"/>
        <v>#DIV/0!</v>
      </c>
      <c r="BJ19" t="e">
        <f t="shared" si="37"/>
        <v>#DIV/0!</v>
      </c>
      <c r="BK19" t="e">
        <f t="shared" si="38"/>
        <v>#DIV/0!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f t="shared" si="39"/>
        <v>2000.15</v>
      </c>
      <c r="CE19">
        <f t="shared" si="40"/>
        <v>1686.1109995810814</v>
      </c>
      <c r="CF19">
        <f t="shared" si="41"/>
        <v>0.84299227536988797</v>
      </c>
      <c r="CG19">
        <f t="shared" si="42"/>
        <v>0.19598455073977597</v>
      </c>
      <c r="CH19">
        <v>6</v>
      </c>
      <c r="CI19">
        <v>0.5</v>
      </c>
      <c r="CJ19" t="s">
        <v>350</v>
      </c>
      <c r="CK19">
        <v>1566750065</v>
      </c>
      <c r="CL19">
        <v>172.17</v>
      </c>
      <c r="CM19">
        <v>200.03399999999999</v>
      </c>
      <c r="CN19">
        <v>19.327300000000001</v>
      </c>
      <c r="CO19">
        <v>13.7445</v>
      </c>
      <c r="CP19">
        <v>500.03899999999999</v>
      </c>
      <c r="CQ19">
        <v>99.891400000000004</v>
      </c>
      <c r="CR19">
        <v>0.100331</v>
      </c>
      <c r="CS19">
        <v>26.586300000000001</v>
      </c>
      <c r="CT19">
        <v>26.913499999999999</v>
      </c>
      <c r="CU19">
        <v>999.9</v>
      </c>
      <c r="CV19">
        <v>0</v>
      </c>
      <c r="CW19">
        <v>0</v>
      </c>
      <c r="CX19">
        <v>9998.75</v>
      </c>
      <c r="CY19">
        <v>0</v>
      </c>
      <c r="CZ19">
        <v>962.56899999999996</v>
      </c>
      <c r="DA19">
        <v>-25.576499999999999</v>
      </c>
      <c r="DB19">
        <v>177.9</v>
      </c>
      <c r="DC19">
        <v>202.822</v>
      </c>
      <c r="DD19">
        <v>5.60581</v>
      </c>
      <c r="DE19">
        <v>153.25299999999999</v>
      </c>
      <c r="DF19">
        <v>200.03399999999999</v>
      </c>
      <c r="DG19">
        <v>19.302299999999999</v>
      </c>
      <c r="DH19">
        <v>13.7445</v>
      </c>
      <c r="DI19">
        <v>1.93293</v>
      </c>
      <c r="DJ19">
        <v>1.37296</v>
      </c>
      <c r="DK19">
        <v>16.9054</v>
      </c>
      <c r="DL19">
        <v>11.622299999999999</v>
      </c>
      <c r="DM19">
        <v>2000.15</v>
      </c>
      <c r="DN19">
        <v>0.900007</v>
      </c>
      <c r="DO19">
        <v>9.9993399999999996E-2</v>
      </c>
      <c r="DP19">
        <v>0</v>
      </c>
      <c r="DQ19">
        <v>802.70799999999997</v>
      </c>
      <c r="DR19">
        <v>5.00014</v>
      </c>
      <c r="DS19">
        <v>18764.2</v>
      </c>
      <c r="DT19">
        <v>16924.2</v>
      </c>
      <c r="DU19">
        <v>43.311999999999998</v>
      </c>
      <c r="DV19">
        <v>44</v>
      </c>
      <c r="DW19">
        <v>43.686999999999998</v>
      </c>
      <c r="DX19">
        <v>43.125</v>
      </c>
      <c r="DY19">
        <v>45.061999999999998</v>
      </c>
      <c r="DZ19">
        <v>1795.65</v>
      </c>
      <c r="EA19">
        <v>199.5</v>
      </c>
      <c r="EB19">
        <v>0</v>
      </c>
      <c r="EC19">
        <v>1566750031.9000001</v>
      </c>
      <c r="ED19">
        <v>803.12915384615405</v>
      </c>
      <c r="EE19">
        <v>-3.6814358939882501</v>
      </c>
      <c r="EF19">
        <v>-667.200000678734</v>
      </c>
      <c r="EG19">
        <v>18890.3</v>
      </c>
      <c r="EH19">
        <v>15</v>
      </c>
      <c r="EI19">
        <v>1566750096</v>
      </c>
      <c r="EJ19" t="s">
        <v>363</v>
      </c>
      <c r="EK19">
        <v>18</v>
      </c>
      <c r="EL19">
        <v>18.917000000000002</v>
      </c>
      <c r="EM19">
        <v>2.5000000000000001E-2</v>
      </c>
      <c r="EN19">
        <v>200</v>
      </c>
      <c r="EO19">
        <v>14</v>
      </c>
      <c r="EP19">
        <v>0.1</v>
      </c>
      <c r="EQ19">
        <v>0.01</v>
      </c>
      <c r="ER19">
        <v>19.875287613263801</v>
      </c>
      <c r="ES19">
        <v>2.4580133026318198</v>
      </c>
      <c r="ET19">
        <v>0.35008535610125702</v>
      </c>
      <c r="EU19">
        <v>0</v>
      </c>
      <c r="EV19">
        <v>0.29534662416811402</v>
      </c>
      <c r="EW19">
        <v>4.4793124878065603E-2</v>
      </c>
      <c r="EX19">
        <v>6.4143034825906E-3</v>
      </c>
      <c r="EY19">
        <v>1</v>
      </c>
      <c r="EZ19">
        <v>1</v>
      </c>
      <c r="FA19">
        <v>2</v>
      </c>
      <c r="FB19" t="s">
        <v>360</v>
      </c>
      <c r="FC19">
        <v>2.9156900000000001</v>
      </c>
      <c r="FD19">
        <v>2.7250399999999999</v>
      </c>
      <c r="FE19">
        <v>4.1437700000000001E-2</v>
      </c>
      <c r="FF19">
        <v>5.2142800000000003E-2</v>
      </c>
      <c r="FG19">
        <v>9.8530499999999993E-2</v>
      </c>
      <c r="FH19">
        <v>7.5962500000000002E-2</v>
      </c>
      <c r="FI19">
        <v>25358.9</v>
      </c>
      <c r="FJ19">
        <v>23036.6</v>
      </c>
      <c r="FK19">
        <v>24418.1</v>
      </c>
      <c r="FL19">
        <v>22947.5</v>
      </c>
      <c r="FM19">
        <v>30934.2</v>
      </c>
      <c r="FN19">
        <v>29623.3</v>
      </c>
      <c r="FO19">
        <v>35366</v>
      </c>
      <c r="FP19">
        <v>33098</v>
      </c>
      <c r="FQ19">
        <v>2.0285199999999999</v>
      </c>
      <c r="FR19">
        <v>1.90625</v>
      </c>
      <c r="FS19">
        <v>0.105575</v>
      </c>
      <c r="FT19">
        <v>0</v>
      </c>
      <c r="FU19">
        <v>25.1843</v>
      </c>
      <c r="FV19">
        <v>999.9</v>
      </c>
      <c r="FW19">
        <v>51.104999999999997</v>
      </c>
      <c r="FX19">
        <v>29.437000000000001</v>
      </c>
      <c r="FY19">
        <v>21.1007</v>
      </c>
      <c r="FZ19">
        <v>60.927199999999999</v>
      </c>
      <c r="GA19">
        <v>27.159500000000001</v>
      </c>
      <c r="GB19">
        <v>1</v>
      </c>
      <c r="GC19">
        <v>1.6079800000000002E-2</v>
      </c>
      <c r="GD19">
        <v>0.58181099999999997</v>
      </c>
      <c r="GE19">
        <v>20.194099999999999</v>
      </c>
      <c r="GF19">
        <v>5.2530799999999997</v>
      </c>
      <c r="GG19">
        <v>12.0481</v>
      </c>
      <c r="GH19">
        <v>4.9817499999999999</v>
      </c>
      <c r="GI19">
        <v>3.30003</v>
      </c>
      <c r="GJ19">
        <v>422.5</v>
      </c>
      <c r="GK19">
        <v>9999</v>
      </c>
      <c r="GL19">
        <v>9999</v>
      </c>
      <c r="GM19">
        <v>9999</v>
      </c>
      <c r="GN19">
        <v>1.8792599999999999</v>
      </c>
      <c r="GO19">
        <v>1.8771100000000001</v>
      </c>
      <c r="GP19">
        <v>1.8746799999999999</v>
      </c>
      <c r="GQ19">
        <v>1.875</v>
      </c>
      <c r="GR19">
        <v>1.8753299999999999</v>
      </c>
      <c r="GS19">
        <v>1.8741000000000001</v>
      </c>
      <c r="GT19">
        <v>1.87104</v>
      </c>
      <c r="GU19">
        <v>1.8754599999999999</v>
      </c>
      <c r="GV19" t="s">
        <v>353</v>
      </c>
      <c r="GW19" t="s">
        <v>19</v>
      </c>
      <c r="GX19" t="s">
        <v>19</v>
      </c>
      <c r="GY19" t="s">
        <v>19</v>
      </c>
      <c r="GZ19" t="s">
        <v>354</v>
      </c>
      <c r="HA19" t="s">
        <v>355</v>
      </c>
      <c r="HB19" t="s">
        <v>356</v>
      </c>
      <c r="HC19" t="s">
        <v>356</v>
      </c>
      <c r="HD19" t="s">
        <v>356</v>
      </c>
      <c r="HE19" t="s">
        <v>356</v>
      </c>
      <c r="HF19">
        <v>0</v>
      </c>
      <c r="HG19">
        <v>100</v>
      </c>
      <c r="HH19">
        <v>100</v>
      </c>
      <c r="HI19">
        <v>18.917000000000002</v>
      </c>
      <c r="HJ19">
        <v>2.5000000000000001E-2</v>
      </c>
      <c r="HK19">
        <v>2</v>
      </c>
      <c r="HL19">
        <v>506.26400000000001</v>
      </c>
      <c r="HM19">
        <v>495.65499999999997</v>
      </c>
      <c r="HN19">
        <v>23.745200000000001</v>
      </c>
      <c r="HO19">
        <v>27.343</v>
      </c>
      <c r="HP19">
        <v>30.0001</v>
      </c>
      <c r="HQ19">
        <v>27.328299999999999</v>
      </c>
      <c r="HR19">
        <v>27.319400000000002</v>
      </c>
      <c r="HS19">
        <v>11.5047</v>
      </c>
      <c r="HT19">
        <v>41.664700000000003</v>
      </c>
      <c r="HU19">
        <v>17.067599999999999</v>
      </c>
      <c r="HV19">
        <v>23.7714</v>
      </c>
      <c r="HW19">
        <v>200</v>
      </c>
      <c r="HX19">
        <v>13.618499999999999</v>
      </c>
      <c r="HY19">
        <v>101.517</v>
      </c>
      <c r="HZ19">
        <v>101.747</v>
      </c>
    </row>
    <row r="20" spans="1:234" x14ac:dyDescent="0.25">
      <c r="A20">
        <v>4</v>
      </c>
      <c r="B20">
        <v>1566750217</v>
      </c>
      <c r="C20">
        <v>421.90000009536698</v>
      </c>
      <c r="D20" t="s">
        <v>364</v>
      </c>
      <c r="E20" t="s">
        <v>365</v>
      </c>
      <c r="F20" t="s">
        <v>346</v>
      </c>
      <c r="G20" t="s">
        <v>347</v>
      </c>
      <c r="H20" t="s">
        <v>348</v>
      </c>
      <c r="I20">
        <v>1566750217</v>
      </c>
      <c r="J20">
        <f t="shared" si="0"/>
        <v>5.5439548005078174E-3</v>
      </c>
      <c r="K20">
        <f t="shared" si="1"/>
        <v>13.110096254994046</v>
      </c>
      <c r="L20">
        <f t="shared" si="2"/>
        <v>83.665999999999997</v>
      </c>
      <c r="M20">
        <f t="shared" si="3"/>
        <v>21.422486172329574</v>
      </c>
      <c r="N20">
        <f t="shared" si="4"/>
        <v>2.1420822287828569</v>
      </c>
      <c r="O20">
        <f t="shared" si="5"/>
        <v>8.3659501661779991</v>
      </c>
      <c r="P20">
        <f t="shared" si="6"/>
        <v>0.37127716095636099</v>
      </c>
      <c r="Q20">
        <f t="shared" si="7"/>
        <v>2.2578900971598892</v>
      </c>
      <c r="R20">
        <f t="shared" si="8"/>
        <v>0.340393009279022</v>
      </c>
      <c r="S20">
        <f t="shared" si="9"/>
        <v>0.21530595462194219</v>
      </c>
      <c r="T20">
        <f t="shared" si="10"/>
        <v>330.4181945111639</v>
      </c>
      <c r="U20">
        <f t="shared" si="11"/>
        <v>27.392175595446371</v>
      </c>
      <c r="V20">
        <f t="shared" si="12"/>
        <v>26.888300000000001</v>
      </c>
      <c r="W20">
        <f t="shared" si="13"/>
        <v>3.5557460369227938</v>
      </c>
      <c r="X20">
        <f t="shared" si="14"/>
        <v>55.925606733038691</v>
      </c>
      <c r="Y20">
        <f t="shared" si="15"/>
        <v>1.9721968075755001</v>
      </c>
      <c r="Z20">
        <f t="shared" si="16"/>
        <v>3.5264647498413324</v>
      </c>
      <c r="AA20">
        <f t="shared" si="17"/>
        <v>1.5835492293472937</v>
      </c>
      <c r="AB20">
        <f t="shared" si="18"/>
        <v>-244.48840670239474</v>
      </c>
      <c r="AC20">
        <f t="shared" si="19"/>
        <v>-17.114868351082933</v>
      </c>
      <c r="AD20">
        <f t="shared" si="20"/>
        <v>-1.6328831371374615</v>
      </c>
      <c r="AE20">
        <f t="shared" si="21"/>
        <v>67.182036320548761</v>
      </c>
      <c r="AF20">
        <v>-4.1396497941938303E-2</v>
      </c>
      <c r="AG20">
        <v>4.64711954722246E-2</v>
      </c>
      <c r="AH20">
        <v>3.4693368502363202</v>
      </c>
      <c r="AI20">
        <v>0</v>
      </c>
      <c r="AJ20">
        <v>0</v>
      </c>
      <c r="AK20">
        <f t="shared" si="22"/>
        <v>1</v>
      </c>
      <c r="AL20">
        <f t="shared" si="23"/>
        <v>0</v>
      </c>
      <c r="AM20">
        <f t="shared" si="24"/>
        <v>52832.883245327357</v>
      </c>
      <c r="AN20" t="s">
        <v>349</v>
      </c>
      <c r="AO20">
        <v>0</v>
      </c>
      <c r="AP20">
        <v>0</v>
      </c>
      <c r="AQ20">
        <f t="shared" si="25"/>
        <v>0</v>
      </c>
      <c r="AR20" t="e">
        <f t="shared" si="26"/>
        <v>#DIV/0!</v>
      </c>
      <c r="AS20">
        <v>0</v>
      </c>
      <c r="AT20" t="s">
        <v>349</v>
      </c>
      <c r="AU20">
        <v>0</v>
      </c>
      <c r="AV20">
        <v>0</v>
      </c>
      <c r="AW20" t="e">
        <f t="shared" si="27"/>
        <v>#DIV/0!</v>
      </c>
      <c r="AX20">
        <v>0.5</v>
      </c>
      <c r="AY20">
        <f t="shared" si="28"/>
        <v>1685.9345995810374</v>
      </c>
      <c r="AZ20">
        <f t="shared" si="29"/>
        <v>13.110096254994046</v>
      </c>
      <c r="BA20" t="e">
        <f t="shared" si="30"/>
        <v>#DIV/0!</v>
      </c>
      <c r="BB20" t="e">
        <f t="shared" si="31"/>
        <v>#DIV/0!</v>
      </c>
      <c r="BC20">
        <f t="shared" si="32"/>
        <v>7.7761594419213922E-3</v>
      </c>
      <c r="BD20" t="e">
        <f t="shared" si="33"/>
        <v>#DIV/0!</v>
      </c>
      <c r="BE20" t="s">
        <v>349</v>
      </c>
      <c r="BF20">
        <v>0</v>
      </c>
      <c r="BG20">
        <f t="shared" si="34"/>
        <v>0</v>
      </c>
      <c r="BH20" t="e">
        <f t="shared" si="35"/>
        <v>#DIV/0!</v>
      </c>
      <c r="BI20" t="e">
        <f t="shared" si="36"/>
        <v>#DIV/0!</v>
      </c>
      <c r="BJ20" t="e">
        <f t="shared" si="37"/>
        <v>#DIV/0!</v>
      </c>
      <c r="BK20" t="e">
        <f t="shared" si="38"/>
        <v>#DIV/0!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f t="shared" si="39"/>
        <v>1999.94</v>
      </c>
      <c r="CE20">
        <f t="shared" si="40"/>
        <v>1685.9345995810374</v>
      </c>
      <c r="CF20">
        <f t="shared" si="41"/>
        <v>0.84299258956820577</v>
      </c>
      <c r="CG20">
        <f t="shared" si="42"/>
        <v>0.19598517913641156</v>
      </c>
      <c r="CH20">
        <v>6</v>
      </c>
      <c r="CI20">
        <v>0.5</v>
      </c>
      <c r="CJ20" t="s">
        <v>350</v>
      </c>
      <c r="CK20">
        <v>1566750217</v>
      </c>
      <c r="CL20">
        <v>83.665999999999997</v>
      </c>
      <c r="CM20">
        <v>99.9529</v>
      </c>
      <c r="CN20">
        <v>19.723500000000001</v>
      </c>
      <c r="CO20">
        <v>13.2027</v>
      </c>
      <c r="CP20">
        <v>500.05599999999998</v>
      </c>
      <c r="CQ20">
        <v>99.892099999999999</v>
      </c>
      <c r="CR20">
        <v>0.100133</v>
      </c>
      <c r="CS20">
        <v>26.747699999999998</v>
      </c>
      <c r="CT20">
        <v>26.888300000000001</v>
      </c>
      <c r="CU20">
        <v>999.9</v>
      </c>
      <c r="CV20">
        <v>0</v>
      </c>
      <c r="CW20">
        <v>0</v>
      </c>
      <c r="CX20">
        <v>9993.75</v>
      </c>
      <c r="CY20">
        <v>0</v>
      </c>
      <c r="CZ20">
        <v>781.60699999999997</v>
      </c>
      <c r="DA20">
        <v>-16.286899999999999</v>
      </c>
      <c r="DB20">
        <v>85.349400000000003</v>
      </c>
      <c r="DC20">
        <v>101.29</v>
      </c>
      <c r="DD20">
        <v>6.5207699999999997</v>
      </c>
      <c r="DE20">
        <v>66.444999999999993</v>
      </c>
      <c r="DF20">
        <v>99.9529</v>
      </c>
      <c r="DG20">
        <v>19.700500000000002</v>
      </c>
      <c r="DH20">
        <v>13.2027</v>
      </c>
      <c r="DI20">
        <v>1.9702200000000001</v>
      </c>
      <c r="DJ20">
        <v>1.31884</v>
      </c>
      <c r="DK20">
        <v>17.207000000000001</v>
      </c>
      <c r="DL20">
        <v>11.0153</v>
      </c>
      <c r="DM20">
        <v>1999.94</v>
      </c>
      <c r="DN20">
        <v>0.89999700000000005</v>
      </c>
      <c r="DO20">
        <v>0.10000299999999999</v>
      </c>
      <c r="DP20">
        <v>0</v>
      </c>
      <c r="DQ20">
        <v>814.35900000000004</v>
      </c>
      <c r="DR20">
        <v>5.00014</v>
      </c>
      <c r="DS20">
        <v>18703.5</v>
      </c>
      <c r="DT20">
        <v>16922.3</v>
      </c>
      <c r="DU20">
        <v>43.186999999999998</v>
      </c>
      <c r="DV20">
        <v>43.686999999999998</v>
      </c>
      <c r="DW20">
        <v>43.561999999999998</v>
      </c>
      <c r="DX20">
        <v>42.875</v>
      </c>
      <c r="DY20">
        <v>45</v>
      </c>
      <c r="DZ20">
        <v>1795.44</v>
      </c>
      <c r="EA20">
        <v>199.5</v>
      </c>
      <c r="EB20">
        <v>0</v>
      </c>
      <c r="EC20">
        <v>1566750183.7</v>
      </c>
      <c r="ED20">
        <v>814.60799999999995</v>
      </c>
      <c r="EE20">
        <v>-1.97682049720953</v>
      </c>
      <c r="EF20">
        <v>162.588035376466</v>
      </c>
      <c r="EG20">
        <v>18637.75</v>
      </c>
      <c r="EH20">
        <v>15</v>
      </c>
      <c r="EI20">
        <v>1566750179</v>
      </c>
      <c r="EJ20" t="s">
        <v>366</v>
      </c>
      <c r="EK20">
        <v>19</v>
      </c>
      <c r="EL20">
        <v>17.221</v>
      </c>
      <c r="EM20">
        <v>2.3E-2</v>
      </c>
      <c r="EN20">
        <v>100</v>
      </c>
      <c r="EO20">
        <v>14</v>
      </c>
      <c r="EP20">
        <v>0.12</v>
      </c>
      <c r="EQ20">
        <v>0.02</v>
      </c>
      <c r="ER20">
        <v>12.819606097361801</v>
      </c>
      <c r="ES20">
        <v>0.97290158229232104</v>
      </c>
      <c r="ET20">
        <v>0.14586096330342499</v>
      </c>
      <c r="EU20">
        <v>0</v>
      </c>
      <c r="EV20">
        <v>0.35831135260306701</v>
      </c>
      <c r="EW20">
        <v>0.115325561569493</v>
      </c>
      <c r="EX20">
        <v>2.2921823775475799E-2</v>
      </c>
      <c r="EY20">
        <v>0</v>
      </c>
      <c r="EZ20">
        <v>0</v>
      </c>
      <c r="FA20">
        <v>2</v>
      </c>
      <c r="FB20" t="s">
        <v>367</v>
      </c>
      <c r="FC20">
        <v>2.9157500000000001</v>
      </c>
      <c r="FD20">
        <v>2.7248000000000001</v>
      </c>
      <c r="FE20">
        <v>1.8728499999999999E-2</v>
      </c>
      <c r="FF20">
        <v>2.7522000000000001E-2</v>
      </c>
      <c r="FG20">
        <v>9.9986400000000003E-2</v>
      </c>
      <c r="FH20">
        <v>7.3735899999999993E-2</v>
      </c>
      <c r="FI20">
        <v>25960.9</v>
      </c>
      <c r="FJ20">
        <v>23636.3</v>
      </c>
      <c r="FK20">
        <v>24419.200000000001</v>
      </c>
      <c r="FL20">
        <v>22948.6</v>
      </c>
      <c r="FM20">
        <v>30884.9</v>
      </c>
      <c r="FN20">
        <v>29696</v>
      </c>
      <c r="FO20">
        <v>35367.300000000003</v>
      </c>
      <c r="FP20">
        <v>33099.4</v>
      </c>
      <c r="FQ20">
        <v>2.0291000000000001</v>
      </c>
      <c r="FR20">
        <v>1.9053199999999999</v>
      </c>
      <c r="FS20">
        <v>0.11221299999999999</v>
      </c>
      <c r="FT20">
        <v>0</v>
      </c>
      <c r="FU20">
        <v>25.0501</v>
      </c>
      <c r="FV20">
        <v>999.9</v>
      </c>
      <c r="FW20">
        <v>50.542999999999999</v>
      </c>
      <c r="FX20">
        <v>29.507000000000001</v>
      </c>
      <c r="FY20">
        <v>20.954999999999998</v>
      </c>
      <c r="FZ20">
        <v>60.697299999999998</v>
      </c>
      <c r="GA20">
        <v>27.067299999999999</v>
      </c>
      <c r="GB20">
        <v>1</v>
      </c>
      <c r="GC20">
        <v>1.47282E-2</v>
      </c>
      <c r="GD20">
        <v>0.31024800000000002</v>
      </c>
      <c r="GE20">
        <v>20.1951</v>
      </c>
      <c r="GF20">
        <v>5.2535299999999996</v>
      </c>
      <c r="GG20">
        <v>12.049799999999999</v>
      </c>
      <c r="GH20">
        <v>4.9817</v>
      </c>
      <c r="GI20">
        <v>3.3</v>
      </c>
      <c r="GJ20">
        <v>422.5</v>
      </c>
      <c r="GK20">
        <v>9999</v>
      </c>
      <c r="GL20">
        <v>9999</v>
      </c>
      <c r="GM20">
        <v>9999</v>
      </c>
      <c r="GN20">
        <v>1.8792599999999999</v>
      </c>
      <c r="GO20">
        <v>1.87714</v>
      </c>
      <c r="GP20">
        <v>1.87469</v>
      </c>
      <c r="GQ20">
        <v>1.875</v>
      </c>
      <c r="GR20">
        <v>1.87534</v>
      </c>
      <c r="GS20">
        <v>1.87422</v>
      </c>
      <c r="GT20">
        <v>1.8710599999999999</v>
      </c>
      <c r="GU20">
        <v>1.8755500000000001</v>
      </c>
      <c r="GV20" t="s">
        <v>353</v>
      </c>
      <c r="GW20" t="s">
        <v>19</v>
      </c>
      <c r="GX20" t="s">
        <v>19</v>
      </c>
      <c r="GY20" t="s">
        <v>19</v>
      </c>
      <c r="GZ20" t="s">
        <v>354</v>
      </c>
      <c r="HA20" t="s">
        <v>355</v>
      </c>
      <c r="HB20" t="s">
        <v>356</v>
      </c>
      <c r="HC20" t="s">
        <v>356</v>
      </c>
      <c r="HD20" t="s">
        <v>356</v>
      </c>
      <c r="HE20" t="s">
        <v>356</v>
      </c>
      <c r="HF20">
        <v>0</v>
      </c>
      <c r="HG20">
        <v>100</v>
      </c>
      <c r="HH20">
        <v>100</v>
      </c>
      <c r="HI20">
        <v>17.221</v>
      </c>
      <c r="HJ20">
        <v>2.3E-2</v>
      </c>
      <c r="HK20">
        <v>2</v>
      </c>
      <c r="HL20">
        <v>506.57</v>
      </c>
      <c r="HM20">
        <v>494.89</v>
      </c>
      <c r="HN20">
        <v>24.2072</v>
      </c>
      <c r="HO20">
        <v>27.316199999999998</v>
      </c>
      <c r="HP20">
        <v>30</v>
      </c>
      <c r="HQ20">
        <v>27.321300000000001</v>
      </c>
      <c r="HR20">
        <v>27.3066</v>
      </c>
      <c r="HS20">
        <v>7.1139799999999997</v>
      </c>
      <c r="HT20">
        <v>43.063299999999998</v>
      </c>
      <c r="HU20">
        <v>14.414300000000001</v>
      </c>
      <c r="HV20">
        <v>24.286899999999999</v>
      </c>
      <c r="HW20">
        <v>100</v>
      </c>
      <c r="HX20">
        <v>13.087400000000001</v>
      </c>
      <c r="HY20">
        <v>101.521</v>
      </c>
      <c r="HZ20">
        <v>101.752</v>
      </c>
    </row>
    <row r="21" spans="1:234" x14ac:dyDescent="0.25">
      <c r="A21">
        <v>5</v>
      </c>
      <c r="B21">
        <v>1566750288</v>
      </c>
      <c r="C21">
        <v>492.90000009536698</v>
      </c>
      <c r="D21" t="s">
        <v>368</v>
      </c>
      <c r="E21" t="s">
        <v>369</v>
      </c>
      <c r="F21" t="s">
        <v>346</v>
      </c>
      <c r="G21" t="s">
        <v>347</v>
      </c>
      <c r="H21" t="s">
        <v>348</v>
      </c>
      <c r="I21">
        <v>1566750288</v>
      </c>
      <c r="J21">
        <f t="shared" si="0"/>
        <v>6.0845848986280631E-3</v>
      </c>
      <c r="K21">
        <f t="shared" si="1"/>
        <v>0.86162704803534473</v>
      </c>
      <c r="L21">
        <f t="shared" si="2"/>
        <v>4.1406400000000003</v>
      </c>
      <c r="M21">
        <f t="shared" si="3"/>
        <v>0.4265893469887847</v>
      </c>
      <c r="N21">
        <f t="shared" si="4"/>
        <v>4.2654117651972273E-2</v>
      </c>
      <c r="O21">
        <f t="shared" si="5"/>
        <v>0.41401724389312006</v>
      </c>
      <c r="P21">
        <f t="shared" si="6"/>
        <v>0.40949676844667904</v>
      </c>
      <c r="Q21">
        <f t="shared" si="7"/>
        <v>2.2582213288310777</v>
      </c>
      <c r="R21">
        <f t="shared" si="8"/>
        <v>0.37227288792921576</v>
      </c>
      <c r="S21">
        <f t="shared" si="9"/>
        <v>0.2357323518682044</v>
      </c>
      <c r="T21">
        <f t="shared" si="10"/>
        <v>330.40110712019748</v>
      </c>
      <c r="U21">
        <f t="shared" si="11"/>
        <v>27.354713656623776</v>
      </c>
      <c r="V21">
        <f t="shared" si="12"/>
        <v>26.865600000000001</v>
      </c>
      <c r="W21">
        <f t="shared" si="13"/>
        <v>3.5510042274645266</v>
      </c>
      <c r="X21">
        <f t="shared" si="14"/>
        <v>55.169382592430772</v>
      </c>
      <c r="Y21">
        <f t="shared" si="15"/>
        <v>1.9617984487016</v>
      </c>
      <c r="Z21">
        <f t="shared" si="16"/>
        <v>3.5559550542636642</v>
      </c>
      <c r="AA21">
        <f t="shared" si="17"/>
        <v>1.5892057787629266</v>
      </c>
      <c r="AB21">
        <f t="shared" si="18"/>
        <v>-268.33019402949759</v>
      </c>
      <c r="AC21">
        <f t="shared" si="19"/>
        <v>2.8853619102343666</v>
      </c>
      <c r="AD21">
        <f t="shared" si="20"/>
        <v>0.27540792008928267</v>
      </c>
      <c r="AE21">
        <f t="shared" si="21"/>
        <v>65.23168292102352</v>
      </c>
      <c r="AF21">
        <v>-4.1405444184958798E-2</v>
      </c>
      <c r="AG21">
        <v>4.6481238413749099E-2</v>
      </c>
      <c r="AH21">
        <v>3.4699298890071</v>
      </c>
      <c r="AI21">
        <v>0</v>
      </c>
      <c r="AJ21">
        <v>0</v>
      </c>
      <c r="AK21">
        <f t="shared" si="22"/>
        <v>1</v>
      </c>
      <c r="AL21">
        <f t="shared" si="23"/>
        <v>0</v>
      </c>
      <c r="AM21">
        <f t="shared" si="24"/>
        <v>52818.810907154439</v>
      </c>
      <c r="AN21" t="s">
        <v>349</v>
      </c>
      <c r="AO21">
        <v>0</v>
      </c>
      <c r="AP21">
        <v>0</v>
      </c>
      <c r="AQ21">
        <f t="shared" si="25"/>
        <v>0</v>
      </c>
      <c r="AR21" t="e">
        <f t="shared" si="26"/>
        <v>#DIV/0!</v>
      </c>
      <c r="AS21">
        <v>0</v>
      </c>
      <c r="AT21" t="s">
        <v>349</v>
      </c>
      <c r="AU21">
        <v>0</v>
      </c>
      <c r="AV21">
        <v>0</v>
      </c>
      <c r="AW21" t="e">
        <f t="shared" si="27"/>
        <v>#DIV/0!</v>
      </c>
      <c r="AX21">
        <v>0.5</v>
      </c>
      <c r="AY21">
        <f t="shared" si="28"/>
        <v>1685.8499995810585</v>
      </c>
      <c r="AZ21">
        <f t="shared" si="29"/>
        <v>0.86162704803534473</v>
      </c>
      <c r="BA21" t="e">
        <f t="shared" si="30"/>
        <v>#DIV/0!</v>
      </c>
      <c r="BB21" t="e">
        <f t="shared" si="31"/>
        <v>#DIV/0!</v>
      </c>
      <c r="BC21">
        <f t="shared" si="32"/>
        <v>5.1109354227805743E-4</v>
      </c>
      <c r="BD21" t="e">
        <f t="shared" si="33"/>
        <v>#DIV/0!</v>
      </c>
      <c r="BE21" t="s">
        <v>349</v>
      </c>
      <c r="BF21">
        <v>0</v>
      </c>
      <c r="BG21">
        <f t="shared" si="34"/>
        <v>0</v>
      </c>
      <c r="BH21" t="e">
        <f t="shared" si="35"/>
        <v>#DIV/0!</v>
      </c>
      <c r="BI21" t="e">
        <f t="shared" si="36"/>
        <v>#DIV/0!</v>
      </c>
      <c r="BJ21" t="e">
        <f t="shared" si="37"/>
        <v>#DIV/0!</v>
      </c>
      <c r="BK21" t="e">
        <f t="shared" si="38"/>
        <v>#DIV/0!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f t="shared" si="39"/>
        <v>1999.84</v>
      </c>
      <c r="CE21">
        <f t="shared" si="40"/>
        <v>1685.8499995810585</v>
      </c>
      <c r="CF21">
        <f t="shared" si="41"/>
        <v>0.84299243918566413</v>
      </c>
      <c r="CG21">
        <f t="shared" si="42"/>
        <v>0.19598487837132822</v>
      </c>
      <c r="CH21">
        <v>6</v>
      </c>
      <c r="CI21">
        <v>0.5</v>
      </c>
      <c r="CJ21" t="s">
        <v>350</v>
      </c>
      <c r="CK21">
        <v>1566750288</v>
      </c>
      <c r="CL21">
        <v>4.1406400000000003</v>
      </c>
      <c r="CM21">
        <v>5.2046700000000001</v>
      </c>
      <c r="CN21">
        <v>19.620200000000001</v>
      </c>
      <c r="CO21">
        <v>12.462999999999999</v>
      </c>
      <c r="CP21">
        <v>500.07299999999998</v>
      </c>
      <c r="CQ21">
        <v>99.8887</v>
      </c>
      <c r="CR21">
        <v>0.100008</v>
      </c>
      <c r="CS21">
        <v>26.889299999999999</v>
      </c>
      <c r="CT21">
        <v>26.865600000000001</v>
      </c>
      <c r="CU21">
        <v>999.9</v>
      </c>
      <c r="CV21">
        <v>0</v>
      </c>
      <c r="CW21">
        <v>0</v>
      </c>
      <c r="CX21">
        <v>9996.25</v>
      </c>
      <c r="CY21">
        <v>0</v>
      </c>
      <c r="CZ21">
        <v>876.65700000000004</v>
      </c>
      <c r="DA21">
        <v>-0.35803299999999999</v>
      </c>
      <c r="DB21">
        <v>4.9437300000000004</v>
      </c>
      <c r="DC21">
        <v>5.2703600000000002</v>
      </c>
      <c r="DD21">
        <v>7.1762199999999998</v>
      </c>
      <c r="DE21">
        <v>-12.3744</v>
      </c>
      <c r="DF21">
        <v>5.2046700000000001</v>
      </c>
      <c r="DG21">
        <v>19.616199999999999</v>
      </c>
      <c r="DH21">
        <v>12.462999999999999</v>
      </c>
      <c r="DI21">
        <v>1.96174</v>
      </c>
      <c r="DJ21">
        <v>1.24492</v>
      </c>
      <c r="DK21">
        <v>17.1389</v>
      </c>
      <c r="DL21">
        <v>10.149800000000001</v>
      </c>
      <c r="DM21">
        <v>1999.84</v>
      </c>
      <c r="DN21">
        <v>0.90000199999999997</v>
      </c>
      <c r="DO21">
        <v>9.9997799999999998E-2</v>
      </c>
      <c r="DP21">
        <v>0</v>
      </c>
      <c r="DQ21">
        <v>847.70600000000002</v>
      </c>
      <c r="DR21">
        <v>5.00014</v>
      </c>
      <c r="DS21">
        <v>19175.599999999999</v>
      </c>
      <c r="DT21">
        <v>16921.400000000001</v>
      </c>
      <c r="DU21">
        <v>43.125</v>
      </c>
      <c r="DV21">
        <v>43.561999999999998</v>
      </c>
      <c r="DW21">
        <v>43.5</v>
      </c>
      <c r="DX21">
        <v>42.811999999999998</v>
      </c>
      <c r="DY21">
        <v>44.875</v>
      </c>
      <c r="DZ21">
        <v>1795.36</v>
      </c>
      <c r="EA21">
        <v>199.48</v>
      </c>
      <c r="EB21">
        <v>0</v>
      </c>
      <c r="EC21">
        <v>1566750255.0999999</v>
      </c>
      <c r="ED21">
        <v>848.00096153846096</v>
      </c>
      <c r="EE21">
        <v>-2.6182222212441899</v>
      </c>
      <c r="EF21">
        <v>-450.74871844018799</v>
      </c>
      <c r="EG21">
        <v>19231.976923076902</v>
      </c>
      <c r="EH21">
        <v>15</v>
      </c>
      <c r="EI21">
        <v>1566750320</v>
      </c>
      <c r="EJ21" t="s">
        <v>370</v>
      </c>
      <c r="EK21">
        <v>20</v>
      </c>
      <c r="EL21">
        <v>16.515000000000001</v>
      </c>
      <c r="EM21">
        <v>4.0000000000000001E-3</v>
      </c>
      <c r="EN21">
        <v>5</v>
      </c>
      <c r="EO21">
        <v>12</v>
      </c>
      <c r="EP21">
        <v>0.33</v>
      </c>
      <c r="EQ21">
        <v>0.01</v>
      </c>
      <c r="ER21">
        <v>0.233664717364404</v>
      </c>
      <c r="ES21">
        <v>0.28928781414613203</v>
      </c>
      <c r="ET21">
        <v>5.5119161282402802E-2</v>
      </c>
      <c r="EU21">
        <v>1</v>
      </c>
      <c r="EV21">
        <v>0.40319826736544701</v>
      </c>
      <c r="EW21">
        <v>3.2668078164170097E-2</v>
      </c>
      <c r="EX21">
        <v>4.6939572611455196E-3</v>
      </c>
      <c r="EY21">
        <v>1</v>
      </c>
      <c r="EZ21">
        <v>2</v>
      </c>
      <c r="FA21">
        <v>2</v>
      </c>
      <c r="FB21" t="s">
        <v>352</v>
      </c>
      <c r="FC21">
        <v>2.9158200000000001</v>
      </c>
      <c r="FD21">
        <v>2.7246999999999999</v>
      </c>
      <c r="FE21">
        <v>-3.5449600000000002E-3</v>
      </c>
      <c r="FF21">
        <v>1.47404E-3</v>
      </c>
      <c r="FG21">
        <v>9.9684400000000006E-2</v>
      </c>
      <c r="FH21">
        <v>7.0639999999999994E-2</v>
      </c>
      <c r="FI21">
        <v>26551.4</v>
      </c>
      <c r="FJ21">
        <v>24270.7</v>
      </c>
      <c r="FK21">
        <v>24420.3</v>
      </c>
      <c r="FL21">
        <v>22949.8</v>
      </c>
      <c r="FM21">
        <v>30896.9</v>
      </c>
      <c r="FN21">
        <v>29796.799999999999</v>
      </c>
      <c r="FO21">
        <v>35369.300000000003</v>
      </c>
      <c r="FP21">
        <v>33101.1</v>
      </c>
      <c r="FQ21">
        <v>2.0304000000000002</v>
      </c>
      <c r="FR21">
        <v>1.9042699999999999</v>
      </c>
      <c r="FS21">
        <v>0.11942899999999999</v>
      </c>
      <c r="FT21">
        <v>0</v>
      </c>
      <c r="FU21">
        <v>24.908899999999999</v>
      </c>
      <c r="FV21">
        <v>999.9</v>
      </c>
      <c r="FW21">
        <v>50.201000000000001</v>
      </c>
      <c r="FX21">
        <v>29.536999999999999</v>
      </c>
      <c r="FY21">
        <v>20.848500000000001</v>
      </c>
      <c r="FZ21">
        <v>60.707299999999996</v>
      </c>
      <c r="GA21">
        <v>26.967099999999999</v>
      </c>
      <c r="GB21">
        <v>1</v>
      </c>
      <c r="GC21">
        <v>1.21341E-2</v>
      </c>
      <c r="GD21">
        <v>-0.73534600000000006</v>
      </c>
      <c r="GE21">
        <v>20.193300000000001</v>
      </c>
      <c r="GF21">
        <v>5.25488</v>
      </c>
      <c r="GG21">
        <v>12.0486</v>
      </c>
      <c r="GH21">
        <v>4.9817</v>
      </c>
      <c r="GI21">
        <v>3.3</v>
      </c>
      <c r="GJ21">
        <v>422.6</v>
      </c>
      <c r="GK21">
        <v>9999</v>
      </c>
      <c r="GL21">
        <v>9999</v>
      </c>
      <c r="GM21">
        <v>9999</v>
      </c>
      <c r="GN21">
        <v>1.87927</v>
      </c>
      <c r="GO21">
        <v>1.87714</v>
      </c>
      <c r="GP21">
        <v>1.87469</v>
      </c>
      <c r="GQ21">
        <v>1.875</v>
      </c>
      <c r="GR21">
        <v>1.87541</v>
      </c>
      <c r="GS21">
        <v>1.8742399999999999</v>
      </c>
      <c r="GT21">
        <v>1.87113</v>
      </c>
      <c r="GU21">
        <v>1.87558</v>
      </c>
      <c r="GV21" t="s">
        <v>353</v>
      </c>
      <c r="GW21" t="s">
        <v>19</v>
      </c>
      <c r="GX21" t="s">
        <v>19</v>
      </c>
      <c r="GY21" t="s">
        <v>19</v>
      </c>
      <c r="GZ21" t="s">
        <v>354</v>
      </c>
      <c r="HA21" t="s">
        <v>355</v>
      </c>
      <c r="HB21" t="s">
        <v>356</v>
      </c>
      <c r="HC21" t="s">
        <v>356</v>
      </c>
      <c r="HD21" t="s">
        <v>356</v>
      </c>
      <c r="HE21" t="s">
        <v>356</v>
      </c>
      <c r="HF21">
        <v>0</v>
      </c>
      <c r="HG21">
        <v>100</v>
      </c>
      <c r="HH21">
        <v>100</v>
      </c>
      <c r="HI21">
        <v>16.515000000000001</v>
      </c>
      <c r="HJ21">
        <v>4.0000000000000001E-3</v>
      </c>
      <c r="HK21">
        <v>2</v>
      </c>
      <c r="HL21">
        <v>507.11500000000001</v>
      </c>
      <c r="HM21">
        <v>493.87799999999999</v>
      </c>
      <c r="HN21">
        <v>25.616599999999998</v>
      </c>
      <c r="HO21">
        <v>27.2729</v>
      </c>
      <c r="HP21">
        <v>29.9999</v>
      </c>
      <c r="HQ21">
        <v>27.289000000000001</v>
      </c>
      <c r="HR21">
        <v>27.276199999999999</v>
      </c>
      <c r="HS21">
        <v>0</v>
      </c>
      <c r="HT21">
        <v>45.919800000000002</v>
      </c>
      <c r="HU21">
        <v>11.3721</v>
      </c>
      <c r="HV21">
        <v>25.6981</v>
      </c>
      <c r="HW21">
        <v>0</v>
      </c>
      <c r="HX21">
        <v>12.343</v>
      </c>
      <c r="HY21">
        <v>101.526</v>
      </c>
      <c r="HZ21">
        <v>101.75700000000001</v>
      </c>
    </row>
    <row r="22" spans="1:234" x14ac:dyDescent="0.25">
      <c r="A22">
        <v>7</v>
      </c>
      <c r="B22">
        <v>1566750579</v>
      </c>
      <c r="C22">
        <v>783.90000009536698</v>
      </c>
      <c r="D22" t="s">
        <v>374</v>
      </c>
      <c r="E22" t="s">
        <v>375</v>
      </c>
      <c r="F22" t="s">
        <v>346</v>
      </c>
      <c r="G22" t="s">
        <v>347</v>
      </c>
      <c r="H22" t="s">
        <v>348</v>
      </c>
      <c r="I22">
        <v>1566750579</v>
      </c>
      <c r="J22">
        <f t="shared" si="0"/>
        <v>5.499358459560841E-3</v>
      </c>
      <c r="K22">
        <f t="shared" si="1"/>
        <v>36.404109104131265</v>
      </c>
      <c r="L22">
        <f t="shared" si="2"/>
        <v>353.94099999999997</v>
      </c>
      <c r="M22">
        <f t="shared" si="3"/>
        <v>175.2288453659516</v>
      </c>
      <c r="N22">
        <f t="shared" si="4"/>
        <v>17.519504021710361</v>
      </c>
      <c r="O22">
        <f t="shared" si="5"/>
        <v>35.387271770227997</v>
      </c>
      <c r="P22">
        <f t="shared" si="6"/>
        <v>0.3648376878319845</v>
      </c>
      <c r="Q22">
        <f t="shared" si="7"/>
        <v>2.259254502909303</v>
      </c>
      <c r="R22">
        <f t="shared" si="8"/>
        <v>0.33498588946985702</v>
      </c>
      <c r="S22">
        <f t="shared" si="9"/>
        <v>0.21184432874465042</v>
      </c>
      <c r="T22">
        <f t="shared" si="10"/>
        <v>330.43461935970441</v>
      </c>
      <c r="U22">
        <f t="shared" si="11"/>
        <v>27.768477633457092</v>
      </c>
      <c r="V22">
        <f t="shared" si="12"/>
        <v>27.030899999999999</v>
      </c>
      <c r="W22">
        <f t="shared" si="13"/>
        <v>3.585660419116758</v>
      </c>
      <c r="X22">
        <f t="shared" si="14"/>
        <v>55.244823790893079</v>
      </c>
      <c r="Y22">
        <f t="shared" si="15"/>
        <v>1.9900760004568001</v>
      </c>
      <c r="Z22">
        <f t="shared" si="16"/>
        <v>3.6022849995674293</v>
      </c>
      <c r="AA22">
        <f t="shared" si="17"/>
        <v>1.5955844186599579</v>
      </c>
      <c r="AB22">
        <f t="shared" si="18"/>
        <v>-242.5217080666331</v>
      </c>
      <c r="AC22">
        <f t="shared" si="19"/>
        <v>9.5979131863548268</v>
      </c>
      <c r="AD22">
        <f t="shared" si="20"/>
        <v>0.91747008711426969</v>
      </c>
      <c r="AE22">
        <f t="shared" si="21"/>
        <v>98.42829456654043</v>
      </c>
      <c r="AF22">
        <v>-4.1433356908746902E-2</v>
      </c>
      <c r="AG22">
        <v>4.6512572891490203E-2</v>
      </c>
      <c r="AH22">
        <v>3.4717799142752499</v>
      </c>
      <c r="AI22">
        <v>0</v>
      </c>
      <c r="AJ22">
        <v>0</v>
      </c>
      <c r="AK22">
        <f t="shared" si="22"/>
        <v>1</v>
      </c>
      <c r="AL22">
        <f t="shared" si="23"/>
        <v>0</v>
      </c>
      <c r="AM22">
        <f t="shared" si="24"/>
        <v>52813.971732872815</v>
      </c>
      <c r="AN22" t="s">
        <v>349</v>
      </c>
      <c r="AO22">
        <v>0</v>
      </c>
      <c r="AP22">
        <v>0</v>
      </c>
      <c r="AQ22">
        <f t="shared" si="25"/>
        <v>0</v>
      </c>
      <c r="AR22" t="e">
        <f t="shared" si="26"/>
        <v>#DIV/0!</v>
      </c>
      <c r="AS22">
        <v>0</v>
      </c>
      <c r="AT22" t="s">
        <v>349</v>
      </c>
      <c r="AU22">
        <v>0</v>
      </c>
      <c r="AV22">
        <v>0</v>
      </c>
      <c r="AW22" t="e">
        <f t="shared" si="27"/>
        <v>#DIV/0!</v>
      </c>
      <c r="AX22">
        <v>0.5</v>
      </c>
      <c r="AY22">
        <f t="shared" si="28"/>
        <v>1686.0263995811024</v>
      </c>
      <c r="AZ22">
        <f t="shared" si="29"/>
        <v>36.404109104131265</v>
      </c>
      <c r="BA22" t="e">
        <f t="shared" si="30"/>
        <v>#DIV/0!</v>
      </c>
      <c r="BB22" t="e">
        <f t="shared" si="31"/>
        <v>#DIV/0!</v>
      </c>
      <c r="BC22">
        <f t="shared" si="32"/>
        <v>2.1591660197714555E-2</v>
      </c>
      <c r="BD22" t="e">
        <f t="shared" si="33"/>
        <v>#DIV/0!</v>
      </c>
      <c r="BE22" t="s">
        <v>349</v>
      </c>
      <c r="BF22">
        <v>0</v>
      </c>
      <c r="BG22">
        <f t="shared" si="34"/>
        <v>0</v>
      </c>
      <c r="BH22" t="e">
        <f t="shared" si="35"/>
        <v>#DIV/0!</v>
      </c>
      <c r="BI22" t="e">
        <f t="shared" si="36"/>
        <v>#DIV/0!</v>
      </c>
      <c r="BJ22" t="e">
        <f t="shared" si="37"/>
        <v>#DIV/0!</v>
      </c>
      <c r="BK22" t="e">
        <f t="shared" si="38"/>
        <v>#DIV/0!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f t="shared" si="39"/>
        <v>2000.05</v>
      </c>
      <c r="CE22">
        <f t="shared" si="40"/>
        <v>1686.0263995811024</v>
      </c>
      <c r="CF22">
        <f t="shared" si="41"/>
        <v>0.84299212498742648</v>
      </c>
      <c r="CG22">
        <f t="shared" si="42"/>
        <v>0.19598424997485314</v>
      </c>
      <c r="CH22">
        <v>6</v>
      </c>
      <c r="CI22">
        <v>0.5</v>
      </c>
      <c r="CJ22" t="s">
        <v>350</v>
      </c>
      <c r="CK22">
        <v>1566750579</v>
      </c>
      <c r="CL22">
        <v>353.94099999999997</v>
      </c>
      <c r="CM22">
        <v>399.959</v>
      </c>
      <c r="CN22">
        <v>19.904599999999999</v>
      </c>
      <c r="CO22">
        <v>13.437099999999999</v>
      </c>
      <c r="CP22">
        <v>500.029</v>
      </c>
      <c r="CQ22">
        <v>99.880600000000001</v>
      </c>
      <c r="CR22">
        <v>0.100108</v>
      </c>
      <c r="CS22">
        <v>27.1097</v>
      </c>
      <c r="CT22">
        <v>27.030899999999999</v>
      </c>
      <c r="CU22">
        <v>999.9</v>
      </c>
      <c r="CV22">
        <v>0</v>
      </c>
      <c r="CW22">
        <v>0</v>
      </c>
      <c r="CX22">
        <v>10003.799999999999</v>
      </c>
      <c r="CY22">
        <v>0</v>
      </c>
      <c r="CZ22">
        <v>820.80700000000002</v>
      </c>
      <c r="DA22">
        <v>-46.017200000000003</v>
      </c>
      <c r="DB22">
        <v>361.13</v>
      </c>
      <c r="DC22">
        <v>405.40600000000001</v>
      </c>
      <c r="DD22">
        <v>6.4675700000000003</v>
      </c>
      <c r="DE22">
        <v>330.43700000000001</v>
      </c>
      <c r="DF22">
        <v>399.959</v>
      </c>
      <c r="DG22">
        <v>19.890599999999999</v>
      </c>
      <c r="DH22">
        <v>13.437099999999999</v>
      </c>
      <c r="DI22">
        <v>1.9880899999999999</v>
      </c>
      <c r="DJ22">
        <v>1.3421000000000001</v>
      </c>
      <c r="DK22">
        <v>17.349799999999998</v>
      </c>
      <c r="DL22">
        <v>11.2788</v>
      </c>
      <c r="DM22">
        <v>2000.05</v>
      </c>
      <c r="DN22">
        <v>0.90001200000000003</v>
      </c>
      <c r="DO22">
        <v>9.9988199999999999E-2</v>
      </c>
      <c r="DP22">
        <v>0</v>
      </c>
      <c r="DQ22">
        <v>790.06500000000005</v>
      </c>
      <c r="DR22">
        <v>5.00014</v>
      </c>
      <c r="DS22">
        <v>18141.099999999999</v>
      </c>
      <c r="DT22">
        <v>16923.3</v>
      </c>
      <c r="DU22">
        <v>42.875</v>
      </c>
      <c r="DV22">
        <v>43.186999999999998</v>
      </c>
      <c r="DW22">
        <v>43.186999999999998</v>
      </c>
      <c r="DX22">
        <v>42.561999999999998</v>
      </c>
      <c r="DY22">
        <v>44.75</v>
      </c>
      <c r="DZ22">
        <v>1795.57</v>
      </c>
      <c r="EA22">
        <v>199.48</v>
      </c>
      <c r="EB22">
        <v>0</v>
      </c>
      <c r="EC22">
        <v>1566750546.0999999</v>
      </c>
      <c r="ED22">
        <v>789.97942307692301</v>
      </c>
      <c r="EE22">
        <v>0.77418803352980003</v>
      </c>
      <c r="EF22">
        <v>208.63931650431701</v>
      </c>
      <c r="EG22">
        <v>18115.080769230801</v>
      </c>
      <c r="EH22">
        <v>15</v>
      </c>
      <c r="EI22">
        <v>1566750542.5</v>
      </c>
      <c r="EJ22" t="s">
        <v>376</v>
      </c>
      <c r="EK22">
        <v>22</v>
      </c>
      <c r="EL22">
        <v>23.504000000000001</v>
      </c>
      <c r="EM22">
        <v>1.4E-2</v>
      </c>
      <c r="EN22">
        <v>400</v>
      </c>
      <c r="EO22">
        <v>13</v>
      </c>
      <c r="EP22">
        <v>0.03</v>
      </c>
      <c r="EQ22">
        <v>0.01</v>
      </c>
      <c r="ER22">
        <v>36.402600212481303</v>
      </c>
      <c r="ES22">
        <v>-0.23971603819673201</v>
      </c>
      <c r="ET22">
        <v>0.16671186861197801</v>
      </c>
      <c r="EU22">
        <v>1</v>
      </c>
      <c r="EV22">
        <v>0.36209780645842798</v>
      </c>
      <c r="EW22">
        <v>9.6219047063119095E-2</v>
      </c>
      <c r="EX22">
        <v>2.2771234160851E-2</v>
      </c>
      <c r="EY22">
        <v>1</v>
      </c>
      <c r="EZ22">
        <v>2</v>
      </c>
      <c r="FA22">
        <v>2</v>
      </c>
      <c r="FB22" t="s">
        <v>352</v>
      </c>
      <c r="FC22">
        <v>2.91588</v>
      </c>
      <c r="FD22">
        <v>2.7248600000000001</v>
      </c>
      <c r="FE22">
        <v>8.0262399999999998E-2</v>
      </c>
      <c r="FF22">
        <v>9.2303399999999994E-2</v>
      </c>
      <c r="FG22">
        <v>0.100727</v>
      </c>
      <c r="FH22">
        <v>7.4742699999999995E-2</v>
      </c>
      <c r="FI22">
        <v>24345.7</v>
      </c>
      <c r="FJ22">
        <v>22072.7</v>
      </c>
      <c r="FK22">
        <v>24430.9</v>
      </c>
      <c r="FL22">
        <v>22958.799999999999</v>
      </c>
      <c r="FM22">
        <v>30875.4</v>
      </c>
      <c r="FN22">
        <v>29677.1</v>
      </c>
      <c r="FO22">
        <v>35386.1</v>
      </c>
      <c r="FP22">
        <v>33114.300000000003</v>
      </c>
      <c r="FQ22">
        <v>2.0324</v>
      </c>
      <c r="FR22">
        <v>1.9105700000000001</v>
      </c>
      <c r="FS22">
        <v>0.126444</v>
      </c>
      <c r="FT22">
        <v>0</v>
      </c>
      <c r="FU22">
        <v>24.959700000000002</v>
      </c>
      <c r="FV22">
        <v>999.9</v>
      </c>
      <c r="FW22">
        <v>49.005000000000003</v>
      </c>
      <c r="FX22">
        <v>29.617999999999999</v>
      </c>
      <c r="FY22">
        <v>20.448399999999999</v>
      </c>
      <c r="FZ22">
        <v>60.7973</v>
      </c>
      <c r="GA22">
        <v>27.1554</v>
      </c>
      <c r="GB22">
        <v>1</v>
      </c>
      <c r="GC22">
        <v>-7.2306899999999997E-3</v>
      </c>
      <c r="GD22">
        <v>0.97495600000000004</v>
      </c>
      <c r="GE22">
        <v>20.191400000000002</v>
      </c>
      <c r="GF22">
        <v>5.2494899999999998</v>
      </c>
      <c r="GG22">
        <v>12.048999999999999</v>
      </c>
      <c r="GH22">
        <v>4.98095</v>
      </c>
      <c r="GI22">
        <v>3.2993299999999999</v>
      </c>
      <c r="GJ22">
        <v>422.6</v>
      </c>
      <c r="GK22">
        <v>9999</v>
      </c>
      <c r="GL22">
        <v>9999</v>
      </c>
      <c r="GM22">
        <v>9999</v>
      </c>
      <c r="GN22">
        <v>1.8792599999999999</v>
      </c>
      <c r="GO22">
        <v>1.87713</v>
      </c>
      <c r="GP22">
        <v>1.87466</v>
      </c>
      <c r="GQ22">
        <v>1.875</v>
      </c>
      <c r="GR22">
        <v>1.8754</v>
      </c>
      <c r="GS22">
        <v>1.8742000000000001</v>
      </c>
      <c r="GT22">
        <v>1.87104</v>
      </c>
      <c r="GU22">
        <v>1.8755200000000001</v>
      </c>
      <c r="GV22" t="s">
        <v>353</v>
      </c>
      <c r="GW22" t="s">
        <v>19</v>
      </c>
      <c r="GX22" t="s">
        <v>19</v>
      </c>
      <c r="GY22" t="s">
        <v>19</v>
      </c>
      <c r="GZ22" t="s">
        <v>354</v>
      </c>
      <c r="HA22" t="s">
        <v>355</v>
      </c>
      <c r="HB22" t="s">
        <v>356</v>
      </c>
      <c r="HC22" t="s">
        <v>356</v>
      </c>
      <c r="HD22" t="s">
        <v>356</v>
      </c>
      <c r="HE22" t="s">
        <v>356</v>
      </c>
      <c r="HF22">
        <v>0</v>
      </c>
      <c r="HG22">
        <v>100</v>
      </c>
      <c r="HH22">
        <v>100</v>
      </c>
      <c r="HI22">
        <v>23.504000000000001</v>
      </c>
      <c r="HJ22">
        <v>1.4E-2</v>
      </c>
      <c r="HK22">
        <v>2</v>
      </c>
      <c r="HL22">
        <v>506.41500000000002</v>
      </c>
      <c r="HM22">
        <v>496.27600000000001</v>
      </c>
      <c r="HN22">
        <v>24.250499999999999</v>
      </c>
      <c r="HO22">
        <v>27.0016</v>
      </c>
      <c r="HP22">
        <v>30</v>
      </c>
      <c r="HQ22">
        <v>27.065100000000001</v>
      </c>
      <c r="HR22">
        <v>27.053699999999999</v>
      </c>
      <c r="HS22">
        <v>19.988700000000001</v>
      </c>
      <c r="HT22">
        <v>39.654600000000002</v>
      </c>
      <c r="HU22">
        <v>4.1964600000000001</v>
      </c>
      <c r="HV22">
        <v>24.226099999999999</v>
      </c>
      <c r="HW22">
        <v>400</v>
      </c>
      <c r="HX22">
        <v>13.4063</v>
      </c>
      <c r="HY22">
        <v>101.572</v>
      </c>
      <c r="HZ22">
        <v>101.797</v>
      </c>
    </row>
    <row r="23" spans="1:234" x14ac:dyDescent="0.25">
      <c r="A23">
        <v>8</v>
      </c>
      <c r="B23">
        <v>1566750689</v>
      </c>
      <c r="C23">
        <v>893.90000009536698</v>
      </c>
      <c r="D23" t="s">
        <v>377</v>
      </c>
      <c r="E23" t="s">
        <v>378</v>
      </c>
      <c r="F23" t="s">
        <v>346</v>
      </c>
      <c r="G23" t="s">
        <v>347</v>
      </c>
      <c r="H23" t="s">
        <v>348</v>
      </c>
      <c r="I23">
        <v>1566750689</v>
      </c>
      <c r="J23">
        <f t="shared" si="0"/>
        <v>4.8530953260890186E-3</v>
      </c>
      <c r="K23">
        <f t="shared" si="1"/>
        <v>37.978057267155762</v>
      </c>
      <c r="L23">
        <f t="shared" si="2"/>
        <v>451.72500000000002</v>
      </c>
      <c r="M23">
        <f t="shared" si="3"/>
        <v>237.15280006787279</v>
      </c>
      <c r="N23">
        <f t="shared" si="4"/>
        <v>23.709037860506132</v>
      </c>
      <c r="O23">
        <f t="shared" si="5"/>
        <v>45.16061005593</v>
      </c>
      <c r="P23">
        <f t="shared" si="6"/>
        <v>0.31517068366897344</v>
      </c>
      <c r="Q23">
        <f t="shared" si="7"/>
        <v>2.2599148015573109</v>
      </c>
      <c r="R23">
        <f t="shared" si="8"/>
        <v>0.29263044276259692</v>
      </c>
      <c r="S23">
        <f t="shared" si="9"/>
        <v>0.18478466500122359</v>
      </c>
      <c r="T23">
        <f t="shared" si="10"/>
        <v>330.50343556195156</v>
      </c>
      <c r="U23">
        <f t="shared" si="11"/>
        <v>27.882703405081379</v>
      </c>
      <c r="V23">
        <f t="shared" si="12"/>
        <v>27.002400000000002</v>
      </c>
      <c r="W23">
        <f t="shared" si="13"/>
        <v>3.5796642347965135</v>
      </c>
      <c r="X23">
        <f t="shared" si="14"/>
        <v>54.943250540368446</v>
      </c>
      <c r="Y23">
        <f t="shared" si="15"/>
        <v>1.96766195140584</v>
      </c>
      <c r="Z23">
        <f t="shared" si="16"/>
        <v>3.5812623608065199</v>
      </c>
      <c r="AA23">
        <f t="shared" si="17"/>
        <v>1.6120022833906735</v>
      </c>
      <c r="AB23">
        <f t="shared" si="18"/>
        <v>-214.02150388052573</v>
      </c>
      <c r="AC23">
        <f t="shared" si="19"/>
        <v>0.92595760353984524</v>
      </c>
      <c r="AD23">
        <f t="shared" si="20"/>
        <v>8.8430266463572271E-2</v>
      </c>
      <c r="AE23">
        <f t="shared" si="21"/>
        <v>117.49631955142922</v>
      </c>
      <c r="AF23">
        <v>-4.1451201968001998E-2</v>
      </c>
      <c r="AG23">
        <v>4.6532605533817099E-2</v>
      </c>
      <c r="AH23">
        <v>3.47296243920248</v>
      </c>
      <c r="AI23">
        <v>0</v>
      </c>
      <c r="AJ23">
        <v>0</v>
      </c>
      <c r="AK23">
        <f t="shared" si="22"/>
        <v>1</v>
      </c>
      <c r="AL23">
        <f t="shared" si="23"/>
        <v>0</v>
      </c>
      <c r="AM23">
        <f t="shared" si="24"/>
        <v>52853.19369905351</v>
      </c>
      <c r="AN23" t="s">
        <v>349</v>
      </c>
      <c r="AO23">
        <v>0</v>
      </c>
      <c r="AP23">
        <v>0</v>
      </c>
      <c r="AQ23">
        <f t="shared" si="25"/>
        <v>0</v>
      </c>
      <c r="AR23" t="e">
        <f t="shared" si="26"/>
        <v>#DIV/0!</v>
      </c>
      <c r="AS23">
        <v>0</v>
      </c>
      <c r="AT23" t="s">
        <v>349</v>
      </c>
      <c r="AU23">
        <v>0</v>
      </c>
      <c r="AV23">
        <v>0</v>
      </c>
      <c r="AW23" t="e">
        <f t="shared" si="27"/>
        <v>#DIV/0!</v>
      </c>
      <c r="AX23">
        <v>0.5</v>
      </c>
      <c r="AY23">
        <f t="shared" si="28"/>
        <v>1686.3725995810626</v>
      </c>
      <c r="AZ23">
        <f t="shared" si="29"/>
        <v>37.978057267155762</v>
      </c>
      <c r="BA23" t="e">
        <f t="shared" si="30"/>
        <v>#DIV/0!</v>
      </c>
      <c r="BB23" t="e">
        <f t="shared" si="31"/>
        <v>#DIV/0!</v>
      </c>
      <c r="BC23">
        <f t="shared" si="32"/>
        <v>2.2520561159847158E-2</v>
      </c>
      <c r="BD23" t="e">
        <f t="shared" si="33"/>
        <v>#DIV/0!</v>
      </c>
      <c r="BE23" t="s">
        <v>349</v>
      </c>
      <c r="BF23">
        <v>0</v>
      </c>
      <c r="BG23">
        <f t="shared" si="34"/>
        <v>0</v>
      </c>
      <c r="BH23" t="e">
        <f t="shared" si="35"/>
        <v>#DIV/0!</v>
      </c>
      <c r="BI23" t="e">
        <f t="shared" si="36"/>
        <v>#DIV/0!</v>
      </c>
      <c r="BJ23" t="e">
        <f t="shared" si="37"/>
        <v>#DIV/0!</v>
      </c>
      <c r="BK23" t="e">
        <f t="shared" si="38"/>
        <v>#DIV/0!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f t="shared" si="39"/>
        <v>2000.46</v>
      </c>
      <c r="CE23">
        <f t="shared" si="40"/>
        <v>1686.3725995810626</v>
      </c>
      <c r="CF23">
        <f t="shared" si="41"/>
        <v>0.84299241153587801</v>
      </c>
      <c r="CG23">
        <f t="shared" si="42"/>
        <v>0.19598482307175588</v>
      </c>
      <c r="CH23">
        <v>6</v>
      </c>
      <c r="CI23">
        <v>0.5</v>
      </c>
      <c r="CJ23" t="s">
        <v>350</v>
      </c>
      <c r="CK23">
        <v>1566750689</v>
      </c>
      <c r="CL23">
        <v>451.72500000000002</v>
      </c>
      <c r="CM23">
        <v>499.92099999999999</v>
      </c>
      <c r="CN23">
        <v>19.681799999999999</v>
      </c>
      <c r="CO23">
        <v>13.973699999999999</v>
      </c>
      <c r="CP23">
        <v>500.08699999999999</v>
      </c>
      <c r="CQ23">
        <v>99.873699999999999</v>
      </c>
      <c r="CR23">
        <v>9.9978800000000007E-2</v>
      </c>
      <c r="CS23">
        <v>27.01</v>
      </c>
      <c r="CT23">
        <v>27.002400000000002</v>
      </c>
      <c r="CU23">
        <v>999.9</v>
      </c>
      <c r="CV23">
        <v>0</v>
      </c>
      <c r="CW23">
        <v>0</v>
      </c>
      <c r="CX23">
        <v>10008.799999999999</v>
      </c>
      <c r="CY23">
        <v>0</v>
      </c>
      <c r="CZ23">
        <v>1018.15</v>
      </c>
      <c r="DA23">
        <v>-48.195599999999999</v>
      </c>
      <c r="DB23">
        <v>460.79500000000002</v>
      </c>
      <c r="DC23">
        <v>507.00599999999997</v>
      </c>
      <c r="DD23">
        <v>5.7080900000000003</v>
      </c>
      <c r="DE23">
        <v>426.08</v>
      </c>
      <c r="DF23">
        <v>499.92099999999999</v>
      </c>
      <c r="DG23">
        <v>19.661799999999999</v>
      </c>
      <c r="DH23">
        <v>13.973699999999999</v>
      </c>
      <c r="DI23">
        <v>1.9657</v>
      </c>
      <c r="DJ23">
        <v>1.39561</v>
      </c>
      <c r="DK23">
        <v>17.1707</v>
      </c>
      <c r="DL23">
        <v>11.87</v>
      </c>
      <c r="DM23">
        <v>2000.46</v>
      </c>
      <c r="DN23">
        <v>0.90000500000000005</v>
      </c>
      <c r="DO23">
        <v>9.9995299999999995E-2</v>
      </c>
      <c r="DP23">
        <v>0</v>
      </c>
      <c r="DQ23">
        <v>791.04499999999996</v>
      </c>
      <c r="DR23">
        <v>5.00014</v>
      </c>
      <c r="DS23">
        <v>18528.599999999999</v>
      </c>
      <c r="DT23">
        <v>16926.7</v>
      </c>
      <c r="DU23">
        <v>42.75</v>
      </c>
      <c r="DV23">
        <v>43.186999999999998</v>
      </c>
      <c r="DW23">
        <v>43.186999999999998</v>
      </c>
      <c r="DX23">
        <v>42.436999999999998</v>
      </c>
      <c r="DY23">
        <v>44.625</v>
      </c>
      <c r="DZ23">
        <v>1795.92</v>
      </c>
      <c r="EA23">
        <v>199.54</v>
      </c>
      <c r="EB23">
        <v>0</v>
      </c>
      <c r="EC23">
        <v>1566750655.9000001</v>
      </c>
      <c r="ED23">
        <v>791.45438461538504</v>
      </c>
      <c r="EE23">
        <v>1.3024273468868599</v>
      </c>
      <c r="EF23">
        <v>643.72307656673797</v>
      </c>
      <c r="EG23">
        <v>18533.0961538462</v>
      </c>
      <c r="EH23">
        <v>15</v>
      </c>
      <c r="EI23">
        <v>1566750646</v>
      </c>
      <c r="EJ23" t="s">
        <v>379</v>
      </c>
      <c r="EK23">
        <v>23</v>
      </c>
      <c r="EL23">
        <v>25.645</v>
      </c>
      <c r="EM23">
        <v>0.02</v>
      </c>
      <c r="EN23">
        <v>500</v>
      </c>
      <c r="EO23">
        <v>13</v>
      </c>
      <c r="EP23">
        <v>0.02</v>
      </c>
      <c r="EQ23">
        <v>0.01</v>
      </c>
      <c r="ER23">
        <v>38.050161557486803</v>
      </c>
      <c r="ES23">
        <v>-0.184155706661742</v>
      </c>
      <c r="ET23">
        <v>7.48791744763211E-2</v>
      </c>
      <c r="EU23">
        <v>1</v>
      </c>
      <c r="EV23">
        <v>0.32384963492207502</v>
      </c>
      <c r="EW23">
        <v>-3.10995823621588E-2</v>
      </c>
      <c r="EX23">
        <v>5.35990693568714E-3</v>
      </c>
      <c r="EY23">
        <v>1</v>
      </c>
      <c r="EZ23">
        <v>2</v>
      </c>
      <c r="FA23">
        <v>2</v>
      </c>
      <c r="FB23" t="s">
        <v>352</v>
      </c>
      <c r="FC23">
        <v>2.9160699999999999</v>
      </c>
      <c r="FD23">
        <v>2.72478</v>
      </c>
      <c r="FE23">
        <v>9.7774600000000003E-2</v>
      </c>
      <c r="FF23">
        <v>0.10903500000000001</v>
      </c>
      <c r="FG23">
        <v>9.9905099999999997E-2</v>
      </c>
      <c r="FH23">
        <v>7.6944499999999999E-2</v>
      </c>
      <c r="FI23">
        <v>23884.6</v>
      </c>
      <c r="FJ23">
        <v>21668.6</v>
      </c>
      <c r="FK23">
        <v>24433.200000000001</v>
      </c>
      <c r="FL23">
        <v>22961.4</v>
      </c>
      <c r="FM23">
        <v>30907.4</v>
      </c>
      <c r="FN23">
        <v>29609.599999999999</v>
      </c>
      <c r="FO23">
        <v>35390.199999999997</v>
      </c>
      <c r="FP23">
        <v>33117.9</v>
      </c>
      <c r="FQ23">
        <v>2.0342500000000001</v>
      </c>
      <c r="FR23">
        <v>1.91317</v>
      </c>
      <c r="FS23">
        <v>0.12875</v>
      </c>
      <c r="FT23">
        <v>0</v>
      </c>
      <c r="FU23">
        <v>24.8932</v>
      </c>
      <c r="FV23">
        <v>999.9</v>
      </c>
      <c r="FW23">
        <v>48.735999999999997</v>
      </c>
      <c r="FX23">
        <v>29.648</v>
      </c>
      <c r="FY23">
        <v>20.372599999999998</v>
      </c>
      <c r="FZ23">
        <v>60.4773</v>
      </c>
      <c r="GA23">
        <v>26.9391</v>
      </c>
      <c r="GB23">
        <v>1</v>
      </c>
      <c r="GC23">
        <v>-1.3440000000000001E-2</v>
      </c>
      <c r="GD23">
        <v>0.19884299999999999</v>
      </c>
      <c r="GE23">
        <v>20.195499999999999</v>
      </c>
      <c r="GF23">
        <v>5.2536800000000001</v>
      </c>
      <c r="GG23">
        <v>12.048</v>
      </c>
      <c r="GH23">
        <v>4.9816000000000003</v>
      </c>
      <c r="GI23">
        <v>3.3</v>
      </c>
      <c r="GJ23">
        <v>422.7</v>
      </c>
      <c r="GK23">
        <v>9999</v>
      </c>
      <c r="GL23">
        <v>9999</v>
      </c>
      <c r="GM23">
        <v>9999</v>
      </c>
      <c r="GN23">
        <v>1.87924</v>
      </c>
      <c r="GO23">
        <v>1.87714</v>
      </c>
      <c r="GP23">
        <v>1.8746799999999999</v>
      </c>
      <c r="GQ23">
        <v>1.875</v>
      </c>
      <c r="GR23">
        <v>1.8753599999999999</v>
      </c>
      <c r="GS23">
        <v>1.87416</v>
      </c>
      <c r="GT23">
        <v>1.8710599999999999</v>
      </c>
      <c r="GU23">
        <v>1.87558</v>
      </c>
      <c r="GV23" t="s">
        <v>353</v>
      </c>
      <c r="GW23" t="s">
        <v>19</v>
      </c>
      <c r="GX23" t="s">
        <v>19</v>
      </c>
      <c r="GY23" t="s">
        <v>19</v>
      </c>
      <c r="GZ23" t="s">
        <v>354</v>
      </c>
      <c r="HA23" t="s">
        <v>355</v>
      </c>
      <c r="HB23" t="s">
        <v>356</v>
      </c>
      <c r="HC23" t="s">
        <v>356</v>
      </c>
      <c r="HD23" t="s">
        <v>356</v>
      </c>
      <c r="HE23" t="s">
        <v>356</v>
      </c>
      <c r="HF23">
        <v>0</v>
      </c>
      <c r="HG23">
        <v>100</v>
      </c>
      <c r="HH23">
        <v>100</v>
      </c>
      <c r="HI23">
        <v>25.645</v>
      </c>
      <c r="HJ23">
        <v>0.02</v>
      </c>
      <c r="HK23">
        <v>2</v>
      </c>
      <c r="HL23">
        <v>506.99200000000002</v>
      </c>
      <c r="HM23">
        <v>497.49900000000002</v>
      </c>
      <c r="HN23">
        <v>24.855899999999998</v>
      </c>
      <c r="HO23">
        <v>26.941700000000001</v>
      </c>
      <c r="HP23">
        <v>29.9999</v>
      </c>
      <c r="HQ23">
        <v>26.996600000000001</v>
      </c>
      <c r="HR23">
        <v>26.987500000000001</v>
      </c>
      <c r="HS23">
        <v>23.9481</v>
      </c>
      <c r="HT23">
        <v>36.431199999999997</v>
      </c>
      <c r="HU23">
        <v>2.38748</v>
      </c>
      <c r="HV23">
        <v>24.848299999999998</v>
      </c>
      <c r="HW23">
        <v>500</v>
      </c>
      <c r="HX23">
        <v>14.032400000000001</v>
      </c>
      <c r="HY23">
        <v>101.583</v>
      </c>
      <c r="HZ23">
        <v>101.80800000000001</v>
      </c>
    </row>
    <row r="24" spans="1:234" x14ac:dyDescent="0.25">
      <c r="A24">
        <v>9</v>
      </c>
      <c r="B24">
        <v>1566750776</v>
      </c>
      <c r="C24">
        <v>980.90000009536698</v>
      </c>
      <c r="D24" t="s">
        <v>380</v>
      </c>
      <c r="E24" t="s">
        <v>381</v>
      </c>
      <c r="F24" t="s">
        <v>346</v>
      </c>
      <c r="G24" t="s">
        <v>347</v>
      </c>
      <c r="H24" t="s">
        <v>348</v>
      </c>
      <c r="I24">
        <v>1566750776</v>
      </c>
      <c r="J24">
        <f t="shared" si="0"/>
        <v>4.2955815339190961E-3</v>
      </c>
      <c r="K24">
        <f t="shared" si="1"/>
        <v>39.019766649354338</v>
      </c>
      <c r="L24">
        <f t="shared" si="2"/>
        <v>550.37599999999998</v>
      </c>
      <c r="M24">
        <f t="shared" si="3"/>
        <v>295.86941954162472</v>
      </c>
      <c r="N24">
        <f t="shared" si="4"/>
        <v>29.579464416735455</v>
      </c>
      <c r="O24">
        <f t="shared" si="5"/>
        <v>55.023690292314399</v>
      </c>
      <c r="P24">
        <f t="shared" si="6"/>
        <v>0.27130338193353937</v>
      </c>
      <c r="Q24">
        <f t="shared" si="7"/>
        <v>2.2637654190017655</v>
      </c>
      <c r="R24">
        <f t="shared" si="8"/>
        <v>0.25444764068601655</v>
      </c>
      <c r="S24">
        <f t="shared" si="9"/>
        <v>0.16045685213513217</v>
      </c>
      <c r="T24">
        <f t="shared" si="10"/>
        <v>330.43049443969704</v>
      </c>
      <c r="U24">
        <f t="shared" si="11"/>
        <v>28.050235163052257</v>
      </c>
      <c r="V24">
        <f t="shared" si="12"/>
        <v>27.1188</v>
      </c>
      <c r="W24">
        <f t="shared" si="13"/>
        <v>3.6042091697636618</v>
      </c>
      <c r="X24">
        <f t="shared" si="14"/>
        <v>54.871892506008436</v>
      </c>
      <c r="Y24">
        <f t="shared" si="15"/>
        <v>1.96343365400717</v>
      </c>
      <c r="Z24">
        <f t="shared" si="16"/>
        <v>3.5782138438038662</v>
      </c>
      <c r="AA24">
        <f t="shared" si="17"/>
        <v>1.6407755157564918</v>
      </c>
      <c r="AB24">
        <f t="shared" si="18"/>
        <v>-189.43514564583214</v>
      </c>
      <c r="AC24">
        <f t="shared" si="19"/>
        <v>-15.04804015249527</v>
      </c>
      <c r="AD24">
        <f t="shared" si="20"/>
        <v>-1.4353958488414376</v>
      </c>
      <c r="AE24">
        <f t="shared" si="21"/>
        <v>124.51191279252819</v>
      </c>
      <c r="AF24">
        <v>-4.1555362969789601E-2</v>
      </c>
      <c r="AG24">
        <v>4.6649535383328597E-2</v>
      </c>
      <c r="AH24">
        <v>3.4798612736142198</v>
      </c>
      <c r="AI24">
        <v>0</v>
      </c>
      <c r="AJ24">
        <v>0</v>
      </c>
      <c r="AK24">
        <f t="shared" si="22"/>
        <v>1</v>
      </c>
      <c r="AL24">
        <f t="shared" si="23"/>
        <v>0</v>
      </c>
      <c r="AM24">
        <f t="shared" si="24"/>
        <v>52983.096960788258</v>
      </c>
      <c r="AN24" t="s">
        <v>349</v>
      </c>
      <c r="AO24">
        <v>0</v>
      </c>
      <c r="AP24">
        <v>0</v>
      </c>
      <c r="AQ24">
        <f t="shared" si="25"/>
        <v>0</v>
      </c>
      <c r="AR24" t="e">
        <f t="shared" si="26"/>
        <v>#DIV/0!</v>
      </c>
      <c r="AS24">
        <v>0</v>
      </c>
      <c r="AT24" t="s">
        <v>349</v>
      </c>
      <c r="AU24">
        <v>0</v>
      </c>
      <c r="AV24">
        <v>0</v>
      </c>
      <c r="AW24" t="e">
        <f t="shared" si="27"/>
        <v>#DIV/0!</v>
      </c>
      <c r="AX24">
        <v>0.5</v>
      </c>
      <c r="AY24">
        <f t="shared" si="28"/>
        <v>1685.99399958101</v>
      </c>
      <c r="AZ24">
        <f t="shared" si="29"/>
        <v>39.019766649354338</v>
      </c>
      <c r="BA24" t="e">
        <f t="shared" si="30"/>
        <v>#DIV/0!</v>
      </c>
      <c r="BB24" t="e">
        <f t="shared" si="31"/>
        <v>#DIV/0!</v>
      </c>
      <c r="BC24">
        <f t="shared" si="32"/>
        <v>2.3143478956064625E-2</v>
      </c>
      <c r="BD24" t="e">
        <f t="shared" si="33"/>
        <v>#DIV/0!</v>
      </c>
      <c r="BE24" t="s">
        <v>349</v>
      </c>
      <c r="BF24">
        <v>0</v>
      </c>
      <c r="BG24">
        <f t="shared" si="34"/>
        <v>0</v>
      </c>
      <c r="BH24" t="e">
        <f t="shared" si="35"/>
        <v>#DIV/0!</v>
      </c>
      <c r="BI24" t="e">
        <f t="shared" si="36"/>
        <v>#DIV/0!</v>
      </c>
      <c r="BJ24" t="e">
        <f t="shared" si="37"/>
        <v>#DIV/0!</v>
      </c>
      <c r="BK24" t="e">
        <f t="shared" si="38"/>
        <v>#DIV/0!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f t="shared" si="39"/>
        <v>2000.01</v>
      </c>
      <c r="CE24">
        <f t="shared" si="40"/>
        <v>1685.99399958101</v>
      </c>
      <c r="CF24">
        <f t="shared" si="41"/>
        <v>0.84299278482658091</v>
      </c>
      <c r="CG24">
        <f t="shared" si="42"/>
        <v>0.19598556965316188</v>
      </c>
      <c r="CH24">
        <v>6</v>
      </c>
      <c r="CI24">
        <v>0.5</v>
      </c>
      <c r="CJ24" t="s">
        <v>350</v>
      </c>
      <c r="CK24">
        <v>1566750776</v>
      </c>
      <c r="CL24">
        <v>550.37599999999998</v>
      </c>
      <c r="CM24">
        <v>600.04300000000001</v>
      </c>
      <c r="CN24">
        <v>19.639299999999999</v>
      </c>
      <c r="CO24">
        <v>14.5852</v>
      </c>
      <c r="CP24">
        <v>499.93700000000001</v>
      </c>
      <c r="CQ24">
        <v>99.875200000000007</v>
      </c>
      <c r="CR24">
        <v>9.9526900000000001E-2</v>
      </c>
      <c r="CS24">
        <v>26.9955</v>
      </c>
      <c r="CT24">
        <v>27.1188</v>
      </c>
      <c r="CU24">
        <v>999.9</v>
      </c>
      <c r="CV24">
        <v>0</v>
      </c>
      <c r="CW24">
        <v>0</v>
      </c>
      <c r="CX24">
        <v>10033.799999999999</v>
      </c>
      <c r="CY24">
        <v>0</v>
      </c>
      <c r="CZ24">
        <v>1293.19</v>
      </c>
      <c r="DA24">
        <v>-51.7057</v>
      </c>
      <c r="DB24">
        <v>559.31100000000004</v>
      </c>
      <c r="DC24">
        <v>608.92399999999998</v>
      </c>
      <c r="DD24">
        <v>5.0350999999999999</v>
      </c>
      <c r="DE24">
        <v>522.69200000000001</v>
      </c>
      <c r="DF24">
        <v>600.04300000000001</v>
      </c>
      <c r="DG24">
        <v>19.600300000000001</v>
      </c>
      <c r="DH24">
        <v>14.5852</v>
      </c>
      <c r="DI24">
        <v>1.9595899999999999</v>
      </c>
      <c r="DJ24">
        <v>1.4567000000000001</v>
      </c>
      <c r="DK24">
        <v>17.121500000000001</v>
      </c>
      <c r="DL24">
        <v>12.521100000000001</v>
      </c>
      <c r="DM24">
        <v>2000.01</v>
      </c>
      <c r="DN24">
        <v>0.89998999999999996</v>
      </c>
      <c r="DO24">
        <v>0.10001</v>
      </c>
      <c r="DP24">
        <v>0</v>
      </c>
      <c r="DQ24">
        <v>791.21900000000005</v>
      </c>
      <c r="DR24">
        <v>5.00014</v>
      </c>
      <c r="DS24">
        <v>19029</v>
      </c>
      <c r="DT24">
        <v>16922.8</v>
      </c>
      <c r="DU24">
        <v>42.811999999999998</v>
      </c>
      <c r="DV24">
        <v>43.311999999999998</v>
      </c>
      <c r="DW24">
        <v>43.186999999999998</v>
      </c>
      <c r="DX24">
        <v>42.561999999999998</v>
      </c>
      <c r="DY24">
        <v>44.686999999999998</v>
      </c>
      <c r="DZ24">
        <v>1795.49</v>
      </c>
      <c r="EA24">
        <v>199.52</v>
      </c>
      <c r="EB24">
        <v>0</v>
      </c>
      <c r="EC24">
        <v>1566750742.9000001</v>
      </c>
      <c r="ED24">
        <v>791.676346153846</v>
      </c>
      <c r="EE24">
        <v>-2.3045128150827798</v>
      </c>
      <c r="EF24">
        <v>-26.7247832270793</v>
      </c>
      <c r="EG24">
        <v>18999.526923076901</v>
      </c>
      <c r="EH24">
        <v>15</v>
      </c>
      <c r="EI24">
        <v>1566750804.5</v>
      </c>
      <c r="EJ24" t="s">
        <v>382</v>
      </c>
      <c r="EK24">
        <v>24</v>
      </c>
      <c r="EL24">
        <v>27.684000000000001</v>
      </c>
      <c r="EM24">
        <v>3.9E-2</v>
      </c>
      <c r="EN24">
        <v>600</v>
      </c>
      <c r="EO24">
        <v>15</v>
      </c>
      <c r="EP24">
        <v>0.04</v>
      </c>
      <c r="EQ24">
        <v>0.02</v>
      </c>
      <c r="ER24">
        <v>40.727254504075702</v>
      </c>
      <c r="ES24">
        <v>-0.28276519463007199</v>
      </c>
      <c r="ET24">
        <v>6.6470483698927996E-2</v>
      </c>
      <c r="EU24">
        <v>1</v>
      </c>
      <c r="EV24">
        <v>0.27723774040362897</v>
      </c>
      <c r="EW24">
        <v>-2.9123376624140499E-2</v>
      </c>
      <c r="EX24">
        <v>4.1973883315662699E-3</v>
      </c>
      <c r="EY24">
        <v>1</v>
      </c>
      <c r="EZ24">
        <v>2</v>
      </c>
      <c r="FA24">
        <v>2</v>
      </c>
      <c r="FB24" t="s">
        <v>352</v>
      </c>
      <c r="FC24">
        <v>2.9157099999999998</v>
      </c>
      <c r="FD24">
        <v>2.7245400000000002</v>
      </c>
      <c r="FE24">
        <v>0.113694</v>
      </c>
      <c r="FF24">
        <v>0.12422900000000001</v>
      </c>
      <c r="FG24">
        <v>9.9692000000000003E-2</v>
      </c>
      <c r="FH24">
        <v>7.9415299999999994E-2</v>
      </c>
      <c r="FI24">
        <v>23464.3</v>
      </c>
      <c r="FJ24">
        <v>21300.6</v>
      </c>
      <c r="FK24">
        <v>24434.3</v>
      </c>
      <c r="FL24">
        <v>22963.1</v>
      </c>
      <c r="FM24">
        <v>30916.3</v>
      </c>
      <c r="FN24">
        <v>29532.3</v>
      </c>
      <c r="FO24">
        <v>35392</v>
      </c>
      <c r="FP24">
        <v>33120.199999999997</v>
      </c>
      <c r="FQ24">
        <v>2.0323000000000002</v>
      </c>
      <c r="FR24">
        <v>1.9150700000000001</v>
      </c>
      <c r="FS24">
        <v>0.123512</v>
      </c>
      <c r="FT24">
        <v>0</v>
      </c>
      <c r="FU24">
        <v>25.096</v>
      </c>
      <c r="FV24">
        <v>999.9</v>
      </c>
      <c r="FW24">
        <v>48.59</v>
      </c>
      <c r="FX24">
        <v>29.667999999999999</v>
      </c>
      <c r="FY24">
        <v>20.336200000000002</v>
      </c>
      <c r="FZ24">
        <v>60.567300000000003</v>
      </c>
      <c r="GA24">
        <v>27.239599999999999</v>
      </c>
      <c r="GB24">
        <v>1</v>
      </c>
      <c r="GC24">
        <v>-1.35747E-2</v>
      </c>
      <c r="GD24">
        <v>1.62775</v>
      </c>
      <c r="GE24">
        <v>20.186299999999999</v>
      </c>
      <c r="GF24">
        <v>5.2539800000000003</v>
      </c>
      <c r="GG24">
        <v>12.049799999999999</v>
      </c>
      <c r="GH24">
        <v>4.9817</v>
      </c>
      <c r="GI24">
        <v>3.3</v>
      </c>
      <c r="GJ24">
        <v>422.7</v>
      </c>
      <c r="GK24">
        <v>9999</v>
      </c>
      <c r="GL24">
        <v>9999</v>
      </c>
      <c r="GM24">
        <v>9999</v>
      </c>
      <c r="GN24">
        <v>1.87927</v>
      </c>
      <c r="GO24">
        <v>1.87714</v>
      </c>
      <c r="GP24">
        <v>1.8746799999999999</v>
      </c>
      <c r="GQ24">
        <v>1.875</v>
      </c>
      <c r="GR24">
        <v>1.87537</v>
      </c>
      <c r="GS24">
        <v>1.87419</v>
      </c>
      <c r="GT24">
        <v>1.8711</v>
      </c>
      <c r="GU24">
        <v>1.87557</v>
      </c>
      <c r="GV24" t="s">
        <v>353</v>
      </c>
      <c r="GW24" t="s">
        <v>19</v>
      </c>
      <c r="GX24" t="s">
        <v>19</v>
      </c>
      <c r="GY24" t="s">
        <v>19</v>
      </c>
      <c r="GZ24" t="s">
        <v>354</v>
      </c>
      <c r="HA24" t="s">
        <v>355</v>
      </c>
      <c r="HB24" t="s">
        <v>356</v>
      </c>
      <c r="HC24" t="s">
        <v>356</v>
      </c>
      <c r="HD24" t="s">
        <v>356</v>
      </c>
      <c r="HE24" t="s">
        <v>356</v>
      </c>
      <c r="HF24">
        <v>0</v>
      </c>
      <c r="HG24">
        <v>100</v>
      </c>
      <c r="HH24">
        <v>100</v>
      </c>
      <c r="HI24">
        <v>27.684000000000001</v>
      </c>
      <c r="HJ24">
        <v>3.9E-2</v>
      </c>
      <c r="HK24">
        <v>2</v>
      </c>
      <c r="HL24">
        <v>505.39499999999998</v>
      </c>
      <c r="HM24">
        <v>498.49599999999998</v>
      </c>
      <c r="HN24">
        <v>23.796900000000001</v>
      </c>
      <c r="HO24">
        <v>26.913399999999999</v>
      </c>
      <c r="HP24">
        <v>30.000299999999999</v>
      </c>
      <c r="HQ24">
        <v>26.956700000000001</v>
      </c>
      <c r="HR24">
        <v>26.950500000000002</v>
      </c>
      <c r="HS24">
        <v>27.801100000000002</v>
      </c>
      <c r="HT24">
        <v>32.673299999999998</v>
      </c>
      <c r="HU24">
        <v>0.53037699999999999</v>
      </c>
      <c r="HV24">
        <v>23.763200000000001</v>
      </c>
      <c r="HW24">
        <v>600</v>
      </c>
      <c r="HX24">
        <v>14.7058</v>
      </c>
      <c r="HY24">
        <v>101.58799999999999</v>
      </c>
      <c r="HZ24">
        <v>101.816</v>
      </c>
    </row>
    <row r="25" spans="1:234" x14ac:dyDescent="0.25">
      <c r="A25">
        <v>10</v>
      </c>
      <c r="B25">
        <v>1566750925.5</v>
      </c>
      <c r="C25">
        <v>1130.4000000953699</v>
      </c>
      <c r="D25" t="s">
        <v>383</v>
      </c>
      <c r="E25" t="s">
        <v>384</v>
      </c>
      <c r="F25" t="s">
        <v>346</v>
      </c>
      <c r="G25" t="s">
        <v>347</v>
      </c>
      <c r="H25" t="s">
        <v>348</v>
      </c>
      <c r="I25">
        <v>1566750925.5</v>
      </c>
      <c r="J25">
        <f t="shared" si="0"/>
        <v>3.5900355024123427E-3</v>
      </c>
      <c r="K25">
        <f t="shared" si="1"/>
        <v>38.778902963156206</v>
      </c>
      <c r="L25">
        <f t="shared" si="2"/>
        <v>650.66499999999996</v>
      </c>
      <c r="M25">
        <f t="shared" si="3"/>
        <v>345.59699906022468</v>
      </c>
      <c r="N25">
        <f t="shared" si="4"/>
        <v>34.550676057339714</v>
      </c>
      <c r="O25">
        <f t="shared" si="5"/>
        <v>65.049510551251501</v>
      </c>
      <c r="P25">
        <f t="shared" si="6"/>
        <v>0.22270718740652942</v>
      </c>
      <c r="Q25">
        <f t="shared" si="7"/>
        <v>2.2587531142880284</v>
      </c>
      <c r="R25">
        <f t="shared" si="8"/>
        <v>0.21118766571500516</v>
      </c>
      <c r="S25">
        <f t="shared" si="9"/>
        <v>0.13297760109664855</v>
      </c>
      <c r="T25">
        <f t="shared" si="10"/>
        <v>330.4108363221589</v>
      </c>
      <c r="U25">
        <f t="shared" si="11"/>
        <v>27.86282805932856</v>
      </c>
      <c r="V25">
        <f t="shared" si="12"/>
        <v>27.008199999999999</v>
      </c>
      <c r="W25">
        <f t="shared" si="13"/>
        <v>3.5808838010031123</v>
      </c>
      <c r="X25">
        <f t="shared" si="14"/>
        <v>55.246052665694023</v>
      </c>
      <c r="Y25">
        <f t="shared" si="15"/>
        <v>1.9282263912384301</v>
      </c>
      <c r="Z25">
        <f t="shared" si="16"/>
        <v>3.4902518790012942</v>
      </c>
      <c r="AA25">
        <f t="shared" si="17"/>
        <v>1.6526574097646822</v>
      </c>
      <c r="AB25">
        <f t="shared" si="18"/>
        <v>-158.3205656563843</v>
      </c>
      <c r="AC25">
        <f t="shared" si="19"/>
        <v>-53.069064703728898</v>
      </c>
      <c r="AD25">
        <f t="shared" si="20"/>
        <v>-5.0598406141911791</v>
      </c>
      <c r="AE25">
        <f t="shared" si="21"/>
        <v>113.96136534785454</v>
      </c>
      <c r="AF25">
        <v>-4.1419809696907797E-2</v>
      </c>
      <c r="AG25">
        <v>4.6497364959399899E-2</v>
      </c>
      <c r="AH25">
        <v>3.4708820736203099</v>
      </c>
      <c r="AI25">
        <v>0</v>
      </c>
      <c r="AJ25">
        <v>0</v>
      </c>
      <c r="AK25">
        <f t="shared" si="22"/>
        <v>1</v>
      </c>
      <c r="AL25">
        <f t="shared" si="23"/>
        <v>0</v>
      </c>
      <c r="AM25">
        <f t="shared" si="24"/>
        <v>52891.9600989877</v>
      </c>
      <c r="AN25" t="s">
        <v>349</v>
      </c>
      <c r="AO25">
        <v>0</v>
      </c>
      <c r="AP25">
        <v>0</v>
      </c>
      <c r="AQ25">
        <f t="shared" si="25"/>
        <v>0</v>
      </c>
      <c r="AR25" t="e">
        <f t="shared" si="26"/>
        <v>#DIV/0!</v>
      </c>
      <c r="AS25">
        <v>0</v>
      </c>
      <c r="AT25" t="s">
        <v>349</v>
      </c>
      <c r="AU25">
        <v>0</v>
      </c>
      <c r="AV25">
        <v>0</v>
      </c>
      <c r="AW25" t="e">
        <f t="shared" si="27"/>
        <v>#DIV/0!</v>
      </c>
      <c r="AX25">
        <v>0.5</v>
      </c>
      <c r="AY25">
        <f t="shared" si="28"/>
        <v>1685.8929295092976</v>
      </c>
      <c r="AZ25">
        <f t="shared" si="29"/>
        <v>38.778902963156206</v>
      </c>
      <c r="BA25" t="e">
        <f t="shared" si="30"/>
        <v>#DIV/0!</v>
      </c>
      <c r="BB25" t="e">
        <f t="shared" si="31"/>
        <v>#DIV/0!</v>
      </c>
      <c r="BC25">
        <f t="shared" si="32"/>
        <v>2.300199632158333E-2</v>
      </c>
      <c r="BD25" t="e">
        <f t="shared" si="33"/>
        <v>#DIV/0!</v>
      </c>
      <c r="BE25" t="s">
        <v>349</v>
      </c>
      <c r="BF25">
        <v>0</v>
      </c>
      <c r="BG25">
        <f t="shared" si="34"/>
        <v>0</v>
      </c>
      <c r="BH25" t="e">
        <f t="shared" si="35"/>
        <v>#DIV/0!</v>
      </c>
      <c r="BI25" t="e">
        <f t="shared" si="36"/>
        <v>#DIV/0!</v>
      </c>
      <c r="BJ25" t="e">
        <f t="shared" si="37"/>
        <v>#DIV/0!</v>
      </c>
      <c r="BK25" t="e">
        <f t="shared" si="38"/>
        <v>#DIV/0!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f t="shared" si="39"/>
        <v>1999.89</v>
      </c>
      <c r="CE25">
        <f t="shared" si="40"/>
        <v>1685.8929295092976</v>
      </c>
      <c r="CF25">
        <f t="shared" si="41"/>
        <v>0.84299282936026354</v>
      </c>
      <c r="CG25">
        <f t="shared" si="42"/>
        <v>0.19598565872052712</v>
      </c>
      <c r="CH25">
        <v>6</v>
      </c>
      <c r="CI25">
        <v>0.5</v>
      </c>
      <c r="CJ25" t="s">
        <v>350</v>
      </c>
      <c r="CK25">
        <v>1566750925.5</v>
      </c>
      <c r="CL25">
        <v>650.66499999999996</v>
      </c>
      <c r="CM25">
        <v>700.00099999999998</v>
      </c>
      <c r="CN25">
        <v>19.287299999999998</v>
      </c>
      <c r="CO25">
        <v>15.0625</v>
      </c>
      <c r="CP25">
        <v>500.01799999999997</v>
      </c>
      <c r="CQ25">
        <v>99.873900000000006</v>
      </c>
      <c r="CR25">
        <v>9.9989099999999997E-2</v>
      </c>
      <c r="CS25">
        <v>26.572399999999998</v>
      </c>
      <c r="CT25">
        <v>27.008199999999999</v>
      </c>
      <c r="CU25">
        <v>999.9</v>
      </c>
      <c r="CV25">
        <v>0</v>
      </c>
      <c r="CW25">
        <v>0</v>
      </c>
      <c r="CX25">
        <v>10001.200000000001</v>
      </c>
      <c r="CY25">
        <v>0</v>
      </c>
      <c r="CZ25">
        <v>1318.24</v>
      </c>
      <c r="DA25">
        <v>-49.336599999999997</v>
      </c>
      <c r="DB25">
        <v>663.46100000000001</v>
      </c>
      <c r="DC25">
        <v>710.70600000000002</v>
      </c>
      <c r="DD25">
        <v>4.22478</v>
      </c>
      <c r="DE25">
        <v>621.08799999999997</v>
      </c>
      <c r="DF25">
        <v>700.00099999999998</v>
      </c>
      <c r="DG25">
        <v>19.243300000000001</v>
      </c>
      <c r="DH25">
        <v>15.0625</v>
      </c>
      <c r="DI25">
        <v>1.9262999999999999</v>
      </c>
      <c r="DJ25">
        <v>1.5043500000000001</v>
      </c>
      <c r="DK25">
        <v>16.851199999999999</v>
      </c>
      <c r="DL25">
        <v>13.012499999999999</v>
      </c>
      <c r="DM25">
        <v>1999.89</v>
      </c>
      <c r="DN25">
        <v>0.89998699999999998</v>
      </c>
      <c r="DO25">
        <v>0.100013</v>
      </c>
      <c r="DP25">
        <v>0</v>
      </c>
      <c r="DQ25">
        <v>789.83699999999999</v>
      </c>
      <c r="DR25">
        <v>5.00014</v>
      </c>
      <c r="DS25">
        <v>19506.3</v>
      </c>
      <c r="DT25">
        <v>16921.8</v>
      </c>
      <c r="DU25">
        <v>43</v>
      </c>
      <c r="DV25">
        <v>43.625</v>
      </c>
      <c r="DW25">
        <v>43.375</v>
      </c>
      <c r="DX25">
        <v>42.811999999999998</v>
      </c>
      <c r="DY25">
        <v>44.875</v>
      </c>
      <c r="DZ25">
        <v>1795.37</v>
      </c>
      <c r="EA25">
        <v>199.51</v>
      </c>
      <c r="EB25">
        <v>0</v>
      </c>
      <c r="EC25">
        <v>1566750892.3</v>
      </c>
      <c r="ED25">
        <v>790.04265384615405</v>
      </c>
      <c r="EE25">
        <v>-0.78266666492250403</v>
      </c>
      <c r="EF25">
        <v>166.557266141198</v>
      </c>
      <c r="EG25">
        <v>19465.538461538501</v>
      </c>
      <c r="EH25">
        <v>15</v>
      </c>
      <c r="EI25">
        <v>1566750878.5</v>
      </c>
      <c r="EJ25" t="s">
        <v>385</v>
      </c>
      <c r="EK25">
        <v>25</v>
      </c>
      <c r="EL25">
        <v>29.577000000000002</v>
      </c>
      <c r="EM25">
        <v>4.3999999999999997E-2</v>
      </c>
      <c r="EN25">
        <v>700</v>
      </c>
      <c r="EO25">
        <v>15</v>
      </c>
      <c r="EP25">
        <v>0.04</v>
      </c>
      <c r="EQ25">
        <v>0.02</v>
      </c>
      <c r="ER25">
        <v>38.8266303538351</v>
      </c>
      <c r="ES25">
        <v>-0.31475910269595597</v>
      </c>
      <c r="ET25">
        <v>7.9802555885545107E-2</v>
      </c>
      <c r="EU25">
        <v>0</v>
      </c>
      <c r="EV25">
        <v>0.22924277144709401</v>
      </c>
      <c r="EW25">
        <v>-2.7908021703267599E-2</v>
      </c>
      <c r="EX25">
        <v>4.03149270259509E-3</v>
      </c>
      <c r="EY25">
        <v>1</v>
      </c>
      <c r="EZ25">
        <v>1</v>
      </c>
      <c r="FA25">
        <v>2</v>
      </c>
      <c r="FB25" t="s">
        <v>360</v>
      </c>
      <c r="FC25">
        <v>2.9158599999999999</v>
      </c>
      <c r="FD25">
        <v>2.72472</v>
      </c>
      <c r="FE25">
        <v>0.12844</v>
      </c>
      <c r="FF25">
        <v>0.13813400000000001</v>
      </c>
      <c r="FG25">
        <v>9.8376000000000005E-2</v>
      </c>
      <c r="FH25">
        <v>8.1302399999999997E-2</v>
      </c>
      <c r="FI25">
        <v>23070.7</v>
      </c>
      <c r="FJ25">
        <v>20958.8</v>
      </c>
      <c r="FK25">
        <v>24431.200000000001</v>
      </c>
      <c r="FL25">
        <v>22959.5</v>
      </c>
      <c r="FM25">
        <v>30957.9</v>
      </c>
      <c r="FN25">
        <v>29467.3</v>
      </c>
      <c r="FO25">
        <v>35387.199999999997</v>
      </c>
      <c r="FP25">
        <v>33115.199999999997</v>
      </c>
      <c r="FQ25">
        <v>2.0306700000000002</v>
      </c>
      <c r="FR25">
        <v>1.9141300000000001</v>
      </c>
      <c r="FS25">
        <v>0.102863</v>
      </c>
      <c r="FT25">
        <v>0</v>
      </c>
      <c r="FU25">
        <v>25.323699999999999</v>
      </c>
      <c r="FV25">
        <v>999.9</v>
      </c>
      <c r="FW25">
        <v>48.418999999999997</v>
      </c>
      <c r="FX25">
        <v>29.719000000000001</v>
      </c>
      <c r="FY25">
        <v>20.3248</v>
      </c>
      <c r="FZ25">
        <v>60.757300000000001</v>
      </c>
      <c r="GA25">
        <v>26.923100000000002</v>
      </c>
      <c r="GB25">
        <v>1</v>
      </c>
      <c r="GC25">
        <v>-6.2576200000000002E-3</v>
      </c>
      <c r="GD25">
        <v>2.0478000000000001</v>
      </c>
      <c r="GE25">
        <v>20.182600000000001</v>
      </c>
      <c r="GF25">
        <v>5.2535299999999996</v>
      </c>
      <c r="GG25">
        <v>12.051399999999999</v>
      </c>
      <c r="GH25">
        <v>4.9816500000000001</v>
      </c>
      <c r="GI25">
        <v>3.3</v>
      </c>
      <c r="GJ25">
        <v>422.7</v>
      </c>
      <c r="GK25">
        <v>9999</v>
      </c>
      <c r="GL25">
        <v>9999</v>
      </c>
      <c r="GM25">
        <v>9999</v>
      </c>
      <c r="GN25">
        <v>1.8792599999999999</v>
      </c>
      <c r="GO25">
        <v>1.87713</v>
      </c>
      <c r="GP25">
        <v>1.8746799999999999</v>
      </c>
      <c r="GQ25">
        <v>1.875</v>
      </c>
      <c r="GR25">
        <v>1.87534</v>
      </c>
      <c r="GS25">
        <v>1.87418</v>
      </c>
      <c r="GT25">
        <v>1.8710599999999999</v>
      </c>
      <c r="GU25">
        <v>1.8755900000000001</v>
      </c>
      <c r="GV25" t="s">
        <v>353</v>
      </c>
      <c r="GW25" t="s">
        <v>19</v>
      </c>
      <c r="GX25" t="s">
        <v>19</v>
      </c>
      <c r="GY25" t="s">
        <v>19</v>
      </c>
      <c r="GZ25" t="s">
        <v>354</v>
      </c>
      <c r="HA25" t="s">
        <v>355</v>
      </c>
      <c r="HB25" t="s">
        <v>356</v>
      </c>
      <c r="HC25" t="s">
        <v>356</v>
      </c>
      <c r="HD25" t="s">
        <v>356</v>
      </c>
      <c r="HE25" t="s">
        <v>356</v>
      </c>
      <c r="HF25">
        <v>0</v>
      </c>
      <c r="HG25">
        <v>100</v>
      </c>
      <c r="HH25">
        <v>100</v>
      </c>
      <c r="HI25">
        <v>29.577000000000002</v>
      </c>
      <c r="HJ25">
        <v>4.3999999999999997E-2</v>
      </c>
      <c r="HK25">
        <v>2</v>
      </c>
      <c r="HL25">
        <v>504.66300000000001</v>
      </c>
      <c r="HM25">
        <v>498.142</v>
      </c>
      <c r="HN25">
        <v>22.250499999999999</v>
      </c>
      <c r="HO25">
        <v>27.0014</v>
      </c>
      <c r="HP25">
        <v>30.000499999999999</v>
      </c>
      <c r="HQ25">
        <v>26.991</v>
      </c>
      <c r="HR25">
        <v>26.9849</v>
      </c>
      <c r="HS25">
        <v>31.546800000000001</v>
      </c>
      <c r="HT25">
        <v>30.945499999999999</v>
      </c>
      <c r="HU25">
        <v>0</v>
      </c>
      <c r="HV25">
        <v>22.244299999999999</v>
      </c>
      <c r="HW25">
        <v>700</v>
      </c>
      <c r="HX25">
        <v>15.061199999999999</v>
      </c>
      <c r="HY25">
        <v>101.575</v>
      </c>
      <c r="HZ25">
        <v>101.8</v>
      </c>
    </row>
    <row r="26" spans="1:234" x14ac:dyDescent="0.25">
      <c r="A26">
        <v>11</v>
      </c>
      <c r="B26">
        <v>1566751046</v>
      </c>
      <c r="C26">
        <v>1250.9000000953699</v>
      </c>
      <c r="D26" t="s">
        <v>386</v>
      </c>
      <c r="E26" t="s">
        <v>387</v>
      </c>
      <c r="F26" t="s">
        <v>346</v>
      </c>
      <c r="G26" t="s">
        <v>347</v>
      </c>
      <c r="H26" t="s">
        <v>348</v>
      </c>
      <c r="I26">
        <v>1566751046</v>
      </c>
      <c r="J26">
        <f t="shared" si="0"/>
        <v>3.1539898254384002E-3</v>
      </c>
      <c r="K26">
        <f t="shared" si="1"/>
        <v>38.968419193317068</v>
      </c>
      <c r="L26">
        <f t="shared" si="2"/>
        <v>750.30100000000004</v>
      </c>
      <c r="M26">
        <f t="shared" si="3"/>
        <v>397.62094570211258</v>
      </c>
      <c r="N26">
        <f t="shared" si="4"/>
        <v>39.75362325596307</v>
      </c>
      <c r="O26">
        <f t="shared" si="5"/>
        <v>75.014114837195009</v>
      </c>
      <c r="P26">
        <f t="shared" si="6"/>
        <v>0.19247251980069024</v>
      </c>
      <c r="Q26">
        <f t="shared" si="7"/>
        <v>2.25970043208372</v>
      </c>
      <c r="R26">
        <f t="shared" si="8"/>
        <v>0.18380650855961492</v>
      </c>
      <c r="S26">
        <f t="shared" si="9"/>
        <v>0.1156251559024791</v>
      </c>
      <c r="T26">
        <f t="shared" si="10"/>
        <v>330.41716328144861</v>
      </c>
      <c r="U26">
        <f t="shared" si="11"/>
        <v>27.905846253635222</v>
      </c>
      <c r="V26">
        <f t="shared" si="12"/>
        <v>26.996099999999998</v>
      </c>
      <c r="W26">
        <f t="shared" si="13"/>
        <v>3.5783399443922339</v>
      </c>
      <c r="X26">
        <f t="shared" si="14"/>
        <v>55.046000728558873</v>
      </c>
      <c r="Y26">
        <f t="shared" si="15"/>
        <v>1.9098630169764998</v>
      </c>
      <c r="Z26">
        <f t="shared" si="16"/>
        <v>3.4695763392409864</v>
      </c>
      <c r="AA26">
        <f t="shared" si="17"/>
        <v>1.6684769274157341</v>
      </c>
      <c r="AB26">
        <f t="shared" si="18"/>
        <v>-139.09095130183346</v>
      </c>
      <c r="AC26">
        <f t="shared" si="19"/>
        <v>-63.89719660476392</v>
      </c>
      <c r="AD26">
        <f t="shared" si="20"/>
        <v>-6.0862509106042255</v>
      </c>
      <c r="AE26">
        <f t="shared" si="21"/>
        <v>121.342764464247</v>
      </c>
      <c r="AF26">
        <v>-4.14454079512898E-2</v>
      </c>
      <c r="AG26">
        <v>4.6526101242473798E-2</v>
      </c>
      <c r="AH26">
        <v>3.47257851087531</v>
      </c>
      <c r="AI26">
        <v>0</v>
      </c>
      <c r="AJ26">
        <v>0</v>
      </c>
      <c r="AK26">
        <f t="shared" si="22"/>
        <v>1</v>
      </c>
      <c r="AL26">
        <f t="shared" si="23"/>
        <v>0</v>
      </c>
      <c r="AM26">
        <f t="shared" si="24"/>
        <v>52941.226574428576</v>
      </c>
      <c r="AN26" t="s">
        <v>349</v>
      </c>
      <c r="AO26">
        <v>0</v>
      </c>
      <c r="AP26">
        <v>0</v>
      </c>
      <c r="AQ26">
        <f t="shared" si="25"/>
        <v>0</v>
      </c>
      <c r="AR26" t="e">
        <f t="shared" si="26"/>
        <v>#DIV/0!</v>
      </c>
      <c r="AS26">
        <v>0</v>
      </c>
      <c r="AT26" t="s">
        <v>349</v>
      </c>
      <c r="AU26">
        <v>0</v>
      </c>
      <c r="AV26">
        <v>0</v>
      </c>
      <c r="AW26" t="e">
        <f t="shared" si="27"/>
        <v>#DIV/0!</v>
      </c>
      <c r="AX26">
        <v>0.5</v>
      </c>
      <c r="AY26">
        <f t="shared" si="28"/>
        <v>1685.9264995810142</v>
      </c>
      <c r="AZ26">
        <f t="shared" si="29"/>
        <v>38.968419193317068</v>
      </c>
      <c r="BA26" t="e">
        <f t="shared" si="30"/>
        <v>#DIV/0!</v>
      </c>
      <c r="BB26" t="e">
        <f t="shared" si="31"/>
        <v>#DIV/0!</v>
      </c>
      <c r="BC26">
        <f t="shared" si="32"/>
        <v>2.311394903811138E-2</v>
      </c>
      <c r="BD26" t="e">
        <f t="shared" si="33"/>
        <v>#DIV/0!</v>
      </c>
      <c r="BE26" t="s">
        <v>349</v>
      </c>
      <c r="BF26">
        <v>0</v>
      </c>
      <c r="BG26">
        <f t="shared" si="34"/>
        <v>0</v>
      </c>
      <c r="BH26" t="e">
        <f t="shared" si="35"/>
        <v>#DIV/0!</v>
      </c>
      <c r="BI26" t="e">
        <f t="shared" si="36"/>
        <v>#DIV/0!</v>
      </c>
      <c r="BJ26" t="e">
        <f t="shared" si="37"/>
        <v>#DIV/0!</v>
      </c>
      <c r="BK26" t="e">
        <f t="shared" si="38"/>
        <v>#DIV/0!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f t="shared" si="39"/>
        <v>1999.93</v>
      </c>
      <c r="CE26">
        <f t="shared" si="40"/>
        <v>1685.9264995810142</v>
      </c>
      <c r="CF26">
        <f t="shared" si="41"/>
        <v>0.84299275453691591</v>
      </c>
      <c r="CG26">
        <f t="shared" si="42"/>
        <v>0.19598550907383194</v>
      </c>
      <c r="CH26">
        <v>6</v>
      </c>
      <c r="CI26">
        <v>0.5</v>
      </c>
      <c r="CJ26" t="s">
        <v>350</v>
      </c>
      <c r="CK26">
        <v>1566751046</v>
      </c>
      <c r="CL26">
        <v>750.30100000000004</v>
      </c>
      <c r="CM26">
        <v>799.90700000000004</v>
      </c>
      <c r="CN26">
        <v>19.102699999999999</v>
      </c>
      <c r="CO26">
        <v>15.389900000000001</v>
      </c>
      <c r="CP26">
        <v>499.95800000000003</v>
      </c>
      <c r="CQ26">
        <v>99.878699999999995</v>
      </c>
      <c r="CR26">
        <v>9.9995000000000001E-2</v>
      </c>
      <c r="CS26">
        <v>26.471599999999999</v>
      </c>
      <c r="CT26">
        <v>26.996099999999998</v>
      </c>
      <c r="CU26">
        <v>999.9</v>
      </c>
      <c r="CV26">
        <v>0</v>
      </c>
      <c r="CW26">
        <v>0</v>
      </c>
      <c r="CX26">
        <v>10006.9</v>
      </c>
      <c r="CY26">
        <v>0</v>
      </c>
      <c r="CZ26">
        <v>1719.17</v>
      </c>
      <c r="DA26">
        <v>-49.606200000000001</v>
      </c>
      <c r="DB26">
        <v>764.91300000000001</v>
      </c>
      <c r="DC26">
        <v>812.41</v>
      </c>
      <c r="DD26">
        <v>3.71286</v>
      </c>
      <c r="DE26">
        <v>719.16399999999999</v>
      </c>
      <c r="DF26">
        <v>799.90700000000004</v>
      </c>
      <c r="DG26">
        <v>19.050699999999999</v>
      </c>
      <c r="DH26">
        <v>15.389900000000001</v>
      </c>
      <c r="DI26">
        <v>1.9079600000000001</v>
      </c>
      <c r="DJ26">
        <v>1.53712</v>
      </c>
      <c r="DK26">
        <v>16.700500000000002</v>
      </c>
      <c r="DL26">
        <v>13.342499999999999</v>
      </c>
      <c r="DM26">
        <v>1999.93</v>
      </c>
      <c r="DN26">
        <v>0.89998999999999996</v>
      </c>
      <c r="DO26">
        <v>0.10001</v>
      </c>
      <c r="DP26">
        <v>0</v>
      </c>
      <c r="DQ26">
        <v>786.49300000000005</v>
      </c>
      <c r="DR26">
        <v>5.00014</v>
      </c>
      <c r="DS26">
        <v>19788.400000000001</v>
      </c>
      <c r="DT26">
        <v>16922.2</v>
      </c>
      <c r="DU26">
        <v>43.061999999999998</v>
      </c>
      <c r="DV26">
        <v>43.875</v>
      </c>
      <c r="DW26">
        <v>43.436999999999998</v>
      </c>
      <c r="DX26">
        <v>43</v>
      </c>
      <c r="DY26">
        <v>44.875</v>
      </c>
      <c r="DZ26">
        <v>1795.42</v>
      </c>
      <c r="EA26">
        <v>199.51</v>
      </c>
      <c r="EB26">
        <v>0</v>
      </c>
      <c r="EC26">
        <v>1566751012.9000001</v>
      </c>
      <c r="ED26">
        <v>786.97426923076898</v>
      </c>
      <c r="EE26">
        <v>-2.2228717790196901</v>
      </c>
      <c r="EF26">
        <v>81.545301199797194</v>
      </c>
      <c r="EG26">
        <v>19768.115384615401</v>
      </c>
      <c r="EH26">
        <v>15</v>
      </c>
      <c r="EI26">
        <v>1566750997</v>
      </c>
      <c r="EJ26" t="s">
        <v>388</v>
      </c>
      <c r="EK26">
        <v>26</v>
      </c>
      <c r="EL26">
        <v>31.137</v>
      </c>
      <c r="EM26">
        <v>5.1999999999999998E-2</v>
      </c>
      <c r="EN26">
        <v>800</v>
      </c>
      <c r="EO26">
        <v>15</v>
      </c>
      <c r="EP26">
        <v>0.03</v>
      </c>
      <c r="EQ26">
        <v>0.02</v>
      </c>
      <c r="ER26">
        <v>39.085110589301401</v>
      </c>
      <c r="ES26">
        <v>-0.40373296337425102</v>
      </c>
      <c r="ET26">
        <v>8.47390233945787E-2</v>
      </c>
      <c r="EU26">
        <v>0</v>
      </c>
      <c r="EV26">
        <v>0.19703782795295699</v>
      </c>
      <c r="EW26">
        <v>-2.1237829024130302E-2</v>
      </c>
      <c r="EX26">
        <v>3.0656549824949302E-3</v>
      </c>
      <c r="EY26">
        <v>1</v>
      </c>
      <c r="EZ26">
        <v>1</v>
      </c>
      <c r="FA26">
        <v>2</v>
      </c>
      <c r="FB26" t="s">
        <v>360</v>
      </c>
      <c r="FC26">
        <v>2.91561</v>
      </c>
      <c r="FD26">
        <v>2.72478</v>
      </c>
      <c r="FE26">
        <v>0.14196900000000001</v>
      </c>
      <c r="FF26">
        <v>0.15101300000000001</v>
      </c>
      <c r="FG26">
        <v>9.7647700000000004E-2</v>
      </c>
      <c r="FH26">
        <v>8.2572099999999996E-2</v>
      </c>
      <c r="FI26">
        <v>22706.5</v>
      </c>
      <c r="FJ26">
        <v>20640.2</v>
      </c>
      <c r="FK26">
        <v>24425.3</v>
      </c>
      <c r="FL26">
        <v>22954.2</v>
      </c>
      <c r="FM26">
        <v>30975.9</v>
      </c>
      <c r="FN26">
        <v>29420.1</v>
      </c>
      <c r="FO26">
        <v>35378.800000000003</v>
      </c>
      <c r="FP26">
        <v>33107.800000000003</v>
      </c>
      <c r="FQ26">
        <v>2.0290499999999998</v>
      </c>
      <c r="FR26">
        <v>1.91195</v>
      </c>
      <c r="FS26">
        <v>0.103038</v>
      </c>
      <c r="FT26">
        <v>0</v>
      </c>
      <c r="FU26">
        <v>25.308700000000002</v>
      </c>
      <c r="FV26">
        <v>999.9</v>
      </c>
      <c r="FW26">
        <v>48.418999999999997</v>
      </c>
      <c r="FX26">
        <v>29.789000000000001</v>
      </c>
      <c r="FY26">
        <v>20.402799999999999</v>
      </c>
      <c r="FZ26">
        <v>60.567300000000003</v>
      </c>
      <c r="GA26">
        <v>27.0032</v>
      </c>
      <c r="GB26">
        <v>1</v>
      </c>
      <c r="GC26">
        <v>4.83994E-3</v>
      </c>
      <c r="GD26">
        <v>1.7641800000000001</v>
      </c>
      <c r="GE26">
        <v>20.184699999999999</v>
      </c>
      <c r="GF26">
        <v>5.24979</v>
      </c>
      <c r="GG26">
        <v>12.0474</v>
      </c>
      <c r="GH26">
        <v>4.9809000000000001</v>
      </c>
      <c r="GI26">
        <v>3.2992300000000001</v>
      </c>
      <c r="GJ26">
        <v>422.8</v>
      </c>
      <c r="GK26">
        <v>9999</v>
      </c>
      <c r="GL26">
        <v>9999</v>
      </c>
      <c r="GM26">
        <v>9999</v>
      </c>
      <c r="GN26">
        <v>1.8792500000000001</v>
      </c>
      <c r="GO26">
        <v>1.87714</v>
      </c>
      <c r="GP26">
        <v>1.87469</v>
      </c>
      <c r="GQ26">
        <v>1.8750100000000001</v>
      </c>
      <c r="GR26">
        <v>1.8753200000000001</v>
      </c>
      <c r="GS26">
        <v>1.87418</v>
      </c>
      <c r="GT26">
        <v>1.8710899999999999</v>
      </c>
      <c r="GU26">
        <v>1.87558</v>
      </c>
      <c r="GV26" t="s">
        <v>353</v>
      </c>
      <c r="GW26" t="s">
        <v>19</v>
      </c>
      <c r="GX26" t="s">
        <v>19</v>
      </c>
      <c r="GY26" t="s">
        <v>19</v>
      </c>
      <c r="GZ26" t="s">
        <v>354</v>
      </c>
      <c r="HA26" t="s">
        <v>355</v>
      </c>
      <c r="HB26" t="s">
        <v>356</v>
      </c>
      <c r="HC26" t="s">
        <v>356</v>
      </c>
      <c r="HD26" t="s">
        <v>356</v>
      </c>
      <c r="HE26" t="s">
        <v>356</v>
      </c>
      <c r="HF26">
        <v>0</v>
      </c>
      <c r="HG26">
        <v>100</v>
      </c>
      <c r="HH26">
        <v>100</v>
      </c>
      <c r="HI26">
        <v>31.137</v>
      </c>
      <c r="HJ26">
        <v>5.1999999999999998E-2</v>
      </c>
      <c r="HK26">
        <v>2</v>
      </c>
      <c r="HL26">
        <v>504.54500000000002</v>
      </c>
      <c r="HM26">
        <v>497.548</v>
      </c>
      <c r="HN26">
        <v>22.601400000000002</v>
      </c>
      <c r="HO26">
        <v>27.1496</v>
      </c>
      <c r="HP26">
        <v>30.000499999999999</v>
      </c>
      <c r="HQ26">
        <v>27.094899999999999</v>
      </c>
      <c r="HR26">
        <v>27.087199999999999</v>
      </c>
      <c r="HS26">
        <v>35.2027</v>
      </c>
      <c r="HT26">
        <v>29.552700000000002</v>
      </c>
      <c r="HU26">
        <v>0</v>
      </c>
      <c r="HV26">
        <v>22.598700000000001</v>
      </c>
      <c r="HW26">
        <v>800</v>
      </c>
      <c r="HX26">
        <v>15.3909</v>
      </c>
      <c r="HY26">
        <v>101.55</v>
      </c>
      <c r="HZ26">
        <v>101.777</v>
      </c>
    </row>
    <row r="27" spans="1:234" x14ac:dyDescent="0.25">
      <c r="A27">
        <v>12</v>
      </c>
      <c r="B27">
        <v>1566751159</v>
      </c>
      <c r="C27">
        <v>1363.9000000953699</v>
      </c>
      <c r="D27" t="s">
        <v>389</v>
      </c>
      <c r="E27" t="s">
        <v>390</v>
      </c>
      <c r="F27" t="s">
        <v>346</v>
      </c>
      <c r="G27" t="s">
        <v>347</v>
      </c>
      <c r="H27" t="s">
        <v>348</v>
      </c>
      <c r="I27">
        <v>1566751159</v>
      </c>
      <c r="J27">
        <f t="shared" si="0"/>
        <v>2.724160333293106E-3</v>
      </c>
      <c r="K27">
        <f t="shared" si="1"/>
        <v>38.904484043481801</v>
      </c>
      <c r="L27">
        <f t="shared" si="2"/>
        <v>950.149</v>
      </c>
      <c r="M27">
        <f t="shared" si="3"/>
        <v>533.69587523219047</v>
      </c>
      <c r="N27">
        <f t="shared" si="4"/>
        <v>53.358050085788285</v>
      </c>
      <c r="O27">
        <f t="shared" si="5"/>
        <v>94.994359678918016</v>
      </c>
      <c r="P27">
        <f t="shared" si="6"/>
        <v>0.16259259737308052</v>
      </c>
      <c r="Q27">
        <f t="shared" si="7"/>
        <v>2.2638176742082887</v>
      </c>
      <c r="R27">
        <f t="shared" si="8"/>
        <v>0.15637243797922976</v>
      </c>
      <c r="S27">
        <f t="shared" si="9"/>
        <v>9.8271803678345523E-2</v>
      </c>
      <c r="T27">
        <f t="shared" si="10"/>
        <v>330.45772134768077</v>
      </c>
      <c r="U27">
        <f t="shared" si="11"/>
        <v>27.880154112102485</v>
      </c>
      <c r="V27">
        <f t="shared" si="12"/>
        <v>27.046299999999999</v>
      </c>
      <c r="W27">
        <f t="shared" si="13"/>
        <v>3.5889041098410952</v>
      </c>
      <c r="X27">
        <f t="shared" si="14"/>
        <v>55.152760846998305</v>
      </c>
      <c r="Y27">
        <f t="shared" si="15"/>
        <v>1.8949502610752005</v>
      </c>
      <c r="Z27">
        <f t="shared" si="16"/>
        <v>3.4358212208670116</v>
      </c>
      <c r="AA27">
        <f t="shared" si="17"/>
        <v>1.6939538487658947</v>
      </c>
      <c r="AB27">
        <f t="shared" si="18"/>
        <v>-120.13547069822597</v>
      </c>
      <c r="AC27">
        <f t="shared" si="19"/>
        <v>-90.363553229799237</v>
      </c>
      <c r="AD27">
        <f t="shared" si="20"/>
        <v>-8.5865765970059122</v>
      </c>
      <c r="AE27">
        <f t="shared" si="21"/>
        <v>111.37212082264969</v>
      </c>
      <c r="AF27">
        <v>-4.1556777617611097E-2</v>
      </c>
      <c r="AG27">
        <v>4.6651123449438101E-2</v>
      </c>
      <c r="AH27">
        <v>3.4799549277456601</v>
      </c>
      <c r="AI27">
        <v>0</v>
      </c>
      <c r="AJ27">
        <v>0</v>
      </c>
      <c r="AK27">
        <f t="shared" si="22"/>
        <v>1</v>
      </c>
      <c r="AL27">
        <f t="shared" si="23"/>
        <v>0</v>
      </c>
      <c r="AM27">
        <f t="shared" si="24"/>
        <v>53106.977707652979</v>
      </c>
      <c r="AN27" t="s">
        <v>349</v>
      </c>
      <c r="AO27">
        <v>0</v>
      </c>
      <c r="AP27">
        <v>0</v>
      </c>
      <c r="AQ27">
        <f t="shared" si="25"/>
        <v>0</v>
      </c>
      <c r="AR27" t="e">
        <f t="shared" si="26"/>
        <v>#DIV/0!</v>
      </c>
      <c r="AS27">
        <v>0</v>
      </c>
      <c r="AT27" t="s">
        <v>349</v>
      </c>
      <c r="AU27">
        <v>0</v>
      </c>
      <c r="AV27">
        <v>0</v>
      </c>
      <c r="AW27" t="e">
        <f t="shared" si="27"/>
        <v>#DIV/0!</v>
      </c>
      <c r="AX27">
        <v>0.5</v>
      </c>
      <c r="AY27">
        <f t="shared" si="28"/>
        <v>1686.1292995809808</v>
      </c>
      <c r="AZ27">
        <f t="shared" si="29"/>
        <v>38.904484043481801</v>
      </c>
      <c r="BA27" t="e">
        <f t="shared" si="30"/>
        <v>#DIV/0!</v>
      </c>
      <c r="BB27" t="e">
        <f t="shared" si="31"/>
        <v>#DIV/0!</v>
      </c>
      <c r="BC27">
        <f t="shared" si="32"/>
        <v>2.3073250700969335E-2</v>
      </c>
      <c r="BD27" t="e">
        <f t="shared" si="33"/>
        <v>#DIV/0!</v>
      </c>
      <c r="BE27" t="s">
        <v>349</v>
      </c>
      <c r="BF27">
        <v>0</v>
      </c>
      <c r="BG27">
        <f t="shared" si="34"/>
        <v>0</v>
      </c>
      <c r="BH27" t="e">
        <f t="shared" si="35"/>
        <v>#DIV/0!</v>
      </c>
      <c r="BI27" t="e">
        <f t="shared" si="36"/>
        <v>#DIV/0!</v>
      </c>
      <c r="BJ27" t="e">
        <f t="shared" si="37"/>
        <v>#DIV/0!</v>
      </c>
      <c r="BK27" t="e">
        <f t="shared" si="38"/>
        <v>#DIV/0!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f t="shared" si="39"/>
        <v>2000.17</v>
      </c>
      <c r="CE27">
        <f t="shared" si="40"/>
        <v>1686.1292995809808</v>
      </c>
      <c r="CF27">
        <f t="shared" si="41"/>
        <v>0.84299299538588257</v>
      </c>
      <c r="CG27">
        <f t="shared" si="42"/>
        <v>0.19598599077176504</v>
      </c>
      <c r="CH27">
        <v>6</v>
      </c>
      <c r="CI27">
        <v>0.5</v>
      </c>
      <c r="CJ27" t="s">
        <v>350</v>
      </c>
      <c r="CK27">
        <v>1566751159</v>
      </c>
      <c r="CL27">
        <v>950.149</v>
      </c>
      <c r="CM27">
        <v>999.94299999999998</v>
      </c>
      <c r="CN27">
        <v>18.953600000000002</v>
      </c>
      <c r="CO27">
        <v>15.7464</v>
      </c>
      <c r="CP27">
        <v>499.97399999999999</v>
      </c>
      <c r="CQ27">
        <v>99.878600000000006</v>
      </c>
      <c r="CR27">
        <v>9.9781999999999996E-2</v>
      </c>
      <c r="CS27">
        <v>26.305900000000001</v>
      </c>
      <c r="CT27">
        <v>27.046299999999999</v>
      </c>
      <c r="CU27">
        <v>999.9</v>
      </c>
      <c r="CV27">
        <v>0</v>
      </c>
      <c r="CW27">
        <v>0</v>
      </c>
      <c r="CX27">
        <v>10033.799999999999</v>
      </c>
      <c r="CY27">
        <v>0</v>
      </c>
      <c r="CZ27">
        <v>1762.72</v>
      </c>
      <c r="DA27">
        <v>-49.793799999999997</v>
      </c>
      <c r="DB27">
        <v>968.50599999999997</v>
      </c>
      <c r="DC27">
        <v>1015.94</v>
      </c>
      <c r="DD27">
        <v>3.2072400000000001</v>
      </c>
      <c r="DE27">
        <v>916.06500000000005</v>
      </c>
      <c r="DF27">
        <v>999.94299999999998</v>
      </c>
      <c r="DG27">
        <v>18.897600000000001</v>
      </c>
      <c r="DH27">
        <v>15.7464</v>
      </c>
      <c r="DI27">
        <v>1.89306</v>
      </c>
      <c r="DJ27">
        <v>1.57273</v>
      </c>
      <c r="DK27">
        <v>16.577200000000001</v>
      </c>
      <c r="DL27">
        <v>13.6942</v>
      </c>
      <c r="DM27">
        <v>2000.17</v>
      </c>
      <c r="DN27">
        <v>0.89998500000000003</v>
      </c>
      <c r="DO27">
        <v>0.10001500000000001</v>
      </c>
      <c r="DP27">
        <v>0</v>
      </c>
      <c r="DQ27">
        <v>784.93799999999999</v>
      </c>
      <c r="DR27">
        <v>5.00014</v>
      </c>
      <c r="DS27">
        <v>20268.2</v>
      </c>
      <c r="DT27">
        <v>16924.099999999999</v>
      </c>
      <c r="DU27">
        <v>43.25</v>
      </c>
      <c r="DV27">
        <v>44.061999999999998</v>
      </c>
      <c r="DW27">
        <v>43.625</v>
      </c>
      <c r="DX27">
        <v>43.25</v>
      </c>
      <c r="DY27">
        <v>45.061999999999998</v>
      </c>
      <c r="DZ27">
        <v>1795.62</v>
      </c>
      <c r="EA27">
        <v>199.55</v>
      </c>
      <c r="EB27">
        <v>0</v>
      </c>
      <c r="EC27">
        <v>1566751125.7</v>
      </c>
      <c r="ED27">
        <v>785.45873076923101</v>
      </c>
      <c r="EE27">
        <v>-2.5376752139154402</v>
      </c>
      <c r="EF27">
        <v>477.921368008017</v>
      </c>
      <c r="EG27">
        <v>20178.6307692308</v>
      </c>
      <c r="EH27">
        <v>15</v>
      </c>
      <c r="EI27">
        <v>1566751110.5</v>
      </c>
      <c r="EJ27" t="s">
        <v>391</v>
      </c>
      <c r="EK27">
        <v>27</v>
      </c>
      <c r="EL27">
        <v>34.084000000000003</v>
      </c>
      <c r="EM27">
        <v>5.6000000000000001E-2</v>
      </c>
      <c r="EN27">
        <v>1000</v>
      </c>
      <c r="EO27">
        <v>15</v>
      </c>
      <c r="EP27">
        <v>0.05</v>
      </c>
      <c r="EQ27">
        <v>0.02</v>
      </c>
      <c r="ER27">
        <v>38.978268126499501</v>
      </c>
      <c r="ES27">
        <v>-0.27707919477087101</v>
      </c>
      <c r="ET27">
        <v>8.2543266897124504E-2</v>
      </c>
      <c r="EU27">
        <v>1</v>
      </c>
      <c r="EV27">
        <v>0.16774023441059899</v>
      </c>
      <c r="EW27">
        <v>-2.4345113976592499E-2</v>
      </c>
      <c r="EX27">
        <v>3.4952587741456501E-3</v>
      </c>
      <c r="EY27">
        <v>1</v>
      </c>
      <c r="EZ27">
        <v>2</v>
      </c>
      <c r="FA27">
        <v>2</v>
      </c>
      <c r="FB27" t="s">
        <v>352</v>
      </c>
      <c r="FC27">
        <v>2.9155199999999999</v>
      </c>
      <c r="FD27">
        <v>2.7248000000000001</v>
      </c>
      <c r="FE27">
        <v>0.16644600000000001</v>
      </c>
      <c r="FF27">
        <v>0.174429</v>
      </c>
      <c r="FG27">
        <v>9.7048400000000007E-2</v>
      </c>
      <c r="FH27">
        <v>8.3931199999999997E-2</v>
      </c>
      <c r="FI27">
        <v>22051.3</v>
      </c>
      <c r="FJ27">
        <v>20064.3</v>
      </c>
      <c r="FK27">
        <v>24417.9</v>
      </c>
      <c r="FL27">
        <v>22947.599999999999</v>
      </c>
      <c r="FM27">
        <v>30987.4</v>
      </c>
      <c r="FN27">
        <v>29368.9</v>
      </c>
      <c r="FO27">
        <v>35367.699999999997</v>
      </c>
      <c r="FP27">
        <v>33099.199999999997</v>
      </c>
      <c r="FQ27">
        <v>2.0261999999999998</v>
      </c>
      <c r="FR27">
        <v>1.90995</v>
      </c>
      <c r="FS27">
        <v>9.4108300000000006E-2</v>
      </c>
      <c r="FT27">
        <v>0</v>
      </c>
      <c r="FU27">
        <v>25.505500000000001</v>
      </c>
      <c r="FV27">
        <v>999.9</v>
      </c>
      <c r="FW27">
        <v>48.442999999999998</v>
      </c>
      <c r="FX27">
        <v>29.89</v>
      </c>
      <c r="FY27">
        <v>20.533899999999999</v>
      </c>
      <c r="FZ27">
        <v>60.877299999999998</v>
      </c>
      <c r="GA27">
        <v>26.975200000000001</v>
      </c>
      <c r="GB27">
        <v>1</v>
      </c>
      <c r="GC27">
        <v>1.9669699999999998E-2</v>
      </c>
      <c r="GD27">
        <v>2.4398599999999999</v>
      </c>
      <c r="GE27">
        <v>20.177299999999999</v>
      </c>
      <c r="GF27">
        <v>5.2530799999999997</v>
      </c>
      <c r="GG27">
        <v>12.051299999999999</v>
      </c>
      <c r="GH27">
        <v>4.9817999999999998</v>
      </c>
      <c r="GI27">
        <v>3.3</v>
      </c>
      <c r="GJ27">
        <v>422.8</v>
      </c>
      <c r="GK27">
        <v>9999</v>
      </c>
      <c r="GL27">
        <v>9999</v>
      </c>
      <c r="GM27">
        <v>9999</v>
      </c>
      <c r="GN27">
        <v>1.8792599999999999</v>
      </c>
      <c r="GO27">
        <v>1.87713</v>
      </c>
      <c r="GP27">
        <v>1.87469</v>
      </c>
      <c r="GQ27">
        <v>1.875</v>
      </c>
      <c r="GR27">
        <v>1.87534</v>
      </c>
      <c r="GS27">
        <v>1.87418</v>
      </c>
      <c r="GT27">
        <v>1.8711</v>
      </c>
      <c r="GU27">
        <v>1.8755900000000001</v>
      </c>
      <c r="GV27" t="s">
        <v>353</v>
      </c>
      <c r="GW27" t="s">
        <v>19</v>
      </c>
      <c r="GX27" t="s">
        <v>19</v>
      </c>
      <c r="GY27" t="s">
        <v>19</v>
      </c>
      <c r="GZ27" t="s">
        <v>354</v>
      </c>
      <c r="HA27" t="s">
        <v>355</v>
      </c>
      <c r="HB27" t="s">
        <v>356</v>
      </c>
      <c r="HC27" t="s">
        <v>356</v>
      </c>
      <c r="HD27" t="s">
        <v>356</v>
      </c>
      <c r="HE27" t="s">
        <v>356</v>
      </c>
      <c r="HF27">
        <v>0</v>
      </c>
      <c r="HG27">
        <v>100</v>
      </c>
      <c r="HH27">
        <v>100</v>
      </c>
      <c r="HI27">
        <v>34.084000000000003</v>
      </c>
      <c r="HJ27">
        <v>5.6000000000000001E-2</v>
      </c>
      <c r="HK27">
        <v>2</v>
      </c>
      <c r="HL27">
        <v>504.01299999999998</v>
      </c>
      <c r="HM27">
        <v>497.46800000000002</v>
      </c>
      <c r="HN27">
        <v>21.6783</v>
      </c>
      <c r="HO27">
        <v>27.340699999999998</v>
      </c>
      <c r="HP27">
        <v>30.000800000000002</v>
      </c>
      <c r="HQ27">
        <v>27.2408</v>
      </c>
      <c r="HR27">
        <v>27.232700000000001</v>
      </c>
      <c r="HS27">
        <v>42.284100000000002</v>
      </c>
      <c r="HT27">
        <v>28.1797</v>
      </c>
      <c r="HU27">
        <v>0</v>
      </c>
      <c r="HV27">
        <v>21.641100000000002</v>
      </c>
      <c r="HW27">
        <v>1000</v>
      </c>
      <c r="HX27">
        <v>15.7035</v>
      </c>
      <c r="HY27">
        <v>101.51900000000001</v>
      </c>
      <c r="HZ27">
        <v>101.749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19</v>
      </c>
    </row>
    <row r="12" spans="1:2" x14ac:dyDescent="0.25">
      <c r="A12" t="s">
        <v>21</v>
      </c>
      <c r="B12" t="s">
        <v>17</v>
      </c>
    </row>
    <row r="13" spans="1:2" x14ac:dyDescent="0.25">
      <c r="A13" t="s">
        <v>22</v>
      </c>
      <c r="B13" t="s">
        <v>11</v>
      </c>
    </row>
    <row r="14" spans="1:2" x14ac:dyDescent="0.25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28610</cp:lastModifiedBy>
  <dcterms:created xsi:type="dcterms:W3CDTF">2019-08-24T11:39:11Z</dcterms:created>
  <dcterms:modified xsi:type="dcterms:W3CDTF">2019-08-27T23:59:08Z</dcterms:modified>
</cp:coreProperties>
</file>