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AB4214E2-FA68-4EDA-BC8F-60FC3A2376E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G27" i="1" l="1"/>
  <c r="CF27" i="1"/>
  <c r="CD27" i="1"/>
  <c r="CE27" i="1" s="1"/>
  <c r="BK27" i="1"/>
  <c r="BJ27" i="1"/>
  <c r="BI27" i="1"/>
  <c r="BH27" i="1"/>
  <c r="BG27" i="1"/>
  <c r="BB27" i="1" s="1"/>
  <c r="BD27" i="1"/>
  <c r="AW27" i="1"/>
  <c r="AQ27" i="1"/>
  <c r="AR27" i="1" s="1"/>
  <c r="AM27" i="1"/>
  <c r="AK27" i="1" s="1"/>
  <c r="Z27" i="1"/>
  <c r="X27" i="1" s="1"/>
  <c r="Y27" i="1"/>
  <c r="Q27" i="1"/>
  <c r="CG26" i="1"/>
  <c r="CF26" i="1"/>
  <c r="CD26" i="1"/>
  <c r="CE26" i="1" s="1"/>
  <c r="AY26" i="1" s="1"/>
  <c r="BK26" i="1"/>
  <c r="BJ26" i="1"/>
  <c r="BI26" i="1"/>
  <c r="BH26" i="1"/>
  <c r="BG26" i="1"/>
  <c r="BD26" i="1"/>
  <c r="BB26" i="1"/>
  <c r="AW26" i="1"/>
  <c r="AQ26" i="1"/>
  <c r="AR26" i="1" s="1"/>
  <c r="AM26" i="1"/>
  <c r="AK26" i="1" s="1"/>
  <c r="Z26" i="1"/>
  <c r="X26" i="1" s="1"/>
  <c r="Y26" i="1"/>
  <c r="Q26" i="1"/>
  <c r="CG25" i="1"/>
  <c r="CF25" i="1"/>
  <c r="CD25" i="1"/>
  <c r="CE25" i="1" s="1"/>
  <c r="BK25" i="1"/>
  <c r="BJ25" i="1"/>
  <c r="BI25" i="1"/>
  <c r="BH25" i="1"/>
  <c r="BG25" i="1"/>
  <c r="BB25" i="1" s="1"/>
  <c r="BD25" i="1"/>
  <c r="AW25" i="1"/>
  <c r="AQ25" i="1"/>
  <c r="AR25" i="1" s="1"/>
  <c r="AM25" i="1"/>
  <c r="AK25" i="1" s="1"/>
  <c r="Z25" i="1"/>
  <c r="X25" i="1" s="1"/>
  <c r="Y25" i="1"/>
  <c r="Q25" i="1"/>
  <c r="CG24" i="1"/>
  <c r="CF24" i="1"/>
  <c r="CD24" i="1"/>
  <c r="CE24" i="1" s="1"/>
  <c r="BK24" i="1"/>
  <c r="BJ24" i="1"/>
  <c r="BI24" i="1"/>
  <c r="BH24" i="1"/>
  <c r="BG24" i="1"/>
  <c r="BB24" i="1" s="1"/>
  <c r="BD24" i="1"/>
  <c r="AW24" i="1"/>
  <c r="AQ24" i="1"/>
  <c r="AR24" i="1" s="1"/>
  <c r="AM24" i="1"/>
  <c r="AK24" i="1" s="1"/>
  <c r="L24" i="1" s="1"/>
  <c r="Z24" i="1"/>
  <c r="Y24" i="1"/>
  <c r="X24" i="1" s="1"/>
  <c r="Q24" i="1"/>
  <c r="CG23" i="1"/>
  <c r="CF23" i="1"/>
  <c r="CD23" i="1"/>
  <c r="CE23" i="1" s="1"/>
  <c r="BK23" i="1"/>
  <c r="BJ23" i="1"/>
  <c r="BI23" i="1"/>
  <c r="BH23" i="1"/>
  <c r="BG23" i="1"/>
  <c r="BD23" i="1"/>
  <c r="BB23" i="1"/>
  <c r="AW23" i="1"/>
  <c r="AQ23" i="1"/>
  <c r="AR23" i="1" s="1"/>
  <c r="AM23" i="1"/>
  <c r="AK23" i="1" s="1"/>
  <c r="Z23" i="1"/>
  <c r="Y23" i="1"/>
  <c r="X23" i="1"/>
  <c r="Q23" i="1"/>
  <c r="CG22" i="1"/>
  <c r="CF22" i="1"/>
  <c r="CD22" i="1"/>
  <c r="BK22" i="1"/>
  <c r="BJ22" i="1"/>
  <c r="BI22" i="1"/>
  <c r="BH22" i="1"/>
  <c r="BG22" i="1"/>
  <c r="BB22" i="1" s="1"/>
  <c r="BD22" i="1"/>
  <c r="AW22" i="1"/>
  <c r="AQ22" i="1"/>
  <c r="AR22" i="1" s="1"/>
  <c r="AM22" i="1"/>
  <c r="AK22" i="1" s="1"/>
  <c r="Z22" i="1"/>
  <c r="Y22" i="1"/>
  <c r="X22" i="1" s="1"/>
  <c r="Q22" i="1"/>
  <c r="CG21" i="1"/>
  <c r="CF21" i="1"/>
  <c r="CD21" i="1"/>
  <c r="CE21" i="1" s="1"/>
  <c r="BK21" i="1"/>
  <c r="BJ21" i="1"/>
  <c r="BI21" i="1"/>
  <c r="BH21" i="1"/>
  <c r="BG21" i="1"/>
  <c r="BB21" i="1" s="1"/>
  <c r="BD21" i="1"/>
  <c r="AW21" i="1"/>
  <c r="AR21" i="1"/>
  <c r="AQ21" i="1"/>
  <c r="AM21" i="1"/>
  <c r="AK21" i="1" s="1"/>
  <c r="Z21" i="1"/>
  <c r="Y21" i="1"/>
  <c r="X21" i="1" s="1"/>
  <c r="Q21" i="1"/>
  <c r="CG20" i="1"/>
  <c r="CF20" i="1"/>
  <c r="CD20" i="1"/>
  <c r="BK20" i="1"/>
  <c r="BJ20" i="1"/>
  <c r="BI20" i="1"/>
  <c r="BH20" i="1"/>
  <c r="BG20" i="1"/>
  <c r="BB20" i="1" s="1"/>
  <c r="BD20" i="1"/>
  <c r="AW20" i="1"/>
  <c r="AR20" i="1"/>
  <c r="AQ20" i="1"/>
  <c r="AM20" i="1"/>
  <c r="AK20" i="1" s="1"/>
  <c r="Z20" i="1"/>
  <c r="Y20" i="1"/>
  <c r="Q20" i="1"/>
  <c r="CG19" i="1"/>
  <c r="CF19" i="1"/>
  <c r="CE19" i="1"/>
  <c r="AY19" i="1" s="1"/>
  <c r="BA19" i="1" s="1"/>
  <c r="CD19" i="1"/>
  <c r="BK19" i="1"/>
  <c r="BJ19" i="1"/>
  <c r="BI19" i="1"/>
  <c r="BH19" i="1"/>
  <c r="BG19" i="1"/>
  <c r="BB19" i="1" s="1"/>
  <c r="BD19" i="1"/>
  <c r="AW19" i="1"/>
  <c r="AQ19" i="1"/>
  <c r="AR19" i="1" s="1"/>
  <c r="AM19" i="1"/>
  <c r="AK19" i="1" s="1"/>
  <c r="Z19" i="1"/>
  <c r="Y19" i="1"/>
  <c r="X19" i="1" s="1"/>
  <c r="Q19" i="1"/>
  <c r="CG18" i="1"/>
  <c r="CF18" i="1"/>
  <c r="CD18" i="1"/>
  <c r="CE18" i="1" s="1"/>
  <c r="AY18" i="1" s="1"/>
  <c r="BK18" i="1"/>
  <c r="BJ18" i="1"/>
  <c r="BI18" i="1"/>
  <c r="BH18" i="1"/>
  <c r="BG18" i="1"/>
  <c r="BB18" i="1" s="1"/>
  <c r="BD18" i="1"/>
  <c r="AW18" i="1"/>
  <c r="AQ18" i="1"/>
  <c r="AR18" i="1" s="1"/>
  <c r="AM18" i="1"/>
  <c r="AK18" i="1" s="1"/>
  <c r="Z18" i="1"/>
  <c r="Y18" i="1"/>
  <c r="X18" i="1" s="1"/>
  <c r="Q18" i="1"/>
  <c r="CG17" i="1"/>
  <c r="CF17" i="1"/>
  <c r="CD17" i="1"/>
  <c r="BK17" i="1"/>
  <c r="BJ17" i="1"/>
  <c r="BI17" i="1"/>
  <c r="BH17" i="1"/>
  <c r="BG17" i="1"/>
  <c r="BB17" i="1" s="1"/>
  <c r="BD17" i="1"/>
  <c r="AW17" i="1"/>
  <c r="AQ17" i="1"/>
  <c r="AR17" i="1" s="1"/>
  <c r="AM17" i="1"/>
  <c r="AK17" i="1"/>
  <c r="L17" i="1" s="1"/>
  <c r="Z17" i="1"/>
  <c r="X17" i="1" s="1"/>
  <c r="Y17" i="1"/>
  <c r="Q17" i="1"/>
  <c r="O23" i="1" l="1"/>
  <c r="K23" i="1"/>
  <c r="AZ23" i="1" s="1"/>
  <c r="CE17" i="1"/>
  <c r="X20" i="1"/>
  <c r="BA18" i="1"/>
  <c r="CE22" i="1"/>
  <c r="AY22" i="1" s="1"/>
  <c r="BA22" i="1" s="1"/>
  <c r="CE20" i="1"/>
  <c r="T20" i="1" s="1"/>
  <c r="BA26" i="1"/>
  <c r="AY21" i="1"/>
  <c r="BA21" i="1" s="1"/>
  <c r="T21" i="1"/>
  <c r="K22" i="1"/>
  <c r="AZ22" i="1" s="1"/>
  <c r="J22" i="1"/>
  <c r="AL22" i="1"/>
  <c r="O22" i="1"/>
  <c r="L22" i="1"/>
  <c r="O26" i="1"/>
  <c r="L26" i="1"/>
  <c r="K26" i="1"/>
  <c r="AZ26" i="1" s="1"/>
  <c r="BC26" i="1" s="1"/>
  <c r="J26" i="1"/>
  <c r="AL26" i="1"/>
  <c r="J18" i="1"/>
  <c r="AL18" i="1"/>
  <c r="O18" i="1"/>
  <c r="L18" i="1"/>
  <c r="K18" i="1"/>
  <c r="AZ18" i="1" s="1"/>
  <c r="BC18" i="1" s="1"/>
  <c r="J25" i="1"/>
  <c r="AL25" i="1"/>
  <c r="O25" i="1"/>
  <c r="L25" i="1"/>
  <c r="K25" i="1"/>
  <c r="AZ25" i="1" s="1"/>
  <c r="BC25" i="1" s="1"/>
  <c r="L27" i="1"/>
  <c r="K27" i="1"/>
  <c r="AZ27" i="1" s="1"/>
  <c r="J27" i="1"/>
  <c r="AL27" i="1"/>
  <c r="O27" i="1"/>
  <c r="AY23" i="1"/>
  <c r="BA23" i="1" s="1"/>
  <c r="T23" i="1"/>
  <c r="AY25" i="1"/>
  <c r="T25" i="1"/>
  <c r="T27" i="1"/>
  <c r="AY27" i="1"/>
  <c r="BA27" i="1" s="1"/>
  <c r="T17" i="1"/>
  <c r="AY17" i="1"/>
  <c r="BA17" i="1" s="1"/>
  <c r="K20" i="1"/>
  <c r="AZ20" i="1" s="1"/>
  <c r="J20" i="1"/>
  <c r="AL20" i="1"/>
  <c r="O20" i="1"/>
  <c r="L20" i="1"/>
  <c r="T24" i="1"/>
  <c r="AY24" i="1"/>
  <c r="BA24" i="1" s="1"/>
  <c r="BA25" i="1"/>
  <c r="J19" i="1"/>
  <c r="L19" i="1"/>
  <c r="K19" i="1"/>
  <c r="AZ19" i="1" s="1"/>
  <c r="BC19" i="1" s="1"/>
  <c r="AL19" i="1"/>
  <c r="O19" i="1"/>
  <c r="AL21" i="1"/>
  <c r="L21" i="1"/>
  <c r="O21" i="1"/>
  <c r="K21" i="1"/>
  <c r="AZ21" i="1" s="1"/>
  <c r="BC21" i="1" s="1"/>
  <c r="J21" i="1"/>
  <c r="AL23" i="1"/>
  <c r="O17" i="1"/>
  <c r="T18" i="1"/>
  <c r="J23" i="1"/>
  <c r="O24" i="1"/>
  <c r="L23" i="1"/>
  <c r="AL24" i="1"/>
  <c r="AL17" i="1"/>
  <c r="J17" i="1"/>
  <c r="T19" i="1"/>
  <c r="J24" i="1"/>
  <c r="T26" i="1"/>
  <c r="K17" i="1"/>
  <c r="AZ17" i="1" s="1"/>
  <c r="K24" i="1"/>
  <c r="AZ24" i="1" s="1"/>
  <c r="BC24" i="1" s="1"/>
  <c r="BC23" i="1" l="1"/>
  <c r="AY20" i="1"/>
  <c r="BA20" i="1" s="1"/>
  <c r="BC22" i="1"/>
  <c r="T22" i="1"/>
  <c r="BC20" i="1"/>
  <c r="U17" i="1"/>
  <c r="V17" i="1" s="1"/>
  <c r="AB26" i="1"/>
  <c r="AB22" i="1"/>
  <c r="AB25" i="1"/>
  <c r="BC17" i="1"/>
  <c r="AB21" i="1"/>
  <c r="U27" i="1"/>
  <c r="V27" i="1" s="1"/>
  <c r="R27" i="1" s="1"/>
  <c r="P27" i="1" s="1"/>
  <c r="S27" i="1" s="1"/>
  <c r="M27" i="1" s="1"/>
  <c r="N27" i="1" s="1"/>
  <c r="AB27" i="1"/>
  <c r="U22" i="1"/>
  <c r="V22" i="1" s="1"/>
  <c r="R22" i="1" s="1"/>
  <c r="P22" i="1" s="1"/>
  <c r="S22" i="1" s="1"/>
  <c r="M22" i="1" s="1"/>
  <c r="N22" i="1" s="1"/>
  <c r="U26" i="1"/>
  <c r="V26" i="1" s="1"/>
  <c r="R26" i="1" s="1"/>
  <c r="P26" i="1" s="1"/>
  <c r="S26" i="1" s="1"/>
  <c r="M26" i="1" s="1"/>
  <c r="N26" i="1" s="1"/>
  <c r="AB19" i="1"/>
  <c r="U25" i="1"/>
  <c r="V25" i="1" s="1"/>
  <c r="R25" i="1" s="1"/>
  <c r="P25" i="1" s="1"/>
  <c r="S25" i="1" s="1"/>
  <c r="M25" i="1" s="1"/>
  <c r="N25" i="1" s="1"/>
  <c r="BC27" i="1"/>
  <c r="U20" i="1"/>
  <c r="V20" i="1" s="1"/>
  <c r="U24" i="1"/>
  <c r="V24" i="1" s="1"/>
  <c r="R24" i="1" s="1"/>
  <c r="P24" i="1" s="1"/>
  <c r="S24" i="1" s="1"/>
  <c r="M24" i="1" s="1"/>
  <c r="N24" i="1" s="1"/>
  <c r="AB24" i="1"/>
  <c r="AB17" i="1"/>
  <c r="R17" i="1"/>
  <c r="P17" i="1" s="1"/>
  <c r="S17" i="1" s="1"/>
  <c r="M17" i="1" s="1"/>
  <c r="N17" i="1" s="1"/>
  <c r="AB23" i="1"/>
  <c r="R20" i="1"/>
  <c r="P20" i="1" s="1"/>
  <c r="S20" i="1" s="1"/>
  <c r="M20" i="1" s="1"/>
  <c r="N20" i="1" s="1"/>
  <c r="AB20" i="1"/>
  <c r="U23" i="1"/>
  <c r="V23" i="1" s="1"/>
  <c r="U21" i="1"/>
  <c r="V21" i="1" s="1"/>
  <c r="U19" i="1"/>
  <c r="V19" i="1" s="1"/>
  <c r="R19" i="1" s="1"/>
  <c r="P19" i="1" s="1"/>
  <c r="S19" i="1" s="1"/>
  <c r="M19" i="1" s="1"/>
  <c r="N19" i="1" s="1"/>
  <c r="U18" i="1"/>
  <c r="V18" i="1" s="1"/>
  <c r="R18" i="1" s="1"/>
  <c r="P18" i="1" s="1"/>
  <c r="S18" i="1" s="1"/>
  <c r="M18" i="1" s="1"/>
  <c r="N18" i="1" s="1"/>
  <c r="AB18" i="1"/>
  <c r="W23" i="1" l="1"/>
  <c r="AA23" i="1" s="1"/>
  <c r="AD23" i="1"/>
  <c r="AE23" i="1" s="1"/>
  <c r="AC23" i="1"/>
  <c r="W18" i="1"/>
  <c r="AA18" i="1" s="1"/>
  <c r="AD18" i="1"/>
  <c r="AC18" i="1"/>
  <c r="AC24" i="1"/>
  <c r="W24" i="1"/>
  <c r="AA24" i="1" s="1"/>
  <c r="AD24" i="1"/>
  <c r="W27" i="1"/>
  <c r="AA27" i="1" s="1"/>
  <c r="AD27" i="1"/>
  <c r="AC27" i="1"/>
  <c r="W20" i="1"/>
  <c r="AA20" i="1" s="1"/>
  <c r="AD20" i="1"/>
  <c r="AE20" i="1" s="1"/>
  <c r="AC20" i="1"/>
  <c r="AD19" i="1"/>
  <c r="AE19" i="1" s="1"/>
  <c r="W19" i="1"/>
  <c r="AA19" i="1" s="1"/>
  <c r="AC19" i="1"/>
  <c r="W21" i="1"/>
  <c r="AA21" i="1" s="1"/>
  <c r="AD21" i="1"/>
  <c r="AC21" i="1"/>
  <c r="R23" i="1"/>
  <c r="P23" i="1" s="1"/>
  <c r="S23" i="1" s="1"/>
  <c r="M23" i="1" s="1"/>
  <c r="N23" i="1" s="1"/>
  <c r="W26" i="1"/>
  <c r="AA26" i="1" s="1"/>
  <c r="AD26" i="1"/>
  <c r="AE26" i="1" s="1"/>
  <c r="AC26" i="1"/>
  <c r="R21" i="1"/>
  <c r="P21" i="1" s="1"/>
  <c r="S21" i="1" s="1"/>
  <c r="M21" i="1" s="1"/>
  <c r="N21" i="1" s="1"/>
  <c r="W17" i="1"/>
  <c r="AA17" i="1" s="1"/>
  <c r="AD17" i="1"/>
  <c r="AC17" i="1"/>
  <c r="W25" i="1"/>
  <c r="AA25" i="1" s="1"/>
  <c r="AD25" i="1"/>
  <c r="AC25" i="1"/>
  <c r="AD22" i="1"/>
  <c r="AE22" i="1" s="1"/>
  <c r="W22" i="1"/>
  <c r="AA22" i="1" s="1"/>
  <c r="AC22" i="1"/>
  <c r="AE25" i="1" l="1"/>
  <c r="AE17" i="1"/>
  <c r="AE18" i="1"/>
  <c r="AE21" i="1"/>
  <c r="AE27" i="1"/>
  <c r="AE24" i="1"/>
</calcChain>
</file>

<file path=xl/sharedStrings.xml><?xml version="1.0" encoding="utf-8"?>
<sst xmlns="http://schemas.openxmlformats.org/spreadsheetml/2006/main" count="1859" uniqueCount="391">
  <si>
    <t>File opened</t>
  </si>
  <si>
    <t>2019-08-24 13:42:18</t>
  </si>
  <si>
    <t>Console s/n</t>
  </si>
  <si>
    <t>68C-831449</t>
  </si>
  <si>
    <t>Console ver</t>
  </si>
  <si>
    <t>Bluestem v.1.3.17</t>
  </si>
  <si>
    <t>Scripts ver</t>
  </si>
  <si>
    <t>2018.12  1.3.16, Nov 2018</t>
  </si>
  <si>
    <t>Head s/n</t>
  </si>
  <si>
    <t>68H-581449</t>
  </si>
  <si>
    <t>Head ver</t>
  </si>
  <si>
    <t>1.3.1</t>
  </si>
  <si>
    <t>Head cal</t>
  </si>
  <si>
    <t>{"tazero": "0.0570469", "flowazero": "0.32914", "co2aspan2": "-0.0277198", "chamberpressurezero": "2.57628", "flowbzero": "0.27412", "co2bspan2a": "0.288907", "oxygen": "21", "co2bspan2b": "0.286587", "co2azero": "0.918824", "h2obspanconc1": "12.25", "tbzero": "0.0746346", "h2oaspan2": "0", "h2obspan1": "1.0009", "co2bspanconc1": "2500", "h2oaspanconc1": "12.25", "h2obspan2b": "0.0678932", "h2obzero": "1.03166", "co2aspanconc1": "2500", "h2oaspan1": "1.00354", "h2oazero": "1.0301", "h2oaspanconc2": "0", "co2bspan2": "-0.0291294", "h2oaspan2a": "0.0685548", "co2bzero": "0.939118", "h2oaspan2b": "0.0687974", "co2bspan1": "1.00038", "ssa_ref": "29445.5", "h2obspan2a": "0.0678321", "h2obspan2": "0", "co2aspanconc2": "296.4", "h2obspanconc2": "0", "co2aspan1": "1.00001", "ssb_ref": "27541.6", "co2aspan2b": "0.288774", "flowmeterzero": "0.997758", "co2bspanconc2": "296.4", "co2aspan2a": "0.291121"}</t>
  </si>
  <si>
    <t>Chamber type</t>
  </si>
  <si>
    <t>6800-01A</t>
  </si>
  <si>
    <t>Chamber s/n</t>
  </si>
  <si>
    <t>MPF-651358</t>
  </si>
  <si>
    <t>Chamber rev</t>
  </si>
  <si>
    <t>0</t>
  </si>
  <si>
    <t>Chamber cal</t>
  </si>
  <si>
    <t>Fluorometer</t>
  </si>
  <si>
    <t>Flr. Version</t>
  </si>
  <si>
    <t>13:42:18</t>
  </si>
  <si>
    <t>Stability Definition:	gsw (GasEx): Slp&lt;0.1 Std&lt;1 Per=15	A (GasEx): Slp&lt;0.3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</si>
  <si>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</si>
  <si>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</si>
  <si>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</si>
  <si>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</si>
  <si>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</si>
  <si>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</si>
  <si>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</si>
  <si>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</si>
  <si>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</si>
  <si>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</si>
  <si>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</si>
  <si>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</si>
  <si>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</si>
  <si>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</si>
  <si>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</si>
  <si>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</si>
  <si>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</si>
  <si>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</si>
  <si>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</si>
  <si>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</si>
  <si>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</si>
  <si>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</si>
  <si>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</si>
  <si>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</si>
  <si>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</si>
  <si>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</si>
  <si>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</si>
  <si>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</si>
  <si>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</si>
  <si>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</si>
  <si>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</si>
  <si>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</si>
  <si>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</si>
  <si>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</si>
  <si>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</si>
  <si>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</si>
  <si>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</si>
  <si>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</si>
  <si>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</si>
  <si>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</si>
  <si>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</si>
  <si>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</si>
  <si>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</si>
  <si>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2.29298 77.7226 378.309 619.725 871.829 1047.03 1214.11 1324.67</t>
  </si>
  <si>
    <t>Fs_true</t>
  </si>
  <si>
    <t>0.319532 99.4327 401.923 600.822 800.045 1000.85 1200.51 1401.44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</si>
  <si>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</si>
  <si>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</si>
  <si>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</si>
  <si>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</si>
  <si>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</si>
  <si>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</si>
  <si>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</si>
  <si>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</si>
  <si>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</si>
  <si>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</si>
  <si>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</si>
  <si>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</si>
  <si>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</si>
  <si>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</si>
  <si>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</si>
  <si>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</si>
  <si>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</si>
  <si>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</si>
  <si>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</si>
  <si>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</si>
  <si>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</si>
  <si>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</si>
  <si>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</si>
  <si>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</si>
  <si>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treatment</t>
  </si>
  <si>
    <t>genotype</t>
  </si>
  <si>
    <t>plot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</si>
  <si>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</si>
  <si>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</si>
  <si>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</si>
  <si>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</si>
  <si>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</si>
  <si>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</si>
  <si>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</si>
  <si>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</si>
  <si>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</si>
  <si>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</si>
  <si>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</si>
  <si>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</si>
  <si>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</si>
  <si>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</si>
  <si>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</si>
  <si>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</si>
  <si>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</si>
  <si>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</si>
  <si>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</si>
  <si>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</si>
  <si>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</si>
  <si>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</si>
  <si>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</si>
  <si>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</si>
  <si>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</si>
  <si>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</si>
  <si>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</si>
  <si>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</si>
  <si>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</si>
  <si>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</si>
  <si>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</si>
  <si>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</si>
  <si>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</si>
  <si>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</si>
  <si>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</si>
  <si>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</si>
  <si>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</si>
  <si>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</si>
  <si>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</si>
  <si>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</si>
  <si>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</si>
  <si>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</si>
  <si>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</si>
  <si>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</si>
  <si>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</si>
  <si>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</si>
  <si>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</si>
  <si>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</si>
  <si>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</si>
  <si>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</si>
  <si>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</si>
  <si>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</si>
  <si>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</si>
  <si>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</si>
  <si>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</si>
  <si>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</si>
  <si>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</si>
  <si>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</si>
  <si>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</si>
  <si>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</si>
  <si>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</si>
  <si>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</si>
  <si>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</si>
  <si>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</si>
  <si>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</si>
  <si>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</si>
  <si>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</si>
  <si>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</si>
  <si>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</si>
  <si>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</si>
  <si>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</si>
  <si>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</si>
  <si>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</si>
  <si>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</si>
  <si>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</si>
  <si>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</si>
  <si>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</si>
  <si>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</si>
  <si>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</si>
  <si>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</si>
  <si>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</si>
  <si>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</si>
  <si>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</si>
  <si>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</si>
  <si>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</si>
  <si>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</si>
  <si>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</si>
  <si>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</si>
  <si>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</si>
  <si>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</si>
  <si>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</si>
  <si>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</si>
  <si>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</si>
  <si>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</si>
  <si>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</si>
  <si>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</si>
  <si>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</si>
  <si>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</si>
  <si>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</si>
  <si>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</si>
  <si>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</si>
  <si>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</si>
  <si>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</si>
  <si>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</si>
  <si>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</si>
  <si>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</si>
  <si>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</si>
  <si>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</si>
  <si>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</si>
  <si>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</si>
  <si>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</si>
  <si>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</si>
  <si>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</si>
  <si>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</si>
  <si>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</si>
  <si>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</si>
  <si>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</si>
  <si>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</si>
  <si>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</si>
  <si>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</si>
  <si>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</si>
  <si>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</si>
  <si>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</si>
  <si>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</si>
  <si>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</si>
  <si>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</si>
  <si>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</si>
  <si>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</si>
  <si>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</si>
  <si>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</si>
  <si>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</si>
  <si>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</si>
  <si>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</si>
  <si>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</si>
  <si>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</si>
  <si>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</si>
  <si>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</si>
  <si>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</si>
  <si>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</si>
  <si>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</si>
  <si>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</si>
  <si>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</si>
  <si>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</si>
  <si>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</si>
  <si>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</si>
  <si>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</si>
  <si>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</si>
  <si>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</si>
  <si>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</si>
  <si>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</si>
  <si>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</si>
  <si>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</si>
  <si>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</si>
  <si>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</si>
  <si>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</si>
  <si>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</si>
  <si>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</si>
  <si>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</si>
  <si>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</si>
  <si>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</si>
  <si>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</si>
  <si>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</si>
  <si>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</si>
  <si>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</si>
  <si>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</si>
  <si>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</si>
  <si>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</si>
  <si>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</si>
  <si>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</si>
  <si>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</si>
  <si>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</si>
  <si>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</si>
  <si>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</si>
  <si>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</si>
  <si>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</si>
  <si>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</si>
  <si>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</si>
  <si>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</si>
  <si>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</si>
  <si>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</si>
  <si>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</si>
  <si>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</si>
  <si>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</si>
  <si>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</si>
  <si>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</si>
  <si>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</si>
  <si>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</si>
  <si>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</si>
  <si>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</si>
  <si>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</si>
  <si>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</si>
  <si>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</si>
  <si>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</si>
  <si>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</si>
  <si>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</si>
  <si>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</si>
  <si>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</si>
  <si>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</si>
  <si>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</si>
  <si>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</si>
  <si>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</si>
  <si>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</si>
  <si>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</si>
  <si>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</si>
  <si>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</si>
  <si>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</si>
  <si>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</si>
  <si>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</si>
  <si>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</si>
  <si>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</si>
  <si>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</si>
  <si>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</si>
  <si>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</si>
  <si>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</si>
  <si>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</si>
  <si>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</si>
  <si>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</si>
  <si>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</si>
  <si>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</si>
  <si>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</si>
  <si>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</si>
  <si>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</si>
  <si>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</si>
  <si>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</si>
  <si>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</si>
  <si>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</si>
  <si>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</si>
  <si>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</si>
  <si>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</si>
  <si>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</si>
  <si>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</si>
  <si>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</si>
  <si>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</si>
  <si>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</si>
  <si>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</si>
  <si>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</si>
  <si>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</si>
  <si>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</si>
  <si>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</si>
  <si>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</si>
  <si>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</si>
  <si>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</si>
  <si>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</si>
  <si>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</si>
  <si>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hrs</t>
  </si>
  <si>
    <t>mg</t>
  </si>
  <si>
    <t>20190825 13:48:23</t>
  </si>
  <si>
    <t>13:48:23</t>
  </si>
  <si>
    <t>ambient</t>
  </si>
  <si>
    <t>WT</t>
  </si>
  <si>
    <t>2</t>
  </si>
  <si>
    <t>-</t>
  </si>
  <si>
    <t>0: Broadleaf</t>
  </si>
  <si>
    <t>13:47:23</t>
  </si>
  <si>
    <t>1/2</t>
  </si>
  <si>
    <t>5</t>
  </si>
  <si>
    <t>11111111</t>
  </si>
  <si>
    <t>oooooooo</t>
  </si>
  <si>
    <t>off</t>
  </si>
  <si>
    <t>20190825 13:50:24</t>
  </si>
  <si>
    <t>13:50:24</t>
  </si>
  <si>
    <t>13:49:28</t>
  </si>
  <si>
    <t>20190825 13:52:24</t>
  </si>
  <si>
    <t>13:52:24</t>
  </si>
  <si>
    <t>13:52:57</t>
  </si>
  <si>
    <t>20190825 13:54:58</t>
  </si>
  <si>
    <t>13:54:58</t>
  </si>
  <si>
    <t>13:55:34</t>
  </si>
  <si>
    <t>20190825 13:56:48</t>
  </si>
  <si>
    <t>13:56:48</t>
  </si>
  <si>
    <t>13:57:24</t>
  </si>
  <si>
    <t>2/2</t>
  </si>
  <si>
    <t>20190825 13:59:25</t>
  </si>
  <si>
    <t>13:59:25</t>
  </si>
  <si>
    <t>13:59:58</t>
  </si>
  <si>
    <t>20190825 14:01:51</t>
  </si>
  <si>
    <t>14:01:51</t>
  </si>
  <si>
    <t>14:01:07</t>
  </si>
  <si>
    <t>20190825 14:03:38</t>
  </si>
  <si>
    <t>14:03:38</t>
  </si>
  <si>
    <t>14:04:08</t>
  </si>
  <si>
    <t>20190825 14:05:58</t>
  </si>
  <si>
    <t>14:05:58</t>
  </si>
  <si>
    <t>14:05:12</t>
  </si>
  <si>
    <t>20190825 14:07:58</t>
  </si>
  <si>
    <t>14:07:58</t>
  </si>
  <si>
    <t>14:08:25</t>
  </si>
  <si>
    <t>20190825 14:10:27</t>
  </si>
  <si>
    <t>14:10:27</t>
  </si>
  <si>
    <t>14:09:35</t>
  </si>
  <si>
    <t>20190825 14:12:27</t>
  </si>
  <si>
    <t>14:12:27</t>
  </si>
  <si>
    <t>14:11:38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</si>
</sst>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Measurements!$K$17:$K$27</c:f>
              <c:numCache>
                <c:formatCode>General</c:formatCode>
                <c:ptCount val="11"/>
                <c:pt idx="0">
                  <c:v>33.286525623898939</c:v>
                </c:pt>
                <c:pt idx="1">
                  <c:v>28.051915124641923</c:v>
                </c:pt>
                <c:pt idx="2">
                  <c:v>22.929646205000203</c:v>
                </c:pt>
                <c:pt idx="3">
                  <c:v>13.710865745939254</c:v>
                </c:pt>
                <c:pt idx="4">
                  <c:v>0.87187045031454313</c:v>
                </c:pt>
                <c:pt idx="5">
                  <c:v>34.085282165323733</c:v>
                </c:pt>
                <c:pt idx="6">
                  <c:v>34.991855971354966</c:v>
                </c:pt>
                <c:pt idx="7">
                  <c:v>36.15890602735513</c:v>
                </c:pt>
                <c:pt idx="8">
                  <c:v>36.102464462167369</c:v>
                </c:pt>
                <c:pt idx="9">
                  <c:v>35.909040490402788</c:v>
                </c:pt>
                <c:pt idx="10">
                  <c:v>36.082651065196245</c:v>
                </c:pt>
              </c:numCache>
            </c:numRef>
          </c:xVal>
          <c:yVal>
            <c:numRef>
              <c:f>Measurements!$M$17:$M$27</c:f>
              <c:numCache>
                <c:formatCode>General</c:formatCode>
                <c:ptCount val="11"/>
                <c:pt idx="0">
                  <c:v>105.35564206849975</c:v>
                </c:pt>
                <c:pt idx="1">
                  <c:v>66.728135578947558</c:v>
                </c:pt>
                <c:pt idx="2">
                  <c:v>45.128658033452318</c:v>
                </c:pt>
                <c:pt idx="3">
                  <c:v>21.099313480709469</c:v>
                </c:pt>
                <c:pt idx="4">
                  <c:v>-0.12569865556156751</c:v>
                </c:pt>
                <c:pt idx="5">
                  <c:v>182.39045756023577</c:v>
                </c:pt>
                <c:pt idx="6">
                  <c:v>254.23434989408247</c:v>
                </c:pt>
                <c:pt idx="7">
                  <c:v>290.93054482463805</c:v>
                </c:pt>
                <c:pt idx="8">
                  <c:v>289.21117517945692</c:v>
                </c:pt>
                <c:pt idx="9">
                  <c:v>261.91527925246197</c:v>
                </c:pt>
                <c:pt idx="10">
                  <c:v>362.57605049163323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D-4574-9AFA-5E552F815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661568"/>
        <c:axId val="414655664"/>
      </c:scatterChart>
      <c:valAx>
        <c:axId val="41466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55664"/>
        <c:crosses val="autoZero"/>
        <c:crossBetween val="midCat"/>
      </c:valAx>
      <c:valAx>
        <c:axId val="4146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6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13</xdr:row>
      <xdr:rowOff>90487</xdr:rowOff>
    </xdr:from>
    <xdr:to>
      <xdr:col>21</xdr:col>
      <xdr:colOff>457200</xdr:colOff>
      <xdr:row>26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4CE49-39C5-46CF-AE18-944307F84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Z27"/>
  <sheetViews>
    <sheetView tabSelected="1" topLeftCell="A8" workbookViewId="0">
      <selection activeCell="A22" sqref="A22:XFD22"/>
    </sheetView>
  </sheetViews>
  <sheetFormatPr defaultRowHeight="15" x14ac:dyDescent="0.25"/>
  <sheetData>
    <row r="2" spans="1:234" x14ac:dyDescent="0.25">
      <c r="A2" t="s">
        <v>25</v>
      </c>
      <c r="B2" t="s">
        <v>26</v>
      </c>
      <c r="C2" t="s">
        <v>27</v>
      </c>
      <c r="D2" t="s">
        <v>28</v>
      </c>
    </row>
    <row r="3" spans="1:234" x14ac:dyDescent="0.25">
      <c r="B3">
        <v>4</v>
      </c>
      <c r="C3">
        <v>21</v>
      </c>
      <c r="D3" t="s">
        <v>29</v>
      </c>
    </row>
    <row r="4" spans="1:234" x14ac:dyDescent="0.25">
      <c r="A4" t="s">
        <v>30</v>
      </c>
      <c r="B4" t="s">
        <v>31</v>
      </c>
    </row>
    <row r="5" spans="1:234" x14ac:dyDescent="0.25">
      <c r="B5">
        <v>2</v>
      </c>
    </row>
    <row r="6" spans="1:23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234" x14ac:dyDescent="0.25">
      <c r="B7">
        <v>0</v>
      </c>
      <c r="C7">
        <v>1</v>
      </c>
      <c r="D7">
        <v>0</v>
      </c>
      <c r="E7">
        <v>0</v>
      </c>
    </row>
    <row r="8" spans="1:234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234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23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4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234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234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79</v>
      </c>
      <c r="CE14" t="s">
        <v>79</v>
      </c>
      <c r="CF14" t="s">
        <v>79</v>
      </c>
      <c r="CG14" t="s">
        <v>79</v>
      </c>
      <c r="CH14" t="s">
        <v>30</v>
      </c>
      <c r="CI14" t="s">
        <v>30</v>
      </c>
      <c r="CJ14" t="s">
        <v>30</v>
      </c>
      <c r="CK14" t="s">
        <v>80</v>
      </c>
      <c r="CL14" t="s">
        <v>80</v>
      </c>
      <c r="CM14" t="s">
        <v>80</v>
      </c>
      <c r="CN14" t="s">
        <v>80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t="s">
        <v>80</v>
      </c>
      <c r="CU14" t="s">
        <v>80</v>
      </c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82</v>
      </c>
      <c r="DX14" t="s">
        <v>82</v>
      </c>
      <c r="DY14" t="s">
        <v>82</v>
      </c>
      <c r="DZ14" t="s">
        <v>82</v>
      </c>
      <c r="EA14" t="s">
        <v>82</v>
      </c>
      <c r="EB14" t="s">
        <v>82</v>
      </c>
      <c r="EC14" t="s">
        <v>82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  <c r="EQ14" t="s">
        <v>84</v>
      </c>
      <c r="ER14" t="s">
        <v>85</v>
      </c>
      <c r="ES14" t="s">
        <v>85</v>
      </c>
      <c r="ET14" t="s">
        <v>85</v>
      </c>
      <c r="EU14" t="s">
        <v>85</v>
      </c>
      <c r="EV14" t="s">
        <v>85</v>
      </c>
      <c r="EW14" t="s">
        <v>85</v>
      </c>
      <c r="EX14" t="s">
        <v>85</v>
      </c>
      <c r="EY14" t="s">
        <v>85</v>
      </c>
      <c r="EZ14" t="s">
        <v>85</v>
      </c>
      <c r="FA14" t="s">
        <v>85</v>
      </c>
      <c r="FB14" t="s">
        <v>85</v>
      </c>
      <c r="FC14" t="s">
        <v>86</v>
      </c>
      <c r="FD14" t="s">
        <v>86</v>
      </c>
      <c r="FE14" t="s">
        <v>86</v>
      </c>
      <c r="FF14" t="s">
        <v>86</v>
      </c>
      <c r="FG14" t="s">
        <v>86</v>
      </c>
      <c r="FH14" t="s">
        <v>86</v>
      </c>
      <c r="FI14" t="s">
        <v>86</v>
      </c>
      <c r="FJ14" t="s">
        <v>86</v>
      </c>
      <c r="FK14" t="s">
        <v>86</v>
      </c>
      <c r="FL14" t="s">
        <v>86</v>
      </c>
      <c r="FM14" t="s">
        <v>86</v>
      </c>
      <c r="FN14" t="s">
        <v>86</v>
      </c>
      <c r="FO14" t="s">
        <v>86</v>
      </c>
      <c r="FP14" t="s">
        <v>86</v>
      </c>
      <c r="FQ14" t="s">
        <v>86</v>
      </c>
      <c r="FR14" t="s">
        <v>86</v>
      </c>
      <c r="FS14" t="s">
        <v>86</v>
      </c>
      <c r="FT14" t="s">
        <v>86</v>
      </c>
      <c r="FU14" t="s">
        <v>87</v>
      </c>
      <c r="FV14" t="s">
        <v>87</v>
      </c>
      <c r="FW14" t="s">
        <v>87</v>
      </c>
      <c r="FX14" t="s">
        <v>87</v>
      </c>
      <c r="FY14" t="s">
        <v>87</v>
      </c>
      <c r="FZ14" t="s">
        <v>87</v>
      </c>
      <c r="GA14" t="s">
        <v>87</v>
      </c>
      <c r="GB14" t="s">
        <v>87</v>
      </c>
      <c r="GC14" t="s">
        <v>87</v>
      </c>
      <c r="GD14" t="s">
        <v>87</v>
      </c>
      <c r="GE14" t="s">
        <v>87</v>
      </c>
      <c r="GF14" t="s">
        <v>87</v>
      </c>
      <c r="GG14" t="s">
        <v>87</v>
      </c>
      <c r="GH14" t="s">
        <v>87</v>
      </c>
      <c r="GI14" t="s">
        <v>87</v>
      </c>
      <c r="GJ14" t="s">
        <v>87</v>
      </c>
      <c r="GK14" t="s">
        <v>87</v>
      </c>
      <c r="GL14" t="s">
        <v>87</v>
      </c>
      <c r="GM14" t="s">
        <v>87</v>
      </c>
      <c r="GN14" t="s">
        <v>88</v>
      </c>
      <c r="GO14" t="s">
        <v>88</v>
      </c>
      <c r="GP14" t="s">
        <v>88</v>
      </c>
      <c r="GQ14" t="s">
        <v>88</v>
      </c>
      <c r="GR14" t="s">
        <v>88</v>
      </c>
      <c r="GS14" t="s">
        <v>88</v>
      </c>
      <c r="GT14" t="s">
        <v>88</v>
      </c>
      <c r="GU14" t="s">
        <v>88</v>
      </c>
      <c r="GV14" t="s">
        <v>88</v>
      </c>
      <c r="GW14" t="s">
        <v>88</v>
      </c>
      <c r="GX14" t="s">
        <v>88</v>
      </c>
      <c r="GY14" t="s">
        <v>88</v>
      </c>
      <c r="GZ14" t="s">
        <v>88</v>
      </c>
      <c r="HA14" t="s">
        <v>88</v>
      </c>
      <c r="HB14" t="s">
        <v>88</v>
      </c>
      <c r="HC14" t="s">
        <v>88</v>
      </c>
      <c r="HD14" t="s">
        <v>88</v>
      </c>
      <c r="HE14" t="s">
        <v>88</v>
      </c>
      <c r="HF14" t="s">
        <v>88</v>
      </c>
      <c r="HG14" t="s">
        <v>89</v>
      </c>
      <c r="HH14" t="s">
        <v>89</v>
      </c>
      <c r="HI14" t="s">
        <v>89</v>
      </c>
      <c r="HJ14" t="s">
        <v>89</v>
      </c>
      <c r="HK14" t="s">
        <v>89</v>
      </c>
      <c r="HL14" t="s">
        <v>89</v>
      </c>
      <c r="HM14" t="s">
        <v>89</v>
      </c>
      <c r="HN14" t="s">
        <v>89</v>
      </c>
      <c r="HO14" t="s">
        <v>89</v>
      </c>
      <c r="HP14" t="s">
        <v>89</v>
      </c>
      <c r="HQ14" t="s">
        <v>89</v>
      </c>
      <c r="HR14" t="s">
        <v>89</v>
      </c>
      <c r="HS14" t="s">
        <v>89</v>
      </c>
      <c r="HT14" t="s">
        <v>89</v>
      </c>
      <c r="HU14" t="s">
        <v>89</v>
      </c>
      <c r="HV14" t="s">
        <v>89</v>
      </c>
      <c r="HW14" t="s">
        <v>89</v>
      </c>
      <c r="HX14" t="s">
        <v>89</v>
      </c>
      <c r="HY14" t="s">
        <v>89</v>
      </c>
      <c r="HZ14" t="s">
        <v>89</v>
      </c>
    </row>
    <row r="15" spans="1:23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121</v>
      </c>
      <c r="AG15" t="s">
        <v>122</v>
      </c>
      <c r="AH15" t="s">
        <v>123</v>
      </c>
      <c r="AI15" t="s">
        <v>75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133</v>
      </c>
      <c r="AT15" t="s">
        <v>134</v>
      </c>
      <c r="AU15" t="s">
        <v>135</v>
      </c>
      <c r="AV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B15" t="s">
        <v>142</v>
      </c>
      <c r="BC15" t="s">
        <v>143</v>
      </c>
      <c r="BD15" t="s">
        <v>144</v>
      </c>
      <c r="BE15" t="s">
        <v>145</v>
      </c>
      <c r="BF15" t="s">
        <v>146</v>
      </c>
      <c r="BG15" t="s">
        <v>147</v>
      </c>
      <c r="BH15" t="s">
        <v>148</v>
      </c>
      <c r="BI15" t="s">
        <v>149</v>
      </c>
      <c r="BJ15" t="s">
        <v>150</v>
      </c>
      <c r="BK15" t="s">
        <v>151</v>
      </c>
      <c r="BL15" t="s">
        <v>152</v>
      </c>
      <c r="BM15" t="s">
        <v>153</v>
      </c>
      <c r="BN15" t="s">
        <v>154</v>
      </c>
      <c r="BO15" t="s">
        <v>155</v>
      </c>
      <c r="BP15" t="s">
        <v>156</v>
      </c>
      <c r="BQ15" t="s">
        <v>157</v>
      </c>
      <c r="BR15" t="s">
        <v>158</v>
      </c>
      <c r="BS15" t="s">
        <v>159</v>
      </c>
      <c r="BT15" t="s">
        <v>152</v>
      </c>
      <c r="BU15" t="s">
        <v>160</v>
      </c>
      <c r="BV15" t="s">
        <v>129</v>
      </c>
      <c r="BW15" t="s">
        <v>161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98</v>
      </c>
      <c r="CL15" t="s">
        <v>175</v>
      </c>
      <c r="CM15" t="s">
        <v>176</v>
      </c>
      <c r="CN15" t="s">
        <v>177</v>
      </c>
      <c r="CO15" t="s">
        <v>178</v>
      </c>
      <c r="CP15" t="s">
        <v>179</v>
      </c>
      <c r="CQ15" t="s">
        <v>180</v>
      </c>
      <c r="CR15" t="s">
        <v>181</v>
      </c>
      <c r="CS15" t="s">
        <v>182</v>
      </c>
      <c r="CT15" t="s">
        <v>183</v>
      </c>
      <c r="CU15" t="s">
        <v>184</v>
      </c>
      <c r="CV15" t="s">
        <v>185</v>
      </c>
      <c r="CW15" t="s">
        <v>186</v>
      </c>
      <c r="CX15" t="s">
        <v>187</v>
      </c>
      <c r="CY15" t="s">
        <v>188</v>
      </c>
      <c r="CZ15" t="s">
        <v>189</v>
      </c>
      <c r="DA15" t="s">
        <v>190</v>
      </c>
      <c r="DB15" t="s">
        <v>191</v>
      </c>
      <c r="DC15" t="s">
        <v>192</v>
      </c>
      <c r="DD15" t="s">
        <v>193</v>
      </c>
      <c r="DE15" t="s">
        <v>194</v>
      </c>
      <c r="DF15" t="s">
        <v>195</v>
      </c>
      <c r="DG15" t="s">
        <v>196</v>
      </c>
      <c r="DH15" t="s">
        <v>197</v>
      </c>
      <c r="DI15" t="s">
        <v>198</v>
      </c>
      <c r="DJ15" t="s">
        <v>199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  <c r="DU15" t="s">
        <v>210</v>
      </c>
      <c r="DV15" t="s">
        <v>211</v>
      </c>
      <c r="DW15" t="s">
        <v>212</v>
      </c>
      <c r="DX15" t="s">
        <v>213</v>
      </c>
      <c r="DY15" t="s">
        <v>214</v>
      </c>
      <c r="DZ15" t="s">
        <v>215</v>
      </c>
      <c r="EA15" t="s">
        <v>216</v>
      </c>
      <c r="EB15" t="s">
        <v>217</v>
      </c>
      <c r="EC15" t="s">
        <v>218</v>
      </c>
      <c r="ED15" t="s">
        <v>219</v>
      </c>
      <c r="EE15" t="s">
        <v>220</v>
      </c>
      <c r="EF15" t="s">
        <v>221</v>
      </c>
      <c r="EG15" t="s">
        <v>222</v>
      </c>
      <c r="EH15" t="s">
        <v>223</v>
      </c>
      <c r="EI15" t="s">
        <v>91</v>
      </c>
      <c r="EJ15" t="s">
        <v>94</v>
      </c>
      <c r="EK15" t="s">
        <v>224</v>
      </c>
      <c r="EL15" t="s">
        <v>225</v>
      </c>
      <c r="EM15" t="s">
        <v>226</v>
      </c>
      <c r="EN15" t="s">
        <v>227</v>
      </c>
      <c r="EO15" t="s">
        <v>228</v>
      </c>
      <c r="EP15" t="s">
        <v>229</v>
      </c>
      <c r="EQ15" t="s">
        <v>230</v>
      </c>
      <c r="ER15" t="s">
        <v>231</v>
      </c>
      <c r="ES15" t="s">
        <v>232</v>
      </c>
      <c r="ET15" t="s">
        <v>233</v>
      </c>
      <c r="EU15" t="s">
        <v>234</v>
      </c>
      <c r="EV15" t="s">
        <v>235</v>
      </c>
      <c r="EW15" t="s">
        <v>236</v>
      </c>
      <c r="EX15" t="s">
        <v>237</v>
      </c>
      <c r="EY15" t="s">
        <v>238</v>
      </c>
      <c r="EZ15" t="s">
        <v>239</v>
      </c>
      <c r="FA15" t="s">
        <v>240</v>
      </c>
      <c r="FB15" t="s">
        <v>241</v>
      </c>
      <c r="FC15" t="s">
        <v>242</v>
      </c>
      <c r="FD15" t="s">
        <v>243</v>
      </c>
      <c r="FE15" t="s">
        <v>244</v>
      </c>
      <c r="FF15" t="s">
        <v>245</v>
      </c>
      <c r="FG15" t="s">
        <v>246</v>
      </c>
      <c r="FH15" t="s">
        <v>247</v>
      </c>
      <c r="FI15" t="s">
        <v>248</v>
      </c>
      <c r="FJ15" t="s">
        <v>249</v>
      </c>
      <c r="FK15" t="s">
        <v>250</v>
      </c>
      <c r="FL15" t="s">
        <v>251</v>
      </c>
      <c r="FM15" t="s">
        <v>252</v>
      </c>
      <c r="FN15" t="s">
        <v>253</v>
      </c>
      <c r="FO15" t="s">
        <v>254</v>
      </c>
      <c r="FP15" t="s">
        <v>255</v>
      </c>
      <c r="FQ15" t="s">
        <v>256</v>
      </c>
      <c r="FR15" t="s">
        <v>257</v>
      </c>
      <c r="FS15" t="s">
        <v>258</v>
      </c>
      <c r="FT15" t="s">
        <v>259</v>
      </c>
      <c r="FU15" t="s">
        <v>260</v>
      </c>
      <c r="FV15" t="s">
        <v>261</v>
      </c>
      <c r="FW15" t="s">
        <v>262</v>
      </c>
      <c r="FX15" t="s">
        <v>263</v>
      </c>
      <c r="FY15" t="s">
        <v>264</v>
      </c>
      <c r="FZ15" t="s">
        <v>265</v>
      </c>
      <c r="GA15" t="s">
        <v>266</v>
      </c>
      <c r="GB15" t="s">
        <v>267</v>
      </c>
      <c r="GC15" t="s">
        <v>268</v>
      </c>
      <c r="GD15" t="s">
        <v>269</v>
      </c>
      <c r="GE15" t="s">
        <v>270</v>
      </c>
      <c r="GF15" t="s">
        <v>271</v>
      </c>
      <c r="GG15" t="s">
        <v>272</v>
      </c>
      <c r="GH15" t="s">
        <v>273</v>
      </c>
      <c r="GI15" t="s">
        <v>274</v>
      </c>
      <c r="GJ15" t="s">
        <v>275</v>
      </c>
      <c r="GK15" t="s">
        <v>276</v>
      </c>
      <c r="GL15" t="s">
        <v>277</v>
      </c>
      <c r="GM15" t="s">
        <v>278</v>
      </c>
      <c r="GN15" t="s">
        <v>279</v>
      </c>
      <c r="GO15" t="s">
        <v>280</v>
      </c>
      <c r="GP15" t="s">
        <v>281</v>
      </c>
      <c r="GQ15" t="s">
        <v>282</v>
      </c>
      <c r="GR15" t="s">
        <v>283</v>
      </c>
      <c r="GS15" t="s">
        <v>284</v>
      </c>
      <c r="GT15" t="s">
        <v>285</v>
      </c>
      <c r="GU15" t="s">
        <v>286</v>
      </c>
      <c r="GV15" t="s">
        <v>287</v>
      </c>
      <c r="GW15" t="s">
        <v>288</v>
      </c>
      <c r="GX15" t="s">
        <v>289</v>
      </c>
      <c r="GY15" t="s">
        <v>290</v>
      </c>
      <c r="GZ15" t="s">
        <v>291</v>
      </c>
      <c r="HA15" t="s">
        <v>292</v>
      </c>
      <c r="HB15" t="s">
        <v>293</v>
      </c>
      <c r="HC15" t="s">
        <v>294</v>
      </c>
      <c r="HD15" t="s">
        <v>295</v>
      </c>
      <c r="HE15" t="s">
        <v>296</v>
      </c>
      <c r="HF15" t="s">
        <v>297</v>
      </c>
      <c r="HG15" t="s">
        <v>298</v>
      </c>
      <c r="HH15" t="s">
        <v>299</v>
      </c>
      <c r="HI15" t="s">
        <v>300</v>
      </c>
      <c r="HJ15" t="s">
        <v>301</v>
      </c>
      <c r="HK15" t="s">
        <v>302</v>
      </c>
      <c r="HL15" t="s">
        <v>303</v>
      </c>
      <c r="HM15" t="s">
        <v>304</v>
      </c>
      <c r="HN15" t="s">
        <v>305</v>
      </c>
      <c r="HO15" t="s">
        <v>306</v>
      </c>
      <c r="HP15" t="s">
        <v>307</v>
      </c>
      <c r="HQ15" t="s">
        <v>308</v>
      </c>
      <c r="HR15" t="s">
        <v>309</v>
      </c>
      <c r="HS15" t="s">
        <v>310</v>
      </c>
      <c r="HT15" t="s">
        <v>311</v>
      </c>
      <c r="HU15" t="s">
        <v>312</v>
      </c>
      <c r="HV15" t="s">
        <v>313</v>
      </c>
      <c r="HW15" t="s">
        <v>314</v>
      </c>
      <c r="HX15" t="s">
        <v>315</v>
      </c>
      <c r="HY15" t="s">
        <v>316</v>
      </c>
      <c r="HZ15" t="s">
        <v>317</v>
      </c>
    </row>
    <row r="16" spans="1:234" x14ac:dyDescent="0.25">
      <c r="B16" t="s">
        <v>318</v>
      </c>
      <c r="C16" t="s">
        <v>318</v>
      </c>
      <c r="I16" t="s">
        <v>318</v>
      </c>
      <c r="J16" t="s">
        <v>319</v>
      </c>
      <c r="K16" t="s">
        <v>320</v>
      </c>
      <c r="L16" t="s">
        <v>321</v>
      </c>
      <c r="M16" t="s">
        <v>321</v>
      </c>
      <c r="N16" t="s">
        <v>180</v>
      </c>
      <c r="O16" t="s">
        <v>180</v>
      </c>
      <c r="P16" t="s">
        <v>319</v>
      </c>
      <c r="Q16" t="s">
        <v>319</v>
      </c>
      <c r="R16" t="s">
        <v>319</v>
      </c>
      <c r="S16" t="s">
        <v>319</v>
      </c>
      <c r="T16" t="s">
        <v>322</v>
      </c>
      <c r="U16" t="s">
        <v>323</v>
      </c>
      <c r="V16" t="s">
        <v>323</v>
      </c>
      <c r="W16" t="s">
        <v>324</v>
      </c>
      <c r="X16" t="s">
        <v>325</v>
      </c>
      <c r="Y16" t="s">
        <v>324</v>
      </c>
      <c r="Z16" t="s">
        <v>324</v>
      </c>
      <c r="AA16" t="s">
        <v>324</v>
      </c>
      <c r="AB16" t="s">
        <v>322</v>
      </c>
      <c r="AC16" t="s">
        <v>322</v>
      </c>
      <c r="AD16" t="s">
        <v>322</v>
      </c>
      <c r="AE16" t="s">
        <v>322</v>
      </c>
      <c r="AI16" t="s">
        <v>326</v>
      </c>
      <c r="AJ16" t="s">
        <v>325</v>
      </c>
      <c r="AL16" t="s">
        <v>325</v>
      </c>
      <c r="AM16" t="s">
        <v>326</v>
      </c>
      <c r="AS16" t="s">
        <v>320</v>
      </c>
      <c r="AY16" t="s">
        <v>320</v>
      </c>
      <c r="AZ16" t="s">
        <v>320</v>
      </c>
      <c r="BA16" t="s">
        <v>320</v>
      </c>
      <c r="BC16" t="s">
        <v>327</v>
      </c>
      <c r="BM16" t="s">
        <v>328</v>
      </c>
      <c r="BN16" t="s">
        <v>328</v>
      </c>
      <c r="BO16" t="s">
        <v>328</v>
      </c>
      <c r="BP16" t="s">
        <v>320</v>
      </c>
      <c r="BR16" t="s">
        <v>329</v>
      </c>
      <c r="BU16" t="s">
        <v>328</v>
      </c>
      <c r="BZ16" t="s">
        <v>318</v>
      </c>
      <c r="CA16" t="s">
        <v>318</v>
      </c>
      <c r="CB16" t="s">
        <v>318</v>
      </c>
      <c r="CC16" t="s">
        <v>318</v>
      </c>
      <c r="CD16" t="s">
        <v>320</v>
      </c>
      <c r="CE16" t="s">
        <v>320</v>
      </c>
      <c r="CG16" t="s">
        <v>330</v>
      </c>
      <c r="CH16" t="s">
        <v>331</v>
      </c>
      <c r="CK16" t="s">
        <v>318</v>
      </c>
      <c r="CL16" t="s">
        <v>321</v>
      </c>
      <c r="CM16" t="s">
        <v>321</v>
      </c>
      <c r="CN16" t="s">
        <v>332</v>
      </c>
      <c r="CO16" t="s">
        <v>332</v>
      </c>
      <c r="CP16" t="s">
        <v>326</v>
      </c>
      <c r="CQ16" t="s">
        <v>324</v>
      </c>
      <c r="CR16" t="s">
        <v>324</v>
      </c>
      <c r="CS16" t="s">
        <v>323</v>
      </c>
      <c r="CT16" t="s">
        <v>323</v>
      </c>
      <c r="CU16" t="s">
        <v>323</v>
      </c>
      <c r="CV16" t="s">
        <v>323</v>
      </c>
      <c r="CW16" t="s">
        <v>323</v>
      </c>
      <c r="CX16" t="s">
        <v>333</v>
      </c>
      <c r="CY16" t="s">
        <v>320</v>
      </c>
      <c r="CZ16" t="s">
        <v>320</v>
      </c>
      <c r="DA16" t="s">
        <v>321</v>
      </c>
      <c r="DB16" t="s">
        <v>321</v>
      </c>
      <c r="DC16" t="s">
        <v>321</v>
      </c>
      <c r="DD16" t="s">
        <v>332</v>
      </c>
      <c r="DE16" t="s">
        <v>321</v>
      </c>
      <c r="DF16" t="s">
        <v>321</v>
      </c>
      <c r="DG16" t="s">
        <v>332</v>
      </c>
      <c r="DH16" t="s">
        <v>332</v>
      </c>
      <c r="DI16" t="s">
        <v>324</v>
      </c>
      <c r="DJ16" t="s">
        <v>324</v>
      </c>
      <c r="DK16" t="s">
        <v>323</v>
      </c>
      <c r="DL16" t="s">
        <v>323</v>
      </c>
      <c r="DM16" t="s">
        <v>320</v>
      </c>
      <c r="DR16" t="s">
        <v>320</v>
      </c>
      <c r="DU16" t="s">
        <v>323</v>
      </c>
      <c r="DV16" t="s">
        <v>323</v>
      </c>
      <c r="DW16" t="s">
        <v>323</v>
      </c>
      <c r="DX16" t="s">
        <v>323</v>
      </c>
      <c r="DY16" t="s">
        <v>323</v>
      </c>
      <c r="DZ16" t="s">
        <v>320</v>
      </c>
      <c r="EA16" t="s">
        <v>320</v>
      </c>
      <c r="EB16" t="s">
        <v>320</v>
      </c>
      <c r="EC16" t="s">
        <v>318</v>
      </c>
      <c r="EE16" t="s">
        <v>334</v>
      </c>
      <c r="EF16" t="s">
        <v>334</v>
      </c>
      <c r="EH16" t="s">
        <v>318</v>
      </c>
      <c r="EI16" t="s">
        <v>335</v>
      </c>
      <c r="EL16" t="s">
        <v>336</v>
      </c>
      <c r="EM16" t="s">
        <v>337</v>
      </c>
      <c r="EN16" t="s">
        <v>336</v>
      </c>
      <c r="EO16" t="s">
        <v>337</v>
      </c>
      <c r="EP16" t="s">
        <v>325</v>
      </c>
      <c r="EQ16" t="s">
        <v>325</v>
      </c>
      <c r="ER16" t="s">
        <v>320</v>
      </c>
      <c r="ES16" t="s">
        <v>338</v>
      </c>
      <c r="ET16" t="s">
        <v>320</v>
      </c>
      <c r="EV16" t="s">
        <v>319</v>
      </c>
      <c r="EW16" t="s">
        <v>339</v>
      </c>
      <c r="EX16" t="s">
        <v>319</v>
      </c>
      <c r="FC16" t="s">
        <v>340</v>
      </c>
      <c r="FD16" t="s">
        <v>340</v>
      </c>
      <c r="FQ16" t="s">
        <v>340</v>
      </c>
      <c r="FR16" t="s">
        <v>340</v>
      </c>
      <c r="FS16" t="s">
        <v>341</v>
      </c>
      <c r="FT16" t="s">
        <v>341</v>
      </c>
      <c r="FU16" t="s">
        <v>323</v>
      </c>
      <c r="FV16" t="s">
        <v>323</v>
      </c>
      <c r="FW16" t="s">
        <v>325</v>
      </c>
      <c r="FX16" t="s">
        <v>323</v>
      </c>
      <c r="FY16" t="s">
        <v>332</v>
      </c>
      <c r="FZ16" t="s">
        <v>325</v>
      </c>
      <c r="GA16" t="s">
        <v>325</v>
      </c>
      <c r="GC16" t="s">
        <v>340</v>
      </c>
      <c r="GD16" t="s">
        <v>340</v>
      </c>
      <c r="GE16" t="s">
        <v>340</v>
      </c>
      <c r="GF16" t="s">
        <v>340</v>
      </c>
      <c r="GG16" t="s">
        <v>340</v>
      </c>
      <c r="GH16" t="s">
        <v>340</v>
      </c>
      <c r="GI16" t="s">
        <v>340</v>
      </c>
      <c r="GJ16" t="s">
        <v>342</v>
      </c>
      <c r="GK16" t="s">
        <v>343</v>
      </c>
      <c r="GL16" t="s">
        <v>343</v>
      </c>
      <c r="GM16" t="s">
        <v>343</v>
      </c>
      <c r="GN16" t="s">
        <v>340</v>
      </c>
      <c r="GO16" t="s">
        <v>340</v>
      </c>
      <c r="GP16" t="s">
        <v>340</v>
      </c>
      <c r="GQ16" t="s">
        <v>340</v>
      </c>
      <c r="GR16" t="s">
        <v>340</v>
      </c>
      <c r="GS16" t="s">
        <v>340</v>
      </c>
      <c r="GT16" t="s">
        <v>340</v>
      </c>
      <c r="GU16" t="s">
        <v>340</v>
      </c>
      <c r="GV16" t="s">
        <v>340</v>
      </c>
      <c r="GW16" t="s">
        <v>340</v>
      </c>
      <c r="GX16" t="s">
        <v>340</v>
      </c>
      <c r="GY16" t="s">
        <v>340</v>
      </c>
      <c r="HF16" t="s">
        <v>340</v>
      </c>
      <c r="HG16" t="s">
        <v>325</v>
      </c>
      <c r="HH16" t="s">
        <v>325</v>
      </c>
      <c r="HI16" t="s">
        <v>336</v>
      </c>
      <c r="HJ16" t="s">
        <v>337</v>
      </c>
      <c r="HL16" t="s">
        <v>326</v>
      </c>
      <c r="HM16" t="s">
        <v>326</v>
      </c>
      <c r="HN16" t="s">
        <v>323</v>
      </c>
      <c r="HO16" t="s">
        <v>323</v>
      </c>
      <c r="HP16" t="s">
        <v>323</v>
      </c>
      <c r="HQ16" t="s">
        <v>323</v>
      </c>
      <c r="HR16" t="s">
        <v>323</v>
      </c>
      <c r="HS16" t="s">
        <v>325</v>
      </c>
      <c r="HT16" t="s">
        <v>325</v>
      </c>
      <c r="HU16" t="s">
        <v>325</v>
      </c>
      <c r="HV16" t="s">
        <v>323</v>
      </c>
      <c r="HW16" t="s">
        <v>321</v>
      </c>
      <c r="HX16" t="s">
        <v>332</v>
      </c>
      <c r="HY16" t="s">
        <v>325</v>
      </c>
      <c r="HZ16" t="s">
        <v>325</v>
      </c>
    </row>
    <row r="17" spans="1:234" x14ac:dyDescent="0.25">
      <c r="A17">
        <v>1</v>
      </c>
      <c r="B17">
        <v>1566758903.5999999</v>
      </c>
      <c r="C17">
        <v>0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>
        <v>1566758903.5999999</v>
      </c>
      <c r="J17">
        <f t="shared" ref="J17:J27" si="0">CP17*AK17*(CN17-CO17)/(100*CH17*(1000-AK17*CN17))</f>
        <v>3.7562675106021072E-3</v>
      </c>
      <c r="K17">
        <f t="shared" ref="K17:K27" si="1">CP17*AK17*(CM17-CL17*(1000-AK17*CO17)/(1000-AK17*CN17))/(100*CH17)</f>
        <v>33.286525623898939</v>
      </c>
      <c r="L17">
        <f t="shared" ref="L17:L27" si="2">CL17 - IF(AK17&gt;1, K17*CH17*100/(AM17*CX17), 0)</f>
        <v>358.44099999999997</v>
      </c>
      <c r="M17">
        <f t="shared" ref="M17:M27" si="3">((S17-J17/2)*L17-K17)/(S17+J17/2)</f>
        <v>105.35564206849975</v>
      </c>
      <c r="N17">
        <f t="shared" ref="N17:N27" si="4">M17*(CQ17+CR17)/1000</f>
        <v>10.521716176971978</v>
      </c>
      <c r="O17">
        <f t="shared" ref="O17:O27" si="5">(CL17 - IF(AK17&gt;1, K17*CH17*100/(AM17*CX17), 0))*(CQ17+CR17)/1000</f>
        <v>35.796986228207196</v>
      </c>
      <c r="P17">
        <f t="shared" ref="P17:P27" si="6">2/((1/R17-1/Q17)+SIGN(R17)*SQRT((1/R17-1/Q17)*(1/R17-1/Q17) + 4*CI17/((CI17+1)*(CI17+1))*(2*1/R17*1/Q17-1/Q17*1/Q17)))</f>
        <v>0.22619469718016857</v>
      </c>
      <c r="Q17">
        <f t="shared" ref="Q17:Q27" si="7">AH17+AG17*CH17+AF17*CH17*CH17</f>
        <v>2.258300461649863</v>
      </c>
      <c r="R17">
        <f t="shared" ref="R17:R27" si="8">J17*(1000-(1000*0.61365*EXP(17.502*V17/(240.97+V17))/(CQ17+CR17)+CN17)/2)/(1000*0.61365*EXP(17.502*V17/(240.97+V17))/(CQ17+CR17)-CN17)</f>
        <v>0.21431965092063079</v>
      </c>
      <c r="S17">
        <f t="shared" ref="S17:S27" si="9">1/((CI17+1)/(P17/1.6)+1/(Q17/1.37)) + CI17/((CI17+1)/(P17/1.6) + CI17/(Q17/1.37))</f>
        <v>0.1349647329744304</v>
      </c>
      <c r="T17">
        <f t="shared" ref="T17:T27" si="10">(CE17*CG17)</f>
        <v>330.39472383657142</v>
      </c>
      <c r="U17">
        <f t="shared" ref="U17:U27" si="11">(CS17+(T17+2*0.95*0.0000000567*(((CS17+$B$7)+273)^4-(CS17+273)^4)-44100*J17)/(1.84*29.3*Q17+8*0.95*0.0000000567*(CS17+273)^3))</f>
        <v>27.431267741661134</v>
      </c>
      <c r="V17">
        <f t="shared" ref="V17:V27" si="12">($C$7*CT17+$D$7*CU17+$E$7*U17)</f>
        <v>27.020499999999998</v>
      </c>
      <c r="W17">
        <f t="shared" ref="W17:W27" si="13">0.61365*EXP(17.502*V17/(240.97+V17))</f>
        <v>3.5834713226652082</v>
      </c>
      <c r="X17">
        <f t="shared" ref="X17:X27" si="14">(Y17/Z17*100)</f>
        <v>55.105949009829693</v>
      </c>
      <c r="Y17">
        <f t="shared" ref="Y17:Y27" si="15">CN17*(CQ17+CR17)/1000</f>
        <v>1.8810143256760803</v>
      </c>
      <c r="Z17">
        <f t="shared" ref="Z17:Z27" si="16">0.61365*EXP(17.502*CS17/(240.97+CS17))</f>
        <v>3.413450561101032</v>
      </c>
      <c r="AA17">
        <f t="shared" ref="AA17:AA27" si="17">(W17-CN17*(CQ17+CR17)/1000)</f>
        <v>1.7024569969891279</v>
      </c>
      <c r="AB17">
        <f t="shared" ref="AB17:AB27" si="18">(-J17*44100)</f>
        <v>-165.65139721755293</v>
      </c>
      <c r="AC17">
        <f t="shared" ref="AC17:AC27" si="19">2*29.3*Q17*0.92*(CS17-V17)</f>
        <v>-100.46768285188317</v>
      </c>
      <c r="AD17">
        <f t="shared" ref="AD17:AD27" si="20">2*0.95*0.0000000567*(((CS17+$B$7)+273)^4-(V17+273)^4)</f>
        <v>-9.5634914913626332</v>
      </c>
      <c r="AE17">
        <f t="shared" ref="AE17:AE27" si="21">T17+AD17+AB17+AC17</f>
        <v>54.712152275772681</v>
      </c>
      <c r="AF17">
        <v>-4.1407581662287501E-2</v>
      </c>
      <c r="AG17">
        <v>4.6483637919303898E-2</v>
      </c>
      <c r="AH17">
        <v>3.4700715739763899</v>
      </c>
      <c r="AI17">
        <v>0</v>
      </c>
      <c r="AJ17">
        <v>0</v>
      </c>
      <c r="AK17">
        <f t="shared" ref="AK17:AK27" si="22">IF(AI17*$H$13&gt;=AM17,1,(AM17/(AM17-AI17*$H$13)))</f>
        <v>1</v>
      </c>
      <c r="AL17">
        <f t="shared" ref="AL17:AL27" si="23">(AK17-1)*100</f>
        <v>0</v>
      </c>
      <c r="AM17">
        <f t="shared" ref="AM17:AM27" si="24">MAX(0,($B$13+$C$13*CX17)/(1+$D$13*CX17)*CQ17/(CS17+273)*$E$13)</f>
        <v>52941.340988540884</v>
      </c>
      <c r="AN17" t="s">
        <v>349</v>
      </c>
      <c r="AO17">
        <v>0</v>
      </c>
      <c r="AP17">
        <v>0</v>
      </c>
      <c r="AQ17">
        <f t="shared" ref="AQ17:AQ27" si="25">AP17-AO17</f>
        <v>0</v>
      </c>
      <c r="AR17" t="e">
        <f t="shared" ref="AR17:AR27" si="26">AQ17/AP17</f>
        <v>#DIV/0!</v>
      </c>
      <c r="AS17">
        <v>0</v>
      </c>
      <c r="AT17" t="s">
        <v>349</v>
      </c>
      <c r="AU17">
        <v>0</v>
      </c>
      <c r="AV17">
        <v>0</v>
      </c>
      <c r="AW17" t="e">
        <f t="shared" ref="AW17:AW27" si="27">1-AU17/AV17</f>
        <v>#DIV/0!</v>
      </c>
      <c r="AX17">
        <v>0.5</v>
      </c>
      <c r="AY17">
        <f t="shared" ref="AY17:AY27" si="28">CE17</f>
        <v>1685.8163995810501</v>
      </c>
      <c r="AZ17">
        <f t="shared" ref="AZ17:AZ27" si="29">K17</f>
        <v>33.286525623898939</v>
      </c>
      <c r="BA17" t="e">
        <f t="shared" ref="BA17:BA27" si="30">AW17*AX17*AY17</f>
        <v>#DIV/0!</v>
      </c>
      <c r="BB17" t="e">
        <f t="shared" ref="BB17:BB27" si="31">BG17/AV17</f>
        <v>#DIV/0!</v>
      </c>
      <c r="BC17">
        <f t="shared" ref="BC17:BC27" si="32">(AZ17-AS17)/AY17</f>
        <v>1.9745047937706102E-2</v>
      </c>
      <c r="BD17" t="e">
        <f t="shared" ref="BD17:BD27" si="33">(AP17-AV17)/AV17</f>
        <v>#DIV/0!</v>
      </c>
      <c r="BE17" t="s">
        <v>349</v>
      </c>
      <c r="BF17">
        <v>0</v>
      </c>
      <c r="BG17">
        <f t="shared" ref="BG17:BG27" si="34">AV17-BF17</f>
        <v>0</v>
      </c>
      <c r="BH17" t="e">
        <f t="shared" ref="BH17:BH27" si="35">(AV17-AU17)/(AV17-BF17)</f>
        <v>#DIV/0!</v>
      </c>
      <c r="BI17" t="e">
        <f t="shared" ref="BI17:BI27" si="36">(AP17-AV17)/(AP17-BF17)</f>
        <v>#DIV/0!</v>
      </c>
      <c r="BJ17" t="e">
        <f t="shared" ref="BJ17:BJ27" si="37">(AV17-AU17)/(AV17-AO17)</f>
        <v>#DIV/0!</v>
      </c>
      <c r="BK17" t="e">
        <f t="shared" ref="BK17:BK27" si="38">(AP17-AV17)/(AP17-AO17)</f>
        <v>#DIV/0!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f t="shared" ref="CD17:CD27" si="39">$B$11*CY17+$C$11*CZ17+$F$11*DM17</f>
        <v>1999.8</v>
      </c>
      <c r="CE17">
        <f t="shared" ref="CE17:CE27" si="40">CD17*CF17</f>
        <v>1685.8163995810501</v>
      </c>
      <c r="CF17">
        <f t="shared" ref="CF17:CF27" si="41">($B$11*$D$9+$C$11*$D$9+$F$11*((DZ17+DR17)/MAX(DZ17+DR17+EA17, 0.1)*$I$9+EA17/MAX(DZ17+DR17+EA17, 0.1)*$J$9))/($B$11+$C$11+$F$11)</f>
        <v>0.84299249904042906</v>
      </c>
      <c r="CG17">
        <f t="shared" ref="CG17:CG27" si="42">($B$11*$K$9+$C$11*$K$9+$F$11*((DZ17+DR17)/MAX(DZ17+DR17+EA17, 0.1)*$P$9+EA17/MAX(DZ17+DR17+EA17, 0.1)*$Q$9))/($B$11+$C$11+$F$11)</f>
        <v>0.19598499808085823</v>
      </c>
      <c r="CH17">
        <v>6</v>
      </c>
      <c r="CI17">
        <v>0.5</v>
      </c>
      <c r="CJ17" t="s">
        <v>350</v>
      </c>
      <c r="CK17">
        <v>1566758903.5999999</v>
      </c>
      <c r="CL17">
        <v>358.44099999999997</v>
      </c>
      <c r="CM17">
        <v>400.005</v>
      </c>
      <c r="CN17">
        <v>18.834900000000001</v>
      </c>
      <c r="CO17">
        <v>14.411799999999999</v>
      </c>
      <c r="CP17">
        <v>499.94600000000003</v>
      </c>
      <c r="CQ17">
        <v>99.768600000000006</v>
      </c>
      <c r="CR17">
        <v>9.9959199999999998E-2</v>
      </c>
      <c r="CS17">
        <v>26.1953</v>
      </c>
      <c r="CT17">
        <v>27.020499999999998</v>
      </c>
      <c r="CU17">
        <v>999.9</v>
      </c>
      <c r="CV17">
        <v>0</v>
      </c>
      <c r="CW17">
        <v>0</v>
      </c>
      <c r="CX17">
        <v>10008.799999999999</v>
      </c>
      <c r="CY17">
        <v>0</v>
      </c>
      <c r="CZ17">
        <v>525.101</v>
      </c>
      <c r="DA17">
        <v>-41.564700000000002</v>
      </c>
      <c r="DB17">
        <v>365.322</v>
      </c>
      <c r="DC17">
        <v>405.85500000000002</v>
      </c>
      <c r="DD17">
        <v>4.4230900000000002</v>
      </c>
      <c r="DE17">
        <v>334.60300000000001</v>
      </c>
      <c r="DF17">
        <v>400.005</v>
      </c>
      <c r="DG17">
        <v>18.797899999999998</v>
      </c>
      <c r="DH17">
        <v>14.411799999999999</v>
      </c>
      <c r="DI17">
        <v>1.87913</v>
      </c>
      <c r="DJ17">
        <v>1.4378500000000001</v>
      </c>
      <c r="DK17">
        <v>16.461099999999998</v>
      </c>
      <c r="DL17">
        <v>12.322800000000001</v>
      </c>
      <c r="DM17">
        <v>1999.8</v>
      </c>
      <c r="DN17">
        <v>0.89999899999999999</v>
      </c>
      <c r="DO17">
        <v>0.10000100000000001</v>
      </c>
      <c r="DP17">
        <v>0</v>
      </c>
      <c r="DQ17">
        <v>1004.65</v>
      </c>
      <c r="DR17">
        <v>5.00014</v>
      </c>
      <c r="DS17">
        <v>24912.1</v>
      </c>
      <c r="DT17">
        <v>16921.099999999999</v>
      </c>
      <c r="DU17">
        <v>46.061999999999998</v>
      </c>
      <c r="DV17">
        <v>47.375</v>
      </c>
      <c r="DW17">
        <v>46.375</v>
      </c>
      <c r="DX17">
        <v>47.061999999999998</v>
      </c>
      <c r="DY17">
        <v>47.811999999999998</v>
      </c>
      <c r="DZ17">
        <v>1795.32</v>
      </c>
      <c r="EA17">
        <v>199.48</v>
      </c>
      <c r="EB17">
        <v>0</v>
      </c>
      <c r="EC17">
        <v>1566758870.5999999</v>
      </c>
      <c r="ED17">
        <v>1009.08730769231</v>
      </c>
      <c r="EE17">
        <v>-33.971623926986503</v>
      </c>
      <c r="EF17">
        <v>-414.63931633431997</v>
      </c>
      <c r="EG17">
        <v>24992.253846153799</v>
      </c>
      <c r="EH17">
        <v>15</v>
      </c>
      <c r="EI17">
        <v>1566758843.5999999</v>
      </c>
      <c r="EJ17" t="s">
        <v>351</v>
      </c>
      <c r="EK17">
        <v>77</v>
      </c>
      <c r="EL17">
        <v>23.838000000000001</v>
      </c>
      <c r="EM17">
        <v>3.6999999999999998E-2</v>
      </c>
      <c r="EN17">
        <v>400</v>
      </c>
      <c r="EO17">
        <v>14</v>
      </c>
      <c r="EP17">
        <v>0.04</v>
      </c>
      <c r="EQ17">
        <v>0.02</v>
      </c>
      <c r="ER17">
        <v>33.416851675994401</v>
      </c>
      <c r="ES17">
        <v>-0.497918472903567</v>
      </c>
      <c r="ET17">
        <v>8.0800861671592006E-2</v>
      </c>
      <c r="EU17">
        <v>0</v>
      </c>
      <c r="EV17">
        <v>0.23053540006668399</v>
      </c>
      <c r="EW17">
        <v>-1.3610552401844301E-2</v>
      </c>
      <c r="EX17">
        <v>2.1390307500018901E-3</v>
      </c>
      <c r="EY17">
        <v>1</v>
      </c>
      <c r="EZ17">
        <v>1</v>
      </c>
      <c r="FA17">
        <v>2</v>
      </c>
      <c r="FB17" t="s">
        <v>352</v>
      </c>
      <c r="FC17">
        <v>2.9138000000000002</v>
      </c>
      <c r="FD17">
        <v>2.7247499999999998</v>
      </c>
      <c r="FE17">
        <v>8.0412700000000004E-2</v>
      </c>
      <c r="FF17">
        <v>9.1608400000000006E-2</v>
      </c>
      <c r="FG17">
        <v>9.6012799999999995E-2</v>
      </c>
      <c r="FH17">
        <v>7.81192E-2</v>
      </c>
      <c r="FI17">
        <v>24188.6</v>
      </c>
      <c r="FJ17">
        <v>21984.400000000001</v>
      </c>
      <c r="FK17">
        <v>24287.3</v>
      </c>
      <c r="FL17">
        <v>22861.1</v>
      </c>
      <c r="FM17">
        <v>30858.400000000001</v>
      </c>
      <c r="FN17">
        <v>29452.3</v>
      </c>
      <c r="FO17">
        <v>35176.300000000003</v>
      </c>
      <c r="FP17">
        <v>32982.699999999997</v>
      </c>
      <c r="FQ17">
        <v>1.9976</v>
      </c>
      <c r="FR17">
        <v>1.84365</v>
      </c>
      <c r="FS17">
        <v>3.8389100000000002E-2</v>
      </c>
      <c r="FT17">
        <v>0</v>
      </c>
      <c r="FU17">
        <v>26.392399999999999</v>
      </c>
      <c r="FV17">
        <v>999.9</v>
      </c>
      <c r="FW17">
        <v>44.396000000000001</v>
      </c>
      <c r="FX17">
        <v>32.881</v>
      </c>
      <c r="FY17">
        <v>22.329799999999999</v>
      </c>
      <c r="FZ17">
        <v>61.173000000000002</v>
      </c>
      <c r="GA17">
        <v>26.225999999999999</v>
      </c>
      <c r="GB17">
        <v>1</v>
      </c>
      <c r="GC17">
        <v>0.22220300000000001</v>
      </c>
      <c r="GD17">
        <v>5.0384099999999998</v>
      </c>
      <c r="GE17">
        <v>20.120899999999999</v>
      </c>
      <c r="GF17">
        <v>5.2517300000000002</v>
      </c>
      <c r="GG17">
        <v>12.0519</v>
      </c>
      <c r="GH17">
        <v>4.9816500000000001</v>
      </c>
      <c r="GI17">
        <v>3.3003499999999999</v>
      </c>
      <c r="GJ17">
        <v>425</v>
      </c>
      <c r="GK17">
        <v>9999</v>
      </c>
      <c r="GL17">
        <v>9999</v>
      </c>
      <c r="GM17">
        <v>9999</v>
      </c>
      <c r="GN17">
        <v>1.87927</v>
      </c>
      <c r="GO17">
        <v>1.87714</v>
      </c>
      <c r="GP17">
        <v>1.8747400000000001</v>
      </c>
      <c r="GQ17">
        <v>1.87507</v>
      </c>
      <c r="GR17">
        <v>1.8754599999999999</v>
      </c>
      <c r="GS17">
        <v>1.8742399999999999</v>
      </c>
      <c r="GT17">
        <v>1.8711800000000001</v>
      </c>
      <c r="GU17">
        <v>1.87561</v>
      </c>
      <c r="GV17" t="s">
        <v>353</v>
      </c>
      <c r="GW17" t="s">
        <v>19</v>
      </c>
      <c r="GX17" t="s">
        <v>19</v>
      </c>
      <c r="GY17" t="s">
        <v>19</v>
      </c>
      <c r="GZ17" t="s">
        <v>354</v>
      </c>
      <c r="HA17" t="s">
        <v>355</v>
      </c>
      <c r="HB17" t="s">
        <v>356</v>
      </c>
      <c r="HC17" t="s">
        <v>356</v>
      </c>
      <c r="HD17" t="s">
        <v>356</v>
      </c>
      <c r="HE17" t="s">
        <v>356</v>
      </c>
      <c r="HF17">
        <v>0</v>
      </c>
      <c r="HG17">
        <v>100</v>
      </c>
      <c r="HH17">
        <v>100</v>
      </c>
      <c r="HI17">
        <v>23.838000000000001</v>
      </c>
      <c r="HJ17">
        <v>3.6999999999999998E-2</v>
      </c>
      <c r="HK17">
        <v>2</v>
      </c>
      <c r="HL17">
        <v>506.57400000000001</v>
      </c>
      <c r="HM17">
        <v>472.48099999999999</v>
      </c>
      <c r="HN17">
        <v>19.3383</v>
      </c>
      <c r="HO17">
        <v>29.882999999999999</v>
      </c>
      <c r="HP17">
        <v>30.000800000000002</v>
      </c>
      <c r="HQ17">
        <v>29.674800000000001</v>
      </c>
      <c r="HR17">
        <v>29.659800000000001</v>
      </c>
      <c r="HS17">
        <v>19.978400000000001</v>
      </c>
      <c r="HT17">
        <v>40.668300000000002</v>
      </c>
      <c r="HU17">
        <v>0</v>
      </c>
      <c r="HV17">
        <v>19.335799999999999</v>
      </c>
      <c r="HW17">
        <v>400</v>
      </c>
      <c r="HX17">
        <v>14.427</v>
      </c>
      <c r="HY17">
        <v>100.97199999999999</v>
      </c>
      <c r="HZ17">
        <v>101.381</v>
      </c>
    </row>
    <row r="18" spans="1:234" x14ac:dyDescent="0.25">
      <c r="A18">
        <v>2</v>
      </c>
      <c r="B18">
        <v>1566759024.0999999</v>
      </c>
      <c r="C18">
        <v>120.5</v>
      </c>
      <c r="D18" t="s">
        <v>357</v>
      </c>
      <c r="E18" t="s">
        <v>358</v>
      </c>
      <c r="F18" t="s">
        <v>346</v>
      </c>
      <c r="G18" t="s">
        <v>347</v>
      </c>
      <c r="H18" t="s">
        <v>348</v>
      </c>
      <c r="I18">
        <v>1566759024.0999999</v>
      </c>
      <c r="J18">
        <f t="shared" si="0"/>
        <v>4.0164750935948275E-3</v>
      </c>
      <c r="K18">
        <f t="shared" si="1"/>
        <v>28.051915124641923</v>
      </c>
      <c r="L18">
        <f t="shared" si="2"/>
        <v>265.05799999999999</v>
      </c>
      <c r="M18">
        <f t="shared" si="3"/>
        <v>66.728135578947558</v>
      </c>
      <c r="N18">
        <f t="shared" si="4"/>
        <v>6.6639929658369814</v>
      </c>
      <c r="O18">
        <f t="shared" si="5"/>
        <v>26.470762778154</v>
      </c>
      <c r="P18">
        <f t="shared" si="6"/>
        <v>0.24353889089974942</v>
      </c>
      <c r="Q18">
        <f t="shared" si="7"/>
        <v>2.254447004788505</v>
      </c>
      <c r="R18">
        <f t="shared" si="8"/>
        <v>0.22981014635585226</v>
      </c>
      <c r="S18">
        <f t="shared" si="9"/>
        <v>0.14480028302066433</v>
      </c>
      <c r="T18">
        <f t="shared" si="10"/>
        <v>330.43621518065299</v>
      </c>
      <c r="U18">
        <f t="shared" si="11"/>
        <v>27.233297756698388</v>
      </c>
      <c r="V18">
        <f t="shared" si="12"/>
        <v>26.982800000000001</v>
      </c>
      <c r="W18">
        <f t="shared" si="13"/>
        <v>3.5755456245524351</v>
      </c>
      <c r="X18">
        <f t="shared" si="14"/>
        <v>55.383322913197311</v>
      </c>
      <c r="Y18">
        <f t="shared" si="15"/>
        <v>1.8777745407138002</v>
      </c>
      <c r="Z18">
        <f t="shared" si="16"/>
        <v>3.3905053758815633</v>
      </c>
      <c r="AA18">
        <f t="shared" si="17"/>
        <v>1.6977710838386348</v>
      </c>
      <c r="AB18">
        <f t="shared" si="18"/>
        <v>-177.12655162753188</v>
      </c>
      <c r="AC18">
        <f t="shared" si="19"/>
        <v>-109.58203902501779</v>
      </c>
      <c r="AD18">
        <f t="shared" si="20"/>
        <v>-10.440978871078929</v>
      </c>
      <c r="AE18">
        <f t="shared" si="21"/>
        <v>33.286645657024394</v>
      </c>
      <c r="AF18">
        <v>-4.1303574271128803E-2</v>
      </c>
      <c r="AG18">
        <v>4.6366880511180299E-2</v>
      </c>
      <c r="AH18">
        <v>3.46317439548206</v>
      </c>
      <c r="AI18">
        <v>0</v>
      </c>
      <c r="AJ18">
        <v>0</v>
      </c>
      <c r="AK18">
        <f t="shared" si="22"/>
        <v>1</v>
      </c>
      <c r="AL18">
        <f t="shared" si="23"/>
        <v>0</v>
      </c>
      <c r="AM18">
        <f t="shared" si="24"/>
        <v>52833.908930892685</v>
      </c>
      <c r="AN18" t="s">
        <v>349</v>
      </c>
      <c r="AO18">
        <v>0</v>
      </c>
      <c r="AP18">
        <v>0</v>
      </c>
      <c r="AQ18">
        <f t="shared" si="25"/>
        <v>0</v>
      </c>
      <c r="AR18" t="e">
        <f t="shared" si="26"/>
        <v>#DIV/0!</v>
      </c>
      <c r="AS18">
        <v>0</v>
      </c>
      <c r="AT18" t="s">
        <v>349</v>
      </c>
      <c r="AU18">
        <v>0</v>
      </c>
      <c r="AV18">
        <v>0</v>
      </c>
      <c r="AW18" t="e">
        <f t="shared" si="27"/>
        <v>#DIV/0!</v>
      </c>
      <c r="AX18">
        <v>0.5</v>
      </c>
      <c r="AY18">
        <f t="shared" si="28"/>
        <v>1686.0347995811046</v>
      </c>
      <c r="AZ18">
        <f t="shared" si="29"/>
        <v>28.051915124641923</v>
      </c>
      <c r="BA18" t="e">
        <f t="shared" si="30"/>
        <v>#DIV/0!</v>
      </c>
      <c r="BB18" t="e">
        <f t="shared" si="31"/>
        <v>#DIV/0!</v>
      </c>
      <c r="BC18">
        <f t="shared" si="32"/>
        <v>1.6637803164923654E-2</v>
      </c>
      <c r="BD18" t="e">
        <f t="shared" si="33"/>
        <v>#DIV/0!</v>
      </c>
      <c r="BE18" t="s">
        <v>349</v>
      </c>
      <c r="BF18">
        <v>0</v>
      </c>
      <c r="BG18">
        <f t="shared" si="34"/>
        <v>0</v>
      </c>
      <c r="BH18" t="e">
        <f t="shared" si="35"/>
        <v>#DIV/0!</v>
      </c>
      <c r="BI18" t="e">
        <f t="shared" si="36"/>
        <v>#DIV/0!</v>
      </c>
      <c r="BJ18" t="e">
        <f t="shared" si="37"/>
        <v>#DIV/0!</v>
      </c>
      <c r="BK18" t="e">
        <f t="shared" si="38"/>
        <v>#DIV/0!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f t="shared" si="39"/>
        <v>2000.06</v>
      </c>
      <c r="CE18">
        <f t="shared" si="40"/>
        <v>1686.0347995811046</v>
      </c>
      <c r="CF18">
        <f t="shared" si="41"/>
        <v>0.8429921100272515</v>
      </c>
      <c r="CG18">
        <f t="shared" si="42"/>
        <v>0.19598422005450297</v>
      </c>
      <c r="CH18">
        <v>6</v>
      </c>
      <c r="CI18">
        <v>0.5</v>
      </c>
      <c r="CJ18" t="s">
        <v>350</v>
      </c>
      <c r="CK18">
        <v>1566759024.0999999</v>
      </c>
      <c r="CL18">
        <v>265.05799999999999</v>
      </c>
      <c r="CM18">
        <v>299.99599999999998</v>
      </c>
      <c r="CN18">
        <v>18.802600000000002</v>
      </c>
      <c r="CO18">
        <v>14.073700000000001</v>
      </c>
      <c r="CP18">
        <v>500.02600000000001</v>
      </c>
      <c r="CQ18">
        <v>99.767700000000005</v>
      </c>
      <c r="CR18">
        <v>0.10011299999999999</v>
      </c>
      <c r="CS18">
        <v>26.081199999999999</v>
      </c>
      <c r="CT18">
        <v>26.982800000000001</v>
      </c>
      <c r="CU18">
        <v>999.9</v>
      </c>
      <c r="CV18">
        <v>0</v>
      </c>
      <c r="CW18">
        <v>0</v>
      </c>
      <c r="CX18">
        <v>9983.75</v>
      </c>
      <c r="CY18">
        <v>0</v>
      </c>
      <c r="CZ18">
        <v>1445.12</v>
      </c>
      <c r="DA18">
        <v>-34.938000000000002</v>
      </c>
      <c r="DB18">
        <v>270.137</v>
      </c>
      <c r="DC18">
        <v>304.279</v>
      </c>
      <c r="DD18">
        <v>4.7289199999999996</v>
      </c>
      <c r="DE18">
        <v>243.43600000000001</v>
      </c>
      <c r="DF18">
        <v>299.99599999999998</v>
      </c>
      <c r="DG18">
        <v>18.7636</v>
      </c>
      <c r="DH18">
        <v>14.073700000000001</v>
      </c>
      <c r="DI18">
        <v>1.8758999999999999</v>
      </c>
      <c r="DJ18">
        <v>1.4040999999999999</v>
      </c>
      <c r="DK18">
        <v>16.434000000000001</v>
      </c>
      <c r="DL18">
        <v>11.962</v>
      </c>
      <c r="DM18">
        <v>2000.06</v>
      </c>
      <c r="DN18">
        <v>0.90001100000000001</v>
      </c>
      <c r="DO18">
        <v>9.9988999999999995E-2</v>
      </c>
      <c r="DP18">
        <v>0</v>
      </c>
      <c r="DQ18">
        <v>952.30700000000002</v>
      </c>
      <c r="DR18">
        <v>5.00014</v>
      </c>
      <c r="DS18">
        <v>23766</v>
      </c>
      <c r="DT18">
        <v>16923.400000000001</v>
      </c>
      <c r="DU18">
        <v>46.375</v>
      </c>
      <c r="DV18">
        <v>47.686999999999998</v>
      </c>
      <c r="DW18">
        <v>46.686999999999998</v>
      </c>
      <c r="DX18">
        <v>47.375</v>
      </c>
      <c r="DY18">
        <v>48.061999999999998</v>
      </c>
      <c r="DZ18">
        <v>1795.58</v>
      </c>
      <c r="EA18">
        <v>199.48</v>
      </c>
      <c r="EB18">
        <v>0</v>
      </c>
      <c r="EC18">
        <v>1566758991.2</v>
      </c>
      <c r="ED18">
        <v>954.47815384615399</v>
      </c>
      <c r="EE18">
        <v>-13.9048889133116</v>
      </c>
      <c r="EF18">
        <v>500.89914560089102</v>
      </c>
      <c r="EG18">
        <v>23688.7038461538</v>
      </c>
      <c r="EH18">
        <v>15</v>
      </c>
      <c r="EI18">
        <v>1566758968.0999999</v>
      </c>
      <c r="EJ18" t="s">
        <v>359</v>
      </c>
      <c r="EK18">
        <v>78</v>
      </c>
      <c r="EL18">
        <v>21.622</v>
      </c>
      <c r="EM18">
        <v>3.9E-2</v>
      </c>
      <c r="EN18">
        <v>300</v>
      </c>
      <c r="EO18">
        <v>14</v>
      </c>
      <c r="EP18">
        <v>0.06</v>
      </c>
      <c r="EQ18">
        <v>0.02</v>
      </c>
      <c r="ER18">
        <v>27.460258276250499</v>
      </c>
      <c r="ES18">
        <v>2.2826538665399898</v>
      </c>
      <c r="ET18">
        <v>0.32495769540376401</v>
      </c>
      <c r="EU18">
        <v>0</v>
      </c>
      <c r="EV18">
        <v>0.23922418759422401</v>
      </c>
      <c r="EW18">
        <v>1.01187196101238E-2</v>
      </c>
      <c r="EX18">
        <v>1.7645864921045601E-3</v>
      </c>
      <c r="EY18">
        <v>1</v>
      </c>
      <c r="EZ18">
        <v>1</v>
      </c>
      <c r="FA18">
        <v>2</v>
      </c>
      <c r="FB18" t="s">
        <v>352</v>
      </c>
      <c r="FC18">
        <v>2.9138799999999998</v>
      </c>
      <c r="FD18">
        <v>2.7246899999999998</v>
      </c>
      <c r="FE18">
        <v>6.1838600000000001E-2</v>
      </c>
      <c r="FF18">
        <v>7.2927099999999995E-2</v>
      </c>
      <c r="FG18">
        <v>9.5843700000000004E-2</v>
      </c>
      <c r="FH18">
        <v>7.6730900000000005E-2</v>
      </c>
      <c r="FI18">
        <v>24670.6</v>
      </c>
      <c r="FJ18">
        <v>22430.400000000001</v>
      </c>
      <c r="FK18">
        <v>24281.599999999999</v>
      </c>
      <c r="FL18">
        <v>22855.7</v>
      </c>
      <c r="FM18">
        <v>30857.200000000001</v>
      </c>
      <c r="FN18">
        <v>29490.400000000001</v>
      </c>
      <c r="FO18">
        <v>35168.1</v>
      </c>
      <c r="FP18">
        <v>32975.699999999997</v>
      </c>
      <c r="FQ18">
        <v>1.9956799999999999</v>
      </c>
      <c r="FR18">
        <v>1.84</v>
      </c>
      <c r="FS18">
        <v>4.3563499999999998E-2</v>
      </c>
      <c r="FT18">
        <v>0</v>
      </c>
      <c r="FU18">
        <v>26.2699</v>
      </c>
      <c r="FV18">
        <v>999.9</v>
      </c>
      <c r="FW18">
        <v>44.396000000000001</v>
      </c>
      <c r="FX18">
        <v>32.920999999999999</v>
      </c>
      <c r="FY18">
        <v>22.384</v>
      </c>
      <c r="FZ18">
        <v>60.652999999999999</v>
      </c>
      <c r="GA18">
        <v>26.3141</v>
      </c>
      <c r="GB18">
        <v>1</v>
      </c>
      <c r="GC18">
        <v>0.23322399999999999</v>
      </c>
      <c r="GD18">
        <v>4.5763199999999999</v>
      </c>
      <c r="GE18">
        <v>20.133199999999999</v>
      </c>
      <c r="GF18">
        <v>5.2529300000000001</v>
      </c>
      <c r="GG18">
        <v>12.0519</v>
      </c>
      <c r="GH18">
        <v>4.9815500000000004</v>
      </c>
      <c r="GI18">
        <v>3.3001499999999999</v>
      </c>
      <c r="GJ18">
        <v>425</v>
      </c>
      <c r="GK18">
        <v>9999</v>
      </c>
      <c r="GL18">
        <v>9999</v>
      </c>
      <c r="GM18">
        <v>9999</v>
      </c>
      <c r="GN18">
        <v>1.87927</v>
      </c>
      <c r="GO18">
        <v>1.8771899999999999</v>
      </c>
      <c r="GP18">
        <v>1.87479</v>
      </c>
      <c r="GQ18">
        <v>1.8751199999999999</v>
      </c>
      <c r="GR18">
        <v>1.8754599999999999</v>
      </c>
      <c r="GS18">
        <v>1.8742399999999999</v>
      </c>
      <c r="GT18">
        <v>1.8711800000000001</v>
      </c>
      <c r="GU18">
        <v>1.87561</v>
      </c>
      <c r="GV18" t="s">
        <v>353</v>
      </c>
      <c r="GW18" t="s">
        <v>19</v>
      </c>
      <c r="GX18" t="s">
        <v>19</v>
      </c>
      <c r="GY18" t="s">
        <v>19</v>
      </c>
      <c r="GZ18" t="s">
        <v>354</v>
      </c>
      <c r="HA18" t="s">
        <v>355</v>
      </c>
      <c r="HB18" t="s">
        <v>356</v>
      </c>
      <c r="HC18" t="s">
        <v>356</v>
      </c>
      <c r="HD18" t="s">
        <v>356</v>
      </c>
      <c r="HE18" t="s">
        <v>356</v>
      </c>
      <c r="HF18">
        <v>0</v>
      </c>
      <c r="HG18">
        <v>100</v>
      </c>
      <c r="HH18">
        <v>100</v>
      </c>
      <c r="HI18">
        <v>21.622</v>
      </c>
      <c r="HJ18">
        <v>3.9E-2</v>
      </c>
      <c r="HK18">
        <v>2</v>
      </c>
      <c r="HL18">
        <v>506.87400000000002</v>
      </c>
      <c r="HM18">
        <v>471.46499999999997</v>
      </c>
      <c r="HN18">
        <v>19.651499999999999</v>
      </c>
      <c r="HO18">
        <v>30.0627</v>
      </c>
      <c r="HP18">
        <v>30.0001</v>
      </c>
      <c r="HQ18">
        <v>29.858699999999999</v>
      </c>
      <c r="HR18">
        <v>29.8401</v>
      </c>
      <c r="HS18">
        <v>15.851699999999999</v>
      </c>
      <c r="HT18">
        <v>42.5276</v>
      </c>
      <c r="HU18">
        <v>0</v>
      </c>
      <c r="HV18">
        <v>19.827500000000001</v>
      </c>
      <c r="HW18">
        <v>300</v>
      </c>
      <c r="HX18">
        <v>13.9542</v>
      </c>
      <c r="HY18">
        <v>100.949</v>
      </c>
      <c r="HZ18">
        <v>101.358</v>
      </c>
    </row>
    <row r="19" spans="1:234" x14ac:dyDescent="0.25">
      <c r="A19">
        <v>3</v>
      </c>
      <c r="B19">
        <v>1566759144.5999999</v>
      </c>
      <c r="C19">
        <v>241</v>
      </c>
      <c r="D19" t="s">
        <v>360</v>
      </c>
      <c r="E19" t="s">
        <v>361</v>
      </c>
      <c r="F19" t="s">
        <v>346</v>
      </c>
      <c r="G19" t="s">
        <v>347</v>
      </c>
      <c r="H19" t="s">
        <v>348</v>
      </c>
      <c r="I19">
        <v>1566759144.5999999</v>
      </c>
      <c r="J19">
        <f t="shared" si="0"/>
        <v>5.0799750804235433E-3</v>
      </c>
      <c r="K19">
        <f t="shared" si="1"/>
        <v>22.929646205000203</v>
      </c>
      <c r="L19">
        <f t="shared" si="2"/>
        <v>171.48500000000001</v>
      </c>
      <c r="M19">
        <f t="shared" si="3"/>
        <v>45.128658033452318</v>
      </c>
      <c r="N19">
        <f t="shared" si="4"/>
        <v>4.5068531587979974</v>
      </c>
      <c r="O19">
        <f t="shared" si="5"/>
        <v>17.125652470401</v>
      </c>
      <c r="P19">
        <f t="shared" si="6"/>
        <v>0.31705336676341633</v>
      </c>
      <c r="Q19">
        <f t="shared" si="7"/>
        <v>2.2603748066006792</v>
      </c>
      <c r="R19">
        <f t="shared" si="8"/>
        <v>0.29425775339891774</v>
      </c>
      <c r="S19">
        <f t="shared" si="9"/>
        <v>0.18582242752533196</v>
      </c>
      <c r="T19">
        <f t="shared" si="10"/>
        <v>330.45809003402593</v>
      </c>
      <c r="U19">
        <f t="shared" si="11"/>
        <v>27.023497261069288</v>
      </c>
      <c r="V19">
        <f t="shared" si="12"/>
        <v>26.950700000000001</v>
      </c>
      <c r="W19">
        <f t="shared" si="13"/>
        <v>3.5688092842704644</v>
      </c>
      <c r="X19">
        <f t="shared" si="14"/>
        <v>55.324697609638015</v>
      </c>
      <c r="Y19">
        <f t="shared" si="15"/>
        <v>1.8918760264704002</v>
      </c>
      <c r="Z19">
        <f t="shared" si="16"/>
        <v>3.4195867455420483</v>
      </c>
      <c r="AA19">
        <f t="shared" si="17"/>
        <v>1.6769332578000642</v>
      </c>
      <c r="AB19">
        <f t="shared" si="18"/>
        <v>-224.02690104667826</v>
      </c>
      <c r="AC19">
        <f t="shared" si="19"/>
        <v>-88.349461765755649</v>
      </c>
      <c r="AD19">
        <f t="shared" si="20"/>
        <v>-8.4005825622721559</v>
      </c>
      <c r="AE19">
        <f t="shared" si="21"/>
        <v>9.6811446593198411</v>
      </c>
      <c r="AF19">
        <v>-4.14636367656111E-2</v>
      </c>
      <c r="AG19">
        <v>4.6546564683481402E-2</v>
      </c>
      <c r="AH19">
        <v>3.47378634206179</v>
      </c>
      <c r="AI19">
        <v>0</v>
      </c>
      <c r="AJ19">
        <v>0</v>
      </c>
      <c r="AK19">
        <f t="shared" si="22"/>
        <v>1</v>
      </c>
      <c r="AL19">
        <f t="shared" si="23"/>
        <v>0</v>
      </c>
      <c r="AM19">
        <f t="shared" si="24"/>
        <v>53004.633153521689</v>
      </c>
      <c r="AN19" t="s">
        <v>349</v>
      </c>
      <c r="AO19">
        <v>0</v>
      </c>
      <c r="AP19">
        <v>0</v>
      </c>
      <c r="AQ19">
        <f t="shared" si="25"/>
        <v>0</v>
      </c>
      <c r="AR19" t="e">
        <f t="shared" si="26"/>
        <v>#DIV/0!</v>
      </c>
      <c r="AS19">
        <v>0</v>
      </c>
      <c r="AT19" t="s">
        <v>349</v>
      </c>
      <c r="AU19">
        <v>0</v>
      </c>
      <c r="AV19">
        <v>0</v>
      </c>
      <c r="AW19" t="e">
        <f t="shared" si="27"/>
        <v>#DIV/0!</v>
      </c>
      <c r="AX19">
        <v>0.5</v>
      </c>
      <c r="AY19">
        <f t="shared" si="28"/>
        <v>1686.1445995810898</v>
      </c>
      <c r="AZ19">
        <f t="shared" si="29"/>
        <v>22.929646205000203</v>
      </c>
      <c r="BA19" t="e">
        <f t="shared" si="30"/>
        <v>#DIV/0!</v>
      </c>
      <c r="BB19" t="e">
        <f t="shared" si="31"/>
        <v>#DIV/0!</v>
      </c>
      <c r="BC19">
        <f t="shared" si="32"/>
        <v>1.3598861100463688E-2</v>
      </c>
      <c r="BD19" t="e">
        <f t="shared" si="33"/>
        <v>#DIV/0!</v>
      </c>
      <c r="BE19" t="s">
        <v>349</v>
      </c>
      <c r="BF19">
        <v>0</v>
      </c>
      <c r="BG19">
        <f t="shared" si="34"/>
        <v>0</v>
      </c>
      <c r="BH19" t="e">
        <f t="shared" si="35"/>
        <v>#DIV/0!</v>
      </c>
      <c r="BI19" t="e">
        <f t="shared" si="36"/>
        <v>#DIV/0!</v>
      </c>
      <c r="BJ19" t="e">
        <f t="shared" si="37"/>
        <v>#DIV/0!</v>
      </c>
      <c r="BK19" t="e">
        <f t="shared" si="38"/>
        <v>#DIV/0!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f t="shared" si="39"/>
        <v>2000.19</v>
      </c>
      <c r="CE19">
        <f t="shared" si="40"/>
        <v>1686.1445995810898</v>
      </c>
      <c r="CF19">
        <f t="shared" si="41"/>
        <v>0.84299221553006953</v>
      </c>
      <c r="CG19">
        <f t="shared" si="42"/>
        <v>0.1959844310601391</v>
      </c>
      <c r="CH19">
        <v>6</v>
      </c>
      <c r="CI19">
        <v>0.5</v>
      </c>
      <c r="CJ19" t="s">
        <v>350</v>
      </c>
      <c r="CK19">
        <v>1566759144.5999999</v>
      </c>
      <c r="CL19">
        <v>171.48500000000001</v>
      </c>
      <c r="CM19">
        <v>200.04599999999999</v>
      </c>
      <c r="CN19">
        <v>18.943999999999999</v>
      </c>
      <c r="CO19">
        <v>12.9635</v>
      </c>
      <c r="CP19">
        <v>499.99900000000002</v>
      </c>
      <c r="CQ19">
        <v>99.767099999999999</v>
      </c>
      <c r="CR19">
        <v>9.9666599999999994E-2</v>
      </c>
      <c r="CS19">
        <v>26.2257</v>
      </c>
      <c r="CT19">
        <v>26.950700000000001</v>
      </c>
      <c r="CU19">
        <v>999.9</v>
      </c>
      <c r="CV19">
        <v>0</v>
      </c>
      <c r="CW19">
        <v>0</v>
      </c>
      <c r="CX19">
        <v>10022.5</v>
      </c>
      <c r="CY19">
        <v>0</v>
      </c>
      <c r="CZ19">
        <v>1505.57</v>
      </c>
      <c r="DA19">
        <v>-26.285399999999999</v>
      </c>
      <c r="DB19">
        <v>177.119</v>
      </c>
      <c r="DC19">
        <v>202.673</v>
      </c>
      <c r="DD19">
        <v>6.0014900000000004</v>
      </c>
      <c r="DE19">
        <v>152.13800000000001</v>
      </c>
      <c r="DF19">
        <v>200.04599999999999</v>
      </c>
      <c r="DG19">
        <v>18.925999999999998</v>
      </c>
      <c r="DH19">
        <v>12.9635</v>
      </c>
      <c r="DI19">
        <v>1.89208</v>
      </c>
      <c r="DJ19">
        <v>1.2933300000000001</v>
      </c>
      <c r="DK19">
        <v>16.568999999999999</v>
      </c>
      <c r="DL19">
        <v>10.7216</v>
      </c>
      <c r="DM19">
        <v>2000.19</v>
      </c>
      <c r="DN19">
        <v>0.90001100000000001</v>
      </c>
      <c r="DO19">
        <v>9.9988999999999995E-2</v>
      </c>
      <c r="DP19">
        <v>0</v>
      </c>
      <c r="DQ19">
        <v>940.303</v>
      </c>
      <c r="DR19">
        <v>5.00014</v>
      </c>
      <c r="DS19">
        <v>23497.9</v>
      </c>
      <c r="DT19">
        <v>16924.5</v>
      </c>
      <c r="DU19">
        <v>46.686999999999998</v>
      </c>
      <c r="DV19">
        <v>47.936999999999998</v>
      </c>
      <c r="DW19">
        <v>47</v>
      </c>
      <c r="DX19">
        <v>47.75</v>
      </c>
      <c r="DY19">
        <v>48.375</v>
      </c>
      <c r="DZ19">
        <v>1795.69</v>
      </c>
      <c r="EA19">
        <v>199.5</v>
      </c>
      <c r="EB19">
        <v>0</v>
      </c>
      <c r="EC19">
        <v>1566759111.8</v>
      </c>
      <c r="ED19">
        <v>941.71361538461599</v>
      </c>
      <c r="EE19">
        <v>-9.1163077116412499</v>
      </c>
      <c r="EF19">
        <v>-636.45128092652499</v>
      </c>
      <c r="EG19">
        <v>23574.4230769231</v>
      </c>
      <c r="EH19">
        <v>15</v>
      </c>
      <c r="EI19">
        <v>1566759177.5999999</v>
      </c>
      <c r="EJ19" t="s">
        <v>362</v>
      </c>
      <c r="EK19">
        <v>79</v>
      </c>
      <c r="EL19">
        <v>19.347000000000001</v>
      </c>
      <c r="EM19">
        <v>1.7999999999999999E-2</v>
      </c>
      <c r="EN19">
        <v>200</v>
      </c>
      <c r="EO19">
        <v>13</v>
      </c>
      <c r="EP19">
        <v>0.08</v>
      </c>
      <c r="EQ19">
        <v>0.02</v>
      </c>
      <c r="ER19">
        <v>20.543462012291599</v>
      </c>
      <c r="ES19">
        <v>2.1500883803757498</v>
      </c>
      <c r="ET19">
        <v>0.307985787926011</v>
      </c>
      <c r="EU19">
        <v>0</v>
      </c>
      <c r="EV19">
        <v>0.30967327996059602</v>
      </c>
      <c r="EW19">
        <v>4.5431551081068403E-2</v>
      </c>
      <c r="EX19">
        <v>6.6068792595499002E-3</v>
      </c>
      <c r="EY19">
        <v>1</v>
      </c>
      <c r="EZ19">
        <v>1</v>
      </c>
      <c r="FA19">
        <v>2</v>
      </c>
      <c r="FB19" t="s">
        <v>352</v>
      </c>
      <c r="FC19">
        <v>2.9137400000000002</v>
      </c>
      <c r="FD19">
        <v>2.7245900000000001</v>
      </c>
      <c r="FE19">
        <v>4.0778599999999998E-2</v>
      </c>
      <c r="FF19">
        <v>5.1675800000000001E-2</v>
      </c>
      <c r="FG19">
        <v>9.6408300000000002E-2</v>
      </c>
      <c r="FH19">
        <v>7.2172299999999995E-2</v>
      </c>
      <c r="FI19">
        <v>25219.9</v>
      </c>
      <c r="FJ19">
        <v>22940.2</v>
      </c>
      <c r="FK19">
        <v>24278</v>
      </c>
      <c r="FL19">
        <v>22852</v>
      </c>
      <c r="FM19">
        <v>30832.7</v>
      </c>
      <c r="FN19">
        <v>29631</v>
      </c>
      <c r="FO19">
        <v>35162.199999999997</v>
      </c>
      <c r="FP19">
        <v>32970</v>
      </c>
      <c r="FQ19">
        <v>1.9954000000000001</v>
      </c>
      <c r="FR19">
        <v>1.83613</v>
      </c>
      <c r="FS19">
        <v>3.83779E-2</v>
      </c>
      <c r="FT19">
        <v>0</v>
      </c>
      <c r="FU19">
        <v>26.322700000000001</v>
      </c>
      <c r="FV19">
        <v>999.9</v>
      </c>
      <c r="FW19">
        <v>44.323</v>
      </c>
      <c r="FX19">
        <v>32.962000000000003</v>
      </c>
      <c r="FY19">
        <v>22.397099999999998</v>
      </c>
      <c r="FZ19">
        <v>60.802999999999997</v>
      </c>
      <c r="GA19">
        <v>26.306100000000001</v>
      </c>
      <c r="GB19">
        <v>1</v>
      </c>
      <c r="GC19">
        <v>0.238562</v>
      </c>
      <c r="GD19">
        <v>3.8672900000000001</v>
      </c>
      <c r="GE19">
        <v>20.150500000000001</v>
      </c>
      <c r="GF19">
        <v>5.2527799999999996</v>
      </c>
      <c r="GG19">
        <v>12.0519</v>
      </c>
      <c r="GH19">
        <v>4.9816500000000001</v>
      </c>
      <c r="GI19">
        <v>3.3006799999999998</v>
      </c>
      <c r="GJ19">
        <v>425</v>
      </c>
      <c r="GK19">
        <v>9999</v>
      </c>
      <c r="GL19">
        <v>9999</v>
      </c>
      <c r="GM19">
        <v>9999</v>
      </c>
      <c r="GN19">
        <v>1.87927</v>
      </c>
      <c r="GO19">
        <v>1.8772</v>
      </c>
      <c r="GP19">
        <v>1.87479</v>
      </c>
      <c r="GQ19">
        <v>1.87514</v>
      </c>
      <c r="GR19">
        <v>1.8754599999999999</v>
      </c>
      <c r="GS19">
        <v>1.8742399999999999</v>
      </c>
      <c r="GT19">
        <v>1.8711899999999999</v>
      </c>
      <c r="GU19">
        <v>1.87561</v>
      </c>
      <c r="GV19" t="s">
        <v>353</v>
      </c>
      <c r="GW19" t="s">
        <v>19</v>
      </c>
      <c r="GX19" t="s">
        <v>19</v>
      </c>
      <c r="GY19" t="s">
        <v>19</v>
      </c>
      <c r="GZ19" t="s">
        <v>354</v>
      </c>
      <c r="HA19" t="s">
        <v>355</v>
      </c>
      <c r="HB19" t="s">
        <v>356</v>
      </c>
      <c r="HC19" t="s">
        <v>356</v>
      </c>
      <c r="HD19" t="s">
        <v>356</v>
      </c>
      <c r="HE19" t="s">
        <v>356</v>
      </c>
      <c r="HF19">
        <v>0</v>
      </c>
      <c r="HG19">
        <v>100</v>
      </c>
      <c r="HH19">
        <v>100</v>
      </c>
      <c r="HI19">
        <v>19.347000000000001</v>
      </c>
      <c r="HJ19">
        <v>1.7999999999999999E-2</v>
      </c>
      <c r="HK19">
        <v>2</v>
      </c>
      <c r="HL19">
        <v>507.86099999999999</v>
      </c>
      <c r="HM19">
        <v>469.976</v>
      </c>
      <c r="HN19">
        <v>20.252700000000001</v>
      </c>
      <c r="HO19">
        <v>30.178799999999999</v>
      </c>
      <c r="HP19">
        <v>30.0001</v>
      </c>
      <c r="HQ19">
        <v>29.997399999999999</v>
      </c>
      <c r="HR19">
        <v>29.9819</v>
      </c>
      <c r="HS19">
        <v>11.5694</v>
      </c>
      <c r="HT19">
        <v>47.064399999999999</v>
      </c>
      <c r="HU19">
        <v>0</v>
      </c>
      <c r="HV19">
        <v>20.290299999999998</v>
      </c>
      <c r="HW19">
        <v>200</v>
      </c>
      <c r="HX19">
        <v>12.8377</v>
      </c>
      <c r="HY19">
        <v>100.93300000000001</v>
      </c>
      <c r="HZ19">
        <v>101.34099999999999</v>
      </c>
    </row>
    <row r="20" spans="1:234" x14ac:dyDescent="0.25">
      <c r="A20">
        <v>4</v>
      </c>
      <c r="B20">
        <v>1566759298.5999999</v>
      </c>
      <c r="C20">
        <v>395</v>
      </c>
      <c r="D20" t="s">
        <v>363</v>
      </c>
      <c r="E20" t="s">
        <v>364</v>
      </c>
      <c r="F20" t="s">
        <v>346</v>
      </c>
      <c r="G20" t="s">
        <v>347</v>
      </c>
      <c r="H20" t="s">
        <v>348</v>
      </c>
      <c r="I20">
        <v>1566759298.5999999</v>
      </c>
      <c r="J20">
        <f t="shared" si="0"/>
        <v>6.0919007072328347E-3</v>
      </c>
      <c r="K20">
        <f t="shared" si="1"/>
        <v>13.710865745939254</v>
      </c>
      <c r="L20">
        <f t="shared" si="2"/>
        <v>82.934600000000003</v>
      </c>
      <c r="M20">
        <f t="shared" si="3"/>
        <v>21.099313480709469</v>
      </c>
      <c r="N20">
        <f t="shared" si="4"/>
        <v>2.1070486670262332</v>
      </c>
      <c r="O20">
        <f t="shared" si="5"/>
        <v>8.2821291100357595</v>
      </c>
      <c r="P20">
        <f t="shared" si="6"/>
        <v>0.39280688138173303</v>
      </c>
      <c r="Q20">
        <f t="shared" si="7"/>
        <v>2.2590796304879355</v>
      </c>
      <c r="R20">
        <f t="shared" si="8"/>
        <v>0.3584309938311846</v>
      </c>
      <c r="S20">
        <f t="shared" si="9"/>
        <v>0.22685668121094146</v>
      </c>
      <c r="T20">
        <f t="shared" si="10"/>
        <v>330.4330235387576</v>
      </c>
      <c r="U20">
        <f t="shared" si="11"/>
        <v>26.891559034896325</v>
      </c>
      <c r="V20">
        <f t="shared" si="12"/>
        <v>26.931999999999999</v>
      </c>
      <c r="W20">
        <f t="shared" si="13"/>
        <v>3.5648901079369248</v>
      </c>
      <c r="X20">
        <f t="shared" si="14"/>
        <v>55.311232893587892</v>
      </c>
      <c r="Y20">
        <f t="shared" si="15"/>
        <v>1.9141711971632398</v>
      </c>
      <c r="Z20">
        <f t="shared" si="16"/>
        <v>3.4607277708777047</v>
      </c>
      <c r="AA20">
        <f t="shared" si="17"/>
        <v>1.650718910773685</v>
      </c>
      <c r="AB20">
        <f t="shared" si="18"/>
        <v>-268.65282118896801</v>
      </c>
      <c r="AC20">
        <f t="shared" si="19"/>
        <v>-61.346379073276417</v>
      </c>
      <c r="AD20">
        <f t="shared" si="20"/>
        <v>-5.8417483019024496</v>
      </c>
      <c r="AE20">
        <f t="shared" si="21"/>
        <v>-5.4079250253892681</v>
      </c>
      <c r="AF20">
        <v>-4.1428631651328998E-2</v>
      </c>
      <c r="AG20">
        <v>4.6507268376083301E-2</v>
      </c>
      <c r="AH20">
        <v>3.4714667596792799</v>
      </c>
      <c r="AI20">
        <v>0</v>
      </c>
      <c r="AJ20">
        <v>0</v>
      </c>
      <c r="AK20">
        <f t="shared" si="22"/>
        <v>1</v>
      </c>
      <c r="AL20">
        <f t="shared" si="23"/>
        <v>0</v>
      </c>
      <c r="AM20">
        <f t="shared" si="24"/>
        <v>52925.818787044576</v>
      </c>
      <c r="AN20" t="s">
        <v>349</v>
      </c>
      <c r="AO20">
        <v>0</v>
      </c>
      <c r="AP20">
        <v>0</v>
      </c>
      <c r="AQ20">
        <f t="shared" si="25"/>
        <v>0</v>
      </c>
      <c r="AR20" t="e">
        <f t="shared" si="26"/>
        <v>#DIV/0!</v>
      </c>
      <c r="AS20">
        <v>0</v>
      </c>
      <c r="AT20" t="s">
        <v>349</v>
      </c>
      <c r="AU20">
        <v>0</v>
      </c>
      <c r="AV20">
        <v>0</v>
      </c>
      <c r="AW20" t="e">
        <f t="shared" si="27"/>
        <v>#DIV/0!</v>
      </c>
      <c r="AX20">
        <v>0.5</v>
      </c>
      <c r="AY20">
        <f t="shared" si="28"/>
        <v>1686.0179995811004</v>
      </c>
      <c r="AZ20">
        <f t="shared" si="29"/>
        <v>13.710865745939254</v>
      </c>
      <c r="BA20" t="e">
        <f t="shared" si="30"/>
        <v>#DIV/0!</v>
      </c>
      <c r="BB20" t="e">
        <f t="shared" si="31"/>
        <v>#DIV/0!</v>
      </c>
      <c r="BC20">
        <f t="shared" si="32"/>
        <v>8.1320992713872498E-3</v>
      </c>
      <c r="BD20" t="e">
        <f t="shared" si="33"/>
        <v>#DIV/0!</v>
      </c>
      <c r="BE20" t="s">
        <v>349</v>
      </c>
      <c r="BF20">
        <v>0</v>
      </c>
      <c r="BG20">
        <f t="shared" si="34"/>
        <v>0</v>
      </c>
      <c r="BH20" t="e">
        <f t="shared" si="35"/>
        <v>#DIV/0!</v>
      </c>
      <c r="BI20" t="e">
        <f t="shared" si="36"/>
        <v>#DIV/0!</v>
      </c>
      <c r="BJ20" t="e">
        <f t="shared" si="37"/>
        <v>#DIV/0!</v>
      </c>
      <c r="BK20" t="e">
        <f t="shared" si="38"/>
        <v>#DIV/0!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f t="shared" si="39"/>
        <v>2000.04</v>
      </c>
      <c r="CE20">
        <f t="shared" si="40"/>
        <v>1686.0179995811004</v>
      </c>
      <c r="CF20">
        <f t="shared" si="41"/>
        <v>0.84299213994775124</v>
      </c>
      <c r="CG20">
        <f t="shared" si="42"/>
        <v>0.19598427989550249</v>
      </c>
      <c r="CH20">
        <v>6</v>
      </c>
      <c r="CI20">
        <v>0.5</v>
      </c>
      <c r="CJ20" t="s">
        <v>350</v>
      </c>
      <c r="CK20">
        <v>1566759298.5999999</v>
      </c>
      <c r="CL20">
        <v>82.934600000000003</v>
      </c>
      <c r="CM20">
        <v>99.993300000000005</v>
      </c>
      <c r="CN20">
        <v>19.167899999999999</v>
      </c>
      <c r="CO20">
        <v>11.997999999999999</v>
      </c>
      <c r="CP20">
        <v>500.01799999999997</v>
      </c>
      <c r="CQ20">
        <v>99.763499999999993</v>
      </c>
      <c r="CR20">
        <v>9.9875599999999995E-2</v>
      </c>
      <c r="CS20">
        <v>26.4283</v>
      </c>
      <c r="CT20">
        <v>26.931999999999999</v>
      </c>
      <c r="CU20">
        <v>999.9</v>
      </c>
      <c r="CV20">
        <v>0</v>
      </c>
      <c r="CW20">
        <v>0</v>
      </c>
      <c r="CX20">
        <v>10014.4</v>
      </c>
      <c r="CY20">
        <v>0</v>
      </c>
      <c r="CZ20">
        <v>1944.5</v>
      </c>
      <c r="DA20">
        <v>-15.2667</v>
      </c>
      <c r="DB20">
        <v>86.383600000000001</v>
      </c>
      <c r="DC20">
        <v>101.208</v>
      </c>
      <c r="DD20">
        <v>7.1839399999999998</v>
      </c>
      <c r="DE20">
        <v>65.379599999999996</v>
      </c>
      <c r="DF20">
        <v>99.993300000000005</v>
      </c>
      <c r="DG20">
        <v>19.163900000000002</v>
      </c>
      <c r="DH20">
        <v>11.997999999999999</v>
      </c>
      <c r="DI20">
        <v>1.9136599999999999</v>
      </c>
      <c r="DJ20">
        <v>1.19696</v>
      </c>
      <c r="DK20">
        <v>16.747499999999999</v>
      </c>
      <c r="DL20">
        <v>9.5638299999999994</v>
      </c>
      <c r="DM20">
        <v>2000.04</v>
      </c>
      <c r="DN20">
        <v>0.90001100000000001</v>
      </c>
      <c r="DO20">
        <v>9.9988999999999995E-2</v>
      </c>
      <c r="DP20">
        <v>0</v>
      </c>
      <c r="DQ20">
        <v>950.09199999999998</v>
      </c>
      <c r="DR20">
        <v>5.00014</v>
      </c>
      <c r="DS20">
        <v>23296.400000000001</v>
      </c>
      <c r="DT20">
        <v>16923.2</v>
      </c>
      <c r="DU20">
        <v>47.061999999999998</v>
      </c>
      <c r="DV20">
        <v>48.625</v>
      </c>
      <c r="DW20">
        <v>47.436999999999998</v>
      </c>
      <c r="DX20">
        <v>48.25</v>
      </c>
      <c r="DY20">
        <v>48.811999999999998</v>
      </c>
      <c r="DZ20">
        <v>1795.56</v>
      </c>
      <c r="EA20">
        <v>199.48</v>
      </c>
      <c r="EB20">
        <v>0</v>
      </c>
      <c r="EC20">
        <v>1566759266</v>
      </c>
      <c r="ED20">
        <v>951.14311538461504</v>
      </c>
      <c r="EE20">
        <v>-8.7588717692437505</v>
      </c>
      <c r="EF20">
        <v>-348.365813968949</v>
      </c>
      <c r="EG20">
        <v>23314.473076923099</v>
      </c>
      <c r="EH20">
        <v>15</v>
      </c>
      <c r="EI20">
        <v>1566759334.0999999</v>
      </c>
      <c r="EJ20" t="s">
        <v>365</v>
      </c>
      <c r="EK20">
        <v>80</v>
      </c>
      <c r="EL20">
        <v>17.555</v>
      </c>
      <c r="EM20">
        <v>4.0000000000000001E-3</v>
      </c>
      <c r="EN20">
        <v>100</v>
      </c>
      <c r="EO20">
        <v>12</v>
      </c>
      <c r="EP20">
        <v>0.1</v>
      </c>
      <c r="EQ20">
        <v>0.01</v>
      </c>
      <c r="ER20">
        <v>11.9332774200216</v>
      </c>
      <c r="ES20">
        <v>1.1044359895673499</v>
      </c>
      <c r="ET20">
        <v>0.15852704146889901</v>
      </c>
      <c r="EU20">
        <v>0</v>
      </c>
      <c r="EV20">
        <v>0.38417918877051099</v>
      </c>
      <c r="EW20">
        <v>3.8771167376778402E-2</v>
      </c>
      <c r="EX20">
        <v>5.5840442693728901E-3</v>
      </c>
      <c r="EY20">
        <v>1</v>
      </c>
      <c r="EZ20">
        <v>1</v>
      </c>
      <c r="FA20">
        <v>2</v>
      </c>
      <c r="FB20" t="s">
        <v>352</v>
      </c>
      <c r="FC20">
        <v>2.9136799999999998</v>
      </c>
      <c r="FD20">
        <v>2.72472</v>
      </c>
      <c r="FE20">
        <v>1.8241500000000001E-2</v>
      </c>
      <c r="FF20">
        <v>2.7248100000000001E-2</v>
      </c>
      <c r="FG20">
        <v>9.7231600000000001E-2</v>
      </c>
      <c r="FH20">
        <v>6.8077399999999996E-2</v>
      </c>
      <c r="FI20">
        <v>25804</v>
      </c>
      <c r="FJ20">
        <v>23524.3</v>
      </c>
      <c r="FK20">
        <v>24271.200000000001</v>
      </c>
      <c r="FL20">
        <v>22846.3</v>
      </c>
      <c r="FM20">
        <v>30796</v>
      </c>
      <c r="FN20">
        <v>29754.7</v>
      </c>
      <c r="FO20">
        <v>35152.300000000003</v>
      </c>
      <c r="FP20">
        <v>32962</v>
      </c>
      <c r="FQ20">
        <v>1.99457</v>
      </c>
      <c r="FR20">
        <v>1.83165</v>
      </c>
      <c r="FS20">
        <v>2.5644900000000002E-2</v>
      </c>
      <c r="FT20">
        <v>0</v>
      </c>
      <c r="FU20">
        <v>26.512499999999999</v>
      </c>
      <c r="FV20">
        <v>999.9</v>
      </c>
      <c r="FW20">
        <v>44.177</v>
      </c>
      <c r="FX20">
        <v>33.063000000000002</v>
      </c>
      <c r="FY20">
        <v>22.4513</v>
      </c>
      <c r="FZ20">
        <v>60.673000000000002</v>
      </c>
      <c r="GA20">
        <v>26.101800000000001</v>
      </c>
      <c r="GB20">
        <v>1</v>
      </c>
      <c r="GC20">
        <v>0.25212699999999999</v>
      </c>
      <c r="GD20">
        <v>3.89581</v>
      </c>
      <c r="GE20">
        <v>20.1496</v>
      </c>
      <c r="GF20">
        <v>5.2496400000000003</v>
      </c>
      <c r="GG20">
        <v>12.0519</v>
      </c>
      <c r="GH20">
        <v>4.9813000000000001</v>
      </c>
      <c r="GI20">
        <v>3.3005300000000002</v>
      </c>
      <c r="GJ20">
        <v>425.1</v>
      </c>
      <c r="GK20">
        <v>9999</v>
      </c>
      <c r="GL20">
        <v>9999</v>
      </c>
      <c r="GM20">
        <v>9999</v>
      </c>
      <c r="GN20">
        <v>1.87927</v>
      </c>
      <c r="GO20">
        <v>1.8771500000000001</v>
      </c>
      <c r="GP20">
        <v>1.8748400000000001</v>
      </c>
      <c r="GQ20">
        <v>1.8751500000000001</v>
      </c>
      <c r="GR20">
        <v>1.8754599999999999</v>
      </c>
      <c r="GS20">
        <v>1.8742399999999999</v>
      </c>
      <c r="GT20">
        <v>1.8711899999999999</v>
      </c>
      <c r="GU20">
        <v>1.87561</v>
      </c>
      <c r="GV20" t="s">
        <v>353</v>
      </c>
      <c r="GW20" t="s">
        <v>19</v>
      </c>
      <c r="GX20" t="s">
        <v>19</v>
      </c>
      <c r="GY20" t="s">
        <v>19</v>
      </c>
      <c r="GZ20" t="s">
        <v>354</v>
      </c>
      <c r="HA20" t="s">
        <v>355</v>
      </c>
      <c r="HB20" t="s">
        <v>356</v>
      </c>
      <c r="HC20" t="s">
        <v>356</v>
      </c>
      <c r="HD20" t="s">
        <v>356</v>
      </c>
      <c r="HE20" t="s">
        <v>356</v>
      </c>
      <c r="HF20">
        <v>0</v>
      </c>
      <c r="HG20">
        <v>100</v>
      </c>
      <c r="HH20">
        <v>100</v>
      </c>
      <c r="HI20">
        <v>17.555</v>
      </c>
      <c r="HJ20">
        <v>4.0000000000000001E-3</v>
      </c>
      <c r="HK20">
        <v>2</v>
      </c>
      <c r="HL20">
        <v>508.94200000000001</v>
      </c>
      <c r="HM20">
        <v>468.512</v>
      </c>
      <c r="HN20">
        <v>20.4209</v>
      </c>
      <c r="HO20">
        <v>30.349699999999999</v>
      </c>
      <c r="HP20">
        <v>30.000299999999999</v>
      </c>
      <c r="HQ20">
        <v>30.1904</v>
      </c>
      <c r="HR20">
        <v>30.177800000000001</v>
      </c>
      <c r="HS20">
        <v>7.1614800000000001</v>
      </c>
      <c r="HT20">
        <v>51.229500000000002</v>
      </c>
      <c r="HU20">
        <v>0</v>
      </c>
      <c r="HV20">
        <v>20.428000000000001</v>
      </c>
      <c r="HW20">
        <v>100</v>
      </c>
      <c r="HX20">
        <v>11.887</v>
      </c>
      <c r="HY20">
        <v>100.904</v>
      </c>
      <c r="HZ20">
        <v>101.31699999999999</v>
      </c>
    </row>
    <row r="21" spans="1:234" x14ac:dyDescent="0.25">
      <c r="A21">
        <v>5</v>
      </c>
      <c r="B21">
        <v>1566759408.0999999</v>
      </c>
      <c r="C21">
        <v>504.5</v>
      </c>
      <c r="D21" t="s">
        <v>366</v>
      </c>
      <c r="E21" t="s">
        <v>367</v>
      </c>
      <c r="F21" t="s">
        <v>346</v>
      </c>
      <c r="G21" t="s">
        <v>347</v>
      </c>
      <c r="H21" t="s">
        <v>348</v>
      </c>
      <c r="I21">
        <v>1566759408.0999999</v>
      </c>
      <c r="J21">
        <f t="shared" si="0"/>
        <v>6.7555682860447113E-3</v>
      </c>
      <c r="K21">
        <f t="shared" si="1"/>
        <v>0.87187045031454313</v>
      </c>
      <c r="L21">
        <f t="shared" si="2"/>
        <v>3.3530099999999998</v>
      </c>
      <c r="M21">
        <f t="shared" si="3"/>
        <v>-0.12569865556156751</v>
      </c>
      <c r="N21">
        <f t="shared" si="4"/>
        <v>-1.2550996428175781E-2</v>
      </c>
      <c r="O21">
        <f t="shared" si="5"/>
        <v>0.33479766625685997</v>
      </c>
      <c r="P21">
        <f t="shared" si="6"/>
        <v>0.44370897955168648</v>
      </c>
      <c r="Q21">
        <f t="shared" si="7"/>
        <v>2.2581922804928198</v>
      </c>
      <c r="R21">
        <f t="shared" si="8"/>
        <v>0.40035689286954329</v>
      </c>
      <c r="S21">
        <f t="shared" si="9"/>
        <v>0.25376416906516647</v>
      </c>
      <c r="T21">
        <f t="shared" si="10"/>
        <v>330.44156723403819</v>
      </c>
      <c r="U21">
        <f t="shared" si="11"/>
        <v>26.773324921136567</v>
      </c>
      <c r="V21">
        <f t="shared" si="12"/>
        <v>26.9482</v>
      </c>
      <c r="W21">
        <f t="shared" si="13"/>
        <v>3.5682851125045891</v>
      </c>
      <c r="X21">
        <f t="shared" si="14"/>
        <v>55.431960569303172</v>
      </c>
      <c r="Y21">
        <f t="shared" si="15"/>
        <v>1.9298187166992002</v>
      </c>
      <c r="Z21">
        <f t="shared" si="16"/>
        <v>3.4814188364968013</v>
      </c>
      <c r="AA21">
        <f t="shared" si="17"/>
        <v>1.6384663958053889</v>
      </c>
      <c r="AB21">
        <f t="shared" si="18"/>
        <v>-297.92056141457175</v>
      </c>
      <c r="AC21">
        <f t="shared" si="19"/>
        <v>-50.986245740219147</v>
      </c>
      <c r="AD21">
        <f t="shared" si="20"/>
        <v>-4.8599570254078577</v>
      </c>
      <c r="AE21">
        <f t="shared" si="21"/>
        <v>-23.325196946160588</v>
      </c>
      <c r="AF21">
        <v>-4.1404659569842503E-2</v>
      </c>
      <c r="AG21">
        <v>4.6480357614544998E-2</v>
      </c>
      <c r="AH21">
        <v>3.4698778793198799</v>
      </c>
      <c r="AI21">
        <v>0</v>
      </c>
      <c r="AJ21">
        <v>0</v>
      </c>
      <c r="AK21">
        <f t="shared" si="22"/>
        <v>1</v>
      </c>
      <c r="AL21">
        <f t="shared" si="23"/>
        <v>0</v>
      </c>
      <c r="AM21">
        <f t="shared" si="24"/>
        <v>52878.296953494057</v>
      </c>
      <c r="AN21" t="s">
        <v>349</v>
      </c>
      <c r="AO21">
        <v>0</v>
      </c>
      <c r="AP21">
        <v>0</v>
      </c>
      <c r="AQ21">
        <f t="shared" si="25"/>
        <v>0</v>
      </c>
      <c r="AR21" t="e">
        <f t="shared" si="26"/>
        <v>#DIV/0!</v>
      </c>
      <c r="AS21">
        <v>0</v>
      </c>
      <c r="AT21" t="s">
        <v>349</v>
      </c>
      <c r="AU21">
        <v>0</v>
      </c>
      <c r="AV21">
        <v>0</v>
      </c>
      <c r="AW21" t="e">
        <f t="shared" si="27"/>
        <v>#DIV/0!</v>
      </c>
      <c r="AX21">
        <v>0.5</v>
      </c>
      <c r="AY21">
        <f t="shared" si="28"/>
        <v>1686.0602995810898</v>
      </c>
      <c r="AZ21">
        <f t="shared" si="29"/>
        <v>0.87187045031454313</v>
      </c>
      <c r="BA21" t="e">
        <f t="shared" si="30"/>
        <v>#DIV/0!</v>
      </c>
      <c r="BB21" t="e">
        <f t="shared" si="31"/>
        <v>#DIV/0!</v>
      </c>
      <c r="BC21">
        <f t="shared" si="32"/>
        <v>5.1710514180967535E-4</v>
      </c>
      <c r="BD21" t="e">
        <f t="shared" si="33"/>
        <v>#DIV/0!</v>
      </c>
      <c r="BE21" t="s">
        <v>349</v>
      </c>
      <c r="BF21">
        <v>0</v>
      </c>
      <c r="BG21">
        <f t="shared" si="34"/>
        <v>0</v>
      </c>
      <c r="BH21" t="e">
        <f t="shared" si="35"/>
        <v>#DIV/0!</v>
      </c>
      <c r="BI21" t="e">
        <f t="shared" si="36"/>
        <v>#DIV/0!</v>
      </c>
      <c r="BJ21" t="e">
        <f t="shared" si="37"/>
        <v>#DIV/0!</v>
      </c>
      <c r="BK21" t="e">
        <f t="shared" si="38"/>
        <v>#DIV/0!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f t="shared" si="39"/>
        <v>2000.09</v>
      </c>
      <c r="CE21">
        <f t="shared" si="40"/>
        <v>1686.0602995810898</v>
      </c>
      <c r="CF21">
        <f t="shared" si="41"/>
        <v>0.84299221514086364</v>
      </c>
      <c r="CG21">
        <f t="shared" si="42"/>
        <v>0.19598443028172721</v>
      </c>
      <c r="CH21">
        <v>6</v>
      </c>
      <c r="CI21">
        <v>0.5</v>
      </c>
      <c r="CJ21" t="s">
        <v>350</v>
      </c>
      <c r="CK21">
        <v>1566759408.0999999</v>
      </c>
      <c r="CL21">
        <v>3.3530099999999998</v>
      </c>
      <c r="CM21">
        <v>4.4264900000000003</v>
      </c>
      <c r="CN21">
        <v>19.327200000000001</v>
      </c>
      <c r="CO21">
        <v>11.376799999999999</v>
      </c>
      <c r="CP21">
        <v>499.97500000000002</v>
      </c>
      <c r="CQ21">
        <v>99.749600000000001</v>
      </c>
      <c r="CR21">
        <v>0.100286</v>
      </c>
      <c r="CS21">
        <v>26.529399999999999</v>
      </c>
      <c r="CT21">
        <v>26.9482</v>
      </c>
      <c r="CU21">
        <v>999.9</v>
      </c>
      <c r="CV21">
        <v>0</v>
      </c>
      <c r="CW21">
        <v>0</v>
      </c>
      <c r="CX21">
        <v>10010</v>
      </c>
      <c r="CY21">
        <v>0</v>
      </c>
      <c r="CZ21">
        <v>1109.3699999999999</v>
      </c>
      <c r="DA21">
        <v>-0.44847599999999999</v>
      </c>
      <c r="DB21">
        <v>4.0564499999999999</v>
      </c>
      <c r="DC21">
        <v>4.47743</v>
      </c>
      <c r="DD21">
        <v>7.9593999999999996</v>
      </c>
      <c r="DE21">
        <v>-13.577</v>
      </c>
      <c r="DF21">
        <v>4.4264900000000003</v>
      </c>
      <c r="DG21">
        <v>19.3322</v>
      </c>
      <c r="DH21">
        <v>11.376799999999999</v>
      </c>
      <c r="DI21">
        <v>1.9287799999999999</v>
      </c>
      <c r="DJ21">
        <v>1.13483</v>
      </c>
      <c r="DK21">
        <v>16.871500000000001</v>
      </c>
      <c r="DL21">
        <v>8.7730300000000003</v>
      </c>
      <c r="DM21">
        <v>2000.09</v>
      </c>
      <c r="DN21">
        <v>0.90000800000000003</v>
      </c>
      <c r="DO21">
        <v>9.9991499999999997E-2</v>
      </c>
      <c r="DP21">
        <v>0</v>
      </c>
      <c r="DQ21">
        <v>987.44500000000005</v>
      </c>
      <c r="DR21">
        <v>5.00014</v>
      </c>
      <c r="DS21">
        <v>24546.9</v>
      </c>
      <c r="DT21">
        <v>16923.599999999999</v>
      </c>
      <c r="DU21">
        <v>47.375</v>
      </c>
      <c r="DV21">
        <v>48.875</v>
      </c>
      <c r="DW21">
        <v>47.75</v>
      </c>
      <c r="DX21">
        <v>48.561999999999998</v>
      </c>
      <c r="DY21">
        <v>49.061999999999998</v>
      </c>
      <c r="DZ21">
        <v>1795.6</v>
      </c>
      <c r="EA21">
        <v>199.49</v>
      </c>
      <c r="EB21">
        <v>0</v>
      </c>
      <c r="EC21">
        <v>1566759375.2</v>
      </c>
      <c r="ED21">
        <v>989.05200000000002</v>
      </c>
      <c r="EE21">
        <v>-11.8264615560806</v>
      </c>
      <c r="EF21">
        <v>551.26495673954605</v>
      </c>
      <c r="EG21">
        <v>24574.6192307692</v>
      </c>
      <c r="EH21">
        <v>15</v>
      </c>
      <c r="EI21">
        <v>1566759444.5999999</v>
      </c>
      <c r="EJ21" t="s">
        <v>368</v>
      </c>
      <c r="EK21">
        <v>81</v>
      </c>
      <c r="EL21">
        <v>16.93</v>
      </c>
      <c r="EM21">
        <v>-5.0000000000000001E-3</v>
      </c>
      <c r="EN21">
        <v>4</v>
      </c>
      <c r="EO21">
        <v>11</v>
      </c>
      <c r="EP21">
        <v>0.31</v>
      </c>
      <c r="EQ21">
        <v>0.01</v>
      </c>
      <c r="ER21">
        <v>0.32225794421734599</v>
      </c>
      <c r="ES21">
        <v>0.25679039270922799</v>
      </c>
      <c r="ET21">
        <v>4.1372202793289702E-2</v>
      </c>
      <c r="EU21">
        <v>1</v>
      </c>
      <c r="EV21">
        <v>0.43597744018135598</v>
      </c>
      <c r="EW21">
        <v>3.0154965548704799E-2</v>
      </c>
      <c r="EX21">
        <v>4.3556337684852496E-3</v>
      </c>
      <c r="EY21">
        <v>1</v>
      </c>
      <c r="EZ21">
        <v>2</v>
      </c>
      <c r="FA21">
        <v>2</v>
      </c>
      <c r="FB21" t="s">
        <v>369</v>
      </c>
      <c r="FC21">
        <v>2.9134699999999998</v>
      </c>
      <c r="FD21">
        <v>2.7250999999999999</v>
      </c>
      <c r="FE21">
        <v>-3.8450099999999998E-3</v>
      </c>
      <c r="FF21">
        <v>1.2393899999999999E-3</v>
      </c>
      <c r="FG21">
        <v>9.7795300000000002E-2</v>
      </c>
      <c r="FH21">
        <v>6.5368800000000005E-2</v>
      </c>
      <c r="FI21">
        <v>26376.9</v>
      </c>
      <c r="FJ21">
        <v>24146.3</v>
      </c>
      <c r="FK21">
        <v>24265.4</v>
      </c>
      <c r="FL21">
        <v>22841.1</v>
      </c>
      <c r="FM21">
        <v>30769.3</v>
      </c>
      <c r="FN21">
        <v>29834.400000000001</v>
      </c>
      <c r="FO21">
        <v>35143.599999999999</v>
      </c>
      <c r="FP21">
        <v>32954.400000000001</v>
      </c>
      <c r="FQ21">
        <v>1.9924200000000001</v>
      </c>
      <c r="FR21">
        <v>1.82795</v>
      </c>
      <c r="FS21">
        <v>1.7419500000000001E-2</v>
      </c>
      <c r="FT21">
        <v>0</v>
      </c>
      <c r="FU21">
        <v>26.6632</v>
      </c>
      <c r="FV21">
        <v>999.9</v>
      </c>
      <c r="FW21">
        <v>44.103000000000002</v>
      </c>
      <c r="FX21">
        <v>33.152999999999999</v>
      </c>
      <c r="FY21">
        <v>22.5321</v>
      </c>
      <c r="FZ21">
        <v>60.292999999999999</v>
      </c>
      <c r="GA21">
        <v>26.137799999999999</v>
      </c>
      <c r="GB21">
        <v>1</v>
      </c>
      <c r="GC21">
        <v>0.26464399999999999</v>
      </c>
      <c r="GD21">
        <v>4.0503999999999998</v>
      </c>
      <c r="GE21">
        <v>20.1462</v>
      </c>
      <c r="GF21">
        <v>5.25143</v>
      </c>
      <c r="GG21">
        <v>12.0519</v>
      </c>
      <c r="GH21">
        <v>4.9812000000000003</v>
      </c>
      <c r="GI21">
        <v>3.30078</v>
      </c>
      <c r="GJ21">
        <v>425.1</v>
      </c>
      <c r="GK21">
        <v>9999</v>
      </c>
      <c r="GL21">
        <v>9999</v>
      </c>
      <c r="GM21">
        <v>9999</v>
      </c>
      <c r="GN21">
        <v>1.8792800000000001</v>
      </c>
      <c r="GO21">
        <v>1.8772599999999999</v>
      </c>
      <c r="GP21">
        <v>1.8748499999999999</v>
      </c>
      <c r="GQ21">
        <v>1.8751500000000001</v>
      </c>
      <c r="GR21">
        <v>1.8754900000000001</v>
      </c>
      <c r="GS21">
        <v>1.87425</v>
      </c>
      <c r="GT21">
        <v>1.8711899999999999</v>
      </c>
      <c r="GU21">
        <v>1.87561</v>
      </c>
      <c r="GV21" t="s">
        <v>353</v>
      </c>
      <c r="GW21" t="s">
        <v>19</v>
      </c>
      <c r="GX21" t="s">
        <v>19</v>
      </c>
      <c r="GY21" t="s">
        <v>19</v>
      </c>
      <c r="GZ21" t="s">
        <v>354</v>
      </c>
      <c r="HA21" t="s">
        <v>355</v>
      </c>
      <c r="HB21" t="s">
        <v>356</v>
      </c>
      <c r="HC21" t="s">
        <v>356</v>
      </c>
      <c r="HD21" t="s">
        <v>356</v>
      </c>
      <c r="HE21" t="s">
        <v>356</v>
      </c>
      <c r="HF21">
        <v>0</v>
      </c>
      <c r="HG21">
        <v>100</v>
      </c>
      <c r="HH21">
        <v>100</v>
      </c>
      <c r="HI21">
        <v>16.93</v>
      </c>
      <c r="HJ21">
        <v>-5.0000000000000001E-3</v>
      </c>
      <c r="HK21">
        <v>2</v>
      </c>
      <c r="HL21">
        <v>508.839</v>
      </c>
      <c r="HM21">
        <v>467.23899999999998</v>
      </c>
      <c r="HN21">
        <v>20.23</v>
      </c>
      <c r="HO21">
        <v>30.5059</v>
      </c>
      <c r="HP21">
        <v>29.999300000000002</v>
      </c>
      <c r="HQ21">
        <v>30.345400000000001</v>
      </c>
      <c r="HR21">
        <v>30.3325</v>
      </c>
      <c r="HS21">
        <v>0</v>
      </c>
      <c r="HT21">
        <v>54.074800000000003</v>
      </c>
      <c r="HU21">
        <v>0</v>
      </c>
      <c r="HV21">
        <v>20.249700000000001</v>
      </c>
      <c r="HW21">
        <v>0</v>
      </c>
      <c r="HX21">
        <v>11.2521</v>
      </c>
      <c r="HY21">
        <v>100.88</v>
      </c>
      <c r="HZ21">
        <v>101.29300000000001</v>
      </c>
    </row>
    <row r="22" spans="1:234" x14ac:dyDescent="0.25">
      <c r="A22">
        <v>7</v>
      </c>
      <c r="B22">
        <v>1566759711.0999999</v>
      </c>
      <c r="C22">
        <v>807.5</v>
      </c>
      <c r="D22" t="s">
        <v>373</v>
      </c>
      <c r="E22" t="s">
        <v>374</v>
      </c>
      <c r="F22" t="s">
        <v>346</v>
      </c>
      <c r="G22" t="s">
        <v>347</v>
      </c>
      <c r="H22" t="s">
        <v>348</v>
      </c>
      <c r="I22">
        <v>1566759711.0999999</v>
      </c>
      <c r="J22">
        <f t="shared" si="0"/>
        <v>5.5487138694939337E-3</v>
      </c>
      <c r="K22">
        <f t="shared" si="1"/>
        <v>34.085282165323733</v>
      </c>
      <c r="L22">
        <f t="shared" si="2"/>
        <v>356.702</v>
      </c>
      <c r="M22">
        <f t="shared" si="3"/>
        <v>182.39045756023577</v>
      </c>
      <c r="N22">
        <f t="shared" si="4"/>
        <v>18.210595379871542</v>
      </c>
      <c r="O22">
        <f t="shared" si="5"/>
        <v>35.614559446157799</v>
      </c>
      <c r="P22">
        <f t="shared" si="6"/>
        <v>0.35060579512581735</v>
      </c>
      <c r="Q22">
        <f t="shared" si="7"/>
        <v>2.2560012605101205</v>
      </c>
      <c r="R22">
        <f t="shared" si="8"/>
        <v>0.32290648262239507</v>
      </c>
      <c r="S22">
        <f t="shared" si="9"/>
        <v>0.20412255301866339</v>
      </c>
      <c r="T22">
        <f t="shared" si="10"/>
        <v>330.43049443969704</v>
      </c>
      <c r="U22">
        <f t="shared" si="11"/>
        <v>27.096250660528515</v>
      </c>
      <c r="V22">
        <f t="shared" si="12"/>
        <v>26.998100000000001</v>
      </c>
      <c r="W22">
        <f t="shared" si="13"/>
        <v>3.5787603077038557</v>
      </c>
      <c r="X22">
        <f t="shared" si="14"/>
        <v>55.118461257102368</v>
      </c>
      <c r="Y22">
        <f t="shared" si="15"/>
        <v>1.9102356427375804</v>
      </c>
      <c r="Z22">
        <f t="shared" si="16"/>
        <v>3.465691166208734</v>
      </c>
      <c r="AA22">
        <f t="shared" si="17"/>
        <v>1.6685246649662753</v>
      </c>
      <c r="AB22">
        <f t="shared" si="18"/>
        <v>-244.69828164468248</v>
      </c>
      <c r="AC22">
        <f t="shared" si="19"/>
        <v>-66.346732046337166</v>
      </c>
      <c r="AD22">
        <f t="shared" si="20"/>
        <v>-6.3293949144968042</v>
      </c>
      <c r="AE22">
        <f t="shared" si="21"/>
        <v>13.056085834180607</v>
      </c>
      <c r="AF22">
        <v>-4.1345505200577698E-2</v>
      </c>
      <c r="AG22">
        <v>4.6413951652837897E-2</v>
      </c>
      <c r="AH22">
        <v>3.4659557378138901</v>
      </c>
      <c r="AI22">
        <v>0</v>
      </c>
      <c r="AJ22">
        <v>0</v>
      </c>
      <c r="AK22">
        <f t="shared" si="22"/>
        <v>1</v>
      </c>
      <c r="AL22">
        <f t="shared" si="23"/>
        <v>0</v>
      </c>
      <c r="AM22">
        <f t="shared" si="24"/>
        <v>52819.265431288521</v>
      </c>
      <c r="AN22" t="s">
        <v>349</v>
      </c>
      <c r="AO22">
        <v>0</v>
      </c>
      <c r="AP22">
        <v>0</v>
      </c>
      <c r="AQ22">
        <f t="shared" si="25"/>
        <v>0</v>
      </c>
      <c r="AR22" t="e">
        <f t="shared" si="26"/>
        <v>#DIV/0!</v>
      </c>
      <c r="AS22">
        <v>0</v>
      </c>
      <c r="AT22" t="s">
        <v>349</v>
      </c>
      <c r="AU22">
        <v>0</v>
      </c>
      <c r="AV22">
        <v>0</v>
      </c>
      <c r="AW22" t="e">
        <f t="shared" si="27"/>
        <v>#DIV/0!</v>
      </c>
      <c r="AX22">
        <v>0.5</v>
      </c>
      <c r="AY22">
        <f t="shared" si="28"/>
        <v>1685.99399958101</v>
      </c>
      <c r="AZ22">
        <f t="shared" si="29"/>
        <v>34.085282165323733</v>
      </c>
      <c r="BA22" t="e">
        <f t="shared" si="30"/>
        <v>#DIV/0!</v>
      </c>
      <c r="BB22" t="e">
        <f t="shared" si="31"/>
        <v>#DIV/0!</v>
      </c>
      <c r="BC22">
        <f t="shared" si="32"/>
        <v>2.0216728039242335E-2</v>
      </c>
      <c r="BD22" t="e">
        <f t="shared" si="33"/>
        <v>#DIV/0!</v>
      </c>
      <c r="BE22" t="s">
        <v>349</v>
      </c>
      <c r="BF22">
        <v>0</v>
      </c>
      <c r="BG22">
        <f t="shared" si="34"/>
        <v>0</v>
      </c>
      <c r="BH22" t="e">
        <f t="shared" si="35"/>
        <v>#DIV/0!</v>
      </c>
      <c r="BI22" t="e">
        <f t="shared" si="36"/>
        <v>#DIV/0!</v>
      </c>
      <c r="BJ22" t="e">
        <f t="shared" si="37"/>
        <v>#DIV/0!</v>
      </c>
      <c r="BK22" t="e">
        <f t="shared" si="38"/>
        <v>#DIV/0!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f t="shared" si="39"/>
        <v>2000.01</v>
      </c>
      <c r="CE22">
        <f t="shared" si="40"/>
        <v>1685.99399958101</v>
      </c>
      <c r="CF22">
        <f t="shared" si="41"/>
        <v>0.84299278482658091</v>
      </c>
      <c r="CG22">
        <f t="shared" si="42"/>
        <v>0.19598556965316188</v>
      </c>
      <c r="CH22">
        <v>6</v>
      </c>
      <c r="CI22">
        <v>0.5</v>
      </c>
      <c r="CJ22" t="s">
        <v>350</v>
      </c>
      <c r="CK22">
        <v>1566759711.0999999</v>
      </c>
      <c r="CL22">
        <v>356.702</v>
      </c>
      <c r="CM22">
        <v>399.97699999999998</v>
      </c>
      <c r="CN22">
        <v>19.132200000000001</v>
      </c>
      <c r="CO22">
        <v>12.6015</v>
      </c>
      <c r="CP22">
        <v>500.02800000000002</v>
      </c>
      <c r="CQ22">
        <v>99.744100000000003</v>
      </c>
      <c r="CR22">
        <v>9.99139E-2</v>
      </c>
      <c r="CS22">
        <v>26.4526</v>
      </c>
      <c r="CT22">
        <v>26.998100000000001</v>
      </c>
      <c r="CU22">
        <v>999.9</v>
      </c>
      <c r="CV22">
        <v>0</v>
      </c>
      <c r="CW22">
        <v>0</v>
      </c>
      <c r="CX22">
        <v>9996.25</v>
      </c>
      <c r="CY22">
        <v>0</v>
      </c>
      <c r="CZ22">
        <v>1437.78</v>
      </c>
      <c r="DA22">
        <v>-43.274999999999999</v>
      </c>
      <c r="DB22">
        <v>363.65899999999999</v>
      </c>
      <c r="DC22">
        <v>405.08100000000002</v>
      </c>
      <c r="DD22">
        <v>6.5307500000000003</v>
      </c>
      <c r="DE22">
        <v>332.73700000000002</v>
      </c>
      <c r="DF22">
        <v>399.97699999999998</v>
      </c>
      <c r="DG22">
        <v>19.121200000000002</v>
      </c>
      <c r="DH22">
        <v>12.6015</v>
      </c>
      <c r="DI22">
        <v>1.90832</v>
      </c>
      <c r="DJ22">
        <v>1.25692</v>
      </c>
      <c r="DK22">
        <v>16.703499999999998</v>
      </c>
      <c r="DL22">
        <v>10.2934</v>
      </c>
      <c r="DM22">
        <v>2000.01</v>
      </c>
      <c r="DN22">
        <v>0.89999099999999999</v>
      </c>
      <c r="DO22">
        <v>0.100009</v>
      </c>
      <c r="DP22">
        <v>0</v>
      </c>
      <c r="DQ22">
        <v>893.85699999999997</v>
      </c>
      <c r="DR22">
        <v>5.00014</v>
      </c>
      <c r="DS22">
        <v>22951.4</v>
      </c>
      <c r="DT22">
        <v>16922.8</v>
      </c>
      <c r="DU22">
        <v>47.625</v>
      </c>
      <c r="DV22">
        <v>48.436999999999998</v>
      </c>
      <c r="DW22">
        <v>47.875</v>
      </c>
      <c r="DX22">
        <v>48.311999999999998</v>
      </c>
      <c r="DY22">
        <v>49.25</v>
      </c>
      <c r="DZ22">
        <v>1795.49</v>
      </c>
      <c r="EA22">
        <v>199.52</v>
      </c>
      <c r="EB22">
        <v>0</v>
      </c>
      <c r="EC22">
        <v>1566759678.2</v>
      </c>
      <c r="ED22">
        <v>894.96576923076896</v>
      </c>
      <c r="EE22">
        <v>-7.1848205278523603</v>
      </c>
      <c r="EF22">
        <v>11064.263259994101</v>
      </c>
      <c r="EG22">
        <v>20607.226923076902</v>
      </c>
      <c r="EH22">
        <v>15</v>
      </c>
      <c r="EI22">
        <v>1566759667.5999999</v>
      </c>
      <c r="EJ22" t="s">
        <v>375</v>
      </c>
      <c r="EK22">
        <v>83</v>
      </c>
      <c r="EL22">
        <v>23.965</v>
      </c>
      <c r="EM22">
        <v>1.0999999999999999E-2</v>
      </c>
      <c r="EN22">
        <v>400</v>
      </c>
      <c r="EO22">
        <v>12</v>
      </c>
      <c r="EP22">
        <v>0.03</v>
      </c>
      <c r="EQ22">
        <v>0.01</v>
      </c>
      <c r="ER22">
        <v>34.082763357669201</v>
      </c>
      <c r="ES22">
        <v>-0.19591376840162</v>
      </c>
      <c r="ET22">
        <v>8.0921513943118195E-2</v>
      </c>
      <c r="EU22">
        <v>1</v>
      </c>
      <c r="EV22">
        <v>0.35822108155606303</v>
      </c>
      <c r="EW22">
        <v>-2.1358299101681601E-3</v>
      </c>
      <c r="EX22">
        <v>4.0171734089351997E-3</v>
      </c>
      <c r="EY22">
        <v>1</v>
      </c>
      <c r="EZ22">
        <v>2</v>
      </c>
      <c r="FA22">
        <v>2</v>
      </c>
      <c r="FB22" t="s">
        <v>369</v>
      </c>
      <c r="FC22">
        <v>2.9135300000000002</v>
      </c>
      <c r="FD22">
        <v>2.7246100000000002</v>
      </c>
      <c r="FE22">
        <v>7.9858899999999997E-2</v>
      </c>
      <c r="FF22">
        <v>9.1368400000000002E-2</v>
      </c>
      <c r="FG22">
        <v>9.6980200000000003E-2</v>
      </c>
      <c r="FH22">
        <v>7.0555699999999999E-2</v>
      </c>
      <c r="FI22">
        <v>24174.6</v>
      </c>
      <c r="FJ22">
        <v>21964.5</v>
      </c>
      <c r="FK22">
        <v>24261.3</v>
      </c>
      <c r="FL22">
        <v>22837.3</v>
      </c>
      <c r="FM22">
        <v>30792.7</v>
      </c>
      <c r="FN22">
        <v>29665.1</v>
      </c>
      <c r="FO22">
        <v>35138</v>
      </c>
      <c r="FP22">
        <v>32950.1</v>
      </c>
      <c r="FQ22">
        <v>1.98993</v>
      </c>
      <c r="FR22">
        <v>1.82805</v>
      </c>
      <c r="FS22">
        <v>4.5016399999999998E-2</v>
      </c>
      <c r="FT22">
        <v>0</v>
      </c>
      <c r="FU22">
        <v>26.261500000000002</v>
      </c>
      <c r="FV22">
        <v>999.9</v>
      </c>
      <c r="FW22">
        <v>43.584000000000003</v>
      </c>
      <c r="FX22">
        <v>33.424999999999997</v>
      </c>
      <c r="FY22">
        <v>22.610399999999998</v>
      </c>
      <c r="FZ22">
        <v>60.623100000000001</v>
      </c>
      <c r="GA22">
        <v>26.017600000000002</v>
      </c>
      <c r="GB22">
        <v>1</v>
      </c>
      <c r="GC22">
        <v>0.27595999999999998</v>
      </c>
      <c r="GD22">
        <v>4.49247</v>
      </c>
      <c r="GE22">
        <v>20.134899999999998</v>
      </c>
      <c r="GF22">
        <v>5.2467899999999998</v>
      </c>
      <c r="GG22">
        <v>12.0519</v>
      </c>
      <c r="GH22">
        <v>4.9797500000000001</v>
      </c>
      <c r="GI22">
        <v>3.29962</v>
      </c>
      <c r="GJ22">
        <v>425.2</v>
      </c>
      <c r="GK22">
        <v>9999</v>
      </c>
      <c r="GL22">
        <v>9999</v>
      </c>
      <c r="GM22">
        <v>9999</v>
      </c>
      <c r="GN22">
        <v>1.87927</v>
      </c>
      <c r="GO22">
        <v>1.87723</v>
      </c>
      <c r="GP22">
        <v>1.8748499999999999</v>
      </c>
      <c r="GQ22">
        <v>1.87514</v>
      </c>
      <c r="GR22">
        <v>1.8754599999999999</v>
      </c>
      <c r="GS22">
        <v>1.8742399999999999</v>
      </c>
      <c r="GT22">
        <v>1.8711899999999999</v>
      </c>
      <c r="GU22">
        <v>1.87561</v>
      </c>
      <c r="GV22" t="s">
        <v>353</v>
      </c>
      <c r="GW22" t="s">
        <v>19</v>
      </c>
      <c r="GX22" t="s">
        <v>19</v>
      </c>
      <c r="GY22" t="s">
        <v>19</v>
      </c>
      <c r="GZ22" t="s">
        <v>354</v>
      </c>
      <c r="HA22" t="s">
        <v>355</v>
      </c>
      <c r="HB22" t="s">
        <v>356</v>
      </c>
      <c r="HC22" t="s">
        <v>356</v>
      </c>
      <c r="HD22" t="s">
        <v>356</v>
      </c>
      <c r="HE22" t="s">
        <v>356</v>
      </c>
      <c r="HF22">
        <v>0</v>
      </c>
      <c r="HG22">
        <v>100</v>
      </c>
      <c r="HH22">
        <v>100</v>
      </c>
      <c r="HI22">
        <v>23.965</v>
      </c>
      <c r="HJ22">
        <v>1.0999999999999999E-2</v>
      </c>
      <c r="HK22">
        <v>2</v>
      </c>
      <c r="HL22">
        <v>508.68700000000001</v>
      </c>
      <c r="HM22">
        <v>468.73200000000003</v>
      </c>
      <c r="HN22">
        <v>20.316299999999998</v>
      </c>
      <c r="HO22">
        <v>30.6234</v>
      </c>
      <c r="HP22">
        <v>30.002400000000002</v>
      </c>
      <c r="HQ22">
        <v>30.522500000000001</v>
      </c>
      <c r="HR22">
        <v>30.509499999999999</v>
      </c>
      <c r="HS22">
        <v>19.966000000000001</v>
      </c>
      <c r="HT22">
        <v>48.762300000000003</v>
      </c>
      <c r="HU22">
        <v>0</v>
      </c>
      <c r="HV22">
        <v>20.258099999999999</v>
      </c>
      <c r="HW22">
        <v>400</v>
      </c>
      <c r="HX22">
        <v>12.6168</v>
      </c>
      <c r="HY22">
        <v>100.863</v>
      </c>
      <c r="HZ22">
        <v>101.279</v>
      </c>
    </row>
    <row r="23" spans="1:234" x14ac:dyDescent="0.25">
      <c r="A23">
        <v>8</v>
      </c>
      <c r="B23">
        <v>1566759818.0999999</v>
      </c>
      <c r="C23">
        <v>914.5</v>
      </c>
      <c r="D23" t="s">
        <v>376</v>
      </c>
      <c r="E23" t="s">
        <v>377</v>
      </c>
      <c r="F23" t="s">
        <v>346</v>
      </c>
      <c r="G23" t="s">
        <v>347</v>
      </c>
      <c r="H23" t="s">
        <v>348</v>
      </c>
      <c r="I23">
        <v>1566759818.0999999</v>
      </c>
      <c r="J23">
        <f t="shared" si="0"/>
        <v>4.979640947304226E-3</v>
      </c>
      <c r="K23">
        <f t="shared" si="1"/>
        <v>34.991855971354966</v>
      </c>
      <c r="L23">
        <f t="shared" si="2"/>
        <v>455.24799999999999</v>
      </c>
      <c r="M23">
        <f t="shared" si="3"/>
        <v>254.23434989408247</v>
      </c>
      <c r="N23">
        <f t="shared" si="4"/>
        <v>25.382342862623954</v>
      </c>
      <c r="O23">
        <f t="shared" si="5"/>
        <v>45.451217856036806</v>
      </c>
      <c r="P23">
        <f t="shared" si="6"/>
        <v>0.31168606773353658</v>
      </c>
      <c r="Q23">
        <f t="shared" si="7"/>
        <v>2.2596443534386115</v>
      </c>
      <c r="R23">
        <f t="shared" si="8"/>
        <v>0.28962035505891415</v>
      </c>
      <c r="S23">
        <f t="shared" si="9"/>
        <v>0.18286489316744148</v>
      </c>
      <c r="T23">
        <f t="shared" si="10"/>
        <v>330.4682295502808</v>
      </c>
      <c r="U23">
        <f t="shared" si="11"/>
        <v>27.138227346898844</v>
      </c>
      <c r="V23">
        <f t="shared" si="12"/>
        <v>26.8766</v>
      </c>
      <c r="W23">
        <f t="shared" si="13"/>
        <v>3.5533013307562515</v>
      </c>
      <c r="X23">
        <f t="shared" si="14"/>
        <v>54.81450872893339</v>
      </c>
      <c r="Y23">
        <f t="shared" si="15"/>
        <v>1.8834508330715001</v>
      </c>
      <c r="Z23">
        <f t="shared" si="16"/>
        <v>3.4360443553101412</v>
      </c>
      <c r="AA23">
        <f t="shared" si="17"/>
        <v>1.6698504976847515</v>
      </c>
      <c r="AB23">
        <f t="shared" si="18"/>
        <v>-219.60216577611635</v>
      </c>
      <c r="AC23">
        <f t="shared" si="19"/>
        <v>-69.389780659519104</v>
      </c>
      <c r="AD23">
        <f t="shared" si="20"/>
        <v>-6.6001953706792547</v>
      </c>
      <c r="AE23">
        <f t="shared" si="21"/>
        <v>34.876087743966067</v>
      </c>
      <c r="AF23">
        <v>-4.1443892330592202E-2</v>
      </c>
      <c r="AG23">
        <v>4.65243998254651E-2</v>
      </c>
      <c r="AH23">
        <v>3.4724780783871401</v>
      </c>
      <c r="AI23">
        <v>0</v>
      </c>
      <c r="AJ23">
        <v>0</v>
      </c>
      <c r="AK23">
        <f t="shared" si="22"/>
        <v>1</v>
      </c>
      <c r="AL23">
        <f t="shared" si="23"/>
        <v>0</v>
      </c>
      <c r="AM23">
        <f t="shared" si="24"/>
        <v>52965.418028080727</v>
      </c>
      <c r="AN23" t="s">
        <v>349</v>
      </c>
      <c r="AO23">
        <v>0</v>
      </c>
      <c r="AP23">
        <v>0</v>
      </c>
      <c r="AQ23">
        <f t="shared" si="25"/>
        <v>0</v>
      </c>
      <c r="AR23" t="e">
        <f t="shared" si="26"/>
        <v>#DIV/0!</v>
      </c>
      <c r="AS23">
        <v>0</v>
      </c>
      <c r="AT23" t="s">
        <v>349</v>
      </c>
      <c r="AU23">
        <v>0</v>
      </c>
      <c r="AV23">
        <v>0</v>
      </c>
      <c r="AW23" t="e">
        <f t="shared" si="27"/>
        <v>#DIV/0!</v>
      </c>
      <c r="AX23">
        <v>0.5</v>
      </c>
      <c r="AY23">
        <f t="shared" si="28"/>
        <v>1686.1952995810814</v>
      </c>
      <c r="AZ23">
        <f t="shared" si="29"/>
        <v>34.991855971354966</v>
      </c>
      <c r="BA23" t="e">
        <f t="shared" si="30"/>
        <v>#DIV/0!</v>
      </c>
      <c r="BB23" t="e">
        <f t="shared" si="31"/>
        <v>#DIV/0!</v>
      </c>
      <c r="BC23">
        <f t="shared" si="32"/>
        <v>2.0751959147346899E-2</v>
      </c>
      <c r="BD23" t="e">
        <f t="shared" si="33"/>
        <v>#DIV/0!</v>
      </c>
      <c r="BE23" t="s">
        <v>349</v>
      </c>
      <c r="BF23">
        <v>0</v>
      </c>
      <c r="BG23">
        <f t="shared" si="34"/>
        <v>0</v>
      </c>
      <c r="BH23" t="e">
        <f t="shared" si="35"/>
        <v>#DIV/0!</v>
      </c>
      <c r="BI23" t="e">
        <f t="shared" si="36"/>
        <v>#DIV/0!</v>
      </c>
      <c r="BJ23" t="e">
        <f t="shared" si="37"/>
        <v>#DIV/0!</v>
      </c>
      <c r="BK23" t="e">
        <f t="shared" si="38"/>
        <v>#DIV/0!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f t="shared" si="39"/>
        <v>2000.25</v>
      </c>
      <c r="CE23">
        <f t="shared" si="40"/>
        <v>1686.1952995810814</v>
      </c>
      <c r="CF23">
        <f t="shared" si="41"/>
        <v>0.84299227575607116</v>
      </c>
      <c r="CG23">
        <f t="shared" si="42"/>
        <v>0.19598455151214239</v>
      </c>
      <c r="CH23">
        <v>6</v>
      </c>
      <c r="CI23">
        <v>0.5</v>
      </c>
      <c r="CJ23" t="s">
        <v>350</v>
      </c>
      <c r="CK23">
        <v>1566759818.0999999</v>
      </c>
      <c r="CL23">
        <v>455.24799999999999</v>
      </c>
      <c r="CM23">
        <v>499.95600000000002</v>
      </c>
      <c r="CN23">
        <v>18.864999999999998</v>
      </c>
      <c r="CO23">
        <v>13.0025</v>
      </c>
      <c r="CP23">
        <v>500.029</v>
      </c>
      <c r="CQ23">
        <v>99.738500000000002</v>
      </c>
      <c r="CR23">
        <v>9.9869100000000002E-2</v>
      </c>
      <c r="CS23">
        <v>26.306999999999999</v>
      </c>
      <c r="CT23">
        <v>26.8766</v>
      </c>
      <c r="CU23">
        <v>999.9</v>
      </c>
      <c r="CV23">
        <v>0</v>
      </c>
      <c r="CW23">
        <v>0</v>
      </c>
      <c r="CX23">
        <v>10020.6</v>
      </c>
      <c r="CY23">
        <v>0</v>
      </c>
      <c r="CZ23">
        <v>1126.1400000000001</v>
      </c>
      <c r="DA23">
        <v>-46.845500000000001</v>
      </c>
      <c r="DB23">
        <v>461.82</v>
      </c>
      <c r="DC23">
        <v>506.54300000000001</v>
      </c>
      <c r="DD23">
        <v>5.8564100000000003</v>
      </c>
      <c r="DE23">
        <v>429.14600000000002</v>
      </c>
      <c r="DF23">
        <v>499.95600000000002</v>
      </c>
      <c r="DG23">
        <v>18.847999999999999</v>
      </c>
      <c r="DH23">
        <v>13.0025</v>
      </c>
      <c r="DI23">
        <v>1.88096</v>
      </c>
      <c r="DJ23">
        <v>1.2968500000000001</v>
      </c>
      <c r="DK23">
        <v>16.476400000000002</v>
      </c>
      <c r="DL23">
        <v>10.7624</v>
      </c>
      <c r="DM23">
        <v>2000.25</v>
      </c>
      <c r="DN23">
        <v>0.90000599999999997</v>
      </c>
      <c r="DO23">
        <v>9.9994100000000002E-2</v>
      </c>
      <c r="DP23">
        <v>0</v>
      </c>
      <c r="DQ23">
        <v>891.28099999999995</v>
      </c>
      <c r="DR23">
        <v>5.00014</v>
      </c>
      <c r="DS23">
        <v>22214</v>
      </c>
      <c r="DT23">
        <v>16925</v>
      </c>
      <c r="DU23">
        <v>47.561999999999998</v>
      </c>
      <c r="DV23">
        <v>48.311999999999998</v>
      </c>
      <c r="DW23">
        <v>47.875</v>
      </c>
      <c r="DX23">
        <v>48.125</v>
      </c>
      <c r="DY23">
        <v>49.186999999999998</v>
      </c>
      <c r="DZ23">
        <v>1795.74</v>
      </c>
      <c r="EA23">
        <v>199.51</v>
      </c>
      <c r="EB23">
        <v>0</v>
      </c>
      <c r="EC23">
        <v>1566759785.5999999</v>
      </c>
      <c r="ED23">
        <v>892.05469230769199</v>
      </c>
      <c r="EE23">
        <v>-4.3695726616350896</v>
      </c>
      <c r="EF23">
        <v>9019.2239242791402</v>
      </c>
      <c r="EG23">
        <v>20773.896153846199</v>
      </c>
      <c r="EH23">
        <v>15</v>
      </c>
      <c r="EI23">
        <v>1566759848.0999999</v>
      </c>
      <c r="EJ23" t="s">
        <v>378</v>
      </c>
      <c r="EK23">
        <v>84</v>
      </c>
      <c r="EL23">
        <v>26.102</v>
      </c>
      <c r="EM23">
        <v>1.7000000000000001E-2</v>
      </c>
      <c r="EN23">
        <v>500</v>
      </c>
      <c r="EO23">
        <v>13</v>
      </c>
      <c r="EP23">
        <v>0.04</v>
      </c>
      <c r="EQ23">
        <v>0.02</v>
      </c>
      <c r="ER23">
        <v>36.854412883913398</v>
      </c>
      <c r="ES23">
        <v>-0.27364302003496799</v>
      </c>
      <c r="ET23">
        <v>4.4418806377515503E-2</v>
      </c>
      <c r="EU23">
        <v>1</v>
      </c>
      <c r="EV23">
        <v>0.319035383212113</v>
      </c>
      <c r="EW23">
        <v>-2.0672433057161502E-2</v>
      </c>
      <c r="EX23">
        <v>2.9853108228465302E-3</v>
      </c>
      <c r="EY23">
        <v>1</v>
      </c>
      <c r="EZ23">
        <v>2</v>
      </c>
      <c r="FA23">
        <v>2</v>
      </c>
      <c r="FB23" t="s">
        <v>369</v>
      </c>
      <c r="FC23">
        <v>2.9135300000000002</v>
      </c>
      <c r="FD23">
        <v>2.7248299999999999</v>
      </c>
      <c r="FE23">
        <v>9.7297300000000003E-2</v>
      </c>
      <c r="FF23">
        <v>0.107955</v>
      </c>
      <c r="FG23">
        <v>9.5969700000000005E-2</v>
      </c>
      <c r="FH23">
        <v>7.2216500000000003E-2</v>
      </c>
      <c r="FI23">
        <v>23715.7</v>
      </c>
      <c r="FJ23">
        <v>21563.3</v>
      </c>
      <c r="FK23">
        <v>24260.400000000001</v>
      </c>
      <c r="FL23">
        <v>22837.200000000001</v>
      </c>
      <c r="FM23">
        <v>30826.400000000001</v>
      </c>
      <c r="FN23">
        <v>29611.7</v>
      </c>
      <c r="FO23">
        <v>35136.9</v>
      </c>
      <c r="FP23">
        <v>32949.599999999999</v>
      </c>
      <c r="FQ23">
        <v>1.9895799999999999</v>
      </c>
      <c r="FR23">
        <v>1.8285199999999999</v>
      </c>
      <c r="FS23">
        <v>5.9545000000000001E-2</v>
      </c>
      <c r="FT23">
        <v>0</v>
      </c>
      <c r="FU23">
        <v>25.901900000000001</v>
      </c>
      <c r="FV23">
        <v>999.9</v>
      </c>
      <c r="FW23">
        <v>43.414000000000001</v>
      </c>
      <c r="FX23">
        <v>33.506</v>
      </c>
      <c r="FY23">
        <v>22.6236</v>
      </c>
      <c r="FZ23">
        <v>60.393000000000001</v>
      </c>
      <c r="GA23">
        <v>26.181899999999999</v>
      </c>
      <c r="GB23">
        <v>1</v>
      </c>
      <c r="GC23">
        <v>0.27226400000000001</v>
      </c>
      <c r="GD23">
        <v>3.3504</v>
      </c>
      <c r="GE23">
        <v>20.161100000000001</v>
      </c>
      <c r="GF23">
        <v>5.2518799999999999</v>
      </c>
      <c r="GG23">
        <v>12.0519</v>
      </c>
      <c r="GH23">
        <v>4.9810999999999996</v>
      </c>
      <c r="GI23">
        <v>3.3003</v>
      </c>
      <c r="GJ23">
        <v>425.2</v>
      </c>
      <c r="GK23">
        <v>9999</v>
      </c>
      <c r="GL23">
        <v>9999</v>
      </c>
      <c r="GM23">
        <v>9999</v>
      </c>
      <c r="GN23">
        <v>1.87927</v>
      </c>
      <c r="GO23">
        <v>1.8772599999999999</v>
      </c>
      <c r="GP23">
        <v>1.8748499999999999</v>
      </c>
      <c r="GQ23">
        <v>1.8751500000000001</v>
      </c>
      <c r="GR23">
        <v>1.8754599999999999</v>
      </c>
      <c r="GS23">
        <v>1.8742399999999999</v>
      </c>
      <c r="GT23">
        <v>1.8711899999999999</v>
      </c>
      <c r="GU23">
        <v>1.87561</v>
      </c>
      <c r="GV23" t="s">
        <v>353</v>
      </c>
      <c r="GW23" t="s">
        <v>19</v>
      </c>
      <c r="GX23" t="s">
        <v>19</v>
      </c>
      <c r="GY23" t="s">
        <v>19</v>
      </c>
      <c r="GZ23" t="s">
        <v>354</v>
      </c>
      <c r="HA23" t="s">
        <v>355</v>
      </c>
      <c r="HB23" t="s">
        <v>356</v>
      </c>
      <c r="HC23" t="s">
        <v>356</v>
      </c>
      <c r="HD23" t="s">
        <v>356</v>
      </c>
      <c r="HE23" t="s">
        <v>356</v>
      </c>
      <c r="HF23">
        <v>0</v>
      </c>
      <c r="HG23">
        <v>100</v>
      </c>
      <c r="HH23">
        <v>100</v>
      </c>
      <c r="HI23">
        <v>26.102</v>
      </c>
      <c r="HJ23">
        <v>1.7000000000000001E-2</v>
      </c>
      <c r="HK23">
        <v>2</v>
      </c>
      <c r="HL23">
        <v>508.62900000000002</v>
      </c>
      <c r="HM23">
        <v>469.21199999999999</v>
      </c>
      <c r="HN23">
        <v>20.6143</v>
      </c>
      <c r="HO23">
        <v>30.628399999999999</v>
      </c>
      <c r="HP23">
        <v>29.999199999999998</v>
      </c>
      <c r="HQ23">
        <v>30.542999999999999</v>
      </c>
      <c r="HR23">
        <v>30.5288</v>
      </c>
      <c r="HS23">
        <v>23.909099999999999</v>
      </c>
      <c r="HT23">
        <v>45.919499999999999</v>
      </c>
      <c r="HU23">
        <v>0</v>
      </c>
      <c r="HV23">
        <v>20.649100000000001</v>
      </c>
      <c r="HW23">
        <v>500</v>
      </c>
      <c r="HX23">
        <v>13.137499999999999</v>
      </c>
      <c r="HY23">
        <v>100.86</v>
      </c>
      <c r="HZ23">
        <v>101.277</v>
      </c>
    </row>
    <row r="24" spans="1:234" x14ac:dyDescent="0.25">
      <c r="A24">
        <v>9</v>
      </c>
      <c r="B24">
        <v>1566759958.0999999</v>
      </c>
      <c r="C24">
        <v>1054.5</v>
      </c>
      <c r="D24" t="s">
        <v>379</v>
      </c>
      <c r="E24" t="s">
        <v>380</v>
      </c>
      <c r="F24" t="s">
        <v>346</v>
      </c>
      <c r="G24" t="s">
        <v>347</v>
      </c>
      <c r="H24" t="s">
        <v>348</v>
      </c>
      <c r="I24">
        <v>1566759958.0999999</v>
      </c>
      <c r="J24">
        <f t="shared" si="0"/>
        <v>3.9554391411939895E-3</v>
      </c>
      <c r="K24">
        <f t="shared" si="1"/>
        <v>36.15890602735513</v>
      </c>
      <c r="L24">
        <f t="shared" si="2"/>
        <v>554.00400000000002</v>
      </c>
      <c r="M24">
        <f t="shared" si="3"/>
        <v>290.93054482463805</v>
      </c>
      <c r="N24">
        <f t="shared" si="4"/>
        <v>29.048295400003624</v>
      </c>
      <c r="O24">
        <f t="shared" si="5"/>
        <v>55.315167592608006</v>
      </c>
      <c r="P24">
        <f t="shared" si="6"/>
        <v>0.24179138848043777</v>
      </c>
      <c r="Q24">
        <f t="shared" si="7"/>
        <v>2.2507494158306867</v>
      </c>
      <c r="R24">
        <f t="shared" si="8"/>
        <v>0.22823217611908023</v>
      </c>
      <c r="S24">
        <f t="shared" si="9"/>
        <v>0.1437999496654318</v>
      </c>
      <c r="T24">
        <f t="shared" si="10"/>
        <v>330.43903813536548</v>
      </c>
      <c r="U24">
        <f t="shared" si="11"/>
        <v>27.46409174766276</v>
      </c>
      <c r="V24">
        <f t="shared" si="12"/>
        <v>26.915900000000001</v>
      </c>
      <c r="W24">
        <f t="shared" si="13"/>
        <v>3.5615188542420628</v>
      </c>
      <c r="X24">
        <f t="shared" si="14"/>
        <v>54.71727513575437</v>
      </c>
      <c r="Y24">
        <f t="shared" si="15"/>
        <v>1.8782459037327999</v>
      </c>
      <c r="Z24">
        <f t="shared" si="16"/>
        <v>3.4326378626728835</v>
      </c>
      <c r="AA24">
        <f t="shared" si="17"/>
        <v>1.683272950509263</v>
      </c>
      <c r="AB24">
        <f t="shared" si="18"/>
        <v>-174.43486612665492</v>
      </c>
      <c r="AC24">
        <f t="shared" si="19"/>
        <v>-75.923941248169612</v>
      </c>
      <c r="AD24">
        <f t="shared" si="20"/>
        <v>-7.2510678739659982</v>
      </c>
      <c r="AE24">
        <f t="shared" si="21"/>
        <v>72.829162886574935</v>
      </c>
      <c r="AF24">
        <v>-4.1203925716826101E-2</v>
      </c>
      <c r="AG24">
        <v>4.6255016279282697E-2</v>
      </c>
      <c r="AH24">
        <v>3.4565606439607302</v>
      </c>
      <c r="AI24">
        <v>0</v>
      </c>
      <c r="AJ24">
        <v>0</v>
      </c>
      <c r="AK24">
        <f t="shared" si="22"/>
        <v>1</v>
      </c>
      <c r="AL24">
        <f t="shared" si="23"/>
        <v>0</v>
      </c>
      <c r="AM24">
        <f t="shared" si="24"/>
        <v>52674.281873278051</v>
      </c>
      <c r="AN24" t="s">
        <v>349</v>
      </c>
      <c r="AO24">
        <v>0</v>
      </c>
      <c r="AP24">
        <v>0</v>
      </c>
      <c r="AQ24">
        <f t="shared" si="25"/>
        <v>0</v>
      </c>
      <c r="AR24" t="e">
        <f t="shared" si="26"/>
        <v>#DIV/0!</v>
      </c>
      <c r="AS24">
        <v>0</v>
      </c>
      <c r="AT24" t="s">
        <v>349</v>
      </c>
      <c r="AU24">
        <v>0</v>
      </c>
      <c r="AV24">
        <v>0</v>
      </c>
      <c r="AW24" t="e">
        <f t="shared" si="27"/>
        <v>#DIV/0!</v>
      </c>
      <c r="AX24">
        <v>0.5</v>
      </c>
      <c r="AY24">
        <f t="shared" si="28"/>
        <v>1686.0362995809994</v>
      </c>
      <c r="AZ24">
        <f t="shared" si="29"/>
        <v>36.15890602735513</v>
      </c>
      <c r="BA24" t="e">
        <f t="shared" si="30"/>
        <v>#DIV/0!</v>
      </c>
      <c r="BB24" t="e">
        <f t="shared" si="31"/>
        <v>#DIV/0!</v>
      </c>
      <c r="BC24">
        <f t="shared" si="32"/>
        <v>2.1446101745461268E-2</v>
      </c>
      <c r="BD24" t="e">
        <f t="shared" si="33"/>
        <v>#DIV/0!</v>
      </c>
      <c r="BE24" t="s">
        <v>349</v>
      </c>
      <c r="BF24">
        <v>0</v>
      </c>
      <c r="BG24">
        <f t="shared" si="34"/>
        <v>0</v>
      </c>
      <c r="BH24" t="e">
        <f t="shared" si="35"/>
        <v>#DIV/0!</v>
      </c>
      <c r="BI24" t="e">
        <f t="shared" si="36"/>
        <v>#DIV/0!</v>
      </c>
      <c r="BJ24" t="e">
        <f t="shared" si="37"/>
        <v>#DIV/0!</v>
      </c>
      <c r="BK24" t="e">
        <f t="shared" si="38"/>
        <v>#DIV/0!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f t="shared" si="39"/>
        <v>2000.06</v>
      </c>
      <c r="CE24">
        <f t="shared" si="40"/>
        <v>1686.0362995809994</v>
      </c>
      <c r="CF24">
        <f t="shared" si="41"/>
        <v>0.84299286000469964</v>
      </c>
      <c r="CG24">
        <f t="shared" si="42"/>
        <v>0.19598572000939932</v>
      </c>
      <c r="CH24">
        <v>6</v>
      </c>
      <c r="CI24">
        <v>0.5</v>
      </c>
      <c r="CJ24" t="s">
        <v>350</v>
      </c>
      <c r="CK24">
        <v>1566759958.0999999</v>
      </c>
      <c r="CL24">
        <v>554.00400000000002</v>
      </c>
      <c r="CM24">
        <v>600.01599999999996</v>
      </c>
      <c r="CN24">
        <v>18.811399999999999</v>
      </c>
      <c r="CO24">
        <v>14.154999999999999</v>
      </c>
      <c r="CP24">
        <v>500.09</v>
      </c>
      <c r="CQ24">
        <v>99.745500000000007</v>
      </c>
      <c r="CR24">
        <v>0.10065200000000001</v>
      </c>
      <c r="CS24">
        <v>26.290199999999999</v>
      </c>
      <c r="CT24">
        <v>26.915900000000001</v>
      </c>
      <c r="CU24">
        <v>999.9</v>
      </c>
      <c r="CV24">
        <v>0</v>
      </c>
      <c r="CW24">
        <v>0</v>
      </c>
      <c r="CX24">
        <v>9961.8799999999992</v>
      </c>
      <c r="CY24">
        <v>0</v>
      </c>
      <c r="CZ24">
        <v>441.05500000000001</v>
      </c>
      <c r="DA24">
        <v>-46.011299999999999</v>
      </c>
      <c r="DB24">
        <v>564.62599999999998</v>
      </c>
      <c r="DC24">
        <v>608.63099999999997</v>
      </c>
      <c r="DD24">
        <v>4.6563999999999997</v>
      </c>
      <c r="DE24">
        <v>525.89700000000005</v>
      </c>
      <c r="DF24">
        <v>600.01599999999996</v>
      </c>
      <c r="DG24">
        <v>18.790400000000002</v>
      </c>
      <c r="DH24">
        <v>14.154999999999999</v>
      </c>
      <c r="DI24">
        <v>1.87636</v>
      </c>
      <c r="DJ24">
        <v>1.4118999999999999</v>
      </c>
      <c r="DK24">
        <v>16.437799999999999</v>
      </c>
      <c r="DL24">
        <v>12.046099999999999</v>
      </c>
      <c r="DM24">
        <v>2000.06</v>
      </c>
      <c r="DN24">
        <v>0.89998800000000001</v>
      </c>
      <c r="DO24">
        <v>0.100012</v>
      </c>
      <c r="DP24">
        <v>0</v>
      </c>
      <c r="DQ24">
        <v>884.505</v>
      </c>
      <c r="DR24">
        <v>5.00014</v>
      </c>
      <c r="DS24">
        <v>19810.5</v>
      </c>
      <c r="DT24">
        <v>16923.2</v>
      </c>
      <c r="DU24">
        <v>47.311999999999998</v>
      </c>
      <c r="DV24">
        <v>47.811999999999998</v>
      </c>
      <c r="DW24">
        <v>47.561999999999998</v>
      </c>
      <c r="DX24">
        <v>47.686999999999998</v>
      </c>
      <c r="DY24">
        <v>48.875</v>
      </c>
      <c r="DZ24">
        <v>1795.53</v>
      </c>
      <c r="EA24">
        <v>199.53</v>
      </c>
      <c r="EB24">
        <v>0</v>
      </c>
      <c r="EC24">
        <v>1566759925.4000001</v>
      </c>
      <c r="ED24">
        <v>884.66842307692298</v>
      </c>
      <c r="EE24">
        <v>-3.8187692127814001</v>
      </c>
      <c r="EF24">
        <v>-1480.84444580835</v>
      </c>
      <c r="EG24">
        <v>19943.396153846199</v>
      </c>
      <c r="EH24">
        <v>15</v>
      </c>
      <c r="EI24">
        <v>1566759912.0999999</v>
      </c>
      <c r="EJ24" t="s">
        <v>381</v>
      </c>
      <c r="EK24">
        <v>85</v>
      </c>
      <c r="EL24">
        <v>28.106999999999999</v>
      </c>
      <c r="EM24">
        <v>2.1000000000000001E-2</v>
      </c>
      <c r="EN24">
        <v>600</v>
      </c>
      <c r="EO24">
        <v>13</v>
      </c>
      <c r="EP24">
        <v>0.05</v>
      </c>
      <c r="EQ24">
        <v>0.02</v>
      </c>
      <c r="ER24">
        <v>36.065571751395503</v>
      </c>
      <c r="ES24">
        <v>-0.186369142023805</v>
      </c>
      <c r="ET24">
        <v>6.1890375241491498E-2</v>
      </c>
      <c r="EU24">
        <v>1</v>
      </c>
      <c r="EV24">
        <v>0.252475591081815</v>
      </c>
      <c r="EW24">
        <v>-3.26887474542965E-2</v>
      </c>
      <c r="EX24">
        <v>4.7065789146219098E-3</v>
      </c>
      <c r="EY24">
        <v>1</v>
      </c>
      <c r="EZ24">
        <v>2</v>
      </c>
      <c r="FA24">
        <v>2</v>
      </c>
      <c r="FB24" t="s">
        <v>369</v>
      </c>
      <c r="FC24">
        <v>2.9138199999999999</v>
      </c>
      <c r="FD24">
        <v>2.72505</v>
      </c>
      <c r="FE24">
        <v>0.113098</v>
      </c>
      <c r="FF24">
        <v>0.12306599999999999</v>
      </c>
      <c r="FG24">
        <v>9.5793699999999996E-2</v>
      </c>
      <c r="FH24">
        <v>7.6934900000000001E-2</v>
      </c>
      <c r="FI24">
        <v>23310.6</v>
      </c>
      <c r="FJ24">
        <v>21206.5</v>
      </c>
      <c r="FK24">
        <v>24270.1</v>
      </c>
      <c r="FL24">
        <v>22845.599999999999</v>
      </c>
      <c r="FM24">
        <v>30845.5</v>
      </c>
      <c r="FN24">
        <v>29471.4</v>
      </c>
      <c r="FO24">
        <v>35152.1</v>
      </c>
      <c r="FP24">
        <v>32961.300000000003</v>
      </c>
      <c r="FQ24">
        <v>1.99078</v>
      </c>
      <c r="FR24">
        <v>1.8334699999999999</v>
      </c>
      <c r="FS24">
        <v>9.4555299999999995E-2</v>
      </c>
      <c r="FT24">
        <v>0</v>
      </c>
      <c r="FU24">
        <v>25.3674</v>
      </c>
      <c r="FV24">
        <v>999.9</v>
      </c>
      <c r="FW24">
        <v>43.072000000000003</v>
      </c>
      <c r="FX24">
        <v>33.576000000000001</v>
      </c>
      <c r="FY24">
        <v>22.532599999999999</v>
      </c>
      <c r="FZ24">
        <v>60.673000000000002</v>
      </c>
      <c r="GA24">
        <v>25.933499999999999</v>
      </c>
      <c r="GB24">
        <v>1</v>
      </c>
      <c r="GC24">
        <v>0.253666</v>
      </c>
      <c r="GD24">
        <v>3.1815600000000002</v>
      </c>
      <c r="GE24">
        <v>20.163599999999999</v>
      </c>
      <c r="GF24">
        <v>5.2500900000000001</v>
      </c>
      <c r="GG24">
        <v>12.0519</v>
      </c>
      <c r="GH24">
        <v>4.9805000000000001</v>
      </c>
      <c r="GI24">
        <v>3.2999299999999998</v>
      </c>
      <c r="GJ24">
        <v>425.3</v>
      </c>
      <c r="GK24">
        <v>9999</v>
      </c>
      <c r="GL24">
        <v>9999</v>
      </c>
      <c r="GM24">
        <v>9999</v>
      </c>
      <c r="GN24">
        <v>1.87927</v>
      </c>
      <c r="GO24">
        <v>1.87717</v>
      </c>
      <c r="GP24">
        <v>1.8748499999999999</v>
      </c>
      <c r="GQ24">
        <v>1.87514</v>
      </c>
      <c r="GR24">
        <v>1.8754599999999999</v>
      </c>
      <c r="GS24">
        <v>1.8742399999999999</v>
      </c>
      <c r="GT24">
        <v>1.8711899999999999</v>
      </c>
      <c r="GU24">
        <v>1.87561</v>
      </c>
      <c r="GV24" t="s">
        <v>353</v>
      </c>
      <c r="GW24" t="s">
        <v>19</v>
      </c>
      <c r="GX24" t="s">
        <v>19</v>
      </c>
      <c r="GY24" t="s">
        <v>19</v>
      </c>
      <c r="GZ24" t="s">
        <v>354</v>
      </c>
      <c r="HA24" t="s">
        <v>355</v>
      </c>
      <c r="HB24" t="s">
        <v>356</v>
      </c>
      <c r="HC24" t="s">
        <v>356</v>
      </c>
      <c r="HD24" t="s">
        <v>356</v>
      </c>
      <c r="HE24" t="s">
        <v>356</v>
      </c>
      <c r="HF24">
        <v>0</v>
      </c>
      <c r="HG24">
        <v>100</v>
      </c>
      <c r="HH24">
        <v>100</v>
      </c>
      <c r="HI24">
        <v>28.106999999999999</v>
      </c>
      <c r="HJ24">
        <v>2.1000000000000001E-2</v>
      </c>
      <c r="HK24">
        <v>2</v>
      </c>
      <c r="HL24">
        <v>508.36399999999998</v>
      </c>
      <c r="HM24">
        <v>471.59500000000003</v>
      </c>
      <c r="HN24">
        <v>20.873899999999999</v>
      </c>
      <c r="HO24">
        <v>30.4056</v>
      </c>
      <c r="HP24">
        <v>29.998200000000001</v>
      </c>
      <c r="HQ24">
        <v>30.417000000000002</v>
      </c>
      <c r="HR24">
        <v>30.4039</v>
      </c>
      <c r="HS24">
        <v>27.7591</v>
      </c>
      <c r="HT24">
        <v>41.005299999999998</v>
      </c>
      <c r="HU24">
        <v>0</v>
      </c>
      <c r="HV24">
        <v>20.9162</v>
      </c>
      <c r="HW24">
        <v>600</v>
      </c>
      <c r="HX24">
        <v>14.2209</v>
      </c>
      <c r="HY24">
        <v>100.902</v>
      </c>
      <c r="HZ24">
        <v>101.31399999999999</v>
      </c>
    </row>
    <row r="25" spans="1:234" x14ac:dyDescent="0.25">
      <c r="A25">
        <v>10</v>
      </c>
      <c r="B25">
        <v>1566760078.5999999</v>
      </c>
      <c r="C25">
        <v>1175</v>
      </c>
      <c r="D25" t="s">
        <v>382</v>
      </c>
      <c r="E25" t="s">
        <v>383</v>
      </c>
      <c r="F25" t="s">
        <v>346</v>
      </c>
      <c r="G25" t="s">
        <v>347</v>
      </c>
      <c r="H25" t="s">
        <v>348</v>
      </c>
      <c r="I25">
        <v>1566760078.5999999</v>
      </c>
      <c r="J25">
        <f t="shared" si="0"/>
        <v>2.8562878209535841E-3</v>
      </c>
      <c r="K25">
        <f t="shared" si="1"/>
        <v>36.102464462167369</v>
      </c>
      <c r="L25">
        <f t="shared" si="2"/>
        <v>654.44100000000003</v>
      </c>
      <c r="M25">
        <f t="shared" si="3"/>
        <v>289.21117517945692</v>
      </c>
      <c r="N25">
        <f t="shared" si="4"/>
        <v>28.878259313895843</v>
      </c>
      <c r="O25">
        <f t="shared" si="5"/>
        <v>65.347118388209992</v>
      </c>
      <c r="P25">
        <f t="shared" si="6"/>
        <v>0.16993356786367025</v>
      </c>
      <c r="Q25">
        <f t="shared" si="7"/>
        <v>2.2522802245400695</v>
      </c>
      <c r="R25">
        <f t="shared" si="8"/>
        <v>0.16311841089648668</v>
      </c>
      <c r="S25">
        <f t="shared" si="9"/>
        <v>0.10253854703174732</v>
      </c>
      <c r="T25">
        <f t="shared" si="10"/>
        <v>330.40702376496313</v>
      </c>
      <c r="U25">
        <f t="shared" si="11"/>
        <v>27.830136530641127</v>
      </c>
      <c r="V25">
        <f t="shared" si="12"/>
        <v>26.969899999999999</v>
      </c>
      <c r="W25">
        <f t="shared" si="13"/>
        <v>3.5728371643348904</v>
      </c>
      <c r="X25">
        <f t="shared" si="14"/>
        <v>54.528774945725765</v>
      </c>
      <c r="Y25">
        <f t="shared" si="15"/>
        <v>1.8720516894229997</v>
      </c>
      <c r="Z25">
        <f t="shared" si="16"/>
        <v>3.4331445943656584</v>
      </c>
      <c r="AA25">
        <f t="shared" si="17"/>
        <v>1.7007854749118907</v>
      </c>
      <c r="AB25">
        <f t="shared" si="18"/>
        <v>-125.96229290405306</v>
      </c>
      <c r="AC25">
        <f t="shared" si="19"/>
        <v>-82.228963588371641</v>
      </c>
      <c r="AD25">
        <f t="shared" si="20"/>
        <v>-7.8501090689384592</v>
      </c>
      <c r="AE25">
        <f t="shared" si="21"/>
        <v>114.36565820359993</v>
      </c>
      <c r="AF25">
        <v>-4.1245162407109799E-2</v>
      </c>
      <c r="AG25">
        <v>4.63013080766587E-2</v>
      </c>
      <c r="AH25">
        <v>3.45929822273607</v>
      </c>
      <c r="AI25">
        <v>0</v>
      </c>
      <c r="AJ25">
        <v>0</v>
      </c>
      <c r="AK25">
        <f t="shared" si="22"/>
        <v>1</v>
      </c>
      <c r="AL25">
        <f t="shared" si="23"/>
        <v>0</v>
      </c>
      <c r="AM25">
        <f t="shared" si="24"/>
        <v>52724.571555219867</v>
      </c>
      <c r="AN25" t="s">
        <v>349</v>
      </c>
      <c r="AO25">
        <v>0</v>
      </c>
      <c r="AP25">
        <v>0</v>
      </c>
      <c r="AQ25">
        <f t="shared" si="25"/>
        <v>0</v>
      </c>
      <c r="AR25" t="e">
        <f t="shared" si="26"/>
        <v>#DIV/0!</v>
      </c>
      <c r="AS25">
        <v>0</v>
      </c>
      <c r="AT25" t="s">
        <v>349</v>
      </c>
      <c r="AU25">
        <v>0</v>
      </c>
      <c r="AV25">
        <v>0</v>
      </c>
      <c r="AW25" t="e">
        <f t="shared" si="27"/>
        <v>#DIV/0!</v>
      </c>
      <c r="AX25">
        <v>0.5</v>
      </c>
      <c r="AY25">
        <f t="shared" si="28"/>
        <v>1685.8757995810226</v>
      </c>
      <c r="AZ25">
        <f t="shared" si="29"/>
        <v>36.102464462167369</v>
      </c>
      <c r="BA25" t="e">
        <f t="shared" si="30"/>
        <v>#DIV/0!</v>
      </c>
      <c r="BB25" t="e">
        <f t="shared" si="31"/>
        <v>#DIV/0!</v>
      </c>
      <c r="BC25">
        <f t="shared" si="32"/>
        <v>2.1414664396475488E-2</v>
      </c>
      <c r="BD25" t="e">
        <f t="shared" si="33"/>
        <v>#DIV/0!</v>
      </c>
      <c r="BE25" t="s">
        <v>349</v>
      </c>
      <c r="BF25">
        <v>0</v>
      </c>
      <c r="BG25">
        <f t="shared" si="34"/>
        <v>0</v>
      </c>
      <c r="BH25" t="e">
        <f t="shared" si="35"/>
        <v>#DIV/0!</v>
      </c>
      <c r="BI25" t="e">
        <f t="shared" si="36"/>
        <v>#DIV/0!</v>
      </c>
      <c r="BJ25" t="e">
        <f t="shared" si="37"/>
        <v>#DIV/0!</v>
      </c>
      <c r="BK25" t="e">
        <f t="shared" si="38"/>
        <v>#DIV/0!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f t="shared" si="39"/>
        <v>1999.87</v>
      </c>
      <c r="CE25">
        <f t="shared" si="40"/>
        <v>1685.8757995810226</v>
      </c>
      <c r="CF25">
        <f t="shared" si="41"/>
        <v>0.84299269431564183</v>
      </c>
      <c r="CG25">
        <f t="shared" si="42"/>
        <v>0.19598538863128384</v>
      </c>
      <c r="CH25">
        <v>6</v>
      </c>
      <c r="CI25">
        <v>0.5</v>
      </c>
      <c r="CJ25" t="s">
        <v>350</v>
      </c>
      <c r="CK25">
        <v>1566760078.5999999</v>
      </c>
      <c r="CL25">
        <v>654.44100000000003</v>
      </c>
      <c r="CM25">
        <v>700.01</v>
      </c>
      <c r="CN25">
        <v>18.7483</v>
      </c>
      <c r="CO25">
        <v>15.3848</v>
      </c>
      <c r="CP25">
        <v>499.96800000000002</v>
      </c>
      <c r="CQ25">
        <v>99.751499999999993</v>
      </c>
      <c r="CR25">
        <v>0.10031</v>
      </c>
      <c r="CS25">
        <v>26.2927</v>
      </c>
      <c r="CT25">
        <v>26.969899999999999</v>
      </c>
      <c r="CU25">
        <v>999.9</v>
      </c>
      <c r="CV25">
        <v>0</v>
      </c>
      <c r="CW25">
        <v>0</v>
      </c>
      <c r="CX25">
        <v>9971.25</v>
      </c>
      <c r="CY25">
        <v>0</v>
      </c>
      <c r="CZ25">
        <v>509.59899999999999</v>
      </c>
      <c r="DA25">
        <v>-47.433999999999997</v>
      </c>
      <c r="DB25">
        <v>665.024</v>
      </c>
      <c r="DC25">
        <v>710.94799999999998</v>
      </c>
      <c r="DD25">
        <v>3.33249</v>
      </c>
      <c r="DE25">
        <v>624.46900000000005</v>
      </c>
      <c r="DF25">
        <v>700.01</v>
      </c>
      <c r="DG25">
        <v>18.696300000000001</v>
      </c>
      <c r="DH25">
        <v>15.3848</v>
      </c>
      <c r="DI25">
        <v>1.8670800000000001</v>
      </c>
      <c r="DJ25">
        <v>1.5346599999999999</v>
      </c>
      <c r="DK25">
        <v>16.36</v>
      </c>
      <c r="DL25">
        <v>13.3179</v>
      </c>
      <c r="DM25">
        <v>1999.87</v>
      </c>
      <c r="DN25">
        <v>0.89999399999999996</v>
      </c>
      <c r="DO25">
        <v>0.100006</v>
      </c>
      <c r="DP25">
        <v>0</v>
      </c>
      <c r="DQ25">
        <v>874.31899999999996</v>
      </c>
      <c r="DR25">
        <v>5.00014</v>
      </c>
      <c r="DS25">
        <v>19363</v>
      </c>
      <c r="DT25">
        <v>16921.7</v>
      </c>
      <c r="DU25">
        <v>46.936999999999998</v>
      </c>
      <c r="DV25">
        <v>47.25</v>
      </c>
      <c r="DW25">
        <v>47.25</v>
      </c>
      <c r="DX25">
        <v>47.061999999999998</v>
      </c>
      <c r="DY25">
        <v>48.561999999999998</v>
      </c>
      <c r="DZ25">
        <v>1795.37</v>
      </c>
      <c r="EA25">
        <v>199.5</v>
      </c>
      <c r="EB25">
        <v>0</v>
      </c>
      <c r="EC25">
        <v>1566760046</v>
      </c>
      <c r="ED25">
        <v>874.89800000000002</v>
      </c>
      <c r="EE25">
        <v>-3.8748034067105799</v>
      </c>
      <c r="EF25">
        <v>-857.23760546362405</v>
      </c>
      <c r="EG25">
        <v>19488.9538461538</v>
      </c>
      <c r="EH25">
        <v>15</v>
      </c>
      <c r="EI25">
        <v>1566760105.5999999</v>
      </c>
      <c r="EJ25" t="s">
        <v>384</v>
      </c>
      <c r="EK25">
        <v>86</v>
      </c>
      <c r="EL25">
        <v>29.972000000000001</v>
      </c>
      <c r="EM25">
        <v>5.1999999999999998E-2</v>
      </c>
      <c r="EN25">
        <v>700</v>
      </c>
      <c r="EO25">
        <v>15</v>
      </c>
      <c r="EP25">
        <v>0.06</v>
      </c>
      <c r="EQ25">
        <v>0.02</v>
      </c>
      <c r="ER25">
        <v>37.698418970912797</v>
      </c>
      <c r="ES25">
        <v>-0.39915504817563702</v>
      </c>
      <c r="ET25">
        <v>9.0502453750592002E-2</v>
      </c>
      <c r="EU25">
        <v>0</v>
      </c>
      <c r="EV25">
        <v>0.17574960637092599</v>
      </c>
      <c r="EW25">
        <v>-4.2191392418016699E-2</v>
      </c>
      <c r="EX25">
        <v>6.0589251696942896E-3</v>
      </c>
      <c r="EY25">
        <v>1</v>
      </c>
      <c r="EZ25">
        <v>1</v>
      </c>
      <c r="FA25">
        <v>2</v>
      </c>
      <c r="FB25" t="s">
        <v>352</v>
      </c>
      <c r="FC25">
        <v>2.9137200000000001</v>
      </c>
      <c r="FD25">
        <v>2.72478</v>
      </c>
      <c r="FE25">
        <v>0.12781600000000001</v>
      </c>
      <c r="FF25">
        <v>0.136986</v>
      </c>
      <c r="FG25">
        <v>9.5507300000000003E-2</v>
      </c>
      <c r="FH25">
        <v>8.1834900000000002E-2</v>
      </c>
      <c r="FI25">
        <v>22936.5</v>
      </c>
      <c r="FJ25">
        <v>20881.400000000001</v>
      </c>
      <c r="FK25">
        <v>24282.7</v>
      </c>
      <c r="FL25">
        <v>22857.1</v>
      </c>
      <c r="FM25">
        <v>30871.7</v>
      </c>
      <c r="FN25">
        <v>29329.200000000001</v>
      </c>
      <c r="FO25">
        <v>35171.1</v>
      </c>
      <c r="FP25">
        <v>32977.699999999997</v>
      </c>
      <c r="FQ25">
        <v>1.9937800000000001</v>
      </c>
      <c r="FR25">
        <v>1.8402000000000001</v>
      </c>
      <c r="FS25">
        <v>0.12364600000000001</v>
      </c>
      <c r="FT25">
        <v>0</v>
      </c>
      <c r="FU25">
        <v>24.944299999999998</v>
      </c>
      <c r="FV25">
        <v>999.9</v>
      </c>
      <c r="FW25">
        <v>42.796999999999997</v>
      </c>
      <c r="FX25">
        <v>33.576000000000001</v>
      </c>
      <c r="FY25">
        <v>22.386399999999998</v>
      </c>
      <c r="FZ25">
        <v>60.823</v>
      </c>
      <c r="GA25">
        <v>25.8934</v>
      </c>
      <c r="GB25">
        <v>1</v>
      </c>
      <c r="GC25">
        <v>0.22717699999999999</v>
      </c>
      <c r="GD25">
        <v>2.9317000000000002</v>
      </c>
      <c r="GE25">
        <v>20.168099999999999</v>
      </c>
      <c r="GF25">
        <v>5.2527799999999996</v>
      </c>
      <c r="GG25">
        <v>12.0519</v>
      </c>
      <c r="GH25">
        <v>4.9814499999999997</v>
      </c>
      <c r="GI25">
        <v>3.3001299999999998</v>
      </c>
      <c r="GJ25">
        <v>425.3</v>
      </c>
      <c r="GK25">
        <v>9999</v>
      </c>
      <c r="GL25">
        <v>9999</v>
      </c>
      <c r="GM25">
        <v>9999</v>
      </c>
      <c r="GN25">
        <v>1.87927</v>
      </c>
      <c r="GO25">
        <v>1.8772</v>
      </c>
      <c r="GP25">
        <v>1.8748400000000001</v>
      </c>
      <c r="GQ25">
        <v>1.87513</v>
      </c>
      <c r="GR25">
        <v>1.8754599999999999</v>
      </c>
      <c r="GS25">
        <v>1.8742399999999999</v>
      </c>
      <c r="GT25">
        <v>1.8711899999999999</v>
      </c>
      <c r="GU25">
        <v>1.87561</v>
      </c>
      <c r="GV25" t="s">
        <v>353</v>
      </c>
      <c r="GW25" t="s">
        <v>19</v>
      </c>
      <c r="GX25" t="s">
        <v>19</v>
      </c>
      <c r="GY25" t="s">
        <v>19</v>
      </c>
      <c r="GZ25" t="s">
        <v>354</v>
      </c>
      <c r="HA25" t="s">
        <v>355</v>
      </c>
      <c r="HB25" t="s">
        <v>356</v>
      </c>
      <c r="HC25" t="s">
        <v>356</v>
      </c>
      <c r="HD25" t="s">
        <v>356</v>
      </c>
      <c r="HE25" t="s">
        <v>356</v>
      </c>
      <c r="HF25">
        <v>0</v>
      </c>
      <c r="HG25">
        <v>100</v>
      </c>
      <c r="HH25">
        <v>100</v>
      </c>
      <c r="HI25">
        <v>29.972000000000001</v>
      </c>
      <c r="HJ25">
        <v>5.1999999999999998E-2</v>
      </c>
      <c r="HK25">
        <v>2</v>
      </c>
      <c r="HL25">
        <v>508.322</v>
      </c>
      <c r="HM25">
        <v>474.31099999999998</v>
      </c>
      <c r="HN25">
        <v>21.3507</v>
      </c>
      <c r="HO25">
        <v>30.084900000000001</v>
      </c>
      <c r="HP25">
        <v>29.997599999999998</v>
      </c>
      <c r="HQ25">
        <v>30.178000000000001</v>
      </c>
      <c r="HR25">
        <v>30.170100000000001</v>
      </c>
      <c r="HS25">
        <v>31.5291</v>
      </c>
      <c r="HT25">
        <v>34.3992</v>
      </c>
      <c r="HU25">
        <v>0</v>
      </c>
      <c r="HV25">
        <v>21.3935</v>
      </c>
      <c r="HW25">
        <v>700</v>
      </c>
      <c r="HX25">
        <v>15.5182</v>
      </c>
      <c r="HY25">
        <v>100.956</v>
      </c>
      <c r="HZ25">
        <v>101.36499999999999</v>
      </c>
    </row>
    <row r="26" spans="1:234" x14ac:dyDescent="0.25">
      <c r="A26">
        <v>11</v>
      </c>
      <c r="B26">
        <v>1566760227</v>
      </c>
      <c r="C26">
        <v>1323.4000000953699</v>
      </c>
      <c r="D26" t="s">
        <v>385</v>
      </c>
      <c r="E26" t="s">
        <v>386</v>
      </c>
      <c r="F26" t="s">
        <v>346</v>
      </c>
      <c r="G26" t="s">
        <v>347</v>
      </c>
      <c r="H26" t="s">
        <v>348</v>
      </c>
      <c r="I26">
        <v>1566760227</v>
      </c>
      <c r="J26">
        <f t="shared" si="0"/>
        <v>2.103458516042201E-3</v>
      </c>
      <c r="K26">
        <f t="shared" si="1"/>
        <v>35.909040490402788</v>
      </c>
      <c r="L26">
        <f t="shared" si="2"/>
        <v>754.92</v>
      </c>
      <c r="M26">
        <f t="shared" si="3"/>
        <v>261.91527925246197</v>
      </c>
      <c r="N26">
        <f t="shared" si="4"/>
        <v>26.149129184606917</v>
      </c>
      <c r="O26">
        <f t="shared" si="5"/>
        <v>75.369793852367991</v>
      </c>
      <c r="P26">
        <f t="shared" si="6"/>
        <v>0.12311514729319817</v>
      </c>
      <c r="Q26">
        <f t="shared" si="7"/>
        <v>2.258969389071225</v>
      </c>
      <c r="R26">
        <f t="shared" si="8"/>
        <v>0.11950531075251608</v>
      </c>
      <c r="S26">
        <f t="shared" si="9"/>
        <v>7.5006332288483121E-2</v>
      </c>
      <c r="T26">
        <f t="shared" si="10"/>
        <v>330.41979033205695</v>
      </c>
      <c r="U26">
        <f t="shared" si="11"/>
        <v>28.072467176961478</v>
      </c>
      <c r="V26">
        <f t="shared" si="12"/>
        <v>27.0306</v>
      </c>
      <c r="W26">
        <f t="shared" si="13"/>
        <v>3.5855972557566615</v>
      </c>
      <c r="X26">
        <f t="shared" si="14"/>
        <v>54.663170324709739</v>
      </c>
      <c r="Y26">
        <f t="shared" si="15"/>
        <v>1.8763776024216801</v>
      </c>
      <c r="Z26">
        <f t="shared" si="16"/>
        <v>3.43261759476378</v>
      </c>
      <c r="AA26">
        <f t="shared" si="17"/>
        <v>1.7092196533349815</v>
      </c>
      <c r="AB26">
        <f t="shared" si="18"/>
        <v>-92.762520557461073</v>
      </c>
      <c r="AC26">
        <f t="shared" si="19"/>
        <v>-90.182205479521741</v>
      </c>
      <c r="AD26">
        <f t="shared" si="20"/>
        <v>-8.5863823640269921</v>
      </c>
      <c r="AE26">
        <f t="shared" si="21"/>
        <v>138.88868193104716</v>
      </c>
      <c r="AF26">
        <v>-4.1425652971179699E-2</v>
      </c>
      <c r="AG26">
        <v>4.6503924546668997E-2</v>
      </c>
      <c r="AH26">
        <v>3.4712693487536801</v>
      </c>
      <c r="AI26">
        <v>0</v>
      </c>
      <c r="AJ26">
        <v>0</v>
      </c>
      <c r="AK26">
        <f t="shared" si="22"/>
        <v>1</v>
      </c>
      <c r="AL26">
        <f t="shared" si="23"/>
        <v>0</v>
      </c>
      <c r="AM26">
        <f t="shared" si="24"/>
        <v>52946.058266481217</v>
      </c>
      <c r="AN26" t="s">
        <v>349</v>
      </c>
      <c r="AO26">
        <v>0</v>
      </c>
      <c r="AP26">
        <v>0</v>
      </c>
      <c r="AQ26">
        <f t="shared" si="25"/>
        <v>0</v>
      </c>
      <c r="AR26" t="e">
        <f t="shared" si="26"/>
        <v>#DIV/0!</v>
      </c>
      <c r="AS26">
        <v>0</v>
      </c>
      <c r="AT26" t="s">
        <v>349</v>
      </c>
      <c r="AU26">
        <v>0</v>
      </c>
      <c r="AV26">
        <v>0</v>
      </c>
      <c r="AW26" t="e">
        <f t="shared" si="27"/>
        <v>#DIV/0!</v>
      </c>
      <c r="AX26">
        <v>0.5</v>
      </c>
      <c r="AY26">
        <f t="shared" si="28"/>
        <v>1685.9429995810397</v>
      </c>
      <c r="AZ26">
        <f t="shared" si="29"/>
        <v>35.909040490402788</v>
      </c>
      <c r="BA26" t="e">
        <f t="shared" si="30"/>
        <v>#DIV/0!</v>
      </c>
      <c r="BB26" t="e">
        <f t="shared" si="31"/>
        <v>#DIV/0!</v>
      </c>
      <c r="BC26">
        <f t="shared" si="32"/>
        <v>2.1299083361256139E-2</v>
      </c>
      <c r="BD26" t="e">
        <f t="shared" si="33"/>
        <v>#DIV/0!</v>
      </c>
      <c r="BE26" t="s">
        <v>349</v>
      </c>
      <c r="BF26">
        <v>0</v>
      </c>
      <c r="BG26">
        <f t="shared" si="34"/>
        <v>0</v>
      </c>
      <c r="BH26" t="e">
        <f t="shared" si="35"/>
        <v>#DIV/0!</v>
      </c>
      <c r="BI26" t="e">
        <f t="shared" si="36"/>
        <v>#DIV/0!</v>
      </c>
      <c r="BJ26" t="e">
        <f t="shared" si="37"/>
        <v>#DIV/0!</v>
      </c>
      <c r="BK26" t="e">
        <f t="shared" si="38"/>
        <v>#DIV/0!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f t="shared" si="39"/>
        <v>1999.95</v>
      </c>
      <c r="CE26">
        <f t="shared" si="40"/>
        <v>1685.9429995810397</v>
      </c>
      <c r="CF26">
        <f t="shared" si="41"/>
        <v>0.84299257460488497</v>
      </c>
      <c r="CG26">
        <f t="shared" si="42"/>
        <v>0.19598514920976981</v>
      </c>
      <c r="CH26">
        <v>6</v>
      </c>
      <c r="CI26">
        <v>0.5</v>
      </c>
      <c r="CJ26" t="s">
        <v>350</v>
      </c>
      <c r="CK26">
        <v>1566760227</v>
      </c>
      <c r="CL26">
        <v>754.92</v>
      </c>
      <c r="CM26">
        <v>799.91800000000001</v>
      </c>
      <c r="CN26">
        <v>18.7942</v>
      </c>
      <c r="CO26">
        <v>16.317399999999999</v>
      </c>
      <c r="CP26">
        <v>499.98200000000003</v>
      </c>
      <c r="CQ26">
        <v>99.738399999999999</v>
      </c>
      <c r="CR26">
        <v>9.9720400000000001E-2</v>
      </c>
      <c r="CS26">
        <v>26.290099999999999</v>
      </c>
      <c r="CT26">
        <v>27.0306</v>
      </c>
      <c r="CU26">
        <v>999.9</v>
      </c>
      <c r="CV26">
        <v>0</v>
      </c>
      <c r="CW26">
        <v>0</v>
      </c>
      <c r="CX26">
        <v>10016.200000000001</v>
      </c>
      <c r="CY26">
        <v>0</v>
      </c>
      <c r="CZ26">
        <v>1410.35</v>
      </c>
      <c r="DA26">
        <v>-44.998199999999997</v>
      </c>
      <c r="DB26">
        <v>769.37900000000002</v>
      </c>
      <c r="DC26">
        <v>813.18700000000001</v>
      </c>
      <c r="DD26">
        <v>2.4767899999999998</v>
      </c>
      <c r="DE26">
        <v>723.39</v>
      </c>
      <c r="DF26">
        <v>799.91800000000001</v>
      </c>
      <c r="DG26">
        <v>18.7332</v>
      </c>
      <c r="DH26">
        <v>16.317399999999999</v>
      </c>
      <c r="DI26">
        <v>1.8745000000000001</v>
      </c>
      <c r="DJ26">
        <v>1.62747</v>
      </c>
      <c r="DK26">
        <v>16.4223</v>
      </c>
      <c r="DL26">
        <v>14.221399999999999</v>
      </c>
      <c r="DM26">
        <v>1999.95</v>
      </c>
      <c r="DN26">
        <v>0.89999899999999999</v>
      </c>
      <c r="DO26">
        <v>0.10000100000000001</v>
      </c>
      <c r="DP26">
        <v>0</v>
      </c>
      <c r="DQ26">
        <v>862.93600000000004</v>
      </c>
      <c r="DR26">
        <v>5.00014</v>
      </c>
      <c r="DS26">
        <v>21710.799999999999</v>
      </c>
      <c r="DT26">
        <v>16922.3</v>
      </c>
      <c r="DU26">
        <v>46.561999999999998</v>
      </c>
      <c r="DV26">
        <v>46.811999999999998</v>
      </c>
      <c r="DW26">
        <v>46.811999999999998</v>
      </c>
      <c r="DX26">
        <v>46.561999999999998</v>
      </c>
      <c r="DY26">
        <v>48.186999999999998</v>
      </c>
      <c r="DZ26">
        <v>1795.45</v>
      </c>
      <c r="EA26">
        <v>199.5</v>
      </c>
      <c r="EB26">
        <v>0</v>
      </c>
      <c r="EC26">
        <v>1566760194.2</v>
      </c>
      <c r="ED26">
        <v>863.28365384615404</v>
      </c>
      <c r="EE26">
        <v>-5.0894017004680201</v>
      </c>
      <c r="EF26">
        <v>11123.846164967399</v>
      </c>
      <c r="EG26">
        <v>20450.919230769199</v>
      </c>
      <c r="EH26">
        <v>15</v>
      </c>
      <c r="EI26">
        <v>1566760175.5999999</v>
      </c>
      <c r="EJ26" t="s">
        <v>387</v>
      </c>
      <c r="EK26">
        <v>87</v>
      </c>
      <c r="EL26">
        <v>31.53</v>
      </c>
      <c r="EM26">
        <v>6.0999999999999999E-2</v>
      </c>
      <c r="EN26">
        <v>800</v>
      </c>
      <c r="EO26">
        <v>16</v>
      </c>
      <c r="EP26">
        <v>0.06</v>
      </c>
      <c r="EQ26">
        <v>0.03</v>
      </c>
      <c r="ER26">
        <v>36.022829826455599</v>
      </c>
      <c r="ES26">
        <v>-0.76413379036827001</v>
      </c>
      <c r="ET26">
        <v>0.13129427741920199</v>
      </c>
      <c r="EU26">
        <v>0</v>
      </c>
      <c r="EV26">
        <v>0.12938833199479499</v>
      </c>
      <c r="EW26">
        <v>-1.7370562145664001E-2</v>
      </c>
      <c r="EX26">
        <v>2.5376446953437898E-3</v>
      </c>
      <c r="EY26">
        <v>1</v>
      </c>
      <c r="EZ26">
        <v>1</v>
      </c>
      <c r="FA26">
        <v>2</v>
      </c>
      <c r="FB26" t="s">
        <v>352</v>
      </c>
      <c r="FC26">
        <v>2.91404</v>
      </c>
      <c r="FD26">
        <v>2.72458</v>
      </c>
      <c r="FE26">
        <v>0.141462</v>
      </c>
      <c r="FF26">
        <v>0.149924</v>
      </c>
      <c r="FG26">
        <v>9.5713900000000005E-2</v>
      </c>
      <c r="FH26">
        <v>8.5478399999999996E-2</v>
      </c>
      <c r="FI26">
        <v>22597.1</v>
      </c>
      <c r="FJ26">
        <v>20584.8</v>
      </c>
      <c r="FK26">
        <v>24302.2</v>
      </c>
      <c r="FL26">
        <v>22873.8</v>
      </c>
      <c r="FM26">
        <v>30889.200000000001</v>
      </c>
      <c r="FN26">
        <v>29233.3</v>
      </c>
      <c r="FO26">
        <v>35199.800000000003</v>
      </c>
      <c r="FP26">
        <v>33001.1</v>
      </c>
      <c r="FQ26">
        <v>1.9977499999999999</v>
      </c>
      <c r="FR26">
        <v>1.84883</v>
      </c>
      <c r="FS26">
        <v>0.13309000000000001</v>
      </c>
      <c r="FT26">
        <v>0</v>
      </c>
      <c r="FU26">
        <v>24.850300000000001</v>
      </c>
      <c r="FV26">
        <v>999.9</v>
      </c>
      <c r="FW26">
        <v>42.381999999999998</v>
      </c>
      <c r="FX26">
        <v>33.545999999999999</v>
      </c>
      <c r="FY26">
        <v>22.136299999999999</v>
      </c>
      <c r="FZ26">
        <v>61.012999999999998</v>
      </c>
      <c r="GA26">
        <v>26.029599999999999</v>
      </c>
      <c r="GB26">
        <v>1</v>
      </c>
      <c r="GC26">
        <v>0.19100600000000001</v>
      </c>
      <c r="GD26">
        <v>2.8359200000000002</v>
      </c>
      <c r="GE26">
        <v>20.170300000000001</v>
      </c>
      <c r="GF26">
        <v>5.2520300000000004</v>
      </c>
      <c r="GG26">
        <v>12.0519</v>
      </c>
      <c r="GH26">
        <v>4.9814499999999997</v>
      </c>
      <c r="GI26">
        <v>3.3001999999999998</v>
      </c>
      <c r="GJ26">
        <v>425.3</v>
      </c>
      <c r="GK26">
        <v>9999</v>
      </c>
      <c r="GL26">
        <v>9999</v>
      </c>
      <c r="GM26">
        <v>9999</v>
      </c>
      <c r="GN26">
        <v>1.87927</v>
      </c>
      <c r="GO26">
        <v>1.8771899999999999</v>
      </c>
      <c r="GP26">
        <v>1.8748199999999999</v>
      </c>
      <c r="GQ26">
        <v>1.87513</v>
      </c>
      <c r="GR26">
        <v>1.8754599999999999</v>
      </c>
      <c r="GS26">
        <v>1.8742399999999999</v>
      </c>
      <c r="GT26">
        <v>1.8711899999999999</v>
      </c>
      <c r="GU26">
        <v>1.87561</v>
      </c>
      <c r="GV26" t="s">
        <v>353</v>
      </c>
      <c r="GW26" t="s">
        <v>19</v>
      </c>
      <c r="GX26" t="s">
        <v>19</v>
      </c>
      <c r="GY26" t="s">
        <v>19</v>
      </c>
      <c r="GZ26" t="s">
        <v>354</v>
      </c>
      <c r="HA26" t="s">
        <v>355</v>
      </c>
      <c r="HB26" t="s">
        <v>356</v>
      </c>
      <c r="HC26" t="s">
        <v>356</v>
      </c>
      <c r="HD26" t="s">
        <v>356</v>
      </c>
      <c r="HE26" t="s">
        <v>356</v>
      </c>
      <c r="HF26">
        <v>0</v>
      </c>
      <c r="HG26">
        <v>100</v>
      </c>
      <c r="HH26">
        <v>100</v>
      </c>
      <c r="HI26">
        <v>31.53</v>
      </c>
      <c r="HJ26">
        <v>6.0999999999999999E-2</v>
      </c>
      <c r="HK26">
        <v>2</v>
      </c>
      <c r="HL26">
        <v>507.83199999999999</v>
      </c>
      <c r="HM26">
        <v>477.262</v>
      </c>
      <c r="HN26">
        <v>21.445399999999999</v>
      </c>
      <c r="HO26">
        <v>29.649699999999999</v>
      </c>
      <c r="HP26">
        <v>29.998999999999999</v>
      </c>
      <c r="HQ26">
        <v>29.812200000000001</v>
      </c>
      <c r="HR26">
        <v>29.807200000000002</v>
      </c>
      <c r="HS26">
        <v>35.221400000000003</v>
      </c>
      <c r="HT26">
        <v>29.2898</v>
      </c>
      <c r="HU26">
        <v>0</v>
      </c>
      <c r="HV26">
        <v>21.433</v>
      </c>
      <c r="HW26">
        <v>800</v>
      </c>
      <c r="HX26">
        <v>16.4207</v>
      </c>
      <c r="HY26">
        <v>101.03700000000001</v>
      </c>
      <c r="HZ26">
        <v>101.437</v>
      </c>
    </row>
    <row r="27" spans="1:234" x14ac:dyDescent="0.25">
      <c r="A27">
        <v>12</v>
      </c>
      <c r="B27">
        <v>1566760347.5</v>
      </c>
      <c r="C27">
        <v>1443.9000000953699</v>
      </c>
      <c r="D27" t="s">
        <v>388</v>
      </c>
      <c r="E27" t="s">
        <v>389</v>
      </c>
      <c r="F27" t="s">
        <v>346</v>
      </c>
      <c r="G27" t="s">
        <v>347</v>
      </c>
      <c r="H27" t="s">
        <v>348</v>
      </c>
      <c r="I27">
        <v>1566760347.5</v>
      </c>
      <c r="J27">
        <f t="shared" si="0"/>
        <v>1.779299500938429E-3</v>
      </c>
      <c r="K27">
        <f t="shared" si="1"/>
        <v>36.082651065196245</v>
      </c>
      <c r="L27">
        <f t="shared" si="2"/>
        <v>954.58399999999995</v>
      </c>
      <c r="M27">
        <f t="shared" si="3"/>
        <v>362.57605049163323</v>
      </c>
      <c r="N27">
        <f t="shared" si="4"/>
        <v>36.195727095234318</v>
      </c>
      <c r="O27">
        <f t="shared" si="5"/>
        <v>95.295488785391996</v>
      </c>
      <c r="P27">
        <f t="shared" si="6"/>
        <v>0.10286669244283402</v>
      </c>
      <c r="Q27">
        <f t="shared" si="7"/>
        <v>2.2558704708170705</v>
      </c>
      <c r="R27">
        <f t="shared" si="8"/>
        <v>0.10033007079793951</v>
      </c>
      <c r="S27">
        <f t="shared" si="9"/>
        <v>6.2928989731273255E-2</v>
      </c>
      <c r="T27">
        <f t="shared" si="10"/>
        <v>330.41340704849574</v>
      </c>
      <c r="U27">
        <f t="shared" si="11"/>
        <v>28.043030568129431</v>
      </c>
      <c r="V27">
        <f t="shared" si="12"/>
        <v>27.035900000000002</v>
      </c>
      <c r="W27">
        <f t="shared" si="13"/>
        <v>3.5867132847862191</v>
      </c>
      <c r="X27">
        <f t="shared" si="14"/>
        <v>54.769545452238255</v>
      </c>
      <c r="Y27">
        <f t="shared" si="15"/>
        <v>1.8646323410315999</v>
      </c>
      <c r="Z27">
        <f t="shared" si="16"/>
        <v>3.4045057807858772</v>
      </c>
      <c r="AA27">
        <f t="shared" si="17"/>
        <v>1.7220809437546192</v>
      </c>
      <c r="AB27">
        <f t="shared" si="18"/>
        <v>-78.467107991384722</v>
      </c>
      <c r="AC27">
        <f t="shared" si="19"/>
        <v>-107.63236260808075</v>
      </c>
      <c r="AD27">
        <f t="shared" si="20"/>
        <v>-10.255045565084847</v>
      </c>
      <c r="AE27">
        <f t="shared" si="21"/>
        <v>134.05889088394542</v>
      </c>
      <c r="AF27">
        <v>-4.13419757241104E-2</v>
      </c>
      <c r="AG27">
        <v>4.6409989506304199E-2</v>
      </c>
      <c r="AH27">
        <v>3.4657216598472198</v>
      </c>
      <c r="AI27">
        <v>0</v>
      </c>
      <c r="AJ27">
        <v>0</v>
      </c>
      <c r="AK27">
        <f t="shared" si="22"/>
        <v>1</v>
      </c>
      <c r="AL27">
        <f t="shared" si="23"/>
        <v>0</v>
      </c>
      <c r="AM27">
        <f t="shared" si="24"/>
        <v>52867.885384547066</v>
      </c>
      <c r="AN27" t="s">
        <v>349</v>
      </c>
      <c r="AO27">
        <v>0</v>
      </c>
      <c r="AP27">
        <v>0</v>
      </c>
      <c r="AQ27">
        <f t="shared" si="25"/>
        <v>0</v>
      </c>
      <c r="AR27" t="e">
        <f t="shared" si="26"/>
        <v>#DIV/0!</v>
      </c>
      <c r="AS27">
        <v>0</v>
      </c>
      <c r="AT27" t="s">
        <v>349</v>
      </c>
      <c r="AU27">
        <v>0</v>
      </c>
      <c r="AV27">
        <v>0</v>
      </c>
      <c r="AW27" t="e">
        <f t="shared" si="27"/>
        <v>#DIV/0!</v>
      </c>
      <c r="AX27">
        <v>0.5</v>
      </c>
      <c r="AY27">
        <f t="shared" si="28"/>
        <v>1685.9093995810313</v>
      </c>
      <c r="AZ27">
        <f t="shared" si="29"/>
        <v>36.082651065196245</v>
      </c>
      <c r="BA27" t="e">
        <f t="shared" si="30"/>
        <v>#DIV/0!</v>
      </c>
      <c r="BB27" t="e">
        <f t="shared" si="31"/>
        <v>#DIV/0!</v>
      </c>
      <c r="BC27">
        <f t="shared" si="32"/>
        <v>2.1402485254642521E-2</v>
      </c>
      <c r="BD27" t="e">
        <f t="shared" si="33"/>
        <v>#DIV/0!</v>
      </c>
      <c r="BE27" t="s">
        <v>349</v>
      </c>
      <c r="BF27">
        <v>0</v>
      </c>
      <c r="BG27">
        <f t="shared" si="34"/>
        <v>0</v>
      </c>
      <c r="BH27" t="e">
        <f t="shared" si="35"/>
        <v>#DIV/0!</v>
      </c>
      <c r="BI27" t="e">
        <f t="shared" si="36"/>
        <v>#DIV/0!</v>
      </c>
      <c r="BJ27" t="e">
        <f t="shared" si="37"/>
        <v>#DIV/0!</v>
      </c>
      <c r="BK27" t="e">
        <f t="shared" si="38"/>
        <v>#DIV/0!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f t="shared" si="39"/>
        <v>1999.91</v>
      </c>
      <c r="CE27">
        <f t="shared" si="40"/>
        <v>1685.9093995810313</v>
      </c>
      <c r="CF27">
        <f t="shared" si="41"/>
        <v>0.84299263445906625</v>
      </c>
      <c r="CG27">
        <f t="shared" si="42"/>
        <v>0.1959852689181325</v>
      </c>
      <c r="CH27">
        <v>6</v>
      </c>
      <c r="CI27">
        <v>0.5</v>
      </c>
      <c r="CJ27" t="s">
        <v>350</v>
      </c>
      <c r="CK27">
        <v>1566760347.5</v>
      </c>
      <c r="CL27">
        <v>954.58399999999995</v>
      </c>
      <c r="CM27">
        <v>999.92399999999998</v>
      </c>
      <c r="CN27">
        <v>18.6782</v>
      </c>
      <c r="CO27">
        <v>16.582799999999999</v>
      </c>
      <c r="CP27">
        <v>499.971</v>
      </c>
      <c r="CQ27">
        <v>99.729299999999995</v>
      </c>
      <c r="CR27">
        <v>0.100038</v>
      </c>
      <c r="CS27">
        <v>26.1509</v>
      </c>
      <c r="CT27">
        <v>27.035900000000002</v>
      </c>
      <c r="CU27">
        <v>999.9</v>
      </c>
      <c r="CV27">
        <v>0</v>
      </c>
      <c r="CW27">
        <v>0</v>
      </c>
      <c r="CX27">
        <v>9996.8799999999992</v>
      </c>
      <c r="CY27">
        <v>0</v>
      </c>
      <c r="CZ27">
        <v>465.13600000000002</v>
      </c>
      <c r="DA27">
        <v>-45.340800000000002</v>
      </c>
      <c r="DB27">
        <v>972.75300000000004</v>
      </c>
      <c r="DC27">
        <v>1016.79</v>
      </c>
      <c r="DD27">
        <v>2.0954100000000002</v>
      </c>
      <c r="DE27">
        <v>919.97500000000002</v>
      </c>
      <c r="DF27">
        <v>999.92399999999998</v>
      </c>
      <c r="DG27">
        <v>18.6052</v>
      </c>
      <c r="DH27">
        <v>16.582799999999999</v>
      </c>
      <c r="DI27">
        <v>1.86276</v>
      </c>
      <c r="DJ27">
        <v>1.6537900000000001</v>
      </c>
      <c r="DK27">
        <v>16.323699999999999</v>
      </c>
      <c r="DL27">
        <v>14.4693</v>
      </c>
      <c r="DM27">
        <v>1999.91</v>
      </c>
      <c r="DN27">
        <v>0.89999600000000002</v>
      </c>
      <c r="DO27">
        <v>0.100004</v>
      </c>
      <c r="DP27">
        <v>0</v>
      </c>
      <c r="DQ27">
        <v>862</v>
      </c>
      <c r="DR27">
        <v>5.00014</v>
      </c>
      <c r="DS27">
        <v>20997.1</v>
      </c>
      <c r="DT27">
        <v>16922</v>
      </c>
      <c r="DU27">
        <v>46.375</v>
      </c>
      <c r="DV27">
        <v>46.686999999999998</v>
      </c>
      <c r="DW27">
        <v>46.625</v>
      </c>
      <c r="DX27">
        <v>46.436999999999998</v>
      </c>
      <c r="DY27">
        <v>48</v>
      </c>
      <c r="DZ27">
        <v>1795.41</v>
      </c>
      <c r="EA27">
        <v>199.5</v>
      </c>
      <c r="EB27">
        <v>0</v>
      </c>
      <c r="EC27">
        <v>1566760314.8</v>
      </c>
      <c r="ED27">
        <v>862.73630769230795</v>
      </c>
      <c r="EE27">
        <v>-8.9567863319377405</v>
      </c>
      <c r="EF27">
        <v>6603.8290634110399</v>
      </c>
      <c r="EG27">
        <v>20057.030769230802</v>
      </c>
      <c r="EH27">
        <v>15</v>
      </c>
      <c r="EI27">
        <v>1566760298.5</v>
      </c>
      <c r="EJ27" t="s">
        <v>390</v>
      </c>
      <c r="EK27">
        <v>88</v>
      </c>
      <c r="EL27">
        <v>34.609000000000002</v>
      </c>
      <c r="EM27">
        <v>7.2999999999999995E-2</v>
      </c>
      <c r="EN27">
        <v>1000</v>
      </c>
      <c r="EO27">
        <v>16</v>
      </c>
      <c r="EP27">
        <v>0.04</v>
      </c>
      <c r="EQ27">
        <v>0.03</v>
      </c>
      <c r="ER27">
        <v>36.537964655824702</v>
      </c>
      <c r="ES27">
        <v>-1.21464170250695</v>
      </c>
      <c r="ET27">
        <v>0.18340287959714699</v>
      </c>
      <c r="EU27">
        <v>0</v>
      </c>
      <c r="EV27">
        <v>0.108428792059648</v>
      </c>
      <c r="EW27">
        <v>-2.3460835463673401E-2</v>
      </c>
      <c r="EX27">
        <v>3.3563922739244501E-3</v>
      </c>
      <c r="EY27">
        <v>1</v>
      </c>
      <c r="EZ27">
        <v>1</v>
      </c>
      <c r="FA27">
        <v>2</v>
      </c>
      <c r="FB27" t="s">
        <v>352</v>
      </c>
      <c r="FC27">
        <v>2.91418</v>
      </c>
      <c r="FD27">
        <v>2.7247300000000001</v>
      </c>
      <c r="FE27">
        <v>0.165827</v>
      </c>
      <c r="FF27">
        <v>0.173342</v>
      </c>
      <c r="FG27">
        <v>9.5293199999999995E-2</v>
      </c>
      <c r="FH27">
        <v>8.6529800000000004E-2</v>
      </c>
      <c r="FI27">
        <v>21965.5</v>
      </c>
      <c r="FJ27">
        <v>20026.3</v>
      </c>
      <c r="FK27">
        <v>24312.400000000001</v>
      </c>
      <c r="FL27">
        <v>22883.1</v>
      </c>
      <c r="FM27">
        <v>30917</v>
      </c>
      <c r="FN27">
        <v>29210.7</v>
      </c>
      <c r="FO27">
        <v>35215.4</v>
      </c>
      <c r="FP27">
        <v>33013.599999999999</v>
      </c>
      <c r="FQ27">
        <v>2.0000300000000002</v>
      </c>
      <c r="FR27">
        <v>1.8547800000000001</v>
      </c>
      <c r="FS27">
        <v>0.12911900000000001</v>
      </c>
      <c r="FT27">
        <v>0</v>
      </c>
      <c r="FU27">
        <v>24.9207</v>
      </c>
      <c r="FV27">
        <v>999.9</v>
      </c>
      <c r="FW27">
        <v>42.131999999999998</v>
      </c>
      <c r="FX27">
        <v>33.506</v>
      </c>
      <c r="FY27">
        <v>21.957999999999998</v>
      </c>
      <c r="FZ27">
        <v>60.893099999999997</v>
      </c>
      <c r="GA27">
        <v>26.245999999999999</v>
      </c>
      <c r="GB27">
        <v>1</v>
      </c>
      <c r="GC27">
        <v>0.17189499999999999</v>
      </c>
      <c r="GD27">
        <v>3.1851099999999999</v>
      </c>
      <c r="GE27">
        <v>20.164000000000001</v>
      </c>
      <c r="GF27">
        <v>5.2526299999999999</v>
      </c>
      <c r="GG27">
        <v>12.0519</v>
      </c>
      <c r="GH27">
        <v>4.9816500000000001</v>
      </c>
      <c r="GI27">
        <v>3.30003</v>
      </c>
      <c r="GJ27">
        <v>425.4</v>
      </c>
      <c r="GK27">
        <v>9999</v>
      </c>
      <c r="GL27">
        <v>9999</v>
      </c>
      <c r="GM27">
        <v>9999</v>
      </c>
      <c r="GN27">
        <v>1.87927</v>
      </c>
      <c r="GO27">
        <v>1.87714</v>
      </c>
      <c r="GP27">
        <v>1.87483</v>
      </c>
      <c r="GQ27">
        <v>1.87513</v>
      </c>
      <c r="GR27">
        <v>1.8754599999999999</v>
      </c>
      <c r="GS27">
        <v>1.8742399999999999</v>
      </c>
      <c r="GT27">
        <v>1.8711899999999999</v>
      </c>
      <c r="GU27">
        <v>1.87561</v>
      </c>
      <c r="GV27" t="s">
        <v>353</v>
      </c>
      <c r="GW27" t="s">
        <v>19</v>
      </c>
      <c r="GX27" t="s">
        <v>19</v>
      </c>
      <c r="GY27" t="s">
        <v>19</v>
      </c>
      <c r="GZ27" t="s">
        <v>354</v>
      </c>
      <c r="HA27" t="s">
        <v>355</v>
      </c>
      <c r="HB27" t="s">
        <v>356</v>
      </c>
      <c r="HC27" t="s">
        <v>356</v>
      </c>
      <c r="HD27" t="s">
        <v>356</v>
      </c>
      <c r="HE27" t="s">
        <v>356</v>
      </c>
      <c r="HF27">
        <v>0</v>
      </c>
      <c r="HG27">
        <v>100</v>
      </c>
      <c r="HH27">
        <v>100</v>
      </c>
      <c r="HI27">
        <v>34.609000000000002</v>
      </c>
      <c r="HJ27">
        <v>7.2999999999999995E-2</v>
      </c>
      <c r="HK27">
        <v>2</v>
      </c>
      <c r="HL27">
        <v>507.065</v>
      </c>
      <c r="HM27">
        <v>479.17899999999997</v>
      </c>
      <c r="HN27">
        <v>21.013300000000001</v>
      </c>
      <c r="HO27">
        <v>29.3873</v>
      </c>
      <c r="HP27">
        <v>29.999500000000001</v>
      </c>
      <c r="HQ27">
        <v>29.546600000000002</v>
      </c>
      <c r="HR27">
        <v>29.5443</v>
      </c>
      <c r="HS27">
        <v>42.335799999999999</v>
      </c>
      <c r="HT27">
        <v>27.293399999999998</v>
      </c>
      <c r="HU27">
        <v>0</v>
      </c>
      <c r="HV27">
        <v>20.997</v>
      </c>
      <c r="HW27">
        <v>1000</v>
      </c>
      <c r="HX27">
        <v>16.719200000000001</v>
      </c>
      <c r="HY27">
        <v>101.081</v>
      </c>
      <c r="HZ27">
        <v>101.477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2019-08-24T14:12:20Z</dcterms:created>
  <dcterms:modified xsi:type="dcterms:W3CDTF">2019-08-28T00:02:04Z</dcterms:modified>
</cp:coreProperties>
</file>