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 Fall\A-Ci curve\"/>
    </mc:Choice>
  </mc:AlternateContent>
  <xr:revisionPtr revIDLastSave="0" documentId="13_ncr:1_{7085404C-66F9-414E-9F09-F22E6DA76668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E27" i="1" l="1"/>
  <c r="CD27" i="1"/>
  <c r="CB27" i="1"/>
  <c r="BI27" i="1"/>
  <c r="BH27" i="1"/>
  <c r="BG27" i="1"/>
  <c r="BF27" i="1"/>
  <c r="BE27" i="1"/>
  <c r="AZ27" i="1" s="1"/>
  <c r="BB27" i="1"/>
  <c r="AU27" i="1"/>
  <c r="AO27" i="1"/>
  <c r="AP27" i="1" s="1"/>
  <c r="AK27" i="1"/>
  <c r="AI27" i="1" s="1"/>
  <c r="X27" i="1"/>
  <c r="W27" i="1"/>
  <c r="O27" i="1"/>
  <c r="CE26" i="1"/>
  <c r="CD26" i="1"/>
  <c r="CB26" i="1"/>
  <c r="BI26" i="1"/>
  <c r="BH26" i="1"/>
  <c r="BG26" i="1"/>
  <c r="BF26" i="1"/>
  <c r="BE26" i="1"/>
  <c r="AZ26" i="1" s="1"/>
  <c r="BB26" i="1"/>
  <c r="AU26" i="1"/>
  <c r="AO26" i="1"/>
  <c r="AP26" i="1" s="1"/>
  <c r="AK26" i="1"/>
  <c r="AI26" i="1"/>
  <c r="M26" i="1" s="1"/>
  <c r="X26" i="1"/>
  <c r="W26" i="1"/>
  <c r="V26" i="1"/>
  <c r="O26" i="1"/>
  <c r="CE25" i="1"/>
  <c r="CD25" i="1"/>
  <c r="CB25" i="1"/>
  <c r="BI25" i="1"/>
  <c r="BH25" i="1"/>
  <c r="BG25" i="1"/>
  <c r="BF25" i="1"/>
  <c r="BE25" i="1"/>
  <c r="AZ25" i="1" s="1"/>
  <c r="BB25" i="1"/>
  <c r="AU25" i="1"/>
  <c r="AO25" i="1"/>
  <c r="AP25" i="1" s="1"/>
  <c r="AK25" i="1"/>
  <c r="AI25" i="1" s="1"/>
  <c r="X25" i="1"/>
  <c r="W25" i="1"/>
  <c r="V25" i="1" s="1"/>
  <c r="O25" i="1"/>
  <c r="CE24" i="1"/>
  <c r="CD24" i="1"/>
  <c r="CB24" i="1"/>
  <c r="BI24" i="1"/>
  <c r="BH24" i="1"/>
  <c r="BG24" i="1"/>
  <c r="BF24" i="1"/>
  <c r="BE24" i="1"/>
  <c r="AZ24" i="1" s="1"/>
  <c r="BB24" i="1"/>
  <c r="AU24" i="1"/>
  <c r="AO24" i="1"/>
  <c r="AP24" i="1" s="1"/>
  <c r="AK24" i="1"/>
  <c r="AI24" i="1"/>
  <c r="J24" i="1" s="1"/>
  <c r="X24" i="1"/>
  <c r="W24" i="1"/>
  <c r="V24" i="1" s="1"/>
  <c r="O24" i="1"/>
  <c r="CE23" i="1"/>
  <c r="CD23" i="1"/>
  <c r="CB23" i="1"/>
  <c r="CC23" i="1" s="1"/>
  <c r="BI23" i="1"/>
  <c r="BH23" i="1"/>
  <c r="BG23" i="1"/>
  <c r="BF23" i="1"/>
  <c r="BE23" i="1"/>
  <c r="BB23" i="1"/>
  <c r="AZ23" i="1"/>
  <c r="AU23" i="1"/>
  <c r="AO23" i="1"/>
  <c r="AP23" i="1" s="1"/>
  <c r="AK23" i="1"/>
  <c r="AI23" i="1"/>
  <c r="M23" i="1" s="1"/>
  <c r="X23" i="1"/>
  <c r="W23" i="1"/>
  <c r="O23" i="1"/>
  <c r="I23" i="1"/>
  <c r="AX23" i="1" s="1"/>
  <c r="CE22" i="1"/>
  <c r="CD22" i="1"/>
  <c r="CB22" i="1"/>
  <c r="BI22" i="1"/>
  <c r="BH22" i="1"/>
  <c r="BG22" i="1"/>
  <c r="BF22" i="1"/>
  <c r="BE22" i="1"/>
  <c r="AZ22" i="1" s="1"/>
  <c r="BB22" i="1"/>
  <c r="AU22" i="1"/>
  <c r="AO22" i="1"/>
  <c r="AP22" i="1" s="1"/>
  <c r="AK22" i="1"/>
  <c r="AI22" i="1" s="1"/>
  <c r="X22" i="1"/>
  <c r="W22" i="1"/>
  <c r="V22" i="1" s="1"/>
  <c r="O22" i="1"/>
  <c r="CE21" i="1"/>
  <c r="CD21" i="1"/>
  <c r="CB21" i="1"/>
  <c r="CC21" i="1" s="1"/>
  <c r="AW21" i="1" s="1"/>
  <c r="AY21" i="1" s="1"/>
  <c r="BI21" i="1"/>
  <c r="BH21" i="1"/>
  <c r="BG21" i="1"/>
  <c r="BF21" i="1"/>
  <c r="BE21" i="1"/>
  <c r="AZ21" i="1" s="1"/>
  <c r="BB21" i="1"/>
  <c r="AU21" i="1"/>
  <c r="AP21" i="1"/>
  <c r="AO21" i="1"/>
  <c r="AK21" i="1"/>
  <c r="AI21" i="1" s="1"/>
  <c r="X21" i="1"/>
  <c r="W21" i="1"/>
  <c r="V21" i="1" s="1"/>
  <c r="O21" i="1"/>
  <c r="CE20" i="1"/>
  <c r="CD20" i="1"/>
  <c r="CC20" i="1"/>
  <c r="R20" i="1" s="1"/>
  <c r="CB20" i="1"/>
  <c r="BI20" i="1"/>
  <c r="BH20" i="1"/>
  <c r="BG20" i="1"/>
  <c r="BF20" i="1"/>
  <c r="BE20" i="1"/>
  <c r="AZ20" i="1" s="1"/>
  <c r="BB20" i="1"/>
  <c r="AU20" i="1"/>
  <c r="AP20" i="1"/>
  <c r="AO20" i="1"/>
  <c r="AK20" i="1"/>
  <c r="AI20" i="1" s="1"/>
  <c r="X20" i="1"/>
  <c r="V20" i="1" s="1"/>
  <c r="W20" i="1"/>
  <c r="O20" i="1"/>
  <c r="CE19" i="1"/>
  <c r="CD19" i="1"/>
  <c r="CB19" i="1"/>
  <c r="CC19" i="1" s="1"/>
  <c r="AW19" i="1" s="1"/>
  <c r="AY19" i="1" s="1"/>
  <c r="BI19" i="1"/>
  <c r="BH19" i="1"/>
  <c r="BG19" i="1"/>
  <c r="BF19" i="1"/>
  <c r="BE19" i="1"/>
  <c r="AZ19" i="1" s="1"/>
  <c r="BB19" i="1"/>
  <c r="AU19" i="1"/>
  <c r="AO19" i="1"/>
  <c r="AP19" i="1" s="1"/>
  <c r="AK19" i="1"/>
  <c r="AI19" i="1"/>
  <c r="M19" i="1" s="1"/>
  <c r="X19" i="1"/>
  <c r="W19" i="1"/>
  <c r="V19" i="1" s="1"/>
  <c r="O19" i="1"/>
  <c r="CE18" i="1"/>
  <c r="CD18" i="1"/>
  <c r="CC18" i="1" s="1"/>
  <c r="CB18" i="1"/>
  <c r="BI18" i="1"/>
  <c r="BH18" i="1"/>
  <c r="BG18" i="1"/>
  <c r="BF18" i="1"/>
  <c r="BE18" i="1"/>
  <c r="AZ18" i="1" s="1"/>
  <c r="BB18" i="1"/>
  <c r="AU18" i="1"/>
  <c r="AO18" i="1"/>
  <c r="AP18" i="1" s="1"/>
  <c r="AK18" i="1"/>
  <c r="AI18" i="1"/>
  <c r="H18" i="1" s="1"/>
  <c r="X18" i="1"/>
  <c r="W18" i="1"/>
  <c r="V18" i="1" s="1"/>
  <c r="O18" i="1"/>
  <c r="CE17" i="1"/>
  <c r="CD17" i="1"/>
  <c r="CB17" i="1"/>
  <c r="CC17" i="1" s="1"/>
  <c r="BI17" i="1"/>
  <c r="BH17" i="1"/>
  <c r="BG17" i="1"/>
  <c r="BF17" i="1"/>
  <c r="BE17" i="1"/>
  <c r="AZ17" i="1" s="1"/>
  <c r="BB17" i="1"/>
  <c r="AU17" i="1"/>
  <c r="AO17" i="1"/>
  <c r="AP17" i="1" s="1"/>
  <c r="AK17" i="1"/>
  <c r="AI17" i="1"/>
  <c r="J17" i="1" s="1"/>
  <c r="X17" i="1"/>
  <c r="W17" i="1"/>
  <c r="V17" i="1" s="1"/>
  <c r="O17" i="1"/>
  <c r="H25" i="1" l="1"/>
  <c r="Z25" i="1" s="1"/>
  <c r="I25" i="1"/>
  <c r="AX25" i="1" s="1"/>
  <c r="I18" i="1"/>
  <c r="AX18" i="1" s="1"/>
  <c r="V23" i="1"/>
  <c r="CC24" i="1"/>
  <c r="R24" i="1" s="1"/>
  <c r="V27" i="1"/>
  <c r="I24" i="1"/>
  <c r="AX24" i="1" s="1"/>
  <c r="CC22" i="1"/>
  <c r="R22" i="1" s="1"/>
  <c r="AJ23" i="1"/>
  <c r="CC25" i="1"/>
  <c r="CC27" i="1"/>
  <c r="I17" i="1"/>
  <c r="AX17" i="1" s="1"/>
  <c r="CC26" i="1"/>
  <c r="AW26" i="1" s="1"/>
  <c r="AY26" i="1" s="1"/>
  <c r="J20" i="1"/>
  <c r="I20" i="1"/>
  <c r="AX20" i="1" s="1"/>
  <c r="H20" i="1"/>
  <c r="S20" i="1" s="1"/>
  <c r="T20" i="1" s="1"/>
  <c r="AJ20" i="1"/>
  <c r="M20" i="1"/>
  <c r="AW23" i="1"/>
  <c r="AY23" i="1" s="1"/>
  <c r="R23" i="1"/>
  <c r="AW18" i="1"/>
  <c r="AY18" i="1" s="1"/>
  <c r="R18" i="1"/>
  <c r="I22" i="1"/>
  <c r="AX22" i="1" s="1"/>
  <c r="H22" i="1"/>
  <c r="AJ22" i="1"/>
  <c r="M22" i="1"/>
  <c r="J22" i="1"/>
  <c r="AJ21" i="1"/>
  <c r="M21" i="1"/>
  <c r="J21" i="1"/>
  <c r="I21" i="1"/>
  <c r="AX21" i="1" s="1"/>
  <c r="BA21" i="1" s="1"/>
  <c r="H21" i="1"/>
  <c r="J27" i="1"/>
  <c r="I27" i="1"/>
  <c r="AX27" i="1" s="1"/>
  <c r="H27" i="1"/>
  <c r="AJ27" i="1"/>
  <c r="M27" i="1"/>
  <c r="AW25" i="1"/>
  <c r="AY25" i="1" s="1"/>
  <c r="R25" i="1"/>
  <c r="R27" i="1"/>
  <c r="AW27" i="1"/>
  <c r="AY27" i="1" s="1"/>
  <c r="BA18" i="1"/>
  <c r="Z18" i="1"/>
  <c r="R17" i="1"/>
  <c r="AW17" i="1"/>
  <c r="BA17" i="1" s="1"/>
  <c r="R26" i="1"/>
  <c r="M17" i="1"/>
  <c r="J18" i="1"/>
  <c r="AJ19" i="1"/>
  <c r="AW20" i="1"/>
  <c r="AY20" i="1" s="1"/>
  <c r="H23" i="1"/>
  <c r="M24" i="1"/>
  <c r="J25" i="1"/>
  <c r="AJ26" i="1"/>
  <c r="R21" i="1"/>
  <c r="H26" i="1"/>
  <c r="H19" i="1"/>
  <c r="I19" i="1"/>
  <c r="AX19" i="1" s="1"/>
  <c r="BA19" i="1" s="1"/>
  <c r="J23" i="1"/>
  <c r="AJ24" i="1"/>
  <c r="I26" i="1"/>
  <c r="AX26" i="1" s="1"/>
  <c r="AJ17" i="1"/>
  <c r="H17" i="1"/>
  <c r="M18" i="1"/>
  <c r="J19" i="1"/>
  <c r="R19" i="1"/>
  <c r="H24" i="1"/>
  <c r="M25" i="1"/>
  <c r="J26" i="1"/>
  <c r="AJ18" i="1"/>
  <c r="AJ25" i="1"/>
  <c r="BA24" i="1" l="1"/>
  <c r="AW24" i="1"/>
  <c r="AY24" i="1" s="1"/>
  <c r="BA26" i="1"/>
  <c r="AY17" i="1"/>
  <c r="BA25" i="1"/>
  <c r="AW22" i="1"/>
  <c r="AY22" i="1" s="1"/>
  <c r="S27" i="1"/>
  <c r="T27" i="1" s="1"/>
  <c r="U20" i="1"/>
  <c r="Y20" i="1" s="1"/>
  <c r="AB20" i="1"/>
  <c r="AC20" i="1" s="1"/>
  <c r="AA20" i="1"/>
  <c r="Z23" i="1"/>
  <c r="S19" i="1"/>
  <c r="T19" i="1" s="1"/>
  <c r="Z24" i="1"/>
  <c r="S25" i="1"/>
  <c r="T25" i="1" s="1"/>
  <c r="Z19" i="1"/>
  <c r="Z22" i="1"/>
  <c r="S24" i="1"/>
  <c r="T24" i="1" s="1"/>
  <c r="Z20" i="1"/>
  <c r="P20" i="1"/>
  <c r="N20" i="1" s="1"/>
  <c r="Q20" i="1" s="1"/>
  <c r="K20" i="1" s="1"/>
  <c r="L20" i="1" s="1"/>
  <c r="Z26" i="1"/>
  <c r="S17" i="1"/>
  <c r="T17" i="1" s="1"/>
  <c r="P17" i="1" s="1"/>
  <c r="N17" i="1" s="1"/>
  <c r="Q17" i="1" s="1"/>
  <c r="K17" i="1" s="1"/>
  <c r="L17" i="1" s="1"/>
  <c r="Z27" i="1"/>
  <c r="P27" i="1"/>
  <c r="N27" i="1" s="1"/>
  <c r="Q27" i="1" s="1"/>
  <c r="K27" i="1" s="1"/>
  <c r="L27" i="1" s="1"/>
  <c r="BA22" i="1"/>
  <c r="S18" i="1"/>
  <c r="T18" i="1" s="1"/>
  <c r="BA20" i="1"/>
  <c r="Z21" i="1"/>
  <c r="Z17" i="1"/>
  <c r="S21" i="1"/>
  <c r="T21" i="1" s="1"/>
  <c r="BA23" i="1"/>
  <c r="S22" i="1"/>
  <c r="T22" i="1" s="1"/>
  <c r="P22" i="1" s="1"/>
  <c r="N22" i="1" s="1"/>
  <c r="Q22" i="1" s="1"/>
  <c r="K22" i="1" s="1"/>
  <c r="L22" i="1" s="1"/>
  <c r="BA27" i="1"/>
  <c r="S26" i="1"/>
  <c r="T26" i="1" s="1"/>
  <c r="S23" i="1"/>
  <c r="T23" i="1" s="1"/>
  <c r="U25" i="1" l="1"/>
  <c r="Y25" i="1" s="1"/>
  <c r="AB25" i="1"/>
  <c r="P25" i="1"/>
  <c r="N25" i="1" s="1"/>
  <c r="Q25" i="1" s="1"/>
  <c r="K25" i="1" s="1"/>
  <c r="L25" i="1" s="1"/>
  <c r="AA25" i="1"/>
  <c r="U21" i="1"/>
  <c r="Y21" i="1" s="1"/>
  <c r="AB21" i="1"/>
  <c r="AC21" i="1" s="1"/>
  <c r="AA21" i="1"/>
  <c r="AB24" i="1"/>
  <c r="AC24" i="1" s="1"/>
  <c r="U24" i="1"/>
  <c r="Y24" i="1" s="1"/>
  <c r="AA24" i="1"/>
  <c r="U26" i="1"/>
  <c r="Y26" i="1" s="1"/>
  <c r="AB26" i="1"/>
  <c r="AA26" i="1"/>
  <c r="U27" i="1"/>
  <c r="Y27" i="1" s="1"/>
  <c r="AB27" i="1"/>
  <c r="AA27" i="1"/>
  <c r="AA17" i="1"/>
  <c r="AB17" i="1"/>
  <c r="U17" i="1"/>
  <c r="Y17" i="1" s="1"/>
  <c r="U19" i="1"/>
  <c r="Y19" i="1" s="1"/>
  <c r="AB19" i="1"/>
  <c r="AA19" i="1"/>
  <c r="U23" i="1"/>
  <c r="Y23" i="1" s="1"/>
  <c r="AB23" i="1"/>
  <c r="AC23" i="1" s="1"/>
  <c r="AA23" i="1"/>
  <c r="P26" i="1"/>
  <c r="N26" i="1" s="1"/>
  <c r="Q26" i="1" s="1"/>
  <c r="K26" i="1" s="1"/>
  <c r="L26" i="1" s="1"/>
  <c r="P19" i="1"/>
  <c r="N19" i="1" s="1"/>
  <c r="Q19" i="1" s="1"/>
  <c r="K19" i="1" s="1"/>
  <c r="L19" i="1" s="1"/>
  <c r="P23" i="1"/>
  <c r="N23" i="1" s="1"/>
  <c r="Q23" i="1" s="1"/>
  <c r="K23" i="1" s="1"/>
  <c r="L23" i="1" s="1"/>
  <c r="P24" i="1"/>
  <c r="N24" i="1" s="1"/>
  <c r="Q24" i="1" s="1"/>
  <c r="K24" i="1" s="1"/>
  <c r="L24" i="1" s="1"/>
  <c r="U22" i="1"/>
  <c r="Y22" i="1" s="1"/>
  <c r="AB22" i="1"/>
  <c r="AA22" i="1"/>
  <c r="P21" i="1"/>
  <c r="N21" i="1" s="1"/>
  <c r="Q21" i="1" s="1"/>
  <c r="K21" i="1" s="1"/>
  <c r="L21" i="1" s="1"/>
  <c r="U18" i="1"/>
  <c r="Y18" i="1" s="1"/>
  <c r="AB18" i="1"/>
  <c r="AA18" i="1"/>
  <c r="P18" i="1"/>
  <c r="N18" i="1" s="1"/>
  <c r="Q18" i="1" s="1"/>
  <c r="K18" i="1" s="1"/>
  <c r="L18" i="1" s="1"/>
  <c r="AC22" i="1" l="1"/>
  <c r="AC19" i="1"/>
  <c r="AC26" i="1"/>
  <c r="AC18" i="1"/>
  <c r="AC17" i="1"/>
  <c r="AC27" i="1"/>
  <c r="AC25" i="1"/>
</calcChain>
</file>

<file path=xl/sharedStrings.xml><?xml version="1.0" encoding="utf-8"?>
<sst xmlns="http://schemas.openxmlformats.org/spreadsheetml/2006/main" count="1991" uniqueCount="411">
  <si>
    <t>File opened</t>
  </si>
  <si>
    <t>2019-08-24 15:32:27</t>
  </si>
  <si>
    <t>Console s/n</t>
  </si>
  <si>
    <t>68C-831448</t>
  </si>
  <si>
    <t>Console ver</t>
  </si>
  <si>
    <t>Bluestem v.1.3.17</t>
  </si>
  <si>
    <t>Scripts ver</t>
  </si>
  <si>
    <t>2018.12  1.3.16, Nov 2018</t>
  </si>
  <si>
    <t>Head s/n</t>
  </si>
  <si>
    <t>68H-581448</t>
  </si>
  <si>
    <t>Head ver</t>
  </si>
  <si>
    <t>1.3.1</t>
  </si>
  <si>
    <t>Head cal</t>
  </si>
  <si>
    <t>{"co2aspan2a": "0.300565", "chamberpressurezero": "2.62898", "flowmeterzero": "1.01484", "co2azero": "0.936047", "co2aspan2": "-0.0275709", "h2obspan2": "0", "co2aspan1": "1.00019", "co2bzero": "1.08871", "h2oaspanconc1": "12.25", "tazero": "-0.075655", "co2aspanconc1": "2500", "co2bspan2b": "0.290353", "co2bspan1": "1.00063", "h2oazero": "0.99813", "h2oaspan2": "0", "flowazero": "0.30339", "h2obzero": "1.01301", "h2obspan2a": "-0.0693626", "co2aspan2b": "0.298132", "tbzero": "-0.00914764", "flowbzero": "0.2519", "h2oaspan1": "1.00284", "ssa_ref": "27614.2", "co2bspan2a": "0.292725", "h2oaspanconc2": "0", "co2bspanconc2": "296.4", "h2oaspan2b": "0.0689295", "h2obspan1": "1", "co2bspanconc1": "2500", "co2bspan2": "-0.029811", "h2obspan2b": "0.0966582", "h2oaspan2a": "0.0687344", "oxygen": "21", "co2aspanconc2": "296.4", "h2obspanconc1": "20", "ssb_ref": "33378.8", "h2obspanconc2": "0"}</t>
  </si>
  <si>
    <t>Chamber type</t>
  </si>
  <si>
    <t>6800-01A</t>
  </si>
  <si>
    <t>Chamber s/n</t>
  </si>
  <si>
    <t>MPF-651357</t>
  </si>
  <si>
    <t>Chamber rev</t>
  </si>
  <si>
    <t>0</t>
  </si>
  <si>
    <t>Chamber cal</t>
  </si>
  <si>
    <t>Fluorometer</t>
  </si>
  <si>
    <t>Flr. Version</t>
  </si>
  <si>
    <t>15:32:27</t>
  </si>
  <si>
    <t>Stability Definition:	A (GasEx): Slp&lt;0.3 Std&lt;1 Per=15	gsw (GasEx): Slp&lt;0.1 Std&lt;1 Per=15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</si>
  <si>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</si>
  <si>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</si>
  <si>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</si>
  <si>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</si>
  <si>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</si>
  <si>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</si>
  <si>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</si>
  <si>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</si>
  <si>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</si>
  <si>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</si>
  <si>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</si>
  <si>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</si>
  <si>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</si>
  <si>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</si>
  <si>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</si>
  <si>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</si>
  <si>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</si>
  <si>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</si>
  <si>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</si>
  <si>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</si>
  <si>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</si>
  <si>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</si>
  <si>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</si>
  <si>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</si>
  <si>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</si>
  <si>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</si>
  <si>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</si>
  <si>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</si>
  <si>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</si>
  <si>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</si>
  <si>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</si>
  <si>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</si>
  <si>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</si>
  <si>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</si>
  <si>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</si>
  <si>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</si>
  <si>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</si>
  <si>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</si>
  <si>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</si>
  <si>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</si>
  <si>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</si>
  <si>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</si>
  <si>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</si>
  <si>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</si>
  <si>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1.35165 85.133 378.884 619.774 869.078 1070.71 1251.24 1400.48</t>
  </si>
  <si>
    <t>Fs_true</t>
  </si>
  <si>
    <t>0.14262 104.704 405.338 601.213 803.493 1000.56 1201.87 1401.19</t>
  </si>
  <si>
    <t>leak_wt</t>
  </si>
  <si>
    <t>Sys</t>
  </si>
  <si>
    <t>UserDefVar</t>
  </si>
  <si>
    <t>GasEx</t>
  </si>
  <si>
    <t>Leak</t>
  </si>
  <si>
    <t>FLR</t>
  </si>
  <si>
    <t>MPF</t>
  </si>
  <si>
    <t>FastKntcs</t>
  </si>
  <si>
    <t>LeafQ</t>
  </si>
  <si>
    <t>Meas</t>
  </si>
  <si>
    <t>Meas2</t>
  </si>
  <si>
    <t>FlrLS</t>
  </si>
  <si>
    <t>FlrStats</t>
  </si>
  <si>
    <t>Match</t>
  </si>
  <si>
    <t>Stability</t>
  </si>
  <si>
    <t>Raw</t>
  </si>
  <si>
    <t>Status2</t>
  </si>
  <si>
    <t>Auxiliary</t>
  </si>
  <si>
    <t>Status</t>
  </si>
  <si>
    <t>obs</t>
  </si>
  <si>
    <t>time</t>
  </si>
  <si>
    <t>elapsed</t>
  </si>
  <si>
    <t>date</t>
  </si>
  <si>
    <t>hhmmss</t>
  </si>
  <si>
    <t>plant 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</si>
  <si>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</si>
  <si>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</si>
  <si>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</si>
  <si>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</si>
  <si>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</si>
  <si>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</si>
  <si>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</si>
  <si>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</si>
  <si>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</si>
  <si>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</si>
  <si>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</si>
  <si>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</si>
  <si>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</si>
  <si>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</si>
  <si>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</si>
  <si>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</si>
  <si>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</si>
  <si>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</si>
  <si>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</si>
  <si>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</si>
  <si>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</si>
  <si>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</si>
  <si>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</si>
  <si>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</si>
  <si>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</si>
  <si>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</si>
  <si>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</si>
  <si>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</si>
  <si>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</si>
  <si>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</si>
  <si>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</si>
  <si>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</si>
  <si>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</si>
  <si>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</si>
  <si>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</si>
  <si>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</si>
  <si>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</si>
  <si>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</si>
  <si>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</si>
  <si>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</si>
  <si>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</si>
  <si>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</si>
  <si>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</si>
  <si>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</si>
  <si>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</si>
  <si>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</si>
  <si>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</si>
  <si>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</si>
  <si>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</si>
  <si>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</si>
  <si>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</si>
  <si>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</si>
  <si>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</si>
  <si>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</si>
  <si>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</si>
  <si>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</si>
  <si>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</si>
  <si>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</si>
  <si>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</si>
  <si>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</si>
  <si>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</si>
  <si>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</si>
  <si>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</si>
  <si>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</si>
  <si>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</si>
  <si>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</si>
  <si>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</si>
  <si>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</si>
  <si>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</si>
  <si>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</si>
  <si>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</si>
  <si>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</si>
  <si>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</si>
  <si>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</si>
  <si>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</si>
  <si>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</si>
  <si>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</si>
  <si>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</si>
  <si>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</si>
  <si>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</si>
  <si>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</si>
  <si>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</si>
  <si>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</si>
  <si>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</si>
  <si>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</si>
  <si>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</si>
  <si>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</si>
  <si>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</si>
  <si>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</si>
  <si>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</si>
  <si>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</si>
  <si>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</si>
  <si>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</si>
  <si>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</si>
  <si>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</si>
  <si>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</si>
  <si>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CO2_a</t>
  </si>
  <si>
    <t>CO2_b</t>
  </si>
  <si>
    <t>H2O_a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</si>
  <si>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</si>
  <si>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</si>
  <si>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</si>
  <si>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</si>
  <si>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</si>
  <si>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</si>
  <si>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</si>
  <si>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</si>
  <si>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</si>
  <si>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</si>
  <si>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</si>
  <si>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</si>
  <si>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</si>
  <si>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</si>
  <si>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</si>
  <si>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</si>
  <si>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</si>
  <si>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</si>
  <si>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</si>
  <si>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</si>
  <si>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</si>
  <si>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</si>
  <si>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</si>
  <si>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</si>
  <si>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</si>
  <si>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</si>
  <si>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</si>
  <si>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</si>
  <si>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</si>
  <si>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</si>
  <si>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</si>
  <si>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</si>
  <si>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</si>
  <si>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</si>
  <si>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</si>
  <si>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</si>
  <si>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</si>
  <si>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</si>
  <si>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</si>
  <si>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</si>
  <si>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</si>
  <si>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</si>
  <si>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</si>
  <si>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</si>
  <si>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</si>
  <si>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</si>
  <si>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</si>
  <si>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</si>
  <si>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</si>
  <si>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</si>
  <si>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</si>
  <si>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</si>
  <si>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</si>
  <si>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</si>
  <si>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</si>
  <si>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</si>
  <si>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</si>
  <si>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</si>
  <si>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</si>
  <si>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</si>
  <si>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</si>
  <si>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</si>
  <si>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</si>
  <si>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</si>
  <si>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</si>
  <si>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</si>
  <si>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</si>
  <si>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</si>
  <si>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</si>
  <si>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</si>
  <si>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</si>
  <si>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</si>
  <si>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</si>
  <si>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</si>
  <si>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</si>
  <si>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</si>
  <si>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</si>
  <si>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</si>
  <si>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</si>
  <si>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AccH2O_des</t>
  </si>
  <si>
    <t>AccCO2_soda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</si>
  <si>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</si>
  <si>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</si>
  <si>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</si>
  <si>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</si>
  <si>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</si>
  <si>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</si>
  <si>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</si>
  <si>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</si>
  <si>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</si>
  <si>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</si>
  <si>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</si>
  <si>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</si>
  <si>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</si>
  <si>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</si>
  <si>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</si>
  <si>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</si>
  <si>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</si>
  <si>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</si>
  <si>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</si>
  <si>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</si>
  <si>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</si>
  <si>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</si>
  <si>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</si>
  <si>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</si>
  <si>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</si>
  <si>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</si>
  <si>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</si>
  <si>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</si>
  <si>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</si>
  <si>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</si>
  <si>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</si>
  <si>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</si>
  <si>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</si>
  <si>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</si>
  <si>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</si>
  <si>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</si>
  <si>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</si>
  <si>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</si>
  <si>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</si>
  <si>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</si>
  <si>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</si>
  <si>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</si>
  <si>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</si>
  <si>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</si>
  <si>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</si>
  <si>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</si>
  <si>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</si>
  <si>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</si>
  <si>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</si>
  <si>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</si>
  <si>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</si>
  <si>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</si>
  <si>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</si>
  <si>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</si>
  <si>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</si>
  <si>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</si>
  <si>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</si>
  <si>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</si>
  <si>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</si>
  <si>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</si>
  <si>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</si>
  <si>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</si>
  <si>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</si>
  <si>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</si>
  <si>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hrs</t>
  </si>
  <si>
    <t>mg</t>
  </si>
  <si>
    <t>20190825 15:47:39</t>
  </si>
  <si>
    <t>15:47:39</t>
  </si>
  <si>
    <t>MPF-8555-20190825-15_48_24</t>
  </si>
  <si>
    <t>DARK-8556-20190825-15_48_25</t>
  </si>
  <si>
    <t>-</t>
  </si>
  <si>
    <t>0: Broadleaf</t>
  </si>
  <si>
    <t>15:47:07</t>
  </si>
  <si>
    <t>2/2</t>
  </si>
  <si>
    <t>5</t>
  </si>
  <si>
    <t>11111111</t>
  </si>
  <si>
    <t>oooooooo</t>
  </si>
  <si>
    <t>off</t>
  </si>
  <si>
    <t>20190825 15:49:09</t>
  </si>
  <si>
    <t>15:49:09</t>
  </si>
  <si>
    <t>MPF-8557-20190825-15_49_54</t>
  </si>
  <si>
    <t>DARK-8558-20190825-15_49_56</t>
  </si>
  <si>
    <t>15:48:40</t>
  </si>
  <si>
    <t>20190825 15:51:10</t>
  </si>
  <si>
    <t>15:51:10</t>
  </si>
  <si>
    <t>MPF-8559-20190825-15_51_54</t>
  </si>
  <si>
    <t>DARK-8560-20190825-15_51_56</t>
  </si>
  <si>
    <t>15:50:16</t>
  </si>
  <si>
    <t>1/2</t>
  </si>
  <si>
    <t>20190825 15:53:10</t>
  </si>
  <si>
    <t>15:53:10</t>
  </si>
  <si>
    <t>MPF-8561-20190825-15_53_55</t>
  </si>
  <si>
    <t>DARK-8562-20190825-15_53_57</t>
  </si>
  <si>
    <t>15:52:15</t>
  </si>
  <si>
    <t>20190825 15:54:53</t>
  </si>
  <si>
    <t>15:54:53</t>
  </si>
  <si>
    <t>MPF-8563-20190825-15_55_38</t>
  </si>
  <si>
    <t>DARK-8564-20190825-15_55_40</t>
  </si>
  <si>
    <t>15:54:22</t>
  </si>
  <si>
    <t>20190825 15:56:54</t>
  </si>
  <si>
    <t>15:56:54</t>
  </si>
  <si>
    <t>MPF-8565-20190825-15_57_38</t>
  </si>
  <si>
    <t>DARK-8566-20190825-15_57_40</t>
  </si>
  <si>
    <t>15:57:19</t>
  </si>
  <si>
    <t>20190825 15:58:56</t>
  </si>
  <si>
    <t>15:58:56</t>
  </si>
  <si>
    <t>MPF-8567-20190825-15_59_40</t>
  </si>
  <si>
    <t>DARK-8568-20190825-15_59_42</t>
  </si>
  <si>
    <t>15:58:25</t>
  </si>
  <si>
    <t>20190825 15:59:56</t>
  </si>
  <si>
    <t>15:59:56</t>
  </si>
  <si>
    <t>MPF-8569-20190825-16_00_41</t>
  </si>
  <si>
    <t>DARK-8570-20190825-16_00_43</t>
  </si>
  <si>
    <t>16:00:23</t>
  </si>
  <si>
    <t>20190825 16:01:59</t>
  </si>
  <si>
    <t>16:01:59</t>
  </si>
  <si>
    <t>MPF-8571-20190825-16_02_44</t>
  </si>
  <si>
    <t>DARK-8572-20190825-16_02_46</t>
  </si>
  <si>
    <t>16:01:27</t>
  </si>
  <si>
    <t>20190825 16:03:45</t>
  </si>
  <si>
    <t>16:03:45</t>
  </si>
  <si>
    <t>MPF-8573-20190825-16_04_29</t>
  </si>
  <si>
    <t>DARK-8574-20190825-16_04_31</t>
  </si>
  <si>
    <t>16:03:01</t>
  </si>
  <si>
    <t>20190825 16:04:51</t>
  </si>
  <si>
    <t>16:04:51</t>
  </si>
  <si>
    <t>MPF-8575-20190825-16_05_35</t>
  </si>
  <si>
    <t>DARK-8576-20190825-16_05_37</t>
  </si>
  <si>
    <t>16:05:19</t>
  </si>
  <si>
    <t>20190825 16:07:20</t>
  </si>
  <si>
    <t>16:07:20</t>
  </si>
  <si>
    <t>MPF-8577-20190825-16_08_05</t>
  </si>
  <si>
    <t>DARK-8578-20190825-16_08_07</t>
  </si>
  <si>
    <t>16:06:26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</si>
</sst>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Measurements!$I$17:$I$27</c:f>
              <c:numCache>
                <c:formatCode>General</c:formatCode>
                <c:ptCount val="11"/>
                <c:pt idx="0">
                  <c:v>19.124897907436331</c:v>
                </c:pt>
                <c:pt idx="1">
                  <c:v>15.407287146292056</c:v>
                </c:pt>
                <c:pt idx="2">
                  <c:v>12.746542778535805</c:v>
                </c:pt>
                <c:pt idx="3">
                  <c:v>8.007738885770058</c:v>
                </c:pt>
                <c:pt idx="4">
                  <c:v>0.14581804661568959</c:v>
                </c:pt>
                <c:pt idx="5">
                  <c:v>20.041192481928995</c:v>
                </c:pt>
                <c:pt idx="6">
                  <c:v>21.213111603504061</c:v>
                </c:pt>
                <c:pt idx="7">
                  <c:v>22.076301094367427</c:v>
                </c:pt>
                <c:pt idx="8">
                  <c:v>22.347478045450178</c:v>
                </c:pt>
                <c:pt idx="9">
                  <c:v>22.700038159729889</c:v>
                </c:pt>
                <c:pt idx="10">
                  <c:v>21.915762284803961</c:v>
                </c:pt>
              </c:numCache>
            </c:numRef>
          </c:xVal>
          <c:yVal>
            <c:numRef>
              <c:f>Measurements!$K$17:$K$27</c:f>
              <c:numCache>
                <c:formatCode>General</c:formatCode>
                <c:ptCount val="11"/>
                <c:pt idx="0">
                  <c:v>86.522925966990144</c:v>
                </c:pt>
                <c:pt idx="1">
                  <c:v>50.887594501724948</c:v>
                </c:pt>
                <c:pt idx="2">
                  <c:v>41.439669486574182</c:v>
                </c:pt>
                <c:pt idx="3">
                  <c:v>20.118014133020317</c:v>
                </c:pt>
                <c:pt idx="4">
                  <c:v>-2.1703802268036694</c:v>
                </c:pt>
                <c:pt idx="5">
                  <c:v>203.73461177494056</c:v>
                </c:pt>
                <c:pt idx="6">
                  <c:v>271.61276244796443</c:v>
                </c:pt>
                <c:pt idx="7">
                  <c:v>319.75228480272983</c:v>
                </c:pt>
                <c:pt idx="8">
                  <c:v>335.55405758261776</c:v>
                </c:pt>
                <c:pt idx="9">
                  <c:v>344.67837706383636</c:v>
                </c:pt>
                <c:pt idx="10">
                  <c:v>312.86917291429251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3A-4FD2-AEE4-CB6F08D85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658240"/>
        <c:axId val="413666112"/>
      </c:scatterChart>
      <c:valAx>
        <c:axId val="41365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66112"/>
        <c:crosses val="autoZero"/>
        <c:crossBetween val="midCat"/>
      </c:valAx>
      <c:valAx>
        <c:axId val="41366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65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476250</xdr:colOff>
      <xdr:row>9</xdr:row>
      <xdr:rowOff>166687</xdr:rowOff>
    </xdr:from>
    <xdr:to>
      <xdr:col>24</xdr:col>
      <xdr:colOff>171450</xdr:colOff>
      <xdr:row>23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9F6D74-29DA-4C31-A974-5D20C9E70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X27"/>
  <sheetViews>
    <sheetView tabSelected="1" topLeftCell="A8" workbookViewId="0">
      <selection activeCell="A22" sqref="A22:XFD22"/>
    </sheetView>
  </sheetViews>
  <sheetFormatPr defaultRowHeight="15" x14ac:dyDescent="0.25"/>
  <sheetData>
    <row r="2" spans="1:232" x14ac:dyDescent="0.25">
      <c r="A2" t="s">
        <v>25</v>
      </c>
      <c r="B2" t="s">
        <v>26</v>
      </c>
      <c r="C2" t="s">
        <v>28</v>
      </c>
      <c r="D2" t="s">
        <v>29</v>
      </c>
    </row>
    <row r="3" spans="1:232" x14ac:dyDescent="0.25">
      <c r="B3" t="s">
        <v>27</v>
      </c>
      <c r="C3">
        <v>21</v>
      </c>
      <c r="D3" t="s">
        <v>30</v>
      </c>
    </row>
    <row r="4" spans="1:232" x14ac:dyDescent="0.25">
      <c r="A4" t="s">
        <v>31</v>
      </c>
      <c r="B4" t="s">
        <v>32</v>
      </c>
    </row>
    <row r="5" spans="1:232" x14ac:dyDescent="0.25">
      <c r="B5">
        <v>2</v>
      </c>
    </row>
    <row r="6" spans="1:232" x14ac:dyDescent="0.25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232" x14ac:dyDescent="0.25">
      <c r="B7">
        <v>0</v>
      </c>
      <c r="C7">
        <v>1</v>
      </c>
      <c r="D7">
        <v>0</v>
      </c>
      <c r="E7">
        <v>0</v>
      </c>
    </row>
    <row r="8" spans="1:232" x14ac:dyDescent="0.25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232" x14ac:dyDescent="0.25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32" x14ac:dyDescent="0.25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232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32" x14ac:dyDescent="0.25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232" x14ac:dyDescent="0.25">
      <c r="B13">
        <v>-6276</v>
      </c>
      <c r="C13">
        <v>6.6</v>
      </c>
      <c r="D13">
        <v>1.7090000000000001E-5</v>
      </c>
      <c r="E13">
        <v>3.11</v>
      </c>
      <c r="F13" t="s">
        <v>69</v>
      </c>
      <c r="G13" t="s">
        <v>71</v>
      </c>
      <c r="H13">
        <v>0</v>
      </c>
    </row>
    <row r="14" spans="1:232" x14ac:dyDescent="0.25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75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76</v>
      </c>
      <c r="AH14" t="s">
        <v>76</v>
      </c>
      <c r="AI14" t="s">
        <v>76</v>
      </c>
      <c r="AJ14" t="s">
        <v>76</v>
      </c>
      <c r="AK14" t="s">
        <v>76</v>
      </c>
      <c r="AL14" t="s">
        <v>77</v>
      </c>
      <c r="AM14" t="s">
        <v>77</v>
      </c>
      <c r="AN14" t="s">
        <v>77</v>
      </c>
      <c r="AO14" t="s">
        <v>77</v>
      </c>
      <c r="AP14" t="s">
        <v>77</v>
      </c>
      <c r="AQ14" t="s">
        <v>77</v>
      </c>
      <c r="AR14" t="s">
        <v>77</v>
      </c>
      <c r="AS14" t="s">
        <v>77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79</v>
      </c>
      <c r="CB14" t="s">
        <v>80</v>
      </c>
      <c r="CC14" t="s">
        <v>80</v>
      </c>
      <c r="CD14" t="s">
        <v>80</v>
      </c>
      <c r="CE14" t="s">
        <v>80</v>
      </c>
      <c r="CF14" t="s">
        <v>31</v>
      </c>
      <c r="CG14" t="s">
        <v>31</v>
      </c>
      <c r="CH14" t="s">
        <v>31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85</v>
      </c>
      <c r="EH14" t="s">
        <v>85</v>
      </c>
      <c r="EI14" t="s">
        <v>85</v>
      </c>
      <c r="EJ14" t="s">
        <v>85</v>
      </c>
      <c r="EK14" t="s">
        <v>85</v>
      </c>
      <c r="EL14" t="s">
        <v>85</v>
      </c>
      <c r="EM14" t="s">
        <v>85</v>
      </c>
      <c r="EN14" t="s">
        <v>85</v>
      </c>
      <c r="EO14" t="s">
        <v>85</v>
      </c>
      <c r="EP14" t="s">
        <v>86</v>
      </c>
      <c r="EQ14" t="s">
        <v>86</v>
      </c>
      <c r="ER14" t="s">
        <v>86</v>
      </c>
      <c r="ES14" t="s">
        <v>86</v>
      </c>
      <c r="ET14" t="s">
        <v>86</v>
      </c>
      <c r="EU14" t="s">
        <v>86</v>
      </c>
      <c r="EV14" t="s">
        <v>86</v>
      </c>
      <c r="EW14" t="s">
        <v>86</v>
      </c>
      <c r="EX14" t="s">
        <v>86</v>
      </c>
      <c r="EY14" t="s">
        <v>86</v>
      </c>
      <c r="EZ14" t="s">
        <v>86</v>
      </c>
      <c r="FA14" t="s">
        <v>87</v>
      </c>
      <c r="FB14" t="s">
        <v>87</v>
      </c>
      <c r="FC14" t="s">
        <v>87</v>
      </c>
      <c r="FD14" t="s">
        <v>87</v>
      </c>
      <c r="FE14" t="s">
        <v>87</v>
      </c>
      <c r="FF14" t="s">
        <v>87</v>
      </c>
      <c r="FG14" t="s">
        <v>87</v>
      </c>
      <c r="FH14" t="s">
        <v>87</v>
      </c>
      <c r="FI14" t="s">
        <v>87</v>
      </c>
      <c r="FJ14" t="s">
        <v>87</v>
      </c>
      <c r="FK14" t="s">
        <v>87</v>
      </c>
      <c r="FL14" t="s">
        <v>87</v>
      </c>
      <c r="FM14" t="s">
        <v>87</v>
      </c>
      <c r="FN14" t="s">
        <v>87</v>
      </c>
      <c r="FO14" t="s">
        <v>87</v>
      </c>
      <c r="FP14" t="s">
        <v>87</v>
      </c>
      <c r="FQ14" t="s">
        <v>87</v>
      </c>
      <c r="FR14" t="s">
        <v>87</v>
      </c>
      <c r="FS14" t="s">
        <v>88</v>
      </c>
      <c r="FT14" t="s">
        <v>88</v>
      </c>
      <c r="FU14" t="s">
        <v>88</v>
      </c>
      <c r="FV14" t="s">
        <v>88</v>
      </c>
      <c r="FW14" t="s">
        <v>88</v>
      </c>
      <c r="FX14" t="s">
        <v>88</v>
      </c>
      <c r="FY14" t="s">
        <v>88</v>
      </c>
      <c r="FZ14" t="s">
        <v>88</v>
      </c>
      <c r="GA14" t="s">
        <v>88</v>
      </c>
      <c r="GB14" t="s">
        <v>88</v>
      </c>
      <c r="GC14" t="s">
        <v>88</v>
      </c>
      <c r="GD14" t="s">
        <v>88</v>
      </c>
      <c r="GE14" t="s">
        <v>88</v>
      </c>
      <c r="GF14" t="s">
        <v>88</v>
      </c>
      <c r="GG14" t="s">
        <v>88</v>
      </c>
      <c r="GH14" t="s">
        <v>88</v>
      </c>
      <c r="GI14" t="s">
        <v>88</v>
      </c>
      <c r="GJ14" t="s">
        <v>88</v>
      </c>
      <c r="GK14" t="s">
        <v>88</v>
      </c>
      <c r="GL14" t="s">
        <v>89</v>
      </c>
      <c r="GM14" t="s">
        <v>89</v>
      </c>
      <c r="GN14" t="s">
        <v>89</v>
      </c>
      <c r="GO14" t="s">
        <v>89</v>
      </c>
      <c r="GP14" t="s">
        <v>89</v>
      </c>
      <c r="GQ14" t="s">
        <v>89</v>
      </c>
      <c r="GR14" t="s">
        <v>89</v>
      </c>
      <c r="GS14" t="s">
        <v>89</v>
      </c>
      <c r="GT14" t="s">
        <v>89</v>
      </c>
      <c r="GU14" t="s">
        <v>89</v>
      </c>
      <c r="GV14" t="s">
        <v>89</v>
      </c>
      <c r="GW14" t="s">
        <v>89</v>
      </c>
      <c r="GX14" t="s">
        <v>89</v>
      </c>
      <c r="GY14" t="s">
        <v>89</v>
      </c>
      <c r="GZ14" t="s">
        <v>89</v>
      </c>
      <c r="HA14" t="s">
        <v>89</v>
      </c>
      <c r="HB14" t="s">
        <v>89</v>
      </c>
      <c r="HC14" t="s">
        <v>89</v>
      </c>
      <c r="HD14" t="s">
        <v>89</v>
      </c>
      <c r="HE14" t="s">
        <v>90</v>
      </c>
      <c r="HF14" t="s">
        <v>90</v>
      </c>
      <c r="HG14" t="s">
        <v>90</v>
      </c>
      <c r="HH14" t="s">
        <v>90</v>
      </c>
      <c r="HI14" t="s">
        <v>90</v>
      </c>
      <c r="HJ14" t="s">
        <v>90</v>
      </c>
      <c r="HK14" t="s">
        <v>90</v>
      </c>
      <c r="HL14" t="s">
        <v>90</v>
      </c>
      <c r="HM14" t="s">
        <v>90</v>
      </c>
      <c r="HN14" t="s">
        <v>90</v>
      </c>
      <c r="HO14" t="s">
        <v>90</v>
      </c>
      <c r="HP14" t="s">
        <v>90</v>
      </c>
      <c r="HQ14" t="s">
        <v>90</v>
      </c>
      <c r="HR14" t="s">
        <v>90</v>
      </c>
      <c r="HS14" t="s">
        <v>90</v>
      </c>
      <c r="HT14" t="s">
        <v>90</v>
      </c>
      <c r="HU14" t="s">
        <v>90</v>
      </c>
      <c r="HV14" t="s">
        <v>90</v>
      </c>
      <c r="HW14" t="s">
        <v>90</v>
      </c>
      <c r="HX14" t="s">
        <v>90</v>
      </c>
    </row>
    <row r="15" spans="1:232" x14ac:dyDescent="0.25">
      <c r="A15" t="s">
        <v>91</v>
      </c>
      <c r="B15" t="s">
        <v>92</v>
      </c>
      <c r="C15" t="s">
        <v>93</v>
      </c>
      <c r="D15" t="s">
        <v>94</v>
      </c>
      <c r="E15" t="s">
        <v>95</v>
      </c>
      <c r="F15" t="s">
        <v>96</v>
      </c>
      <c r="G15" t="s">
        <v>97</v>
      </c>
      <c r="H15" t="s">
        <v>98</v>
      </c>
      <c r="I15" t="s">
        <v>99</v>
      </c>
      <c r="J15" t="s">
        <v>100</v>
      </c>
      <c r="K15" t="s">
        <v>101</v>
      </c>
      <c r="L15" t="s">
        <v>102</v>
      </c>
      <c r="M15" t="s">
        <v>103</v>
      </c>
      <c r="N15" t="s">
        <v>104</v>
      </c>
      <c r="O15" t="s">
        <v>105</v>
      </c>
      <c r="P15" t="s">
        <v>106</v>
      </c>
      <c r="Q15" t="s">
        <v>107</v>
      </c>
      <c r="R15" t="s">
        <v>108</v>
      </c>
      <c r="S15" t="s">
        <v>109</v>
      </c>
      <c r="T15" t="s">
        <v>110</v>
      </c>
      <c r="U15" t="s">
        <v>111</v>
      </c>
      <c r="V15" t="s">
        <v>112</v>
      </c>
      <c r="W15" t="s">
        <v>113</v>
      </c>
      <c r="X15" t="s">
        <v>114</v>
      </c>
      <c r="Y15" t="s">
        <v>115</v>
      </c>
      <c r="Z15" t="s">
        <v>116</v>
      </c>
      <c r="AA15" t="s">
        <v>117</v>
      </c>
      <c r="AB15" t="s">
        <v>118</v>
      </c>
      <c r="AC15" t="s">
        <v>119</v>
      </c>
      <c r="AD15" t="s">
        <v>120</v>
      </c>
      <c r="AE15" t="s">
        <v>121</v>
      </c>
      <c r="AF15" t="s">
        <v>122</v>
      </c>
      <c r="AG15" t="s">
        <v>76</v>
      </c>
      <c r="AH15" t="s">
        <v>123</v>
      </c>
      <c r="AI15" t="s">
        <v>124</v>
      </c>
      <c r="AJ15" t="s">
        <v>125</v>
      </c>
      <c r="AK15" t="s">
        <v>126</v>
      </c>
      <c r="AL15" t="s">
        <v>127</v>
      </c>
      <c r="AM15" t="s">
        <v>128</v>
      </c>
      <c r="AN15" t="s">
        <v>129</v>
      </c>
      <c r="AO15" t="s">
        <v>130</v>
      </c>
      <c r="AP15" t="s">
        <v>131</v>
      </c>
      <c r="AQ15" t="s">
        <v>132</v>
      </c>
      <c r="AR15" t="s">
        <v>133</v>
      </c>
      <c r="AS15" t="s">
        <v>134</v>
      </c>
      <c r="AT15" t="s">
        <v>135</v>
      </c>
      <c r="AU15" t="s">
        <v>136</v>
      </c>
      <c r="AV15" t="s">
        <v>137</v>
      </c>
      <c r="AW15" t="s">
        <v>138</v>
      </c>
      <c r="AX15" t="s">
        <v>139</v>
      </c>
      <c r="AY15" t="s">
        <v>140</v>
      </c>
      <c r="AZ15" t="s">
        <v>141</v>
      </c>
      <c r="BA15" t="s">
        <v>142</v>
      </c>
      <c r="BB15" t="s">
        <v>143</v>
      </c>
      <c r="BC15" t="s">
        <v>144</v>
      </c>
      <c r="BD15" t="s">
        <v>145</v>
      </c>
      <c r="BE15" t="s">
        <v>146</v>
      </c>
      <c r="BF15" t="s">
        <v>147</v>
      </c>
      <c r="BG15" t="s">
        <v>148</v>
      </c>
      <c r="BH15" t="s">
        <v>149</v>
      </c>
      <c r="BI15" t="s">
        <v>150</v>
      </c>
      <c r="BJ15" t="s">
        <v>151</v>
      </c>
      <c r="BK15" t="s">
        <v>152</v>
      </c>
      <c r="BL15" t="s">
        <v>153</v>
      </c>
      <c r="BM15" t="s">
        <v>154</v>
      </c>
      <c r="BN15" t="s">
        <v>155</v>
      </c>
      <c r="BO15" t="s">
        <v>156</v>
      </c>
      <c r="BP15" t="s">
        <v>157</v>
      </c>
      <c r="BQ15" t="s">
        <v>158</v>
      </c>
      <c r="BR15" t="s">
        <v>151</v>
      </c>
      <c r="BS15" t="s">
        <v>159</v>
      </c>
      <c r="BT15" t="s">
        <v>128</v>
      </c>
      <c r="BU15" t="s">
        <v>160</v>
      </c>
      <c r="BV15" t="s">
        <v>161</v>
      </c>
      <c r="BW15" t="s">
        <v>162</v>
      </c>
      <c r="BX15" t="s">
        <v>163</v>
      </c>
      <c r="BY15" t="s">
        <v>164</v>
      </c>
      <c r="BZ15" t="s">
        <v>165</v>
      </c>
      <c r="CA15" t="s">
        <v>166</v>
      </c>
      <c r="CB15" t="s">
        <v>167</v>
      </c>
      <c r="CC15" t="s">
        <v>168</v>
      </c>
      <c r="CD15" t="s">
        <v>169</v>
      </c>
      <c r="CE15" t="s">
        <v>170</v>
      </c>
      <c r="CF15" t="s">
        <v>171</v>
      </c>
      <c r="CG15" t="s">
        <v>172</v>
      </c>
      <c r="CH15" t="s">
        <v>173</v>
      </c>
      <c r="CI15" t="s">
        <v>97</v>
      </c>
      <c r="CJ15" t="s">
        <v>174</v>
      </c>
      <c r="CK15" t="s">
        <v>175</v>
      </c>
      <c r="CL15" t="s">
        <v>176</v>
      </c>
      <c r="CM15" t="s">
        <v>177</v>
      </c>
      <c r="CN15" t="s">
        <v>178</v>
      </c>
      <c r="CO15" t="s">
        <v>179</v>
      </c>
      <c r="CP15" t="s">
        <v>180</v>
      </c>
      <c r="CQ15" t="s">
        <v>181</v>
      </c>
      <c r="CR15" t="s">
        <v>182</v>
      </c>
      <c r="CS15" t="s">
        <v>183</v>
      </c>
      <c r="CT15" t="s">
        <v>184</v>
      </c>
      <c r="CU15" t="s">
        <v>185</v>
      </c>
      <c r="CV15" t="s">
        <v>186</v>
      </c>
      <c r="CW15" t="s">
        <v>187</v>
      </c>
      <c r="CX15" t="s">
        <v>188</v>
      </c>
      <c r="CY15" t="s">
        <v>189</v>
      </c>
      <c r="CZ15" t="s">
        <v>190</v>
      </c>
      <c r="DA15" t="s">
        <v>191</v>
      </c>
      <c r="DB15" t="s">
        <v>192</v>
      </c>
      <c r="DC15" t="s">
        <v>193</v>
      </c>
      <c r="DD15" t="s">
        <v>194</v>
      </c>
      <c r="DE15" t="s">
        <v>195</v>
      </c>
      <c r="DF15" t="s">
        <v>196</v>
      </c>
      <c r="DG15" t="s">
        <v>197</v>
      </c>
      <c r="DH15" t="s">
        <v>198</v>
      </c>
      <c r="DI15" t="s">
        <v>199</v>
      </c>
      <c r="DJ15" t="s">
        <v>200</v>
      </c>
      <c r="DK15" t="s">
        <v>201</v>
      </c>
      <c r="DL15" t="s">
        <v>202</v>
      </c>
      <c r="DM15" t="s">
        <v>203</v>
      </c>
      <c r="DN15" t="s">
        <v>204</v>
      </c>
      <c r="DO15" t="s">
        <v>205</v>
      </c>
      <c r="DP15" t="s">
        <v>206</v>
      </c>
      <c r="DQ15" t="s">
        <v>207</v>
      </c>
      <c r="DR15" t="s">
        <v>208</v>
      </c>
      <c r="DS15" t="s">
        <v>209</v>
      </c>
      <c r="DT15" t="s">
        <v>210</v>
      </c>
      <c r="DU15" t="s">
        <v>211</v>
      </c>
      <c r="DV15" t="s">
        <v>212</v>
      </c>
      <c r="DW15" t="s">
        <v>213</v>
      </c>
      <c r="DX15" t="s">
        <v>214</v>
      </c>
      <c r="DY15" t="s">
        <v>215</v>
      </c>
      <c r="DZ15" t="s">
        <v>216</v>
      </c>
      <c r="EA15" t="s">
        <v>217</v>
      </c>
      <c r="EB15" t="s">
        <v>218</v>
      </c>
      <c r="EC15" t="s">
        <v>219</v>
      </c>
      <c r="ED15" t="s">
        <v>220</v>
      </c>
      <c r="EE15" t="s">
        <v>221</v>
      </c>
      <c r="EF15" t="s">
        <v>222</v>
      </c>
      <c r="EG15" t="s">
        <v>92</v>
      </c>
      <c r="EH15" t="s">
        <v>95</v>
      </c>
      <c r="EI15" t="s">
        <v>223</v>
      </c>
      <c r="EJ15" t="s">
        <v>224</v>
      </c>
      <c r="EK15" t="s">
        <v>225</v>
      </c>
      <c r="EL15" t="s">
        <v>226</v>
      </c>
      <c r="EM15" t="s">
        <v>227</v>
      </c>
      <c r="EN15" t="s">
        <v>228</v>
      </c>
      <c r="EO15" t="s">
        <v>229</v>
      </c>
      <c r="EP15" t="s">
        <v>230</v>
      </c>
      <c r="EQ15" t="s">
        <v>231</v>
      </c>
      <c r="ER15" t="s">
        <v>232</v>
      </c>
      <c r="ES15" t="s">
        <v>233</v>
      </c>
      <c r="ET15" t="s">
        <v>234</v>
      </c>
      <c r="EU15" t="s">
        <v>235</v>
      </c>
      <c r="EV15" t="s">
        <v>236</v>
      </c>
      <c r="EW15" t="s">
        <v>237</v>
      </c>
      <c r="EX15" t="s">
        <v>238</v>
      </c>
      <c r="EY15" t="s">
        <v>239</v>
      </c>
      <c r="EZ15" t="s">
        <v>240</v>
      </c>
      <c r="FA15" t="s">
        <v>241</v>
      </c>
      <c r="FB15" t="s">
        <v>242</v>
      </c>
      <c r="FC15" t="s">
        <v>243</v>
      </c>
      <c r="FD15" t="s">
        <v>244</v>
      </c>
      <c r="FE15" t="s">
        <v>245</v>
      </c>
      <c r="FF15" t="s">
        <v>246</v>
      </c>
      <c r="FG15" t="s">
        <v>247</v>
      </c>
      <c r="FH15" t="s">
        <v>248</v>
      </c>
      <c r="FI15" t="s">
        <v>249</v>
      </c>
      <c r="FJ15" t="s">
        <v>250</v>
      </c>
      <c r="FK15" t="s">
        <v>251</v>
      </c>
      <c r="FL15" t="s">
        <v>252</v>
      </c>
      <c r="FM15" t="s">
        <v>253</v>
      </c>
      <c r="FN15" t="s">
        <v>254</v>
      </c>
      <c r="FO15" t="s">
        <v>255</v>
      </c>
      <c r="FP15" t="s">
        <v>256</v>
      </c>
      <c r="FQ15" t="s">
        <v>257</v>
      </c>
      <c r="FR15" t="s">
        <v>258</v>
      </c>
      <c r="FS15" t="s">
        <v>259</v>
      </c>
      <c r="FT15" t="s">
        <v>260</v>
      </c>
      <c r="FU15" t="s">
        <v>261</v>
      </c>
      <c r="FV15" t="s">
        <v>262</v>
      </c>
      <c r="FW15" t="s">
        <v>263</v>
      </c>
      <c r="FX15" t="s">
        <v>264</v>
      </c>
      <c r="FY15" t="s">
        <v>265</v>
      </c>
      <c r="FZ15" t="s">
        <v>266</v>
      </c>
      <c r="GA15" t="s">
        <v>267</v>
      </c>
      <c r="GB15" t="s">
        <v>268</v>
      </c>
      <c r="GC15" t="s">
        <v>269</v>
      </c>
      <c r="GD15" t="s">
        <v>270</v>
      </c>
      <c r="GE15" t="s">
        <v>271</v>
      </c>
      <c r="GF15" t="s">
        <v>272</v>
      </c>
      <c r="GG15" t="s">
        <v>273</v>
      </c>
      <c r="GH15" t="s">
        <v>274</v>
      </c>
      <c r="GI15" t="s">
        <v>275</v>
      </c>
      <c r="GJ15" t="s">
        <v>276</v>
      </c>
      <c r="GK15" t="s">
        <v>277</v>
      </c>
      <c r="GL15" t="s">
        <v>278</v>
      </c>
      <c r="GM15" t="s">
        <v>279</v>
      </c>
      <c r="GN15" t="s">
        <v>280</v>
      </c>
      <c r="GO15" t="s">
        <v>281</v>
      </c>
      <c r="GP15" t="s">
        <v>282</v>
      </c>
      <c r="GQ15" t="s">
        <v>283</v>
      </c>
      <c r="GR15" t="s">
        <v>284</v>
      </c>
      <c r="GS15" t="s">
        <v>285</v>
      </c>
      <c r="GT15" t="s">
        <v>286</v>
      </c>
      <c r="GU15" t="s">
        <v>287</v>
      </c>
      <c r="GV15" t="s">
        <v>288</v>
      </c>
      <c r="GW15" t="s">
        <v>289</v>
      </c>
      <c r="GX15" t="s">
        <v>290</v>
      </c>
      <c r="GY15" t="s">
        <v>291</v>
      </c>
      <c r="GZ15" t="s">
        <v>292</v>
      </c>
      <c r="HA15" t="s">
        <v>293</v>
      </c>
      <c r="HB15" t="s">
        <v>294</v>
      </c>
      <c r="HC15" t="s">
        <v>295</v>
      </c>
      <c r="HD15" t="s">
        <v>296</v>
      </c>
      <c r="HE15" t="s">
        <v>297</v>
      </c>
      <c r="HF15" t="s">
        <v>298</v>
      </c>
      <c r="HG15" t="s">
        <v>299</v>
      </c>
      <c r="HH15" t="s">
        <v>300</v>
      </c>
      <c r="HI15" t="s">
        <v>301</v>
      </c>
      <c r="HJ15" t="s">
        <v>302</v>
      </c>
      <c r="HK15" t="s">
        <v>303</v>
      </c>
      <c r="HL15" t="s">
        <v>304</v>
      </c>
      <c r="HM15" t="s">
        <v>305</v>
      </c>
      <c r="HN15" t="s">
        <v>306</v>
      </c>
      <c r="HO15" t="s">
        <v>307</v>
      </c>
      <c r="HP15" t="s">
        <v>308</v>
      </c>
      <c r="HQ15" t="s">
        <v>309</v>
      </c>
      <c r="HR15" t="s">
        <v>310</v>
      </c>
      <c r="HS15" t="s">
        <v>311</v>
      </c>
      <c r="HT15" t="s">
        <v>312</v>
      </c>
      <c r="HU15" t="s">
        <v>313</v>
      </c>
      <c r="HV15" t="s">
        <v>314</v>
      </c>
      <c r="HW15" t="s">
        <v>315</v>
      </c>
      <c r="HX15" t="s">
        <v>316</v>
      </c>
    </row>
    <row r="16" spans="1:232" x14ac:dyDescent="0.25">
      <c r="B16" t="s">
        <v>317</v>
      </c>
      <c r="C16" t="s">
        <v>317</v>
      </c>
      <c r="G16" t="s">
        <v>317</v>
      </c>
      <c r="H16" t="s">
        <v>318</v>
      </c>
      <c r="I16" t="s">
        <v>319</v>
      </c>
      <c r="J16" t="s">
        <v>320</v>
      </c>
      <c r="K16" t="s">
        <v>320</v>
      </c>
      <c r="L16" t="s">
        <v>179</v>
      </c>
      <c r="M16" t="s">
        <v>179</v>
      </c>
      <c r="N16" t="s">
        <v>318</v>
      </c>
      <c r="O16" t="s">
        <v>318</v>
      </c>
      <c r="P16" t="s">
        <v>318</v>
      </c>
      <c r="Q16" t="s">
        <v>318</v>
      </c>
      <c r="R16" t="s">
        <v>321</v>
      </c>
      <c r="S16" t="s">
        <v>322</v>
      </c>
      <c r="T16" t="s">
        <v>322</v>
      </c>
      <c r="U16" t="s">
        <v>323</v>
      </c>
      <c r="V16" t="s">
        <v>324</v>
      </c>
      <c r="W16" t="s">
        <v>323</v>
      </c>
      <c r="X16" t="s">
        <v>323</v>
      </c>
      <c r="Y16" t="s">
        <v>323</v>
      </c>
      <c r="Z16" t="s">
        <v>321</v>
      </c>
      <c r="AA16" t="s">
        <v>321</v>
      </c>
      <c r="AB16" t="s">
        <v>321</v>
      </c>
      <c r="AC16" t="s">
        <v>321</v>
      </c>
      <c r="AG16" t="s">
        <v>325</v>
      </c>
      <c r="AH16" t="s">
        <v>324</v>
      </c>
      <c r="AJ16" t="s">
        <v>324</v>
      </c>
      <c r="AK16" t="s">
        <v>325</v>
      </c>
      <c r="AQ16" t="s">
        <v>319</v>
      </c>
      <c r="AW16" t="s">
        <v>319</v>
      </c>
      <c r="AX16" t="s">
        <v>319</v>
      </c>
      <c r="AY16" t="s">
        <v>319</v>
      </c>
      <c r="BA16" t="s">
        <v>326</v>
      </c>
      <c r="BK16" t="s">
        <v>327</v>
      </c>
      <c r="BL16" t="s">
        <v>327</v>
      </c>
      <c r="BM16" t="s">
        <v>327</v>
      </c>
      <c r="BN16" t="s">
        <v>319</v>
      </c>
      <c r="BP16" t="s">
        <v>328</v>
      </c>
      <c r="BS16" t="s">
        <v>327</v>
      </c>
      <c r="BX16" t="s">
        <v>317</v>
      </c>
      <c r="BY16" t="s">
        <v>317</v>
      </c>
      <c r="BZ16" t="s">
        <v>317</v>
      </c>
      <c r="CA16" t="s">
        <v>317</v>
      </c>
      <c r="CB16" t="s">
        <v>319</v>
      </c>
      <c r="CC16" t="s">
        <v>319</v>
      </c>
      <c r="CE16" t="s">
        <v>329</v>
      </c>
      <c r="CF16" t="s">
        <v>330</v>
      </c>
      <c r="CI16" t="s">
        <v>317</v>
      </c>
      <c r="CJ16" t="s">
        <v>320</v>
      </c>
      <c r="CK16" t="s">
        <v>320</v>
      </c>
      <c r="CL16" t="s">
        <v>331</v>
      </c>
      <c r="CM16" t="s">
        <v>331</v>
      </c>
      <c r="CN16" t="s">
        <v>325</v>
      </c>
      <c r="CO16" t="s">
        <v>323</v>
      </c>
      <c r="CP16" t="s">
        <v>323</v>
      </c>
      <c r="CQ16" t="s">
        <v>322</v>
      </c>
      <c r="CR16" t="s">
        <v>322</v>
      </c>
      <c r="CS16" t="s">
        <v>322</v>
      </c>
      <c r="CT16" t="s">
        <v>322</v>
      </c>
      <c r="CU16" t="s">
        <v>322</v>
      </c>
      <c r="CV16" t="s">
        <v>332</v>
      </c>
      <c r="CW16" t="s">
        <v>319</v>
      </c>
      <c r="CX16" t="s">
        <v>319</v>
      </c>
      <c r="CY16" t="s">
        <v>320</v>
      </c>
      <c r="CZ16" t="s">
        <v>320</v>
      </c>
      <c r="DA16" t="s">
        <v>320</v>
      </c>
      <c r="DB16" t="s">
        <v>331</v>
      </c>
      <c r="DC16" t="s">
        <v>320</v>
      </c>
      <c r="DD16" t="s">
        <v>320</v>
      </c>
      <c r="DE16" t="s">
        <v>331</v>
      </c>
      <c r="DF16" t="s">
        <v>331</v>
      </c>
      <c r="DG16" t="s">
        <v>323</v>
      </c>
      <c r="DH16" t="s">
        <v>323</v>
      </c>
      <c r="DI16" t="s">
        <v>322</v>
      </c>
      <c r="DJ16" t="s">
        <v>322</v>
      </c>
      <c r="DK16" t="s">
        <v>319</v>
      </c>
      <c r="DP16" t="s">
        <v>319</v>
      </c>
      <c r="DS16" t="s">
        <v>322</v>
      </c>
      <c r="DT16" t="s">
        <v>322</v>
      </c>
      <c r="DU16" t="s">
        <v>322</v>
      </c>
      <c r="DV16" t="s">
        <v>322</v>
      </c>
      <c r="DW16" t="s">
        <v>322</v>
      </c>
      <c r="DX16" t="s">
        <v>319</v>
      </c>
      <c r="DY16" t="s">
        <v>319</v>
      </c>
      <c r="DZ16" t="s">
        <v>319</v>
      </c>
      <c r="EA16" t="s">
        <v>317</v>
      </c>
      <c r="EC16" t="s">
        <v>333</v>
      </c>
      <c r="ED16" t="s">
        <v>333</v>
      </c>
      <c r="EF16" t="s">
        <v>317</v>
      </c>
      <c r="EG16" t="s">
        <v>334</v>
      </c>
      <c r="EJ16" t="s">
        <v>335</v>
      </c>
      <c r="EK16" t="s">
        <v>336</v>
      </c>
      <c r="EL16" t="s">
        <v>335</v>
      </c>
      <c r="EM16" t="s">
        <v>336</v>
      </c>
      <c r="EN16" t="s">
        <v>324</v>
      </c>
      <c r="EO16" t="s">
        <v>324</v>
      </c>
      <c r="EP16" t="s">
        <v>319</v>
      </c>
      <c r="EQ16" t="s">
        <v>337</v>
      </c>
      <c r="ER16" t="s">
        <v>319</v>
      </c>
      <c r="ET16" t="s">
        <v>318</v>
      </c>
      <c r="EU16" t="s">
        <v>338</v>
      </c>
      <c r="EV16" t="s">
        <v>318</v>
      </c>
      <c r="FA16" t="s">
        <v>339</v>
      </c>
      <c r="FB16" t="s">
        <v>339</v>
      </c>
      <c r="FO16" t="s">
        <v>339</v>
      </c>
      <c r="FP16" t="s">
        <v>339</v>
      </c>
      <c r="FQ16" t="s">
        <v>340</v>
      </c>
      <c r="FR16" t="s">
        <v>340</v>
      </c>
      <c r="FS16" t="s">
        <v>322</v>
      </c>
      <c r="FT16" t="s">
        <v>322</v>
      </c>
      <c r="FU16" t="s">
        <v>324</v>
      </c>
      <c r="FV16" t="s">
        <v>322</v>
      </c>
      <c r="FW16" t="s">
        <v>331</v>
      </c>
      <c r="FX16" t="s">
        <v>324</v>
      </c>
      <c r="FY16" t="s">
        <v>324</v>
      </c>
      <c r="GA16" t="s">
        <v>339</v>
      </c>
      <c r="GB16" t="s">
        <v>339</v>
      </c>
      <c r="GC16" t="s">
        <v>339</v>
      </c>
      <c r="GD16" t="s">
        <v>339</v>
      </c>
      <c r="GE16" t="s">
        <v>339</v>
      </c>
      <c r="GF16" t="s">
        <v>339</v>
      </c>
      <c r="GG16" t="s">
        <v>339</v>
      </c>
      <c r="GH16" t="s">
        <v>341</v>
      </c>
      <c r="GI16" t="s">
        <v>342</v>
      </c>
      <c r="GJ16" t="s">
        <v>342</v>
      </c>
      <c r="GK16" t="s">
        <v>342</v>
      </c>
      <c r="GL16" t="s">
        <v>339</v>
      </c>
      <c r="GM16" t="s">
        <v>339</v>
      </c>
      <c r="GN16" t="s">
        <v>339</v>
      </c>
      <c r="GO16" t="s">
        <v>339</v>
      </c>
      <c r="GP16" t="s">
        <v>339</v>
      </c>
      <c r="GQ16" t="s">
        <v>339</v>
      </c>
      <c r="GR16" t="s">
        <v>339</v>
      </c>
      <c r="GS16" t="s">
        <v>339</v>
      </c>
      <c r="GT16" t="s">
        <v>339</v>
      </c>
      <c r="GU16" t="s">
        <v>339</v>
      </c>
      <c r="GV16" t="s">
        <v>339</v>
      </c>
      <c r="GW16" t="s">
        <v>339</v>
      </c>
      <c r="HD16" t="s">
        <v>339</v>
      </c>
      <c r="HE16" t="s">
        <v>324</v>
      </c>
      <c r="HF16" t="s">
        <v>324</v>
      </c>
      <c r="HG16" t="s">
        <v>335</v>
      </c>
      <c r="HH16" t="s">
        <v>336</v>
      </c>
      <c r="HJ16" t="s">
        <v>325</v>
      </c>
      <c r="HK16" t="s">
        <v>325</v>
      </c>
      <c r="HL16" t="s">
        <v>322</v>
      </c>
      <c r="HM16" t="s">
        <v>322</v>
      </c>
      <c r="HN16" t="s">
        <v>322</v>
      </c>
      <c r="HO16" t="s">
        <v>322</v>
      </c>
      <c r="HP16" t="s">
        <v>322</v>
      </c>
      <c r="HQ16" t="s">
        <v>324</v>
      </c>
      <c r="HR16" t="s">
        <v>324</v>
      </c>
      <c r="HS16" t="s">
        <v>324</v>
      </c>
      <c r="HT16" t="s">
        <v>322</v>
      </c>
      <c r="HU16" t="s">
        <v>320</v>
      </c>
      <c r="HV16" t="s">
        <v>331</v>
      </c>
      <c r="HW16" t="s">
        <v>324</v>
      </c>
      <c r="HX16" t="s">
        <v>324</v>
      </c>
    </row>
    <row r="17" spans="1:232" x14ac:dyDescent="0.25">
      <c r="A17">
        <v>1</v>
      </c>
      <c r="B17">
        <v>1566766059.0999999</v>
      </c>
      <c r="C17">
        <v>0</v>
      </c>
      <c r="D17" t="s">
        <v>343</v>
      </c>
      <c r="E17" t="s">
        <v>344</v>
      </c>
      <c r="G17">
        <v>1566766059.0999999</v>
      </c>
      <c r="H17">
        <f t="shared" ref="H17:H27" si="0">CN17*AI17*(CL17-CM17)/(100*CF17*(1000-AI17*CL17))</f>
        <v>1.9031890516230869E-3</v>
      </c>
      <c r="I17">
        <f t="shared" ref="I17:I27" si="1">CN17*AI17*(CK17-CJ17*(1000-AI17*CM17)/(1000-AI17*CL17))/(100*CF17)</f>
        <v>19.124897907436331</v>
      </c>
      <c r="J17">
        <f t="shared" ref="J17:J27" si="2">CJ17 - IF(AI17&gt;1, I17*CF17*100/(AK17*CV17), 0)</f>
        <v>376.26</v>
      </c>
      <c r="K17">
        <f t="shared" ref="K17:K27" si="3">((Q17-H17/2)*J17-I17)/(Q17+H17/2)</f>
        <v>86.522925966990144</v>
      </c>
      <c r="L17">
        <f t="shared" ref="L17:L27" si="4">K17*(CO17+CP17)/1000</f>
        <v>8.6327614997471223</v>
      </c>
      <c r="M17">
        <f t="shared" ref="M17:M27" si="5">(CJ17 - IF(AI17&gt;1, I17*CF17*100/(AK17*CV17), 0))*(CO17+CP17)/1000</f>
        <v>37.541065626168006</v>
      </c>
      <c r="N17">
        <f t="shared" ref="N17:N27" si="6">2/((1/P17-1/O17)+SIGN(P17)*SQRT((1/P17-1/O17)*(1/P17-1/O17) + 4*CG17/((CG17+1)*(CG17+1))*(2*1/P17*1/O17-1/O17*1/O17)))</f>
        <v>0.11055292802063166</v>
      </c>
      <c r="O17">
        <f t="shared" ref="O17:O27" si="7">AF17+AE17*CF17+AD17*CF17*CF17</f>
        <v>2.2608653721046608</v>
      </c>
      <c r="P17">
        <f t="shared" ref="P17:P27" si="8">H17*(1000-(1000*0.61365*EXP(17.502*T17/(240.97+T17))/(CO17+CP17)+CL17)/2)/(1000*0.61365*EXP(17.502*T17/(240.97+T17))/(CO17+CP17)-CL17)</f>
        <v>0.10763514889875395</v>
      </c>
      <c r="Q17">
        <f t="shared" ref="Q17:Q27" si="9">1/((CG17+1)/(N17/1.6)+1/(O17/1.37)) + CG17/((CG17+1)/(N17/1.6) + CG17/(O17/1.37))</f>
        <v>6.7527704805207256E-2</v>
      </c>
      <c r="R17">
        <f t="shared" ref="R17:R27" si="10">(CC17*CE17)</f>
        <v>321.44461048494327</v>
      </c>
      <c r="S17">
        <f t="shared" ref="S17:S27" si="11">(CQ17+(R17+2*0.95*0.0000000567*(((CQ17+$B$7)+273)^4-(CQ17+273)^4)-44100*H17)/(1.84*29.3*O17+8*0.95*0.0000000567*(CQ17+273)^3))</f>
        <v>27.712979870426143</v>
      </c>
      <c r="T17">
        <f t="shared" ref="T17:T27" si="12">($C$7*CR17+$D$7*CS17+$E$7*S17)</f>
        <v>27.0093</v>
      </c>
      <c r="U17">
        <f t="shared" ref="U17:U27" si="13">0.61365*EXP(17.502*T17/(240.97+T17))</f>
        <v>3.5811151389542513</v>
      </c>
      <c r="V17">
        <f t="shared" ref="V17:V27" si="14">(W17/X17*100)</f>
        <v>55.494760507745788</v>
      </c>
      <c r="W17">
        <f t="shared" ref="W17:W27" si="15">CL17*(CO17+CP17)/1000</f>
        <v>1.8650703918657203</v>
      </c>
      <c r="X17">
        <f t="shared" ref="X17:X27" si="16">0.61365*EXP(17.502*CQ17/(240.97+CQ17))</f>
        <v>3.3608044701902977</v>
      </c>
      <c r="Y17">
        <f t="shared" ref="Y17:Y27" si="17">(U17-CL17*(CO17+CP17)/1000)</f>
        <v>1.7160447470885309</v>
      </c>
      <c r="Z17">
        <f t="shared" ref="Z17:Z27" si="18">(-H17*44100)</f>
        <v>-83.930637176578131</v>
      </c>
      <c r="AA17">
        <f t="shared" ref="AA17:AA27" si="19">2*29.3*O17*0.92*(CQ17-T17)</f>
        <v>-131.24875497956793</v>
      </c>
      <c r="AB17">
        <f t="shared" ref="AB17:AB27" si="20">2*0.95*0.0000000567*(((CQ17+$B$7)+273)^4-(T17+273)^4)</f>
        <v>-12.462265091684566</v>
      </c>
      <c r="AC17">
        <f t="shared" ref="AC17:AC27" si="21">R17+AB17+Z17+AA17</f>
        <v>93.802953237112632</v>
      </c>
      <c r="AD17">
        <v>-4.1476900224099902E-2</v>
      </c>
      <c r="AE17">
        <v>4.65614540775778E-2</v>
      </c>
      <c r="AF17">
        <v>3.4746650557067902</v>
      </c>
      <c r="AG17">
        <v>0</v>
      </c>
      <c r="AH17">
        <v>0</v>
      </c>
      <c r="AI17">
        <f t="shared" ref="AI17:AI27" si="22">IF(AG17*$H$13&gt;=AK17,1,(AK17/(AK17-AG17*$H$13)))</f>
        <v>1</v>
      </c>
      <c r="AJ17">
        <f t="shared" ref="AJ17:AJ27" si="23">(AI17-1)*100</f>
        <v>0</v>
      </c>
      <c r="AK17">
        <f t="shared" ref="AK17:AK27" si="24">MAX(0,($B$13+$C$13*CV17)/(1+$D$13*CV17)*CO17/(CQ17+273)*$E$13)</f>
        <v>53070.843738774114</v>
      </c>
      <c r="AL17">
        <v>0</v>
      </c>
      <c r="AM17">
        <v>153.611764705882</v>
      </c>
      <c r="AN17">
        <v>678.13199999999995</v>
      </c>
      <c r="AO17">
        <f t="shared" ref="AO17:AO27" si="25">AN17-AM17</f>
        <v>524.52023529411792</v>
      </c>
      <c r="AP17">
        <f t="shared" ref="AP17:AP27" si="26">AO17/AN17</f>
        <v>0.77347807697338866</v>
      </c>
      <c r="AQ17">
        <v>-1.69616101757574</v>
      </c>
      <c r="AR17" t="s">
        <v>345</v>
      </c>
      <c r="AS17">
        <v>708.71270588235302</v>
      </c>
      <c r="AT17">
        <v>815.95799999999997</v>
      </c>
      <c r="AU17">
        <f t="shared" ref="AU17:AU27" si="27">1-AS17/AT17</f>
        <v>0.13143482154430375</v>
      </c>
      <c r="AV17">
        <v>0.5</v>
      </c>
      <c r="AW17">
        <f t="shared" ref="AW17:AW27" si="28">CC17</f>
        <v>1681.2221998384073</v>
      </c>
      <c r="AX17">
        <f t="shared" ref="AX17:AX27" si="29">I17</f>
        <v>19.124897907436331</v>
      </c>
      <c r="AY17">
        <f t="shared" ref="AY17:AY27" si="30">AU17*AV17*AW17</f>
        <v>110.48556990604142</v>
      </c>
      <c r="AZ17">
        <f t="shared" ref="AZ17:AZ27" si="31">BE17/AT17</f>
        <v>0.33798063135602574</v>
      </c>
      <c r="BA17">
        <f t="shared" ref="BA17:BA27" si="32">(AX17-AQ17)/AW17</f>
        <v>1.238447774899315E-2</v>
      </c>
      <c r="BB17">
        <f t="shared" ref="BB17:BB27" si="33">(AN17-AT17)/AT17</f>
        <v>-0.16891310582162319</v>
      </c>
      <c r="BC17" t="s">
        <v>346</v>
      </c>
      <c r="BD17">
        <v>540.17999999999995</v>
      </c>
      <c r="BE17">
        <f t="shared" ref="BE17:BE27" si="34">AT17-BD17</f>
        <v>275.77800000000002</v>
      </c>
      <c r="BF17">
        <f t="shared" ref="BF17:BF27" si="35">(AT17-AS17)/(AT17-BD17)</f>
        <v>0.38888270318026436</v>
      </c>
      <c r="BG17">
        <f t="shared" ref="BG17:BG27" si="36">(AN17-AT17)/(AN17-BD17)</f>
        <v>-0.99908663883089788</v>
      </c>
      <c r="BH17">
        <f t="shared" ref="BH17:BH27" si="37">(AT17-AS17)/(AT17-AM17)</f>
        <v>0.16191726985512975</v>
      </c>
      <c r="BI17">
        <f t="shared" ref="BI17:BI27" si="38">(AN17-AT17)/(AN17-AM17)</f>
        <v>-0.26276583957283534</v>
      </c>
      <c r="BJ17">
        <v>8555</v>
      </c>
      <c r="BK17">
        <v>300</v>
      </c>
      <c r="BL17">
        <v>300</v>
      </c>
      <c r="BM17">
        <v>300</v>
      </c>
      <c r="BN17">
        <v>10336.200000000001</v>
      </c>
      <c r="BO17">
        <v>788.10500000000002</v>
      </c>
      <c r="BP17">
        <v>-6.8597700000000003E-3</v>
      </c>
      <c r="BQ17">
        <v>-2.0492599999999999</v>
      </c>
      <c r="BR17" t="s">
        <v>347</v>
      </c>
      <c r="BS17" t="s">
        <v>347</v>
      </c>
      <c r="BT17" t="s">
        <v>347</v>
      </c>
      <c r="BU17" t="s">
        <v>347</v>
      </c>
      <c r="BV17" t="s">
        <v>347</v>
      </c>
      <c r="BW17" t="s">
        <v>347</v>
      </c>
      <c r="BX17" t="s">
        <v>347</v>
      </c>
      <c r="BY17" t="s">
        <v>347</v>
      </c>
      <c r="BZ17" t="s">
        <v>347</v>
      </c>
      <c r="CA17" t="s">
        <v>347</v>
      </c>
      <c r="CB17">
        <f t="shared" ref="CB17:CB27" si="39">$B$11*CW17+$C$11*CX17+$F$11*DK17</f>
        <v>2000.03</v>
      </c>
      <c r="CC17">
        <f t="shared" ref="CC17:CC27" si="40">CB17*CD17</f>
        <v>1681.2221998384073</v>
      </c>
      <c r="CD17">
        <f t="shared" ref="CD17:CD27" si="41">($B$11*$D$9+$C$11*$D$9+$F$11*((DX17+DP17)/MAX(DX17+DP17+DY17, 0.1)*$I$9+DY17/MAX(DX17+DP17+DY17, 0.1)*$J$9))/($B$11+$C$11+$F$11)</f>
        <v>0.84059849094183947</v>
      </c>
      <c r="CE17">
        <f t="shared" ref="CE17:CE27" si="42">($B$11*$K$9+$C$11*$K$9+$F$11*((DX17+DP17)/MAX(DX17+DP17+DY17, 0.1)*$P$9+DY17/MAX(DX17+DP17+DY17, 0.1)*$Q$9))/($B$11+$C$11+$F$11)</f>
        <v>0.1911969818836792</v>
      </c>
      <c r="CF17">
        <v>6</v>
      </c>
      <c r="CG17">
        <v>0.5</v>
      </c>
      <c r="CH17" t="s">
        <v>348</v>
      </c>
      <c r="CI17">
        <v>1566766059.0999999</v>
      </c>
      <c r="CJ17">
        <v>376.26</v>
      </c>
      <c r="CK17">
        <v>400.072</v>
      </c>
      <c r="CL17">
        <v>18.692900000000002</v>
      </c>
      <c r="CM17">
        <v>16.451499999999999</v>
      </c>
      <c r="CN17">
        <v>499.94099999999997</v>
      </c>
      <c r="CO17">
        <v>99.674700000000001</v>
      </c>
      <c r="CP17">
        <v>9.9566799999999997E-2</v>
      </c>
      <c r="CQ17">
        <v>25.932500000000001</v>
      </c>
      <c r="CR17">
        <v>27.0093</v>
      </c>
      <c r="CS17">
        <v>999.9</v>
      </c>
      <c r="CT17">
        <v>0</v>
      </c>
      <c r="CU17">
        <v>0</v>
      </c>
      <c r="CV17">
        <v>10035</v>
      </c>
      <c r="CW17">
        <v>0</v>
      </c>
      <c r="CX17">
        <v>1270.05</v>
      </c>
      <c r="CY17">
        <v>-23.8111</v>
      </c>
      <c r="CZ17">
        <v>383.428</v>
      </c>
      <c r="DA17">
        <v>406.76299999999998</v>
      </c>
      <c r="DB17">
        <v>2.2414499999999999</v>
      </c>
      <c r="DC17">
        <v>372.55</v>
      </c>
      <c r="DD17">
        <v>400.072</v>
      </c>
      <c r="DE17">
        <v>18.2179</v>
      </c>
      <c r="DF17">
        <v>16.451499999999999</v>
      </c>
      <c r="DG17">
        <v>1.86321</v>
      </c>
      <c r="DH17">
        <v>1.6397999999999999</v>
      </c>
      <c r="DI17">
        <v>16.327500000000001</v>
      </c>
      <c r="DJ17">
        <v>14.337999999999999</v>
      </c>
      <c r="DK17">
        <v>2000.03</v>
      </c>
      <c r="DL17">
        <v>0.98</v>
      </c>
      <c r="DM17">
        <v>1.9999699999999999E-2</v>
      </c>
      <c r="DN17">
        <v>0</v>
      </c>
      <c r="DO17">
        <v>708.40499999999997</v>
      </c>
      <c r="DP17">
        <v>5.0002700000000004</v>
      </c>
      <c r="DQ17">
        <v>18399.2</v>
      </c>
      <c r="DR17">
        <v>16186.1</v>
      </c>
      <c r="DS17">
        <v>46.125</v>
      </c>
      <c r="DT17">
        <v>47.311999999999998</v>
      </c>
      <c r="DU17">
        <v>46.811999999999998</v>
      </c>
      <c r="DV17">
        <v>46.811999999999998</v>
      </c>
      <c r="DW17">
        <v>47.375</v>
      </c>
      <c r="DX17">
        <v>1955.13</v>
      </c>
      <c r="DY17">
        <v>39.9</v>
      </c>
      <c r="DZ17">
        <v>0</v>
      </c>
      <c r="EA17">
        <v>865.40000009536698</v>
      </c>
      <c r="EB17">
        <v>708.71270588235302</v>
      </c>
      <c r="EC17">
        <v>-1.5375000114373401</v>
      </c>
      <c r="ED17">
        <v>116.78921561966</v>
      </c>
      <c r="EE17">
        <v>18389.417647058799</v>
      </c>
      <c r="EF17">
        <v>10</v>
      </c>
      <c r="EG17">
        <v>1566766027.5999999</v>
      </c>
      <c r="EH17" t="s">
        <v>349</v>
      </c>
      <c r="EI17">
        <v>87</v>
      </c>
      <c r="EJ17">
        <v>3.71</v>
      </c>
      <c r="EK17">
        <v>0.47499999999999998</v>
      </c>
      <c r="EL17">
        <v>400</v>
      </c>
      <c r="EM17">
        <v>16</v>
      </c>
      <c r="EN17">
        <v>0.12</v>
      </c>
      <c r="EO17">
        <v>0.13</v>
      </c>
      <c r="EP17">
        <v>19.104561185898898</v>
      </c>
      <c r="EQ17">
        <v>-0.125580209212347</v>
      </c>
      <c r="ER17">
        <v>5.8876658911919601E-2</v>
      </c>
      <c r="ES17">
        <v>1</v>
      </c>
      <c r="ET17">
        <v>0.106303337558547</v>
      </c>
      <c r="EU17">
        <v>2.8526319876701699E-2</v>
      </c>
      <c r="EV17">
        <v>3.86792747850349E-3</v>
      </c>
      <c r="EW17">
        <v>1</v>
      </c>
      <c r="EX17">
        <v>2</v>
      </c>
      <c r="EY17">
        <v>2</v>
      </c>
      <c r="EZ17" t="s">
        <v>350</v>
      </c>
      <c r="FA17">
        <v>2.9519799999999998</v>
      </c>
      <c r="FB17">
        <v>2.7772899999999998</v>
      </c>
      <c r="FC17">
        <v>9.0093199999999998E-2</v>
      </c>
      <c r="FD17">
        <v>9.2702300000000001E-2</v>
      </c>
      <c r="FE17">
        <v>9.3760899999999994E-2</v>
      </c>
      <c r="FF17">
        <v>8.2857200000000006E-2</v>
      </c>
      <c r="FG17">
        <v>21964.6</v>
      </c>
      <c r="FH17">
        <v>22159.3</v>
      </c>
      <c r="FI17">
        <v>22692.1</v>
      </c>
      <c r="FJ17">
        <v>26769.7</v>
      </c>
      <c r="FK17">
        <v>29372.1</v>
      </c>
      <c r="FL17">
        <v>38471.5</v>
      </c>
      <c r="FM17">
        <v>32387.599999999999</v>
      </c>
      <c r="FN17">
        <v>42568</v>
      </c>
      <c r="FO17">
        <v>1.97892</v>
      </c>
      <c r="FP17">
        <v>1.9380999999999999</v>
      </c>
      <c r="FQ17">
        <v>8.0503500000000006E-2</v>
      </c>
      <c r="FR17">
        <v>0</v>
      </c>
      <c r="FS17">
        <v>25.691400000000002</v>
      </c>
      <c r="FT17">
        <v>999.9</v>
      </c>
      <c r="FU17">
        <v>36.869999999999997</v>
      </c>
      <c r="FV17">
        <v>36.476999999999997</v>
      </c>
      <c r="FW17">
        <v>22.665199999999999</v>
      </c>
      <c r="FX17">
        <v>60.364199999999997</v>
      </c>
      <c r="FY17">
        <v>44.819699999999997</v>
      </c>
      <c r="FZ17">
        <v>1</v>
      </c>
      <c r="GA17">
        <v>0.25759700000000002</v>
      </c>
      <c r="GB17">
        <v>3.8283</v>
      </c>
      <c r="GC17">
        <v>20.2531</v>
      </c>
      <c r="GD17">
        <v>5.2208800000000002</v>
      </c>
      <c r="GE17">
        <v>11.956</v>
      </c>
      <c r="GF17">
        <v>4.9707999999999997</v>
      </c>
      <c r="GG17">
        <v>3.29433</v>
      </c>
      <c r="GH17">
        <v>549.6</v>
      </c>
      <c r="GI17">
        <v>9999</v>
      </c>
      <c r="GJ17">
        <v>9999</v>
      </c>
      <c r="GK17">
        <v>9999</v>
      </c>
      <c r="GL17">
        <v>1.86554</v>
      </c>
      <c r="GM17">
        <v>1.8647800000000001</v>
      </c>
      <c r="GN17">
        <v>1.8650899999999999</v>
      </c>
      <c r="GO17">
        <v>1.86798</v>
      </c>
      <c r="GP17">
        <v>1.8623099999999999</v>
      </c>
      <c r="GQ17">
        <v>1.8605</v>
      </c>
      <c r="GR17">
        <v>1.8566499999999999</v>
      </c>
      <c r="GS17">
        <v>1.8628199999999999</v>
      </c>
      <c r="GT17" t="s">
        <v>351</v>
      </c>
      <c r="GU17" t="s">
        <v>19</v>
      </c>
      <c r="GV17" t="s">
        <v>19</v>
      </c>
      <c r="GW17" t="s">
        <v>19</v>
      </c>
      <c r="GX17" t="s">
        <v>352</v>
      </c>
      <c r="GY17" t="s">
        <v>353</v>
      </c>
      <c r="GZ17" t="s">
        <v>354</v>
      </c>
      <c r="HA17" t="s">
        <v>354</v>
      </c>
      <c r="HB17" t="s">
        <v>354</v>
      </c>
      <c r="HC17" t="s">
        <v>354</v>
      </c>
      <c r="HD17">
        <v>0</v>
      </c>
      <c r="HE17">
        <v>100</v>
      </c>
      <c r="HF17">
        <v>100</v>
      </c>
      <c r="HG17">
        <v>3.71</v>
      </c>
      <c r="HH17">
        <v>0.47499999999999998</v>
      </c>
      <c r="HI17">
        <v>2</v>
      </c>
      <c r="HJ17">
        <v>498.66699999999997</v>
      </c>
      <c r="HK17">
        <v>513.55100000000004</v>
      </c>
      <c r="HL17">
        <v>21.650200000000002</v>
      </c>
      <c r="HM17">
        <v>30.446899999999999</v>
      </c>
      <c r="HN17">
        <v>30.0002</v>
      </c>
      <c r="HO17">
        <v>30.4314</v>
      </c>
      <c r="HP17">
        <v>30.416</v>
      </c>
      <c r="HQ17">
        <v>21.295000000000002</v>
      </c>
      <c r="HR17">
        <v>28.392299999999999</v>
      </c>
      <c r="HS17">
        <v>0</v>
      </c>
      <c r="HT17">
        <v>21.632000000000001</v>
      </c>
      <c r="HU17">
        <v>400</v>
      </c>
      <c r="HV17">
        <v>16.3445</v>
      </c>
      <c r="HW17">
        <v>99.730800000000002</v>
      </c>
      <c r="HX17">
        <v>103.86499999999999</v>
      </c>
    </row>
    <row r="18" spans="1:232" x14ac:dyDescent="0.25">
      <c r="A18">
        <v>2</v>
      </c>
      <c r="B18">
        <v>1566766149.5999999</v>
      </c>
      <c r="C18">
        <v>90.5</v>
      </c>
      <c r="D18" t="s">
        <v>355</v>
      </c>
      <c r="E18" t="s">
        <v>356</v>
      </c>
      <c r="G18">
        <v>1566766149.5999999</v>
      </c>
      <c r="H18">
        <f t="shared" si="0"/>
        <v>1.9316735344287444E-3</v>
      </c>
      <c r="I18">
        <f t="shared" si="1"/>
        <v>15.407287146292056</v>
      </c>
      <c r="J18">
        <f t="shared" si="2"/>
        <v>280.83499999999998</v>
      </c>
      <c r="K18">
        <f t="shared" si="3"/>
        <v>50.887594501724948</v>
      </c>
      <c r="L18">
        <f t="shared" si="4"/>
        <v>5.077211798056469</v>
      </c>
      <c r="M18">
        <f t="shared" si="5"/>
        <v>28.019771601875497</v>
      </c>
      <c r="N18">
        <f t="shared" si="6"/>
        <v>0.11201541695983272</v>
      </c>
      <c r="O18">
        <f t="shared" si="7"/>
        <v>2.255576888178549</v>
      </c>
      <c r="P18">
        <f t="shared" si="8"/>
        <v>0.10901423726351073</v>
      </c>
      <c r="Q18">
        <f t="shared" si="9"/>
        <v>6.839684488066794E-2</v>
      </c>
      <c r="R18">
        <f t="shared" si="10"/>
        <v>321.42865055657001</v>
      </c>
      <c r="S18">
        <f t="shared" si="11"/>
        <v>27.78950981312142</v>
      </c>
      <c r="T18">
        <f t="shared" si="12"/>
        <v>27.041</v>
      </c>
      <c r="U18">
        <f t="shared" si="13"/>
        <v>3.5877874857726639</v>
      </c>
      <c r="V18">
        <f t="shared" si="14"/>
        <v>55.317476145367841</v>
      </c>
      <c r="W18">
        <f t="shared" si="15"/>
        <v>1.8682009484548501</v>
      </c>
      <c r="X18">
        <f t="shared" si="16"/>
        <v>3.3772346076408786</v>
      </c>
      <c r="Y18">
        <f t="shared" si="17"/>
        <v>1.7195865373178139</v>
      </c>
      <c r="Z18">
        <f t="shared" si="18"/>
        <v>-85.186802868307623</v>
      </c>
      <c r="AA18">
        <f t="shared" si="19"/>
        <v>-124.77649065268396</v>
      </c>
      <c r="AB18">
        <f t="shared" si="20"/>
        <v>-11.882277081231409</v>
      </c>
      <c r="AC18">
        <f t="shared" si="21"/>
        <v>99.583079954347042</v>
      </c>
      <c r="AD18">
        <v>-4.1334053813579297E-2</v>
      </c>
      <c r="AE18">
        <v>4.6401096467735603E-2</v>
      </c>
      <c r="AF18">
        <v>3.46519624666099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52880.992467823591</v>
      </c>
      <c r="AL18">
        <v>0</v>
      </c>
      <c r="AM18">
        <v>153.611764705882</v>
      </c>
      <c r="AN18">
        <v>678.13199999999995</v>
      </c>
      <c r="AO18">
        <f t="shared" si="25"/>
        <v>524.52023529411792</v>
      </c>
      <c r="AP18">
        <f t="shared" si="26"/>
        <v>0.77347807697338866</v>
      </c>
      <c r="AQ18">
        <v>-1.69616101757574</v>
      </c>
      <c r="AR18" t="s">
        <v>357</v>
      </c>
      <c r="AS18">
        <v>697.54452941176498</v>
      </c>
      <c r="AT18">
        <v>790.86900000000003</v>
      </c>
      <c r="AU18">
        <f t="shared" si="27"/>
        <v>0.11800243856850512</v>
      </c>
      <c r="AV18">
        <v>0.5</v>
      </c>
      <c r="AW18">
        <f t="shared" si="28"/>
        <v>1681.1381998383995</v>
      </c>
      <c r="AX18">
        <f t="shared" si="29"/>
        <v>15.407287146292056</v>
      </c>
      <c r="AY18">
        <f t="shared" si="30"/>
        <v>99.189203575799013</v>
      </c>
      <c r="AZ18">
        <f t="shared" si="31"/>
        <v>0.31622051186732575</v>
      </c>
      <c r="BA18">
        <f t="shared" si="32"/>
        <v>1.0173731205151294E-2</v>
      </c>
      <c r="BB18">
        <f t="shared" si="33"/>
        <v>-0.14254826020491393</v>
      </c>
      <c r="BC18" t="s">
        <v>358</v>
      </c>
      <c r="BD18">
        <v>540.78</v>
      </c>
      <c r="BE18">
        <f t="shared" si="34"/>
        <v>250.08900000000006</v>
      </c>
      <c r="BF18">
        <f t="shared" si="35"/>
        <v>0.37316503560026643</v>
      </c>
      <c r="BG18">
        <f t="shared" si="36"/>
        <v>-0.82078892189411223</v>
      </c>
      <c r="BH18">
        <f t="shared" si="37"/>
        <v>0.14644709454756102</v>
      </c>
      <c r="BI18">
        <f t="shared" si="38"/>
        <v>-0.21493355720925481</v>
      </c>
      <c r="BJ18">
        <v>8557</v>
      </c>
      <c r="BK18">
        <v>300</v>
      </c>
      <c r="BL18">
        <v>300</v>
      </c>
      <c r="BM18">
        <v>300</v>
      </c>
      <c r="BN18">
        <v>10335.5</v>
      </c>
      <c r="BO18">
        <v>765.03</v>
      </c>
      <c r="BP18">
        <v>-6.8593600000000001E-3</v>
      </c>
      <c r="BQ18">
        <v>-2.1021100000000001</v>
      </c>
      <c r="BR18" t="s">
        <v>347</v>
      </c>
      <c r="BS18" t="s">
        <v>347</v>
      </c>
      <c r="BT18" t="s">
        <v>347</v>
      </c>
      <c r="BU18" t="s">
        <v>347</v>
      </c>
      <c r="BV18" t="s">
        <v>347</v>
      </c>
      <c r="BW18" t="s">
        <v>347</v>
      </c>
      <c r="BX18" t="s">
        <v>347</v>
      </c>
      <c r="BY18" t="s">
        <v>347</v>
      </c>
      <c r="BZ18" t="s">
        <v>347</v>
      </c>
      <c r="CA18" t="s">
        <v>347</v>
      </c>
      <c r="CB18">
        <f t="shared" si="39"/>
        <v>1999.93</v>
      </c>
      <c r="CC18">
        <f t="shared" si="40"/>
        <v>1681.1381998383995</v>
      </c>
      <c r="CD18">
        <f t="shared" si="41"/>
        <v>0.84059852086743003</v>
      </c>
      <c r="CE18">
        <f t="shared" si="42"/>
        <v>0.19119704173486007</v>
      </c>
      <c r="CF18">
        <v>6</v>
      </c>
      <c r="CG18">
        <v>0.5</v>
      </c>
      <c r="CH18" t="s">
        <v>348</v>
      </c>
      <c r="CI18">
        <v>1566766149.5999999</v>
      </c>
      <c r="CJ18">
        <v>280.83499999999998</v>
      </c>
      <c r="CK18">
        <v>299.97300000000001</v>
      </c>
      <c r="CL18">
        <v>18.724499999999999</v>
      </c>
      <c r="CM18">
        <v>16.450099999999999</v>
      </c>
      <c r="CN18">
        <v>500.04500000000002</v>
      </c>
      <c r="CO18">
        <v>99.673100000000005</v>
      </c>
      <c r="CP18">
        <v>9.9975300000000003E-2</v>
      </c>
      <c r="CQ18">
        <v>26.014900000000001</v>
      </c>
      <c r="CR18">
        <v>27.041</v>
      </c>
      <c r="CS18">
        <v>999.9</v>
      </c>
      <c r="CT18">
        <v>0</v>
      </c>
      <c r="CU18">
        <v>0</v>
      </c>
      <c r="CV18">
        <v>10000.6</v>
      </c>
      <c r="CW18">
        <v>0</v>
      </c>
      <c r="CX18">
        <v>1267.56</v>
      </c>
      <c r="CY18">
        <v>-19.138200000000001</v>
      </c>
      <c r="CZ18">
        <v>286.19400000000002</v>
      </c>
      <c r="DA18">
        <v>304.99</v>
      </c>
      <c r="DB18">
        <v>2.27441</v>
      </c>
      <c r="DC18">
        <v>277.14</v>
      </c>
      <c r="DD18">
        <v>299.97300000000001</v>
      </c>
      <c r="DE18">
        <v>18.247499999999999</v>
      </c>
      <c r="DF18">
        <v>16.450099999999999</v>
      </c>
      <c r="DG18">
        <v>1.86633</v>
      </c>
      <c r="DH18">
        <v>1.6396299999999999</v>
      </c>
      <c r="DI18">
        <v>16.3537</v>
      </c>
      <c r="DJ18">
        <v>14.336399999999999</v>
      </c>
      <c r="DK18">
        <v>1999.93</v>
      </c>
      <c r="DL18">
        <v>0.98</v>
      </c>
      <c r="DM18">
        <v>1.9999699999999999E-2</v>
      </c>
      <c r="DN18">
        <v>0</v>
      </c>
      <c r="DO18">
        <v>697.54200000000003</v>
      </c>
      <c r="DP18">
        <v>5.0002700000000004</v>
      </c>
      <c r="DQ18">
        <v>18145.400000000001</v>
      </c>
      <c r="DR18">
        <v>16185.3</v>
      </c>
      <c r="DS18">
        <v>46.125</v>
      </c>
      <c r="DT18">
        <v>47.375</v>
      </c>
      <c r="DU18">
        <v>46.811999999999998</v>
      </c>
      <c r="DV18">
        <v>46.875</v>
      </c>
      <c r="DW18">
        <v>47.436999999999998</v>
      </c>
      <c r="DX18">
        <v>1955.03</v>
      </c>
      <c r="DY18">
        <v>39.9</v>
      </c>
      <c r="DZ18">
        <v>0</v>
      </c>
      <c r="EA18">
        <v>89.799999952316298</v>
      </c>
      <c r="EB18">
        <v>697.54452941176498</v>
      </c>
      <c r="EC18">
        <v>-1.7090686524955601</v>
      </c>
      <c r="ED18">
        <v>29.6813716393244</v>
      </c>
      <c r="EE18">
        <v>18131.217647058798</v>
      </c>
      <c r="EF18">
        <v>10</v>
      </c>
      <c r="EG18">
        <v>1566766120.5999999</v>
      </c>
      <c r="EH18" t="s">
        <v>359</v>
      </c>
      <c r="EI18">
        <v>88</v>
      </c>
      <c r="EJ18">
        <v>3.6949999999999998</v>
      </c>
      <c r="EK18">
        <v>0.47699999999999998</v>
      </c>
      <c r="EL18">
        <v>300</v>
      </c>
      <c r="EM18">
        <v>16</v>
      </c>
      <c r="EN18">
        <v>0.18</v>
      </c>
      <c r="EO18">
        <v>0.11</v>
      </c>
      <c r="EP18">
        <v>15.410417489579601</v>
      </c>
      <c r="EQ18">
        <v>0.22042620225361201</v>
      </c>
      <c r="ER18">
        <v>4.6797141134710799E-2</v>
      </c>
      <c r="ES18">
        <v>1</v>
      </c>
      <c r="ET18">
        <v>0.107214588789199</v>
      </c>
      <c r="EU18">
        <v>5.79406410248803E-2</v>
      </c>
      <c r="EV18">
        <v>7.0948403264643901E-3</v>
      </c>
      <c r="EW18">
        <v>1</v>
      </c>
      <c r="EX18">
        <v>2</v>
      </c>
      <c r="EY18">
        <v>2</v>
      </c>
      <c r="EZ18" t="s">
        <v>350</v>
      </c>
      <c r="FA18">
        <v>2.9521999999999999</v>
      </c>
      <c r="FB18">
        <v>2.7774000000000001</v>
      </c>
      <c r="FC18">
        <v>7.1011299999999999E-2</v>
      </c>
      <c r="FD18">
        <v>7.3844000000000007E-2</v>
      </c>
      <c r="FE18">
        <v>9.3858200000000003E-2</v>
      </c>
      <c r="FF18">
        <v>8.2841100000000001E-2</v>
      </c>
      <c r="FG18">
        <v>22422.6</v>
      </c>
      <c r="FH18">
        <v>22616.7</v>
      </c>
      <c r="FI18">
        <v>22689.599999999999</v>
      </c>
      <c r="FJ18">
        <v>26766.1</v>
      </c>
      <c r="FK18">
        <v>29365.599999999999</v>
      </c>
      <c r="FL18">
        <v>38467.5</v>
      </c>
      <c r="FM18">
        <v>32384.1</v>
      </c>
      <c r="FN18">
        <v>42563.1</v>
      </c>
      <c r="FO18">
        <v>1.9782999999999999</v>
      </c>
      <c r="FP18">
        <v>1.9371499999999999</v>
      </c>
      <c r="FQ18">
        <v>7.9516299999999998E-2</v>
      </c>
      <c r="FR18">
        <v>0</v>
      </c>
      <c r="FS18">
        <v>25.7394</v>
      </c>
      <c r="FT18">
        <v>999.9</v>
      </c>
      <c r="FU18">
        <v>36.765999999999998</v>
      </c>
      <c r="FV18">
        <v>36.436999999999998</v>
      </c>
      <c r="FW18">
        <v>22.551400000000001</v>
      </c>
      <c r="FX18">
        <v>60.394199999999998</v>
      </c>
      <c r="FY18">
        <v>44.647399999999998</v>
      </c>
      <c r="FZ18">
        <v>1</v>
      </c>
      <c r="GA18">
        <v>0.26268799999999998</v>
      </c>
      <c r="GB18">
        <v>3.9766499999999998</v>
      </c>
      <c r="GC18">
        <v>20.25</v>
      </c>
      <c r="GD18">
        <v>5.2232799999999999</v>
      </c>
      <c r="GE18">
        <v>11.956</v>
      </c>
      <c r="GF18">
        <v>4.9714999999999998</v>
      </c>
      <c r="GG18">
        <v>3.2949999999999999</v>
      </c>
      <c r="GH18">
        <v>549.6</v>
      </c>
      <c r="GI18">
        <v>9999</v>
      </c>
      <c r="GJ18">
        <v>9999</v>
      </c>
      <c r="GK18">
        <v>9999</v>
      </c>
      <c r="GL18">
        <v>1.86554</v>
      </c>
      <c r="GM18">
        <v>1.8648100000000001</v>
      </c>
      <c r="GN18">
        <v>1.86517</v>
      </c>
      <c r="GO18">
        <v>1.86805</v>
      </c>
      <c r="GP18">
        <v>1.86233</v>
      </c>
      <c r="GQ18">
        <v>1.8605</v>
      </c>
      <c r="GR18">
        <v>1.85669</v>
      </c>
      <c r="GS18">
        <v>1.86286</v>
      </c>
      <c r="GT18" t="s">
        <v>351</v>
      </c>
      <c r="GU18" t="s">
        <v>19</v>
      </c>
      <c r="GV18" t="s">
        <v>19</v>
      </c>
      <c r="GW18" t="s">
        <v>19</v>
      </c>
      <c r="GX18" t="s">
        <v>352</v>
      </c>
      <c r="GY18" t="s">
        <v>353</v>
      </c>
      <c r="GZ18" t="s">
        <v>354</v>
      </c>
      <c r="HA18" t="s">
        <v>354</v>
      </c>
      <c r="HB18" t="s">
        <v>354</v>
      </c>
      <c r="HC18" t="s">
        <v>354</v>
      </c>
      <c r="HD18">
        <v>0</v>
      </c>
      <c r="HE18">
        <v>100</v>
      </c>
      <c r="HF18">
        <v>100</v>
      </c>
      <c r="HG18">
        <v>3.6949999999999998</v>
      </c>
      <c r="HH18">
        <v>0.47699999999999998</v>
      </c>
      <c r="HI18">
        <v>2</v>
      </c>
      <c r="HJ18">
        <v>498.66500000000002</v>
      </c>
      <c r="HK18">
        <v>513.30799999999999</v>
      </c>
      <c r="HL18">
        <v>21.769600000000001</v>
      </c>
      <c r="HM18">
        <v>30.500800000000002</v>
      </c>
      <c r="HN18">
        <v>30.000399999999999</v>
      </c>
      <c r="HO18">
        <v>30.480699999999999</v>
      </c>
      <c r="HP18">
        <v>30.464300000000001</v>
      </c>
      <c r="HQ18">
        <v>16.923400000000001</v>
      </c>
      <c r="HR18">
        <v>27.923200000000001</v>
      </c>
      <c r="HS18">
        <v>0</v>
      </c>
      <c r="HT18">
        <v>21.736899999999999</v>
      </c>
      <c r="HU18">
        <v>300</v>
      </c>
      <c r="HV18">
        <v>16.366700000000002</v>
      </c>
      <c r="HW18">
        <v>99.72</v>
      </c>
      <c r="HX18">
        <v>103.852</v>
      </c>
    </row>
    <row r="19" spans="1:232" x14ac:dyDescent="0.25">
      <c r="A19">
        <v>3</v>
      </c>
      <c r="B19">
        <v>1566766270.0999999</v>
      </c>
      <c r="C19">
        <v>211</v>
      </c>
      <c r="D19" t="s">
        <v>360</v>
      </c>
      <c r="E19" t="s">
        <v>361</v>
      </c>
      <c r="G19">
        <v>1566766270.0999999</v>
      </c>
      <c r="H19">
        <f t="shared" si="0"/>
        <v>2.5320339010400403E-3</v>
      </c>
      <c r="I19">
        <f t="shared" si="1"/>
        <v>12.746542778535805</v>
      </c>
      <c r="J19">
        <f t="shared" si="2"/>
        <v>184.18700000000001</v>
      </c>
      <c r="K19">
        <f t="shared" si="3"/>
        <v>41.439669486574182</v>
      </c>
      <c r="L19">
        <f t="shared" si="4"/>
        <v>4.134397314790653</v>
      </c>
      <c r="M19">
        <f t="shared" si="5"/>
        <v>18.376165825020902</v>
      </c>
      <c r="N19">
        <f t="shared" si="6"/>
        <v>0.15069556347934118</v>
      </c>
      <c r="O19">
        <f t="shared" si="7"/>
        <v>2.2595453782525077</v>
      </c>
      <c r="P19">
        <f t="shared" si="8"/>
        <v>0.14532648663384762</v>
      </c>
      <c r="Q19">
        <f t="shared" si="9"/>
        <v>9.1295507381621177E-2</v>
      </c>
      <c r="R19">
        <f t="shared" si="10"/>
        <v>321.4110946353677</v>
      </c>
      <c r="S19">
        <f t="shared" si="11"/>
        <v>27.526251501563078</v>
      </c>
      <c r="T19">
        <f t="shared" si="12"/>
        <v>26.926500000000001</v>
      </c>
      <c r="U19">
        <f t="shared" si="13"/>
        <v>3.563738124279701</v>
      </c>
      <c r="V19">
        <f t="shared" si="14"/>
        <v>55.657287878037167</v>
      </c>
      <c r="W19">
        <f t="shared" si="15"/>
        <v>1.8728151106450501</v>
      </c>
      <c r="X19">
        <f t="shared" si="16"/>
        <v>3.3649054455347951</v>
      </c>
      <c r="Y19">
        <f t="shared" si="17"/>
        <v>1.6909230136346509</v>
      </c>
      <c r="Z19">
        <f t="shared" si="18"/>
        <v>-111.66269503586578</v>
      </c>
      <c r="AA19">
        <f t="shared" si="19"/>
        <v>-118.57628859484892</v>
      </c>
      <c r="AB19">
        <f t="shared" si="20"/>
        <v>-11.262056777864842</v>
      </c>
      <c r="AC19">
        <f t="shared" si="21"/>
        <v>79.910054226788176</v>
      </c>
      <c r="AD19">
        <v>-4.1441217441954399E-2</v>
      </c>
      <c r="AE19">
        <v>4.6521397028636099E-2</v>
      </c>
      <c r="AF19">
        <v>3.4723008239910498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53023.314654265174</v>
      </c>
      <c r="AL19">
        <v>0</v>
      </c>
      <c r="AM19">
        <v>153.611764705882</v>
      </c>
      <c r="AN19">
        <v>678.13199999999995</v>
      </c>
      <c r="AO19">
        <f t="shared" si="25"/>
        <v>524.52023529411792</v>
      </c>
      <c r="AP19">
        <f t="shared" si="26"/>
        <v>0.77347807697338866</v>
      </c>
      <c r="AQ19">
        <v>-1.69616101757574</v>
      </c>
      <c r="AR19" t="s">
        <v>362</v>
      </c>
      <c r="AS19">
        <v>696.80600000000004</v>
      </c>
      <c r="AT19">
        <v>771.54499999999996</v>
      </c>
      <c r="AU19">
        <f t="shared" si="27"/>
        <v>9.6869268804800623E-2</v>
      </c>
      <c r="AV19">
        <v>0.5</v>
      </c>
      <c r="AW19">
        <f t="shared" si="28"/>
        <v>1681.0457998383904</v>
      </c>
      <c r="AX19">
        <f t="shared" si="29"/>
        <v>12.746542778535805</v>
      </c>
      <c r="AY19">
        <f t="shared" si="30"/>
        <v>81.420838728863046</v>
      </c>
      <c r="AZ19">
        <f t="shared" si="31"/>
        <v>0.29253640422788035</v>
      </c>
      <c r="BA19">
        <f t="shared" si="32"/>
        <v>8.591499290203761E-3</v>
      </c>
      <c r="BB19">
        <f t="shared" si="33"/>
        <v>-0.12107265292367914</v>
      </c>
      <c r="BC19" t="s">
        <v>363</v>
      </c>
      <c r="BD19">
        <v>545.84</v>
      </c>
      <c r="BE19">
        <f t="shared" si="34"/>
        <v>225.70499999999993</v>
      </c>
      <c r="BF19">
        <f t="shared" si="35"/>
        <v>0.33113577457300436</v>
      </c>
      <c r="BG19">
        <f t="shared" si="36"/>
        <v>-0.70611223656759348</v>
      </c>
      <c r="BH19">
        <f t="shared" si="37"/>
        <v>0.12094995985193509</v>
      </c>
      <c r="BI19">
        <f t="shared" si="38"/>
        <v>-0.17809227121165283</v>
      </c>
      <c r="BJ19">
        <v>8559</v>
      </c>
      <c r="BK19">
        <v>300</v>
      </c>
      <c r="BL19">
        <v>300</v>
      </c>
      <c r="BM19">
        <v>300</v>
      </c>
      <c r="BN19">
        <v>10335</v>
      </c>
      <c r="BO19">
        <v>749.98299999999995</v>
      </c>
      <c r="BP19">
        <v>-6.8589499999999999E-3</v>
      </c>
      <c r="BQ19">
        <v>-1.28894</v>
      </c>
      <c r="BR19" t="s">
        <v>347</v>
      </c>
      <c r="BS19" t="s">
        <v>347</v>
      </c>
      <c r="BT19" t="s">
        <v>347</v>
      </c>
      <c r="BU19" t="s">
        <v>347</v>
      </c>
      <c r="BV19" t="s">
        <v>347</v>
      </c>
      <c r="BW19" t="s">
        <v>347</v>
      </c>
      <c r="BX19" t="s">
        <v>347</v>
      </c>
      <c r="BY19" t="s">
        <v>347</v>
      </c>
      <c r="BZ19" t="s">
        <v>347</v>
      </c>
      <c r="CA19" t="s">
        <v>347</v>
      </c>
      <c r="CB19">
        <f t="shared" si="39"/>
        <v>1999.82</v>
      </c>
      <c r="CC19">
        <f t="shared" si="40"/>
        <v>1681.0457998383904</v>
      </c>
      <c r="CD19">
        <f t="shared" si="41"/>
        <v>0.84059855378903625</v>
      </c>
      <c r="CE19">
        <f t="shared" si="42"/>
        <v>0.19119710757807251</v>
      </c>
      <c r="CF19">
        <v>6</v>
      </c>
      <c r="CG19">
        <v>0.5</v>
      </c>
      <c r="CH19" t="s">
        <v>348</v>
      </c>
      <c r="CI19">
        <v>1566766270.0999999</v>
      </c>
      <c r="CJ19">
        <v>184.18700000000001</v>
      </c>
      <c r="CK19">
        <v>200.04300000000001</v>
      </c>
      <c r="CL19">
        <v>18.7715</v>
      </c>
      <c r="CM19">
        <v>15.79</v>
      </c>
      <c r="CN19">
        <v>499.98399999999998</v>
      </c>
      <c r="CO19">
        <v>99.669399999999996</v>
      </c>
      <c r="CP19">
        <v>9.9670700000000001E-2</v>
      </c>
      <c r="CQ19">
        <v>25.953099999999999</v>
      </c>
      <c r="CR19">
        <v>26.926500000000001</v>
      </c>
      <c r="CS19">
        <v>999.9</v>
      </c>
      <c r="CT19">
        <v>0</v>
      </c>
      <c r="CU19">
        <v>0</v>
      </c>
      <c r="CV19">
        <v>10026.9</v>
      </c>
      <c r="CW19">
        <v>0</v>
      </c>
      <c r="CX19">
        <v>1246.3399999999999</v>
      </c>
      <c r="CY19">
        <v>-15.8566</v>
      </c>
      <c r="CZ19">
        <v>187.71</v>
      </c>
      <c r="DA19">
        <v>203.25299999999999</v>
      </c>
      <c r="DB19">
        <v>2.98143</v>
      </c>
      <c r="DC19">
        <v>180.56700000000001</v>
      </c>
      <c r="DD19">
        <v>200.04300000000001</v>
      </c>
      <c r="DE19">
        <v>18.293500000000002</v>
      </c>
      <c r="DF19">
        <v>15.79</v>
      </c>
      <c r="DG19">
        <v>1.87094</v>
      </c>
      <c r="DH19">
        <v>1.57378</v>
      </c>
      <c r="DI19">
        <v>16.392399999999999</v>
      </c>
      <c r="DJ19">
        <v>13.704499999999999</v>
      </c>
      <c r="DK19">
        <v>1999.82</v>
      </c>
      <c r="DL19">
        <v>0.98</v>
      </c>
      <c r="DM19">
        <v>1.9999699999999999E-2</v>
      </c>
      <c r="DN19">
        <v>0</v>
      </c>
      <c r="DO19">
        <v>696.69299999999998</v>
      </c>
      <c r="DP19">
        <v>5.0002700000000004</v>
      </c>
      <c r="DQ19">
        <v>18047.7</v>
      </c>
      <c r="DR19">
        <v>16184.4</v>
      </c>
      <c r="DS19">
        <v>46.25</v>
      </c>
      <c r="DT19">
        <v>47.436999999999998</v>
      </c>
      <c r="DU19">
        <v>46.936999999999998</v>
      </c>
      <c r="DV19">
        <v>46.936999999999998</v>
      </c>
      <c r="DW19">
        <v>47.5</v>
      </c>
      <c r="DX19">
        <v>1954.92</v>
      </c>
      <c r="DY19">
        <v>39.9</v>
      </c>
      <c r="DZ19">
        <v>0</v>
      </c>
      <c r="EA19">
        <v>119.89999985694899</v>
      </c>
      <c r="EB19">
        <v>696.80600000000004</v>
      </c>
      <c r="EC19">
        <v>-1.39019610776416</v>
      </c>
      <c r="ED19">
        <v>-244.53431623524801</v>
      </c>
      <c r="EE19">
        <v>18071.405882352901</v>
      </c>
      <c r="EF19">
        <v>10</v>
      </c>
      <c r="EG19">
        <v>1566766216.0999999</v>
      </c>
      <c r="EH19" t="s">
        <v>364</v>
      </c>
      <c r="EI19">
        <v>89</v>
      </c>
      <c r="EJ19">
        <v>3.62</v>
      </c>
      <c r="EK19">
        <v>0.47799999999999998</v>
      </c>
      <c r="EL19">
        <v>200</v>
      </c>
      <c r="EM19">
        <v>16</v>
      </c>
      <c r="EN19">
        <v>0.22</v>
      </c>
      <c r="EO19">
        <v>0.11</v>
      </c>
      <c r="EP19">
        <v>12.4245870412174</v>
      </c>
      <c r="EQ19">
        <v>1.5935960254850701</v>
      </c>
      <c r="ER19">
        <v>0.16598919750441499</v>
      </c>
      <c r="ES19">
        <v>0</v>
      </c>
      <c r="ET19">
        <v>0.145426580281448</v>
      </c>
      <c r="EU19">
        <v>2.0871401929217302E-2</v>
      </c>
      <c r="EV19">
        <v>2.21249752444051E-3</v>
      </c>
      <c r="EW19">
        <v>1</v>
      </c>
      <c r="EX19">
        <v>1</v>
      </c>
      <c r="EY19">
        <v>2</v>
      </c>
      <c r="EZ19" t="s">
        <v>365</v>
      </c>
      <c r="FA19">
        <v>2.952</v>
      </c>
      <c r="FB19">
        <v>2.7773300000000001</v>
      </c>
      <c r="FC19">
        <v>4.9029099999999999E-2</v>
      </c>
      <c r="FD19">
        <v>5.2348899999999997E-2</v>
      </c>
      <c r="FE19">
        <v>9.4011999999999998E-2</v>
      </c>
      <c r="FF19">
        <v>8.0391699999999996E-2</v>
      </c>
      <c r="FG19">
        <v>22950.6</v>
      </c>
      <c r="FH19">
        <v>23139.1</v>
      </c>
      <c r="FI19">
        <v>22687.5</v>
      </c>
      <c r="FJ19">
        <v>26763.5</v>
      </c>
      <c r="FK19">
        <v>29357.9</v>
      </c>
      <c r="FL19">
        <v>38567.1</v>
      </c>
      <c r="FM19">
        <v>32381.4</v>
      </c>
      <c r="FN19">
        <v>42559.9</v>
      </c>
      <c r="FO19">
        <v>1.97855</v>
      </c>
      <c r="FP19">
        <v>1.93547</v>
      </c>
      <c r="FQ19">
        <v>7.5798500000000005E-2</v>
      </c>
      <c r="FR19">
        <v>0</v>
      </c>
      <c r="FS19">
        <v>25.685500000000001</v>
      </c>
      <c r="FT19">
        <v>999.9</v>
      </c>
      <c r="FU19">
        <v>36.667999999999999</v>
      </c>
      <c r="FV19">
        <v>36.405999999999999</v>
      </c>
      <c r="FW19">
        <v>22.454899999999999</v>
      </c>
      <c r="FX19">
        <v>60.174199999999999</v>
      </c>
      <c r="FY19">
        <v>44.6434</v>
      </c>
      <c r="FZ19">
        <v>1</v>
      </c>
      <c r="GA19">
        <v>0.26436700000000002</v>
      </c>
      <c r="GB19">
        <v>3.26505</v>
      </c>
      <c r="GC19">
        <v>20.265799999999999</v>
      </c>
      <c r="GD19">
        <v>5.2226800000000004</v>
      </c>
      <c r="GE19">
        <v>11.956</v>
      </c>
      <c r="GF19">
        <v>4.97105</v>
      </c>
      <c r="GG19">
        <v>3.2949999999999999</v>
      </c>
      <c r="GH19">
        <v>549.6</v>
      </c>
      <c r="GI19">
        <v>9999</v>
      </c>
      <c r="GJ19">
        <v>9999</v>
      </c>
      <c r="GK19">
        <v>9999</v>
      </c>
      <c r="GL19">
        <v>1.8655600000000001</v>
      </c>
      <c r="GM19">
        <v>1.86486</v>
      </c>
      <c r="GN19">
        <v>1.8651500000000001</v>
      </c>
      <c r="GO19">
        <v>1.86809</v>
      </c>
      <c r="GP19">
        <v>1.8623400000000001</v>
      </c>
      <c r="GQ19">
        <v>1.8605</v>
      </c>
      <c r="GR19">
        <v>1.85669</v>
      </c>
      <c r="GS19">
        <v>1.8629100000000001</v>
      </c>
      <c r="GT19" t="s">
        <v>351</v>
      </c>
      <c r="GU19" t="s">
        <v>19</v>
      </c>
      <c r="GV19" t="s">
        <v>19</v>
      </c>
      <c r="GW19" t="s">
        <v>19</v>
      </c>
      <c r="GX19" t="s">
        <v>352</v>
      </c>
      <c r="GY19" t="s">
        <v>353</v>
      </c>
      <c r="GZ19" t="s">
        <v>354</v>
      </c>
      <c r="HA19" t="s">
        <v>354</v>
      </c>
      <c r="HB19" t="s">
        <v>354</v>
      </c>
      <c r="HC19" t="s">
        <v>354</v>
      </c>
      <c r="HD19">
        <v>0</v>
      </c>
      <c r="HE19">
        <v>100</v>
      </c>
      <c r="HF19">
        <v>100</v>
      </c>
      <c r="HG19">
        <v>3.62</v>
      </c>
      <c r="HH19">
        <v>0.47799999999999998</v>
      </c>
      <c r="HI19">
        <v>2</v>
      </c>
      <c r="HJ19">
        <v>499.34300000000002</v>
      </c>
      <c r="HK19">
        <v>512.66099999999994</v>
      </c>
      <c r="HL19">
        <v>21.991599999999998</v>
      </c>
      <c r="HM19">
        <v>30.565999999999999</v>
      </c>
      <c r="HN19">
        <v>30.000399999999999</v>
      </c>
      <c r="HO19">
        <v>30.542000000000002</v>
      </c>
      <c r="HP19">
        <v>30.5244</v>
      </c>
      <c r="HQ19">
        <v>12.344200000000001</v>
      </c>
      <c r="HR19">
        <v>30.5534</v>
      </c>
      <c r="HS19">
        <v>0</v>
      </c>
      <c r="HT19">
        <v>22.0167</v>
      </c>
      <c r="HU19">
        <v>200</v>
      </c>
      <c r="HV19">
        <v>15.7135</v>
      </c>
      <c r="HW19">
        <v>99.711200000000005</v>
      </c>
      <c r="HX19">
        <v>103.843</v>
      </c>
    </row>
    <row r="20" spans="1:232" x14ac:dyDescent="0.25">
      <c r="A20">
        <v>4</v>
      </c>
      <c r="B20">
        <v>1566766390.5999999</v>
      </c>
      <c r="C20">
        <v>331.5</v>
      </c>
      <c r="D20" t="s">
        <v>366</v>
      </c>
      <c r="E20" t="s">
        <v>367</v>
      </c>
      <c r="G20">
        <v>1566766390.5999999</v>
      </c>
      <c r="H20">
        <f t="shared" si="0"/>
        <v>3.2195979950716677E-3</v>
      </c>
      <c r="I20">
        <f t="shared" si="1"/>
        <v>8.007738885770058</v>
      </c>
      <c r="J20">
        <f t="shared" si="2"/>
        <v>90.023200000000003</v>
      </c>
      <c r="K20">
        <f t="shared" si="3"/>
        <v>20.118014133020317</v>
      </c>
      <c r="L20">
        <f t="shared" si="4"/>
        <v>2.0072614816427037</v>
      </c>
      <c r="M20">
        <f t="shared" si="5"/>
        <v>8.9820049145720002</v>
      </c>
      <c r="N20">
        <f t="shared" si="6"/>
        <v>0.19502851663720477</v>
      </c>
      <c r="O20">
        <f t="shared" si="7"/>
        <v>2.2534866268030074</v>
      </c>
      <c r="P20">
        <f t="shared" si="8"/>
        <v>0.1861132112490862</v>
      </c>
      <c r="Q20">
        <f t="shared" si="9"/>
        <v>0.11708779542398798</v>
      </c>
      <c r="R20">
        <f t="shared" si="10"/>
        <v>321.46216640616205</v>
      </c>
      <c r="S20">
        <f t="shared" si="11"/>
        <v>27.406700756174672</v>
      </c>
      <c r="T20">
        <f t="shared" si="12"/>
        <v>26.929500000000001</v>
      </c>
      <c r="U20">
        <f t="shared" si="13"/>
        <v>3.5643664387099965</v>
      </c>
      <c r="V20">
        <f t="shared" si="14"/>
        <v>55.689377945376542</v>
      </c>
      <c r="W20">
        <f t="shared" si="15"/>
        <v>1.8854954730960003</v>
      </c>
      <c r="X20">
        <f t="shared" si="16"/>
        <v>3.3857362798079853</v>
      </c>
      <c r="Y20">
        <f t="shared" si="17"/>
        <v>1.6788709656139962</v>
      </c>
      <c r="Z20">
        <f t="shared" si="18"/>
        <v>-141.98427158266054</v>
      </c>
      <c r="AA20">
        <f t="shared" si="19"/>
        <v>-105.95140373020804</v>
      </c>
      <c r="AB20">
        <f t="shared" si="20"/>
        <v>-10.095453770133986</v>
      </c>
      <c r="AC20">
        <f t="shared" si="21"/>
        <v>63.431037323159487</v>
      </c>
      <c r="AD20">
        <v>-4.1277678195963001E-2</v>
      </c>
      <c r="AE20">
        <v>4.6337809898185901E-2</v>
      </c>
      <c r="AF20">
        <v>3.4614561824685599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52804.315080328983</v>
      </c>
      <c r="AL20">
        <v>0</v>
      </c>
      <c r="AM20">
        <v>153.611764705882</v>
      </c>
      <c r="AN20">
        <v>678.13199999999995</v>
      </c>
      <c r="AO20">
        <f t="shared" si="25"/>
        <v>524.52023529411792</v>
      </c>
      <c r="AP20">
        <f t="shared" si="26"/>
        <v>0.77347807697338866</v>
      </c>
      <c r="AQ20">
        <v>-1.69616101757574</v>
      </c>
      <c r="AR20" t="s">
        <v>368</v>
      </c>
      <c r="AS20">
        <v>704.50447058823499</v>
      </c>
      <c r="AT20">
        <v>754.38599999999997</v>
      </c>
      <c r="AU20">
        <f t="shared" si="27"/>
        <v>6.6122024284338443E-2</v>
      </c>
      <c r="AV20">
        <v>0.5</v>
      </c>
      <c r="AW20">
        <f t="shared" si="28"/>
        <v>1681.3145998384161</v>
      </c>
      <c r="AX20">
        <f t="shared" si="29"/>
        <v>8.007738885770058</v>
      </c>
      <c r="AY20">
        <f t="shared" si="30"/>
        <v>55.585962400064261</v>
      </c>
      <c r="AZ20">
        <f t="shared" si="31"/>
        <v>0.25043677904945205</v>
      </c>
      <c r="BA20">
        <f t="shared" si="32"/>
        <v>5.771614606973851E-3</v>
      </c>
      <c r="BB20">
        <f t="shared" si="33"/>
        <v>-0.10108087901949403</v>
      </c>
      <c r="BC20" t="s">
        <v>369</v>
      </c>
      <c r="BD20">
        <v>565.46</v>
      </c>
      <c r="BE20">
        <f t="shared" si="34"/>
        <v>188.92599999999993</v>
      </c>
      <c r="BF20">
        <f t="shared" si="35"/>
        <v>0.26402681161812025</v>
      </c>
      <c r="BG20">
        <f t="shared" si="36"/>
        <v>-0.67677861403010575</v>
      </c>
      <c r="BH20">
        <f t="shared" si="37"/>
        <v>8.3028742714548548E-2</v>
      </c>
      <c r="BI20">
        <f t="shared" si="38"/>
        <v>-0.14537856667672996</v>
      </c>
      <c r="BJ20">
        <v>8561</v>
      </c>
      <c r="BK20">
        <v>300</v>
      </c>
      <c r="BL20">
        <v>300</v>
      </c>
      <c r="BM20">
        <v>300</v>
      </c>
      <c r="BN20">
        <v>10335.200000000001</v>
      </c>
      <c r="BO20">
        <v>740.41</v>
      </c>
      <c r="BP20">
        <v>-6.8597700000000003E-3</v>
      </c>
      <c r="BQ20">
        <v>-1.48584</v>
      </c>
      <c r="BR20" t="s">
        <v>347</v>
      </c>
      <c r="BS20" t="s">
        <v>347</v>
      </c>
      <c r="BT20" t="s">
        <v>347</v>
      </c>
      <c r="BU20" t="s">
        <v>347</v>
      </c>
      <c r="BV20" t="s">
        <v>347</v>
      </c>
      <c r="BW20" t="s">
        <v>347</v>
      </c>
      <c r="BX20" t="s">
        <v>347</v>
      </c>
      <c r="BY20" t="s">
        <v>347</v>
      </c>
      <c r="BZ20" t="s">
        <v>347</v>
      </c>
      <c r="CA20" t="s">
        <v>347</v>
      </c>
      <c r="CB20">
        <f t="shared" si="39"/>
        <v>2000.14</v>
      </c>
      <c r="CC20">
        <f t="shared" si="40"/>
        <v>1681.3145998384161</v>
      </c>
      <c r="CD20">
        <f t="shared" si="41"/>
        <v>0.84059845802714617</v>
      </c>
      <c r="CE20">
        <f t="shared" si="42"/>
        <v>0.19119691605429251</v>
      </c>
      <c r="CF20">
        <v>6</v>
      </c>
      <c r="CG20">
        <v>0.5</v>
      </c>
      <c r="CH20" t="s">
        <v>348</v>
      </c>
      <c r="CI20">
        <v>1566766390.5999999</v>
      </c>
      <c r="CJ20">
        <v>90.023200000000003</v>
      </c>
      <c r="CK20">
        <v>99.978700000000003</v>
      </c>
      <c r="CL20">
        <v>18.897600000000001</v>
      </c>
      <c r="CM20">
        <v>15.107699999999999</v>
      </c>
      <c r="CN20">
        <v>500.08</v>
      </c>
      <c r="CO20">
        <v>99.673900000000003</v>
      </c>
      <c r="CP20">
        <v>0.100435</v>
      </c>
      <c r="CQ20">
        <v>26.057400000000001</v>
      </c>
      <c r="CR20">
        <v>26.929500000000001</v>
      </c>
      <c r="CS20">
        <v>999.9</v>
      </c>
      <c r="CT20">
        <v>0</v>
      </c>
      <c r="CU20">
        <v>0</v>
      </c>
      <c r="CV20">
        <v>9986.8799999999992</v>
      </c>
      <c r="CW20">
        <v>0</v>
      </c>
      <c r="CX20">
        <v>873.56</v>
      </c>
      <c r="CY20">
        <v>-9.9555100000000003</v>
      </c>
      <c r="CZ20">
        <v>91.757199999999997</v>
      </c>
      <c r="DA20">
        <v>101.512</v>
      </c>
      <c r="DB20">
        <v>3.78993</v>
      </c>
      <c r="DC20">
        <v>86.481200000000001</v>
      </c>
      <c r="DD20">
        <v>99.978700000000003</v>
      </c>
      <c r="DE20">
        <v>18.4316</v>
      </c>
      <c r="DF20">
        <v>15.107699999999999</v>
      </c>
      <c r="DG20">
        <v>1.8835999999999999</v>
      </c>
      <c r="DH20">
        <v>1.5058400000000001</v>
      </c>
      <c r="DI20">
        <v>16.4984</v>
      </c>
      <c r="DJ20">
        <v>13.0276</v>
      </c>
      <c r="DK20">
        <v>2000.14</v>
      </c>
      <c r="DL20">
        <v>0.98</v>
      </c>
      <c r="DM20">
        <v>1.9999699999999999E-2</v>
      </c>
      <c r="DN20">
        <v>0</v>
      </c>
      <c r="DO20">
        <v>704.44399999999996</v>
      </c>
      <c r="DP20">
        <v>5.0002700000000004</v>
      </c>
      <c r="DQ20">
        <v>18204</v>
      </c>
      <c r="DR20">
        <v>16187</v>
      </c>
      <c r="DS20">
        <v>46.25</v>
      </c>
      <c r="DT20">
        <v>47.375</v>
      </c>
      <c r="DU20">
        <v>46.875</v>
      </c>
      <c r="DV20">
        <v>47</v>
      </c>
      <c r="DW20">
        <v>47.5</v>
      </c>
      <c r="DX20">
        <v>1955.24</v>
      </c>
      <c r="DY20">
        <v>39.9</v>
      </c>
      <c r="DZ20">
        <v>0</v>
      </c>
      <c r="EA20">
        <v>120</v>
      </c>
      <c r="EB20">
        <v>704.50447058823499</v>
      </c>
      <c r="EC20">
        <v>-2.8448529681619101</v>
      </c>
      <c r="ED20">
        <v>-79.681375269038597</v>
      </c>
      <c r="EE20">
        <v>18218.176470588201</v>
      </c>
      <c r="EF20">
        <v>10</v>
      </c>
      <c r="EG20">
        <v>1566766335.0999999</v>
      </c>
      <c r="EH20" t="s">
        <v>370</v>
      </c>
      <c r="EI20">
        <v>90</v>
      </c>
      <c r="EJ20">
        <v>3.5419999999999998</v>
      </c>
      <c r="EK20">
        <v>0.46600000000000003</v>
      </c>
      <c r="EL20">
        <v>100</v>
      </c>
      <c r="EM20">
        <v>16</v>
      </c>
      <c r="EN20">
        <v>0.23</v>
      </c>
      <c r="EO20">
        <v>0.08</v>
      </c>
      <c r="EP20">
        <v>7.8583214602991296</v>
      </c>
      <c r="EQ20">
        <v>0.88442371468090397</v>
      </c>
      <c r="ER20">
        <v>9.4963941103732297E-2</v>
      </c>
      <c r="ES20">
        <v>0</v>
      </c>
      <c r="ET20">
        <v>0.18995468051464801</v>
      </c>
      <c r="EU20">
        <v>3.2774483188335903E-2</v>
      </c>
      <c r="EV20">
        <v>3.4317985698943498E-3</v>
      </c>
      <c r="EW20">
        <v>1</v>
      </c>
      <c r="EX20">
        <v>1</v>
      </c>
      <c r="EY20">
        <v>2</v>
      </c>
      <c r="EZ20" t="s">
        <v>365</v>
      </c>
      <c r="FA20">
        <v>2.9522200000000001</v>
      </c>
      <c r="FB20">
        <v>2.7777400000000001</v>
      </c>
      <c r="FC20">
        <v>2.4612100000000001E-2</v>
      </c>
      <c r="FD20">
        <v>2.7587E-2</v>
      </c>
      <c r="FE20">
        <v>9.4521800000000003E-2</v>
      </c>
      <c r="FF20">
        <v>7.7831800000000007E-2</v>
      </c>
      <c r="FG20">
        <v>23538.5</v>
      </c>
      <c r="FH20">
        <v>23742.6</v>
      </c>
      <c r="FI20">
        <v>22686.6</v>
      </c>
      <c r="FJ20">
        <v>26762.6</v>
      </c>
      <c r="FK20">
        <v>29340</v>
      </c>
      <c r="FL20">
        <v>38673.599999999999</v>
      </c>
      <c r="FM20">
        <v>32380.2</v>
      </c>
      <c r="FN20">
        <v>42559.3</v>
      </c>
      <c r="FO20">
        <v>1.9831799999999999</v>
      </c>
      <c r="FP20">
        <v>1.9338500000000001</v>
      </c>
      <c r="FQ20">
        <v>7.7843700000000002E-2</v>
      </c>
      <c r="FR20">
        <v>0</v>
      </c>
      <c r="FS20">
        <v>25.655000000000001</v>
      </c>
      <c r="FT20">
        <v>999.9</v>
      </c>
      <c r="FU20">
        <v>36.497</v>
      </c>
      <c r="FV20">
        <v>36.366</v>
      </c>
      <c r="FW20">
        <v>22.2974</v>
      </c>
      <c r="FX20">
        <v>60.324300000000001</v>
      </c>
      <c r="FY20">
        <v>44.527200000000001</v>
      </c>
      <c r="FZ20">
        <v>1</v>
      </c>
      <c r="GA20">
        <v>0.263905</v>
      </c>
      <c r="GB20">
        <v>2.83081</v>
      </c>
      <c r="GC20">
        <v>20.2727</v>
      </c>
      <c r="GD20">
        <v>5.2229799999999997</v>
      </c>
      <c r="GE20">
        <v>11.956</v>
      </c>
      <c r="GF20">
        <v>4.9712500000000004</v>
      </c>
      <c r="GG20">
        <v>3.2949999999999999</v>
      </c>
      <c r="GH20">
        <v>549.70000000000005</v>
      </c>
      <c r="GI20">
        <v>9999</v>
      </c>
      <c r="GJ20">
        <v>9999</v>
      </c>
      <c r="GK20">
        <v>9999</v>
      </c>
      <c r="GL20">
        <v>1.8655900000000001</v>
      </c>
      <c r="GM20">
        <v>1.86487</v>
      </c>
      <c r="GN20">
        <v>1.8652</v>
      </c>
      <c r="GO20">
        <v>1.86812</v>
      </c>
      <c r="GP20">
        <v>1.8623400000000001</v>
      </c>
      <c r="GQ20">
        <v>1.8605</v>
      </c>
      <c r="GR20">
        <v>1.85669</v>
      </c>
      <c r="GS20">
        <v>1.86294</v>
      </c>
      <c r="GT20" t="s">
        <v>351</v>
      </c>
      <c r="GU20" t="s">
        <v>19</v>
      </c>
      <c r="GV20" t="s">
        <v>19</v>
      </c>
      <c r="GW20" t="s">
        <v>19</v>
      </c>
      <c r="GX20" t="s">
        <v>352</v>
      </c>
      <c r="GY20" t="s">
        <v>353</v>
      </c>
      <c r="GZ20" t="s">
        <v>354</v>
      </c>
      <c r="HA20" t="s">
        <v>354</v>
      </c>
      <c r="HB20" t="s">
        <v>354</v>
      </c>
      <c r="HC20" t="s">
        <v>354</v>
      </c>
      <c r="HD20">
        <v>0</v>
      </c>
      <c r="HE20">
        <v>100</v>
      </c>
      <c r="HF20">
        <v>100</v>
      </c>
      <c r="HG20">
        <v>3.5419999999999998</v>
      </c>
      <c r="HH20">
        <v>0.46600000000000003</v>
      </c>
      <c r="HI20">
        <v>2</v>
      </c>
      <c r="HJ20">
        <v>502.661</v>
      </c>
      <c r="HK20">
        <v>511.78</v>
      </c>
      <c r="HL20">
        <v>22.3232</v>
      </c>
      <c r="HM20">
        <v>30.584</v>
      </c>
      <c r="HN20">
        <v>29.999700000000001</v>
      </c>
      <c r="HO20">
        <v>30.572199999999999</v>
      </c>
      <c r="HP20">
        <v>30.553599999999999</v>
      </c>
      <c r="HQ20">
        <v>7.6233300000000002</v>
      </c>
      <c r="HR20">
        <v>33.504199999999997</v>
      </c>
      <c r="HS20">
        <v>0</v>
      </c>
      <c r="HT20">
        <v>22.333500000000001</v>
      </c>
      <c r="HU20">
        <v>100</v>
      </c>
      <c r="HV20">
        <v>14.992900000000001</v>
      </c>
      <c r="HW20">
        <v>99.707400000000007</v>
      </c>
      <c r="HX20">
        <v>103.84099999999999</v>
      </c>
    </row>
    <row r="21" spans="1:232" x14ac:dyDescent="0.25">
      <c r="A21">
        <v>5</v>
      </c>
      <c r="B21">
        <v>1566766493.5999999</v>
      </c>
      <c r="C21">
        <v>434.5</v>
      </c>
      <c r="D21" t="s">
        <v>371</v>
      </c>
      <c r="E21" t="s">
        <v>372</v>
      </c>
      <c r="G21">
        <v>1566766493.5999999</v>
      </c>
      <c r="H21">
        <f t="shared" si="0"/>
        <v>3.7685910917643873E-3</v>
      </c>
      <c r="I21">
        <f t="shared" si="1"/>
        <v>0.14581804661568959</v>
      </c>
      <c r="J21">
        <f t="shared" si="2"/>
        <v>-1.1508799999999999</v>
      </c>
      <c r="K21">
        <f t="shared" si="3"/>
        <v>-2.1703802268036694</v>
      </c>
      <c r="L21">
        <f t="shared" si="4"/>
        <v>-0.21654369036876947</v>
      </c>
      <c r="M21">
        <f t="shared" si="5"/>
        <v>-0.11482587211856</v>
      </c>
      <c r="N21">
        <f t="shared" si="6"/>
        <v>0.22960863070700469</v>
      </c>
      <c r="O21">
        <f t="shared" si="7"/>
        <v>2.2518302755119999</v>
      </c>
      <c r="P21">
        <f t="shared" si="8"/>
        <v>0.21734971058715227</v>
      </c>
      <c r="Q21">
        <f t="shared" si="9"/>
        <v>0.13689041659279941</v>
      </c>
      <c r="R21">
        <f t="shared" si="10"/>
        <v>321.43822651359307</v>
      </c>
      <c r="S21">
        <f t="shared" si="11"/>
        <v>27.44556734501349</v>
      </c>
      <c r="T21">
        <f t="shared" si="12"/>
        <v>27.06</v>
      </c>
      <c r="U21">
        <f t="shared" si="13"/>
        <v>3.5917918833762235</v>
      </c>
      <c r="V21">
        <f t="shared" si="14"/>
        <v>55.669670959231965</v>
      </c>
      <c r="W21">
        <f t="shared" si="15"/>
        <v>1.9095508211667001</v>
      </c>
      <c r="X21">
        <f t="shared" si="16"/>
        <v>3.4301456938107342</v>
      </c>
      <c r="Y21">
        <f t="shared" si="17"/>
        <v>1.6822410622095234</v>
      </c>
      <c r="Z21">
        <f t="shared" si="18"/>
        <v>-166.19486714680949</v>
      </c>
      <c r="AA21">
        <f t="shared" si="19"/>
        <v>-94.947466989462413</v>
      </c>
      <c r="AB21">
        <f t="shared" si="20"/>
        <v>-9.069532784591722</v>
      </c>
      <c r="AC21">
        <f t="shared" si="21"/>
        <v>51.226359592729438</v>
      </c>
      <c r="AD21">
        <v>-4.1233039113276401E-2</v>
      </c>
      <c r="AE21">
        <v>4.6287698617271798E-2</v>
      </c>
      <c r="AF21">
        <v>3.4584934918863199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52710.617347841144</v>
      </c>
      <c r="AL21">
        <v>0</v>
      </c>
      <c r="AM21">
        <v>153.611764705882</v>
      </c>
      <c r="AN21">
        <v>678.13199999999995</v>
      </c>
      <c r="AO21">
        <f t="shared" si="25"/>
        <v>524.52023529411792</v>
      </c>
      <c r="AP21">
        <f t="shared" si="26"/>
        <v>0.77347807697338866</v>
      </c>
      <c r="AQ21">
        <v>-1.69616101757574</v>
      </c>
      <c r="AR21" t="s">
        <v>373</v>
      </c>
      <c r="AS21">
        <v>727.62652941176498</v>
      </c>
      <c r="AT21">
        <v>750.85</v>
      </c>
      <c r="AU21">
        <f t="shared" si="27"/>
        <v>3.0929573933854981E-2</v>
      </c>
      <c r="AV21">
        <v>0.5</v>
      </c>
      <c r="AW21">
        <f t="shared" si="28"/>
        <v>1681.1885998384041</v>
      </c>
      <c r="AX21">
        <f t="shared" si="29"/>
        <v>0.14581804661568959</v>
      </c>
      <c r="AY21">
        <f t="shared" si="30"/>
        <v>25.999223547728029</v>
      </c>
      <c r="AZ21">
        <f t="shared" si="31"/>
        <v>0.21108077512152895</v>
      </c>
      <c r="BA21">
        <f t="shared" si="32"/>
        <v>1.0956409437754221E-3</v>
      </c>
      <c r="BB21">
        <f t="shared" si="33"/>
        <v>-9.6847572750882432E-2</v>
      </c>
      <c r="BC21" t="s">
        <v>374</v>
      </c>
      <c r="BD21">
        <v>592.36</v>
      </c>
      <c r="BE21">
        <f t="shared" si="34"/>
        <v>158.49</v>
      </c>
      <c r="BF21">
        <f t="shared" si="35"/>
        <v>0.14652956393611613</v>
      </c>
      <c r="BG21">
        <f t="shared" si="36"/>
        <v>-0.84780581075409378</v>
      </c>
      <c r="BH21">
        <f t="shared" si="37"/>
        <v>3.8884768616326677E-2</v>
      </c>
      <c r="BI21">
        <f t="shared" si="38"/>
        <v>-0.13863716803837778</v>
      </c>
      <c r="BJ21">
        <v>8563</v>
      </c>
      <c r="BK21">
        <v>300</v>
      </c>
      <c r="BL21">
        <v>300</v>
      </c>
      <c r="BM21">
        <v>300</v>
      </c>
      <c r="BN21">
        <v>10335.5</v>
      </c>
      <c r="BO21">
        <v>740.81299999999999</v>
      </c>
      <c r="BP21">
        <v>-6.8591800000000003E-3</v>
      </c>
      <c r="BQ21">
        <v>-1.2850299999999999</v>
      </c>
      <c r="BR21" t="s">
        <v>347</v>
      </c>
      <c r="BS21" t="s">
        <v>347</v>
      </c>
      <c r="BT21" t="s">
        <v>347</v>
      </c>
      <c r="BU21" t="s">
        <v>347</v>
      </c>
      <c r="BV21" t="s">
        <v>347</v>
      </c>
      <c r="BW21" t="s">
        <v>347</v>
      </c>
      <c r="BX21" t="s">
        <v>347</v>
      </c>
      <c r="BY21" t="s">
        <v>347</v>
      </c>
      <c r="BZ21" t="s">
        <v>347</v>
      </c>
      <c r="CA21" t="s">
        <v>347</v>
      </c>
      <c r="CB21">
        <f t="shared" si="39"/>
        <v>1999.99</v>
      </c>
      <c r="CC21">
        <f t="shared" si="40"/>
        <v>1681.1885998384041</v>
      </c>
      <c r="CD21">
        <f t="shared" si="41"/>
        <v>0.84059850291171656</v>
      </c>
      <c r="CE21">
        <f t="shared" si="42"/>
        <v>0.19119700582343332</v>
      </c>
      <c r="CF21">
        <v>6</v>
      </c>
      <c r="CG21">
        <v>0.5</v>
      </c>
      <c r="CH21" t="s">
        <v>348</v>
      </c>
      <c r="CI21">
        <v>1566766493.5999999</v>
      </c>
      <c r="CJ21">
        <v>-1.1508799999999999</v>
      </c>
      <c r="CK21">
        <v>-0.98108600000000001</v>
      </c>
      <c r="CL21">
        <v>19.139099999999999</v>
      </c>
      <c r="CM21">
        <v>14.7029</v>
      </c>
      <c r="CN21">
        <v>499.95</v>
      </c>
      <c r="CO21">
        <v>99.672200000000004</v>
      </c>
      <c r="CP21">
        <v>0.100037</v>
      </c>
      <c r="CQ21">
        <v>26.277899999999999</v>
      </c>
      <c r="CR21">
        <v>27.06</v>
      </c>
      <c r="CS21">
        <v>999.9</v>
      </c>
      <c r="CT21">
        <v>0</v>
      </c>
      <c r="CU21">
        <v>0</v>
      </c>
      <c r="CV21">
        <v>9976.25</v>
      </c>
      <c r="CW21">
        <v>0</v>
      </c>
      <c r="CX21">
        <v>1232.26</v>
      </c>
      <c r="CY21">
        <v>-0.16979</v>
      </c>
      <c r="CZ21">
        <v>-1.17333</v>
      </c>
      <c r="DA21">
        <v>-0.995726</v>
      </c>
      <c r="DB21">
        <v>4.4362399999999997</v>
      </c>
      <c r="DC21">
        <v>-4.7118799999999998</v>
      </c>
      <c r="DD21">
        <v>-0.98108600000000001</v>
      </c>
      <c r="DE21">
        <v>18.687100000000001</v>
      </c>
      <c r="DF21">
        <v>14.7029</v>
      </c>
      <c r="DG21">
        <v>1.90764</v>
      </c>
      <c r="DH21">
        <v>1.4654700000000001</v>
      </c>
      <c r="DI21">
        <v>16.697800000000001</v>
      </c>
      <c r="DJ21">
        <v>12.612500000000001</v>
      </c>
      <c r="DK21">
        <v>1999.99</v>
      </c>
      <c r="DL21">
        <v>0.98</v>
      </c>
      <c r="DM21">
        <v>1.9999699999999999E-2</v>
      </c>
      <c r="DN21">
        <v>0</v>
      </c>
      <c r="DO21">
        <v>727.88199999999995</v>
      </c>
      <c r="DP21">
        <v>5.0002700000000004</v>
      </c>
      <c r="DQ21">
        <v>18593.900000000001</v>
      </c>
      <c r="DR21">
        <v>16185.8</v>
      </c>
      <c r="DS21">
        <v>46.186999999999998</v>
      </c>
      <c r="DT21">
        <v>47.25</v>
      </c>
      <c r="DU21">
        <v>46.875</v>
      </c>
      <c r="DV21">
        <v>46.811999999999998</v>
      </c>
      <c r="DW21">
        <v>47.436999999999998</v>
      </c>
      <c r="DX21">
        <v>1955.09</v>
      </c>
      <c r="DY21">
        <v>39.9</v>
      </c>
      <c r="DZ21">
        <v>0</v>
      </c>
      <c r="EA21">
        <v>102.59999990463299</v>
      </c>
      <c r="EB21">
        <v>727.62652941176498</v>
      </c>
      <c r="EC21">
        <v>-0.69901960418209197</v>
      </c>
      <c r="ED21">
        <v>-313.55391992730301</v>
      </c>
      <c r="EE21">
        <v>18624.2294117647</v>
      </c>
      <c r="EF21">
        <v>10</v>
      </c>
      <c r="EG21">
        <v>1566766462.0999999</v>
      </c>
      <c r="EH21" t="s">
        <v>375</v>
      </c>
      <c r="EI21">
        <v>91</v>
      </c>
      <c r="EJ21">
        <v>3.5609999999999999</v>
      </c>
      <c r="EK21">
        <v>0.45200000000000001</v>
      </c>
      <c r="EL21">
        <v>-1</v>
      </c>
      <c r="EM21">
        <v>15</v>
      </c>
      <c r="EN21">
        <v>0.36</v>
      </c>
      <c r="EO21">
        <v>0.08</v>
      </c>
      <c r="EP21">
        <v>0.15045088662389</v>
      </c>
      <c r="EQ21">
        <v>1.5743482516889899E-2</v>
      </c>
      <c r="ER21">
        <v>2.9673745481643199E-2</v>
      </c>
      <c r="ES21">
        <v>1</v>
      </c>
      <c r="ET21">
        <v>0.22097309962396799</v>
      </c>
      <c r="EU21">
        <v>8.3767063841987593E-2</v>
      </c>
      <c r="EV21">
        <v>1.0319602878841899E-2</v>
      </c>
      <c r="EW21">
        <v>1</v>
      </c>
      <c r="EX21">
        <v>2</v>
      </c>
      <c r="EY21">
        <v>2</v>
      </c>
      <c r="EZ21" t="s">
        <v>350</v>
      </c>
      <c r="FA21">
        <v>2.9519299999999999</v>
      </c>
      <c r="FB21">
        <v>2.77725</v>
      </c>
      <c r="FC21">
        <v>-1.36746E-3</v>
      </c>
      <c r="FD21">
        <v>-2.7728900000000001E-4</v>
      </c>
      <c r="FE21">
        <v>9.54676E-2</v>
      </c>
      <c r="FF21">
        <v>7.6295299999999996E-2</v>
      </c>
      <c r="FG21">
        <v>24166.6</v>
      </c>
      <c r="FH21">
        <v>24424.7</v>
      </c>
      <c r="FI21">
        <v>22688.2</v>
      </c>
      <c r="FJ21">
        <v>26764.799999999999</v>
      </c>
      <c r="FK21">
        <v>29311</v>
      </c>
      <c r="FL21">
        <v>38740.199999999997</v>
      </c>
      <c r="FM21">
        <v>32382.400000000001</v>
      </c>
      <c r="FN21">
        <v>42562</v>
      </c>
      <c r="FO21">
        <v>1.9758500000000001</v>
      </c>
      <c r="FP21">
        <v>1.93405</v>
      </c>
      <c r="FQ21">
        <v>8.4638599999999994E-2</v>
      </c>
      <c r="FR21">
        <v>0</v>
      </c>
      <c r="FS21">
        <v>25.674399999999999</v>
      </c>
      <c r="FT21">
        <v>999.9</v>
      </c>
      <c r="FU21">
        <v>36.393999999999998</v>
      </c>
      <c r="FV21">
        <v>36.335999999999999</v>
      </c>
      <c r="FW21">
        <v>22.201799999999999</v>
      </c>
      <c r="FX21">
        <v>60.704300000000003</v>
      </c>
      <c r="FY21">
        <v>44.611400000000003</v>
      </c>
      <c r="FZ21">
        <v>1</v>
      </c>
      <c r="GA21">
        <v>0.26504800000000001</v>
      </c>
      <c r="GB21">
        <v>3.8068200000000001</v>
      </c>
      <c r="GC21">
        <v>20.253399999999999</v>
      </c>
      <c r="GD21">
        <v>5.2225299999999999</v>
      </c>
      <c r="GE21">
        <v>11.956</v>
      </c>
      <c r="GF21">
        <v>4.9711999999999996</v>
      </c>
      <c r="GG21">
        <v>3.2948499999999998</v>
      </c>
      <c r="GH21">
        <v>549.70000000000005</v>
      </c>
      <c r="GI21">
        <v>9999</v>
      </c>
      <c r="GJ21">
        <v>9999</v>
      </c>
      <c r="GK21">
        <v>9999</v>
      </c>
      <c r="GL21">
        <v>1.8656600000000001</v>
      </c>
      <c r="GM21">
        <v>1.8648800000000001</v>
      </c>
      <c r="GN21">
        <v>1.86521</v>
      </c>
      <c r="GO21">
        <v>1.8681300000000001</v>
      </c>
      <c r="GP21">
        <v>1.8623400000000001</v>
      </c>
      <c r="GQ21">
        <v>1.8605</v>
      </c>
      <c r="GR21">
        <v>1.85669</v>
      </c>
      <c r="GS21">
        <v>1.86293</v>
      </c>
      <c r="GT21" t="s">
        <v>351</v>
      </c>
      <c r="GU21" t="s">
        <v>19</v>
      </c>
      <c r="GV21" t="s">
        <v>19</v>
      </c>
      <c r="GW21" t="s">
        <v>19</v>
      </c>
      <c r="GX21" t="s">
        <v>352</v>
      </c>
      <c r="GY21" t="s">
        <v>353</v>
      </c>
      <c r="GZ21" t="s">
        <v>354</v>
      </c>
      <c r="HA21" t="s">
        <v>354</v>
      </c>
      <c r="HB21" t="s">
        <v>354</v>
      </c>
      <c r="HC21" t="s">
        <v>354</v>
      </c>
      <c r="HD21">
        <v>0</v>
      </c>
      <c r="HE21">
        <v>100</v>
      </c>
      <c r="HF21">
        <v>100</v>
      </c>
      <c r="HG21">
        <v>3.5609999999999999</v>
      </c>
      <c r="HH21">
        <v>0.45200000000000001</v>
      </c>
      <c r="HI21">
        <v>2</v>
      </c>
      <c r="HJ21">
        <v>497.68299999999999</v>
      </c>
      <c r="HK21">
        <v>511.78100000000001</v>
      </c>
      <c r="HL21">
        <v>22.333100000000002</v>
      </c>
      <c r="HM21">
        <v>30.5442</v>
      </c>
      <c r="HN21">
        <v>30.000499999999999</v>
      </c>
      <c r="HO21">
        <v>30.5562</v>
      </c>
      <c r="HP21">
        <v>30.537700000000001</v>
      </c>
      <c r="HQ21">
        <v>0</v>
      </c>
      <c r="HR21">
        <v>35.159599999999998</v>
      </c>
      <c r="HS21">
        <v>0</v>
      </c>
      <c r="HT21">
        <v>22.3157</v>
      </c>
      <c r="HU21">
        <v>0</v>
      </c>
      <c r="HV21">
        <v>14.5655</v>
      </c>
      <c r="HW21">
        <v>99.714200000000005</v>
      </c>
      <c r="HX21">
        <v>103.849</v>
      </c>
    </row>
    <row r="22" spans="1:232" x14ac:dyDescent="0.25">
      <c r="A22">
        <v>7</v>
      </c>
      <c r="B22">
        <v>1566766736.0999999</v>
      </c>
      <c r="C22">
        <v>677</v>
      </c>
      <c r="D22" t="s">
        <v>381</v>
      </c>
      <c r="E22" t="s">
        <v>382</v>
      </c>
      <c r="G22">
        <v>1566766736.0999999</v>
      </c>
      <c r="H22">
        <f t="shared" si="0"/>
        <v>3.4166944845444441E-3</v>
      </c>
      <c r="I22">
        <f t="shared" si="1"/>
        <v>20.041192481928995</v>
      </c>
      <c r="J22">
        <f t="shared" si="2"/>
        <v>374.45</v>
      </c>
      <c r="K22">
        <f t="shared" si="3"/>
        <v>203.73461177494056</v>
      </c>
      <c r="L22">
        <f t="shared" si="4"/>
        <v>20.32593539340148</v>
      </c>
      <c r="M22">
        <f t="shared" si="5"/>
        <v>37.357650925149997</v>
      </c>
      <c r="N22">
        <f t="shared" si="6"/>
        <v>0.20562263048252599</v>
      </c>
      <c r="O22">
        <f t="shared" si="7"/>
        <v>2.2517412141991877</v>
      </c>
      <c r="P22">
        <f t="shared" si="8"/>
        <v>0.19573155302604203</v>
      </c>
      <c r="Q22">
        <f t="shared" si="9"/>
        <v>0.12318123625303104</v>
      </c>
      <c r="R22">
        <f t="shared" si="10"/>
        <v>321.43822651359307</v>
      </c>
      <c r="S22">
        <f t="shared" si="11"/>
        <v>27.364758791728093</v>
      </c>
      <c r="T22">
        <f t="shared" si="12"/>
        <v>26.941700000000001</v>
      </c>
      <c r="U22">
        <f t="shared" si="13"/>
        <v>3.5669225804281743</v>
      </c>
      <c r="V22">
        <f t="shared" si="14"/>
        <v>55.242287259089238</v>
      </c>
      <c r="W22">
        <f t="shared" si="15"/>
        <v>1.8728708826074998</v>
      </c>
      <c r="X22">
        <f t="shared" si="16"/>
        <v>3.3902848262303777</v>
      </c>
      <c r="Y22">
        <f t="shared" si="17"/>
        <v>1.6940516978206746</v>
      </c>
      <c r="Z22">
        <f t="shared" si="18"/>
        <v>-150.67622676840998</v>
      </c>
      <c r="AA22">
        <f t="shared" si="19"/>
        <v>-104.59468360806345</v>
      </c>
      <c r="AB22">
        <f t="shared" si="20"/>
        <v>-9.9756484623864345</v>
      </c>
      <c r="AC22">
        <f t="shared" si="21"/>
        <v>56.191667674733182</v>
      </c>
      <c r="AD22">
        <v>-4.1230639731835397E-2</v>
      </c>
      <c r="AE22">
        <v>4.6285005101406998E-2</v>
      </c>
      <c r="AF22">
        <v>3.4583342139368201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52742.408810702815</v>
      </c>
      <c r="AL22">
        <v>0</v>
      </c>
      <c r="AM22">
        <v>153.611764705882</v>
      </c>
      <c r="AN22">
        <v>678.13199999999995</v>
      </c>
      <c r="AO22">
        <f t="shared" si="25"/>
        <v>524.52023529411792</v>
      </c>
      <c r="AP22">
        <f t="shared" si="26"/>
        <v>0.77347807697338866</v>
      </c>
      <c r="AQ22">
        <v>-1.69616101757574</v>
      </c>
      <c r="AR22" t="s">
        <v>383</v>
      </c>
      <c r="AS22">
        <v>681.27300000000002</v>
      </c>
      <c r="AT22">
        <v>785.34299999999996</v>
      </c>
      <c r="AU22">
        <f t="shared" si="27"/>
        <v>0.13251534679751387</v>
      </c>
      <c r="AV22">
        <v>0.5</v>
      </c>
      <c r="AW22">
        <f t="shared" si="28"/>
        <v>1681.1885998384041</v>
      </c>
      <c r="AX22">
        <f t="shared" si="29"/>
        <v>20.041192481928995</v>
      </c>
      <c r="AY22">
        <f t="shared" si="30"/>
        <v>111.39164516980644</v>
      </c>
      <c r="AZ22">
        <f t="shared" si="31"/>
        <v>0.32831896381581038</v>
      </c>
      <c r="BA22">
        <f t="shared" si="32"/>
        <v>1.2929753093492384E-2</v>
      </c>
      <c r="BB22">
        <f t="shared" si="33"/>
        <v>-0.13651487311913396</v>
      </c>
      <c r="BC22" t="s">
        <v>384</v>
      </c>
      <c r="BD22">
        <v>527.5</v>
      </c>
      <c r="BE22">
        <f t="shared" si="34"/>
        <v>257.84299999999996</v>
      </c>
      <c r="BF22">
        <f t="shared" si="35"/>
        <v>0.40361770534782776</v>
      </c>
      <c r="BG22">
        <f t="shared" si="36"/>
        <v>-0.71174119708959616</v>
      </c>
      <c r="BH22">
        <f t="shared" si="37"/>
        <v>0.16473777800704695</v>
      </c>
      <c r="BI22">
        <f t="shared" si="38"/>
        <v>-0.20439821533268937</v>
      </c>
      <c r="BJ22">
        <v>8567</v>
      </c>
      <c r="BK22">
        <v>300</v>
      </c>
      <c r="BL22">
        <v>300</v>
      </c>
      <c r="BM22">
        <v>300</v>
      </c>
      <c r="BN22">
        <v>10336.1</v>
      </c>
      <c r="BO22">
        <v>757.99199999999996</v>
      </c>
      <c r="BP22">
        <v>-6.8598299999999999E-3</v>
      </c>
      <c r="BQ22">
        <v>-2.65564</v>
      </c>
      <c r="BR22" t="s">
        <v>347</v>
      </c>
      <c r="BS22" t="s">
        <v>347</v>
      </c>
      <c r="BT22" t="s">
        <v>347</v>
      </c>
      <c r="BU22" t="s">
        <v>347</v>
      </c>
      <c r="BV22" t="s">
        <v>347</v>
      </c>
      <c r="BW22" t="s">
        <v>347</v>
      </c>
      <c r="BX22" t="s">
        <v>347</v>
      </c>
      <c r="BY22" t="s">
        <v>347</v>
      </c>
      <c r="BZ22" t="s">
        <v>347</v>
      </c>
      <c r="CA22" t="s">
        <v>347</v>
      </c>
      <c r="CB22">
        <f t="shared" si="39"/>
        <v>1999.99</v>
      </c>
      <c r="CC22">
        <f t="shared" si="40"/>
        <v>1681.1885998384041</v>
      </c>
      <c r="CD22">
        <f t="shared" si="41"/>
        <v>0.84059850291171656</v>
      </c>
      <c r="CE22">
        <f t="shared" si="42"/>
        <v>0.19119700582343332</v>
      </c>
      <c r="CF22">
        <v>6</v>
      </c>
      <c r="CG22">
        <v>0.5</v>
      </c>
      <c r="CH22" t="s">
        <v>348</v>
      </c>
      <c r="CI22">
        <v>1566766736.0999999</v>
      </c>
      <c r="CJ22">
        <v>374.45</v>
      </c>
      <c r="CK22">
        <v>400.03300000000002</v>
      </c>
      <c r="CL22">
        <v>18.772500000000001</v>
      </c>
      <c r="CM22">
        <v>14.749700000000001</v>
      </c>
      <c r="CN22">
        <v>500.03300000000002</v>
      </c>
      <c r="CO22">
        <v>99.666399999999996</v>
      </c>
      <c r="CP22">
        <v>0.100327</v>
      </c>
      <c r="CQ22">
        <v>26.080100000000002</v>
      </c>
      <c r="CR22">
        <v>26.941700000000001</v>
      </c>
      <c r="CS22">
        <v>999.9</v>
      </c>
      <c r="CT22">
        <v>0</v>
      </c>
      <c r="CU22">
        <v>0</v>
      </c>
      <c r="CV22">
        <v>9976.25</v>
      </c>
      <c r="CW22">
        <v>0</v>
      </c>
      <c r="CX22">
        <v>1154.1300000000001</v>
      </c>
      <c r="CY22">
        <v>-25.583200000000001</v>
      </c>
      <c r="CZ22">
        <v>381.61399999999998</v>
      </c>
      <c r="DA22">
        <v>406.02199999999999</v>
      </c>
      <c r="DB22">
        <v>4.0227599999999999</v>
      </c>
      <c r="DC22">
        <v>370.67700000000002</v>
      </c>
      <c r="DD22">
        <v>400.03300000000002</v>
      </c>
      <c r="DE22">
        <v>18.333500000000001</v>
      </c>
      <c r="DF22">
        <v>14.749700000000001</v>
      </c>
      <c r="DG22">
        <v>1.8709800000000001</v>
      </c>
      <c r="DH22">
        <v>1.4700500000000001</v>
      </c>
      <c r="DI22">
        <v>16.392800000000001</v>
      </c>
      <c r="DJ22">
        <v>12.6602</v>
      </c>
      <c r="DK22">
        <v>1999.99</v>
      </c>
      <c r="DL22">
        <v>0.98</v>
      </c>
      <c r="DM22">
        <v>1.9999699999999999E-2</v>
      </c>
      <c r="DN22">
        <v>0</v>
      </c>
      <c r="DO22">
        <v>681.33600000000001</v>
      </c>
      <c r="DP22">
        <v>5.0002700000000004</v>
      </c>
      <c r="DQ22">
        <v>17685.099999999999</v>
      </c>
      <c r="DR22">
        <v>16185.8</v>
      </c>
      <c r="DS22">
        <v>46.186999999999998</v>
      </c>
      <c r="DT22">
        <v>47.311999999999998</v>
      </c>
      <c r="DU22">
        <v>46.811999999999998</v>
      </c>
      <c r="DV22">
        <v>46.936999999999998</v>
      </c>
      <c r="DW22">
        <v>47.5</v>
      </c>
      <c r="DX22">
        <v>1955.09</v>
      </c>
      <c r="DY22">
        <v>39.9</v>
      </c>
      <c r="DZ22">
        <v>0</v>
      </c>
      <c r="EA22">
        <v>121.39999985694899</v>
      </c>
      <c r="EB22">
        <v>681.27300000000002</v>
      </c>
      <c r="EC22">
        <v>-1.65318628764294</v>
      </c>
      <c r="ED22">
        <v>-32.475488597317003</v>
      </c>
      <c r="EE22">
        <v>17698.9529411765</v>
      </c>
      <c r="EF22">
        <v>10</v>
      </c>
      <c r="EG22">
        <v>1566766705.0999999</v>
      </c>
      <c r="EH22" t="s">
        <v>385</v>
      </c>
      <c r="EI22">
        <v>93</v>
      </c>
      <c r="EJ22">
        <v>3.7730000000000001</v>
      </c>
      <c r="EK22">
        <v>0.439</v>
      </c>
      <c r="EL22">
        <v>400</v>
      </c>
      <c r="EM22">
        <v>14</v>
      </c>
      <c r="EN22">
        <v>0.13</v>
      </c>
      <c r="EO22">
        <v>0.05</v>
      </c>
      <c r="EP22">
        <v>19.990624354288599</v>
      </c>
      <c r="EQ22">
        <v>-4.3442012177429198E-2</v>
      </c>
      <c r="ER22">
        <v>9.1017009974629901E-2</v>
      </c>
      <c r="ES22">
        <v>1</v>
      </c>
      <c r="ET22">
        <v>0.205180755282421</v>
      </c>
      <c r="EU22">
        <v>3.9637141094348301E-2</v>
      </c>
      <c r="EV22">
        <v>7.5294189740526402E-3</v>
      </c>
      <c r="EW22">
        <v>1</v>
      </c>
      <c r="EX22">
        <v>2</v>
      </c>
      <c r="EY22">
        <v>2</v>
      </c>
      <c r="EZ22" t="s">
        <v>350</v>
      </c>
      <c r="FA22">
        <v>2.95208</v>
      </c>
      <c r="FB22">
        <v>2.7775400000000001</v>
      </c>
      <c r="FC22">
        <v>8.9692099999999997E-2</v>
      </c>
      <c r="FD22">
        <v>9.2631099999999994E-2</v>
      </c>
      <c r="FE22">
        <v>9.4142000000000003E-2</v>
      </c>
      <c r="FF22">
        <v>7.6459399999999997E-2</v>
      </c>
      <c r="FG22">
        <v>21966.6</v>
      </c>
      <c r="FH22">
        <v>22154.3</v>
      </c>
      <c r="FI22">
        <v>22684.6</v>
      </c>
      <c r="FJ22">
        <v>26762.3</v>
      </c>
      <c r="FK22">
        <v>29351</v>
      </c>
      <c r="FL22">
        <v>38731.4</v>
      </c>
      <c r="FM22">
        <v>32377.9</v>
      </c>
      <c r="FN22">
        <v>42558.7</v>
      </c>
      <c r="FO22">
        <v>1.9822500000000001</v>
      </c>
      <c r="FP22">
        <v>1.93482</v>
      </c>
      <c r="FQ22">
        <v>7.4155600000000002E-2</v>
      </c>
      <c r="FR22">
        <v>0</v>
      </c>
      <c r="FS22">
        <v>25.727599999999999</v>
      </c>
      <c r="FT22">
        <v>999.9</v>
      </c>
      <c r="FU22">
        <v>36.247</v>
      </c>
      <c r="FV22">
        <v>36.234999999999999</v>
      </c>
      <c r="FW22">
        <v>21.990300000000001</v>
      </c>
      <c r="FX22">
        <v>60.644199999999998</v>
      </c>
      <c r="FY22">
        <v>44.651400000000002</v>
      </c>
      <c r="FZ22">
        <v>1</v>
      </c>
      <c r="GA22">
        <v>0.26655200000000001</v>
      </c>
      <c r="GB22">
        <v>3.0757300000000001</v>
      </c>
      <c r="GC22">
        <v>20.268799999999999</v>
      </c>
      <c r="GD22">
        <v>5.2231300000000003</v>
      </c>
      <c r="GE22">
        <v>11.956</v>
      </c>
      <c r="GF22">
        <v>4.9714999999999998</v>
      </c>
      <c r="GG22">
        <v>3.2949999999999999</v>
      </c>
      <c r="GH22">
        <v>549.70000000000005</v>
      </c>
      <c r="GI22">
        <v>9999</v>
      </c>
      <c r="GJ22">
        <v>9999</v>
      </c>
      <c r="GK22">
        <v>9999</v>
      </c>
      <c r="GL22">
        <v>1.86557</v>
      </c>
      <c r="GM22">
        <v>1.86487</v>
      </c>
      <c r="GN22">
        <v>1.8651599999999999</v>
      </c>
      <c r="GO22">
        <v>1.8681099999999999</v>
      </c>
      <c r="GP22">
        <v>1.86233</v>
      </c>
      <c r="GQ22">
        <v>1.8605</v>
      </c>
      <c r="GR22">
        <v>1.85669</v>
      </c>
      <c r="GS22">
        <v>1.8629500000000001</v>
      </c>
      <c r="GT22" t="s">
        <v>351</v>
      </c>
      <c r="GU22" t="s">
        <v>19</v>
      </c>
      <c r="GV22" t="s">
        <v>19</v>
      </c>
      <c r="GW22" t="s">
        <v>19</v>
      </c>
      <c r="GX22" t="s">
        <v>352</v>
      </c>
      <c r="GY22" t="s">
        <v>353</v>
      </c>
      <c r="GZ22" t="s">
        <v>354</v>
      </c>
      <c r="HA22" t="s">
        <v>354</v>
      </c>
      <c r="HB22" t="s">
        <v>354</v>
      </c>
      <c r="HC22" t="s">
        <v>354</v>
      </c>
      <c r="HD22">
        <v>0</v>
      </c>
      <c r="HE22">
        <v>100</v>
      </c>
      <c r="HF22">
        <v>100</v>
      </c>
      <c r="HG22">
        <v>3.7730000000000001</v>
      </c>
      <c r="HH22">
        <v>0.439</v>
      </c>
      <c r="HI22">
        <v>2</v>
      </c>
      <c r="HJ22">
        <v>502.38299999999998</v>
      </c>
      <c r="HK22">
        <v>512.80799999999999</v>
      </c>
      <c r="HL22">
        <v>22.232600000000001</v>
      </c>
      <c r="HM22">
        <v>30.6159</v>
      </c>
      <c r="HN22">
        <v>30</v>
      </c>
      <c r="HO22">
        <v>30.612200000000001</v>
      </c>
      <c r="HP22">
        <v>30.593499999999999</v>
      </c>
      <c r="HQ22">
        <v>21.3169</v>
      </c>
      <c r="HR22">
        <v>33.5199</v>
      </c>
      <c r="HS22">
        <v>0</v>
      </c>
      <c r="HT22">
        <v>22.2028</v>
      </c>
      <c r="HU22">
        <v>400</v>
      </c>
      <c r="HV22">
        <v>14.715999999999999</v>
      </c>
      <c r="HW22">
        <v>99.699700000000007</v>
      </c>
      <c r="HX22">
        <v>103.84</v>
      </c>
    </row>
    <row r="23" spans="1:232" x14ac:dyDescent="0.25">
      <c r="A23">
        <v>8</v>
      </c>
      <c r="B23">
        <v>1566766796.5999999</v>
      </c>
      <c r="C23">
        <v>737.5</v>
      </c>
      <c r="D23" t="s">
        <v>386</v>
      </c>
      <c r="E23" t="s">
        <v>387</v>
      </c>
      <c r="G23">
        <v>1566766796.5999999</v>
      </c>
      <c r="H23">
        <f t="shared" si="0"/>
        <v>3.157598119732295E-3</v>
      </c>
      <c r="I23">
        <f t="shared" si="1"/>
        <v>21.213111603504061</v>
      </c>
      <c r="J23">
        <f t="shared" si="2"/>
        <v>472.75400000000002</v>
      </c>
      <c r="K23">
        <f t="shared" si="3"/>
        <v>271.61276244796443</v>
      </c>
      <c r="L23">
        <f t="shared" si="4"/>
        <v>27.09788174455726</v>
      </c>
      <c r="M23">
        <f t="shared" si="5"/>
        <v>47.165059074573804</v>
      </c>
      <c r="N23">
        <f t="shared" si="6"/>
        <v>0.18501651095021368</v>
      </c>
      <c r="O23">
        <f t="shared" si="7"/>
        <v>2.2561508781648008</v>
      </c>
      <c r="P23">
        <f t="shared" si="8"/>
        <v>0.17698183014219981</v>
      </c>
      <c r="Q23">
        <f t="shared" si="9"/>
        <v>0.11130645023728969</v>
      </c>
      <c r="R23">
        <f t="shared" si="10"/>
        <v>321.43503452791845</v>
      </c>
      <c r="S23">
        <f t="shared" si="11"/>
        <v>27.590079099440782</v>
      </c>
      <c r="T23">
        <f t="shared" si="12"/>
        <v>27.090699999999998</v>
      </c>
      <c r="U23">
        <f t="shared" si="13"/>
        <v>3.598270391648879</v>
      </c>
      <c r="V23">
        <f t="shared" si="14"/>
        <v>54.610376681051356</v>
      </c>
      <c r="W23">
        <f t="shared" si="15"/>
        <v>1.8670521001057403</v>
      </c>
      <c r="X23">
        <f t="shared" si="16"/>
        <v>3.4188595896529823</v>
      </c>
      <c r="Y23">
        <f t="shared" si="17"/>
        <v>1.7312182915431387</v>
      </c>
      <c r="Z23">
        <f t="shared" si="18"/>
        <v>-139.25007708019422</v>
      </c>
      <c r="AA23">
        <f t="shared" si="19"/>
        <v>-105.65095029634864</v>
      </c>
      <c r="AB23">
        <f t="shared" si="20"/>
        <v>-10.071358643354642</v>
      </c>
      <c r="AC23">
        <f t="shared" si="21"/>
        <v>66.462648508020948</v>
      </c>
      <c r="AD23">
        <v>-4.1349542994974099E-2</v>
      </c>
      <c r="AE23">
        <v>4.6418484430778097E-2</v>
      </c>
      <c r="AF23">
        <v>3.4662235193991999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52863.224840242809</v>
      </c>
      <c r="AL23">
        <v>0</v>
      </c>
      <c r="AM23">
        <v>153.611764705882</v>
      </c>
      <c r="AN23">
        <v>678.13199999999995</v>
      </c>
      <c r="AO23">
        <f t="shared" si="25"/>
        <v>524.52023529411792</v>
      </c>
      <c r="AP23">
        <f t="shared" si="26"/>
        <v>0.77347807697338866</v>
      </c>
      <c r="AQ23">
        <v>-1.69616101757574</v>
      </c>
      <c r="AR23" t="s">
        <v>388</v>
      </c>
      <c r="AS23">
        <v>678.387235294118</v>
      </c>
      <c r="AT23">
        <v>793.16600000000005</v>
      </c>
      <c r="AU23">
        <f t="shared" si="27"/>
        <v>0.14470963796466574</v>
      </c>
      <c r="AV23">
        <v>0.5</v>
      </c>
      <c r="AW23">
        <f t="shared" si="28"/>
        <v>1681.1717998384024</v>
      </c>
      <c r="AX23">
        <f t="shared" si="29"/>
        <v>21.213111603504061</v>
      </c>
      <c r="AY23">
        <f t="shared" si="30"/>
        <v>121.64088125551035</v>
      </c>
      <c r="AZ23">
        <f t="shared" si="31"/>
        <v>0.3370114200558269</v>
      </c>
      <c r="BA23">
        <f t="shared" si="32"/>
        <v>1.3626966990096958E-2</v>
      </c>
      <c r="BB23">
        <f t="shared" si="33"/>
        <v>-0.14503143099931173</v>
      </c>
      <c r="BC23" t="s">
        <v>389</v>
      </c>
      <c r="BD23">
        <v>525.86</v>
      </c>
      <c r="BE23">
        <f t="shared" si="34"/>
        <v>267.30600000000004</v>
      </c>
      <c r="BF23">
        <f t="shared" si="35"/>
        <v>0.42939090295721771</v>
      </c>
      <c r="BG23">
        <f t="shared" si="36"/>
        <v>-0.75545077230219704</v>
      </c>
      <c r="BH23">
        <f t="shared" si="37"/>
        <v>0.179466819812549</v>
      </c>
      <c r="BI23">
        <f t="shared" si="38"/>
        <v>-0.21931279721838812</v>
      </c>
      <c r="BJ23">
        <v>8569</v>
      </c>
      <c r="BK23">
        <v>300</v>
      </c>
      <c r="BL23">
        <v>300</v>
      </c>
      <c r="BM23">
        <v>300</v>
      </c>
      <c r="BN23">
        <v>10335.799999999999</v>
      </c>
      <c r="BO23">
        <v>759.70399999999995</v>
      </c>
      <c r="BP23">
        <v>-6.8597299999999996E-3</v>
      </c>
      <c r="BQ23">
        <v>-3.2971200000000001</v>
      </c>
      <c r="BR23" t="s">
        <v>347</v>
      </c>
      <c r="BS23" t="s">
        <v>347</v>
      </c>
      <c r="BT23" t="s">
        <v>347</v>
      </c>
      <c r="BU23" t="s">
        <v>347</v>
      </c>
      <c r="BV23" t="s">
        <v>347</v>
      </c>
      <c r="BW23" t="s">
        <v>347</v>
      </c>
      <c r="BX23" t="s">
        <v>347</v>
      </c>
      <c r="BY23" t="s">
        <v>347</v>
      </c>
      <c r="BZ23" t="s">
        <v>347</v>
      </c>
      <c r="CA23" t="s">
        <v>347</v>
      </c>
      <c r="CB23">
        <f t="shared" si="39"/>
        <v>1999.97</v>
      </c>
      <c r="CC23">
        <f t="shared" si="40"/>
        <v>1681.1717998384024</v>
      </c>
      <c r="CD23">
        <f t="shared" si="41"/>
        <v>0.84059850889683463</v>
      </c>
      <c r="CE23">
        <f t="shared" si="42"/>
        <v>0.19119701779366952</v>
      </c>
      <c r="CF23">
        <v>6</v>
      </c>
      <c r="CG23">
        <v>0.5</v>
      </c>
      <c r="CH23" t="s">
        <v>348</v>
      </c>
      <c r="CI23">
        <v>1566766796.5999999</v>
      </c>
      <c r="CJ23">
        <v>472.75400000000002</v>
      </c>
      <c r="CK23">
        <v>500.00099999999998</v>
      </c>
      <c r="CL23">
        <v>18.714200000000002</v>
      </c>
      <c r="CM23">
        <v>14.996</v>
      </c>
      <c r="CN23">
        <v>500.00099999999998</v>
      </c>
      <c r="CO23">
        <v>99.666600000000003</v>
      </c>
      <c r="CP23">
        <v>9.9999699999999997E-2</v>
      </c>
      <c r="CQ23">
        <v>26.222100000000001</v>
      </c>
      <c r="CR23">
        <v>27.090699999999998</v>
      </c>
      <c r="CS23">
        <v>999.9</v>
      </c>
      <c r="CT23">
        <v>0</v>
      </c>
      <c r="CU23">
        <v>0</v>
      </c>
      <c r="CV23">
        <v>10005</v>
      </c>
      <c r="CW23">
        <v>0</v>
      </c>
      <c r="CX23">
        <v>1048.01</v>
      </c>
      <c r="CY23">
        <v>-27.340499999999999</v>
      </c>
      <c r="CZ23">
        <v>481.66899999999998</v>
      </c>
      <c r="DA23">
        <v>507.613</v>
      </c>
      <c r="DB23">
        <v>3.7061299999999999</v>
      </c>
      <c r="DC23">
        <v>468.88799999999998</v>
      </c>
      <c r="DD23">
        <v>500.00099999999998</v>
      </c>
      <c r="DE23">
        <v>18.263200000000001</v>
      </c>
      <c r="DF23">
        <v>14.996</v>
      </c>
      <c r="DG23">
        <v>1.86398</v>
      </c>
      <c r="DH23">
        <v>1.4945999999999999</v>
      </c>
      <c r="DI23">
        <v>16.3339</v>
      </c>
      <c r="DJ23">
        <v>12.9131</v>
      </c>
      <c r="DK23">
        <v>1999.97</v>
      </c>
      <c r="DL23">
        <v>0.98</v>
      </c>
      <c r="DM23">
        <v>1.9999699999999999E-2</v>
      </c>
      <c r="DN23">
        <v>0</v>
      </c>
      <c r="DO23">
        <v>678.80100000000004</v>
      </c>
      <c r="DP23">
        <v>5.0002700000000004</v>
      </c>
      <c r="DQ23">
        <v>17582.099999999999</v>
      </c>
      <c r="DR23">
        <v>16185.6</v>
      </c>
      <c r="DS23">
        <v>46.186999999999998</v>
      </c>
      <c r="DT23">
        <v>47.311999999999998</v>
      </c>
      <c r="DU23">
        <v>46.875</v>
      </c>
      <c r="DV23">
        <v>46.875</v>
      </c>
      <c r="DW23">
        <v>47.436999999999998</v>
      </c>
      <c r="DX23">
        <v>1955.07</v>
      </c>
      <c r="DY23">
        <v>39.9</v>
      </c>
      <c r="DZ23">
        <v>0</v>
      </c>
      <c r="EA23">
        <v>60</v>
      </c>
      <c r="EB23">
        <v>678.387235294118</v>
      </c>
      <c r="EC23">
        <v>1.71715688866525</v>
      </c>
      <c r="ED23">
        <v>146.93627334096001</v>
      </c>
      <c r="EE23">
        <v>17542.058823529402</v>
      </c>
      <c r="EF23">
        <v>10</v>
      </c>
      <c r="EG23">
        <v>1566766823.5999999</v>
      </c>
      <c r="EH23" t="s">
        <v>390</v>
      </c>
      <c r="EI23">
        <v>94</v>
      </c>
      <c r="EJ23">
        <v>3.8660000000000001</v>
      </c>
      <c r="EK23">
        <v>0.45100000000000001</v>
      </c>
      <c r="EL23">
        <v>500</v>
      </c>
      <c r="EM23">
        <v>15</v>
      </c>
      <c r="EN23">
        <v>0.06</v>
      </c>
      <c r="EO23">
        <v>0.11</v>
      </c>
      <c r="EP23">
        <v>21.241269541458699</v>
      </c>
      <c r="EQ23">
        <v>-2.2342545511634601E-2</v>
      </c>
      <c r="ER23">
        <v>6.5593593630354399E-2</v>
      </c>
      <c r="ES23">
        <v>1</v>
      </c>
      <c r="ET23">
        <v>0.18630475096858501</v>
      </c>
      <c r="EU23">
        <v>-1.4518400780195799E-2</v>
      </c>
      <c r="EV23">
        <v>1.7355342325392699E-3</v>
      </c>
      <c r="EW23">
        <v>1</v>
      </c>
      <c r="EX23">
        <v>2</v>
      </c>
      <c r="EY23">
        <v>2</v>
      </c>
      <c r="EZ23" t="s">
        <v>350</v>
      </c>
      <c r="FA23">
        <v>2.952</v>
      </c>
      <c r="FB23">
        <v>2.77746</v>
      </c>
      <c r="FC23">
        <v>0.107208</v>
      </c>
      <c r="FD23">
        <v>0.109393</v>
      </c>
      <c r="FE23">
        <v>9.3879299999999999E-2</v>
      </c>
      <c r="FF23">
        <v>7.7394099999999993E-2</v>
      </c>
      <c r="FG23">
        <v>21542.799999999999</v>
      </c>
      <c r="FH23">
        <v>21743.200000000001</v>
      </c>
      <c r="FI23">
        <v>22683.599999999999</v>
      </c>
      <c r="FJ23">
        <v>26760.400000000001</v>
      </c>
      <c r="FK23">
        <v>29358.1</v>
      </c>
      <c r="FL23">
        <v>38690.300000000003</v>
      </c>
      <c r="FM23">
        <v>32376.1</v>
      </c>
      <c r="FN23">
        <v>42556.4</v>
      </c>
      <c r="FO23">
        <v>1.9780800000000001</v>
      </c>
      <c r="FP23">
        <v>1.9358200000000001</v>
      </c>
      <c r="FQ23">
        <v>8.30293E-2</v>
      </c>
      <c r="FR23">
        <v>0</v>
      </c>
      <c r="FS23">
        <v>25.7315</v>
      </c>
      <c r="FT23">
        <v>999.9</v>
      </c>
      <c r="FU23">
        <v>36.222999999999999</v>
      </c>
      <c r="FV23">
        <v>36.225000000000001</v>
      </c>
      <c r="FW23">
        <v>21.962700000000002</v>
      </c>
      <c r="FX23">
        <v>60.584200000000003</v>
      </c>
      <c r="FY23">
        <v>44.523200000000003</v>
      </c>
      <c r="FZ23">
        <v>1</v>
      </c>
      <c r="GA23">
        <v>0.27175300000000002</v>
      </c>
      <c r="GB23">
        <v>3.87839</v>
      </c>
      <c r="GC23">
        <v>20.2517</v>
      </c>
      <c r="GD23">
        <v>5.2234299999999996</v>
      </c>
      <c r="GE23">
        <v>11.956</v>
      </c>
      <c r="GF23">
        <v>4.9716500000000003</v>
      </c>
      <c r="GG23">
        <v>3.2949999999999999</v>
      </c>
      <c r="GH23">
        <v>549.79999999999995</v>
      </c>
      <c r="GI23">
        <v>9999</v>
      </c>
      <c r="GJ23">
        <v>9999</v>
      </c>
      <c r="GK23">
        <v>9999</v>
      </c>
      <c r="GL23">
        <v>1.8656200000000001</v>
      </c>
      <c r="GM23">
        <v>1.8648</v>
      </c>
      <c r="GN23">
        <v>1.8650899999999999</v>
      </c>
      <c r="GO23">
        <v>1.8681099999999999</v>
      </c>
      <c r="GP23">
        <v>1.8623400000000001</v>
      </c>
      <c r="GQ23">
        <v>1.8605</v>
      </c>
      <c r="GR23">
        <v>1.85669</v>
      </c>
      <c r="GS23">
        <v>1.8629199999999999</v>
      </c>
      <c r="GT23" t="s">
        <v>351</v>
      </c>
      <c r="GU23" t="s">
        <v>19</v>
      </c>
      <c r="GV23" t="s">
        <v>19</v>
      </c>
      <c r="GW23" t="s">
        <v>19</v>
      </c>
      <c r="GX23" t="s">
        <v>352</v>
      </c>
      <c r="GY23" t="s">
        <v>353</v>
      </c>
      <c r="GZ23" t="s">
        <v>354</v>
      </c>
      <c r="HA23" t="s">
        <v>354</v>
      </c>
      <c r="HB23" t="s">
        <v>354</v>
      </c>
      <c r="HC23" t="s">
        <v>354</v>
      </c>
      <c r="HD23">
        <v>0</v>
      </c>
      <c r="HE23">
        <v>100</v>
      </c>
      <c r="HF23">
        <v>100</v>
      </c>
      <c r="HG23">
        <v>3.8660000000000001</v>
      </c>
      <c r="HH23">
        <v>0.45100000000000001</v>
      </c>
      <c r="HI23">
        <v>2</v>
      </c>
      <c r="HJ23">
        <v>499.68200000000002</v>
      </c>
      <c r="HK23">
        <v>513.601</v>
      </c>
      <c r="HL23">
        <v>22.337299999999999</v>
      </c>
      <c r="HM23">
        <v>30.623899999999999</v>
      </c>
      <c r="HN23">
        <v>30.0002</v>
      </c>
      <c r="HO23">
        <v>30.620200000000001</v>
      </c>
      <c r="HP23">
        <v>30.604099999999999</v>
      </c>
      <c r="HQ23">
        <v>25.512599999999999</v>
      </c>
      <c r="HR23">
        <v>31.9407</v>
      </c>
      <c r="HS23">
        <v>0</v>
      </c>
      <c r="HT23">
        <v>22.294799999999999</v>
      </c>
      <c r="HU23">
        <v>500</v>
      </c>
      <c r="HV23">
        <v>15.085900000000001</v>
      </c>
      <c r="HW23">
        <v>99.694500000000005</v>
      </c>
      <c r="HX23">
        <v>103.834</v>
      </c>
    </row>
    <row r="24" spans="1:232" x14ac:dyDescent="0.25">
      <c r="A24">
        <v>9</v>
      </c>
      <c r="B24">
        <v>1566766919.5999999</v>
      </c>
      <c r="C24">
        <v>860.5</v>
      </c>
      <c r="D24" t="s">
        <v>391</v>
      </c>
      <c r="E24" t="s">
        <v>392</v>
      </c>
      <c r="G24">
        <v>1566766919.5999999</v>
      </c>
      <c r="H24">
        <f t="shared" si="0"/>
        <v>2.6047986065335159E-3</v>
      </c>
      <c r="I24">
        <f t="shared" si="1"/>
        <v>22.076301094367427</v>
      </c>
      <c r="J24">
        <f t="shared" si="2"/>
        <v>571.78800000000001</v>
      </c>
      <c r="K24">
        <f t="shared" si="3"/>
        <v>319.75228480272983</v>
      </c>
      <c r="L24">
        <f t="shared" si="4"/>
        <v>31.900675709028178</v>
      </c>
      <c r="M24">
        <f t="shared" si="5"/>
        <v>57.045483110674802</v>
      </c>
      <c r="N24">
        <f t="shared" si="6"/>
        <v>0.15224321281961201</v>
      </c>
      <c r="O24">
        <f t="shared" si="7"/>
        <v>2.2554831332168517</v>
      </c>
      <c r="P24">
        <f t="shared" si="8"/>
        <v>0.14675596166681509</v>
      </c>
      <c r="Q24">
        <f t="shared" si="9"/>
        <v>9.2199006485809476E-2</v>
      </c>
      <c r="R24">
        <f t="shared" si="10"/>
        <v>321.41428662104016</v>
      </c>
      <c r="S24">
        <f t="shared" si="11"/>
        <v>27.535315413277836</v>
      </c>
      <c r="T24">
        <f t="shared" si="12"/>
        <v>27.004899999999999</v>
      </c>
      <c r="U24">
        <f t="shared" si="13"/>
        <v>3.5801898654188693</v>
      </c>
      <c r="V24">
        <f t="shared" si="14"/>
        <v>55.107258420339576</v>
      </c>
      <c r="W24">
        <f t="shared" si="15"/>
        <v>1.85766857658621</v>
      </c>
      <c r="X24">
        <f t="shared" si="16"/>
        <v>3.3710052538207229</v>
      </c>
      <c r="Y24">
        <f t="shared" si="17"/>
        <v>1.7225212888326593</v>
      </c>
      <c r="Z24">
        <f t="shared" si="18"/>
        <v>-114.87161854812805</v>
      </c>
      <c r="AA24">
        <f t="shared" si="19"/>
        <v>-124.17547593956029</v>
      </c>
      <c r="AB24">
        <f t="shared" si="20"/>
        <v>-11.821549455825485</v>
      </c>
      <c r="AC24">
        <f t="shared" si="21"/>
        <v>70.545642677526317</v>
      </c>
      <c r="AD24">
        <v>-4.13315241668816E-2</v>
      </c>
      <c r="AE24">
        <v>4.6398256717708197E-2</v>
      </c>
      <c r="AF24">
        <v>3.4650284629183399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52883.274127468067</v>
      </c>
      <c r="AL24">
        <v>0</v>
      </c>
      <c r="AM24">
        <v>153.611764705882</v>
      </c>
      <c r="AN24">
        <v>678.13199999999995</v>
      </c>
      <c r="AO24">
        <f t="shared" si="25"/>
        <v>524.52023529411792</v>
      </c>
      <c r="AP24">
        <f t="shared" si="26"/>
        <v>0.77347807697338866</v>
      </c>
      <c r="AQ24">
        <v>-1.69616101757574</v>
      </c>
      <c r="AR24" t="s">
        <v>393</v>
      </c>
      <c r="AS24">
        <v>676.85305882352895</v>
      </c>
      <c r="AT24">
        <v>792.35500000000002</v>
      </c>
      <c r="AU24">
        <f t="shared" si="27"/>
        <v>0.1457704452883759</v>
      </c>
      <c r="AV24">
        <v>0.5</v>
      </c>
      <c r="AW24">
        <f t="shared" si="28"/>
        <v>1681.0625998383919</v>
      </c>
      <c r="AX24">
        <f t="shared" si="29"/>
        <v>22.076301094367427</v>
      </c>
      <c r="AY24">
        <f t="shared" si="30"/>
        <v>122.52462186803862</v>
      </c>
      <c r="AZ24">
        <f t="shared" si="31"/>
        <v>0.33835212751859967</v>
      </c>
      <c r="BA24">
        <f t="shared" si="32"/>
        <v>1.4141330676340382E-2</v>
      </c>
      <c r="BB24">
        <f t="shared" si="33"/>
        <v>-0.14415634406295166</v>
      </c>
      <c r="BC24" t="s">
        <v>394</v>
      </c>
      <c r="BD24">
        <v>524.26</v>
      </c>
      <c r="BE24">
        <f t="shared" si="34"/>
        <v>268.09500000000003</v>
      </c>
      <c r="BF24">
        <f t="shared" si="35"/>
        <v>0.43082467474764935</v>
      </c>
      <c r="BG24">
        <f t="shared" si="36"/>
        <v>-0.7423247894353755</v>
      </c>
      <c r="BH24">
        <f t="shared" si="37"/>
        <v>0.1808268718858316</v>
      </c>
      <c r="BI24">
        <f t="shared" si="38"/>
        <v>-0.21776662236100577</v>
      </c>
      <c r="BJ24">
        <v>8571</v>
      </c>
      <c r="BK24">
        <v>300</v>
      </c>
      <c r="BL24">
        <v>300</v>
      </c>
      <c r="BM24">
        <v>300</v>
      </c>
      <c r="BN24">
        <v>10335.1</v>
      </c>
      <c r="BO24">
        <v>762.22500000000002</v>
      </c>
      <c r="BP24">
        <v>-6.8591900000000003E-3</v>
      </c>
      <c r="BQ24">
        <v>-2.9978600000000002</v>
      </c>
      <c r="BR24" t="s">
        <v>347</v>
      </c>
      <c r="BS24" t="s">
        <v>347</v>
      </c>
      <c r="BT24" t="s">
        <v>347</v>
      </c>
      <c r="BU24" t="s">
        <v>347</v>
      </c>
      <c r="BV24" t="s">
        <v>347</v>
      </c>
      <c r="BW24" t="s">
        <v>347</v>
      </c>
      <c r="BX24" t="s">
        <v>347</v>
      </c>
      <c r="BY24" t="s">
        <v>347</v>
      </c>
      <c r="BZ24" t="s">
        <v>347</v>
      </c>
      <c r="CA24" t="s">
        <v>347</v>
      </c>
      <c r="CB24">
        <f t="shared" si="39"/>
        <v>1999.84</v>
      </c>
      <c r="CC24">
        <f t="shared" si="40"/>
        <v>1681.0625998383919</v>
      </c>
      <c r="CD24">
        <f t="shared" si="41"/>
        <v>0.84059854780302024</v>
      </c>
      <c r="CE24">
        <f t="shared" si="42"/>
        <v>0.19119709560604059</v>
      </c>
      <c r="CF24">
        <v>6</v>
      </c>
      <c r="CG24">
        <v>0.5</v>
      </c>
      <c r="CH24" t="s">
        <v>348</v>
      </c>
      <c r="CI24">
        <v>1566766919.5999999</v>
      </c>
      <c r="CJ24">
        <v>571.78800000000001</v>
      </c>
      <c r="CK24">
        <v>600.07000000000005</v>
      </c>
      <c r="CL24">
        <v>18.620100000000001</v>
      </c>
      <c r="CM24">
        <v>15.552199999999999</v>
      </c>
      <c r="CN24">
        <v>499.94400000000002</v>
      </c>
      <c r="CO24">
        <v>99.667000000000002</v>
      </c>
      <c r="CP24">
        <v>9.9842100000000003E-2</v>
      </c>
      <c r="CQ24">
        <v>25.983699999999999</v>
      </c>
      <c r="CR24">
        <v>27.004899999999999</v>
      </c>
      <c r="CS24">
        <v>999.9</v>
      </c>
      <c r="CT24">
        <v>0</v>
      </c>
      <c r="CU24">
        <v>0</v>
      </c>
      <c r="CV24">
        <v>10000.6</v>
      </c>
      <c r="CW24">
        <v>0</v>
      </c>
      <c r="CX24">
        <v>1024.96</v>
      </c>
      <c r="CY24">
        <v>-28.281700000000001</v>
      </c>
      <c r="CZ24">
        <v>582.63699999999994</v>
      </c>
      <c r="DA24">
        <v>609.54999999999995</v>
      </c>
      <c r="DB24">
        <v>3.0678200000000002</v>
      </c>
      <c r="DC24">
        <v>567.89</v>
      </c>
      <c r="DD24">
        <v>600.07000000000005</v>
      </c>
      <c r="DE24">
        <v>18.1631</v>
      </c>
      <c r="DF24">
        <v>15.552199999999999</v>
      </c>
      <c r="DG24">
        <v>1.8557999999999999</v>
      </c>
      <c r="DH24">
        <v>1.5500400000000001</v>
      </c>
      <c r="DI24">
        <v>16.264900000000001</v>
      </c>
      <c r="DJ24">
        <v>13.4709</v>
      </c>
      <c r="DK24">
        <v>1999.84</v>
      </c>
      <c r="DL24">
        <v>0.98</v>
      </c>
      <c r="DM24">
        <v>1.9999699999999999E-2</v>
      </c>
      <c r="DN24">
        <v>0</v>
      </c>
      <c r="DO24">
        <v>677.13699999999994</v>
      </c>
      <c r="DP24">
        <v>5.0002700000000004</v>
      </c>
      <c r="DQ24">
        <v>17384.900000000001</v>
      </c>
      <c r="DR24">
        <v>16184.6</v>
      </c>
      <c r="DS24">
        <v>46.25</v>
      </c>
      <c r="DT24">
        <v>47.5</v>
      </c>
      <c r="DU24">
        <v>46.936999999999998</v>
      </c>
      <c r="DV24">
        <v>47</v>
      </c>
      <c r="DW24">
        <v>47.561999999999998</v>
      </c>
      <c r="DX24">
        <v>1954.94</v>
      </c>
      <c r="DY24">
        <v>39.9</v>
      </c>
      <c r="DZ24">
        <v>0</v>
      </c>
      <c r="EA24">
        <v>122.59999990463299</v>
      </c>
      <c r="EB24">
        <v>676.85305882352895</v>
      </c>
      <c r="EC24">
        <v>1.7718137204914499</v>
      </c>
      <c r="ED24">
        <v>158.21078358049601</v>
      </c>
      <c r="EE24">
        <v>17295.1117647059</v>
      </c>
      <c r="EF24">
        <v>10</v>
      </c>
      <c r="EG24">
        <v>1566766887.5999999</v>
      </c>
      <c r="EH24" t="s">
        <v>395</v>
      </c>
      <c r="EI24">
        <v>95</v>
      </c>
      <c r="EJ24">
        <v>3.8980000000000001</v>
      </c>
      <c r="EK24">
        <v>0.45700000000000002</v>
      </c>
      <c r="EL24">
        <v>600</v>
      </c>
      <c r="EM24">
        <v>15</v>
      </c>
      <c r="EN24">
        <v>0.09</v>
      </c>
      <c r="EO24">
        <v>7.0000000000000007E-2</v>
      </c>
      <c r="EP24">
        <v>22.0467263967411</v>
      </c>
      <c r="EQ24">
        <v>5.2237626221410401E-4</v>
      </c>
      <c r="ER24">
        <v>6.8389313612712305E-2</v>
      </c>
      <c r="ES24">
        <v>1</v>
      </c>
      <c r="ET24">
        <v>0.155018277105266</v>
      </c>
      <c r="EU24">
        <v>1.10041284621812E-2</v>
      </c>
      <c r="EV24">
        <v>2.54523374818162E-3</v>
      </c>
      <c r="EW24">
        <v>1</v>
      </c>
      <c r="EX24">
        <v>2</v>
      </c>
      <c r="EY24">
        <v>2</v>
      </c>
      <c r="EZ24" t="s">
        <v>350</v>
      </c>
      <c r="FA24">
        <v>2.9517799999999998</v>
      </c>
      <c r="FB24">
        <v>2.7772700000000001</v>
      </c>
      <c r="FC24">
        <v>0.12313399999999999</v>
      </c>
      <c r="FD24">
        <v>0.124582</v>
      </c>
      <c r="FE24">
        <v>9.3491599999999994E-2</v>
      </c>
      <c r="FF24">
        <v>7.9474500000000003E-2</v>
      </c>
      <c r="FG24">
        <v>21155.3</v>
      </c>
      <c r="FH24">
        <v>21368.7</v>
      </c>
      <c r="FI24">
        <v>22680.6</v>
      </c>
      <c r="FJ24">
        <v>26756.7</v>
      </c>
      <c r="FK24">
        <v>29367.599999999999</v>
      </c>
      <c r="FL24">
        <v>38599.1</v>
      </c>
      <c r="FM24">
        <v>32372.5</v>
      </c>
      <c r="FN24">
        <v>42552.1</v>
      </c>
      <c r="FO24">
        <v>1.9777</v>
      </c>
      <c r="FP24">
        <v>1.9356800000000001</v>
      </c>
      <c r="FQ24">
        <v>7.1883199999999994E-2</v>
      </c>
      <c r="FR24">
        <v>0</v>
      </c>
      <c r="FS24">
        <v>25.828199999999999</v>
      </c>
      <c r="FT24">
        <v>999.9</v>
      </c>
      <c r="FU24">
        <v>36.198</v>
      </c>
      <c r="FV24">
        <v>36.185000000000002</v>
      </c>
      <c r="FW24">
        <v>21.8992</v>
      </c>
      <c r="FX24">
        <v>60.494300000000003</v>
      </c>
      <c r="FY24">
        <v>44.595399999999998</v>
      </c>
      <c r="FZ24">
        <v>1</v>
      </c>
      <c r="GA24">
        <v>0.277947</v>
      </c>
      <c r="GB24">
        <v>3.8676699999999999</v>
      </c>
      <c r="GC24">
        <v>20.2532</v>
      </c>
      <c r="GD24">
        <v>5.2201399999999998</v>
      </c>
      <c r="GE24">
        <v>11.956</v>
      </c>
      <c r="GF24">
        <v>4.9709500000000002</v>
      </c>
      <c r="GG24">
        <v>3.2944800000000001</v>
      </c>
      <c r="GH24">
        <v>549.79999999999995</v>
      </c>
      <c r="GI24">
        <v>9999</v>
      </c>
      <c r="GJ24">
        <v>9999</v>
      </c>
      <c r="GK24">
        <v>9999</v>
      </c>
      <c r="GL24">
        <v>1.86557</v>
      </c>
      <c r="GM24">
        <v>1.8648199999999999</v>
      </c>
      <c r="GN24">
        <v>1.8651500000000001</v>
      </c>
      <c r="GO24">
        <v>1.8681000000000001</v>
      </c>
      <c r="GP24">
        <v>1.8623400000000001</v>
      </c>
      <c r="GQ24">
        <v>1.8605100000000001</v>
      </c>
      <c r="GR24">
        <v>1.85669</v>
      </c>
      <c r="GS24">
        <v>1.8629199999999999</v>
      </c>
      <c r="GT24" t="s">
        <v>351</v>
      </c>
      <c r="GU24" t="s">
        <v>19</v>
      </c>
      <c r="GV24" t="s">
        <v>19</v>
      </c>
      <c r="GW24" t="s">
        <v>19</v>
      </c>
      <c r="GX24" t="s">
        <v>352</v>
      </c>
      <c r="GY24" t="s">
        <v>353</v>
      </c>
      <c r="GZ24" t="s">
        <v>354</v>
      </c>
      <c r="HA24" t="s">
        <v>354</v>
      </c>
      <c r="HB24" t="s">
        <v>354</v>
      </c>
      <c r="HC24" t="s">
        <v>354</v>
      </c>
      <c r="HD24">
        <v>0</v>
      </c>
      <c r="HE24">
        <v>100</v>
      </c>
      <c r="HF24">
        <v>100</v>
      </c>
      <c r="HG24">
        <v>3.8980000000000001</v>
      </c>
      <c r="HH24">
        <v>0.45700000000000002</v>
      </c>
      <c r="HI24">
        <v>2</v>
      </c>
      <c r="HJ24">
        <v>500.01900000000001</v>
      </c>
      <c r="HK24">
        <v>514.10900000000004</v>
      </c>
      <c r="HL24">
        <v>21.6997</v>
      </c>
      <c r="HM24">
        <v>30.718</v>
      </c>
      <c r="HN24">
        <v>30.0015</v>
      </c>
      <c r="HO24">
        <v>30.6904</v>
      </c>
      <c r="HP24">
        <v>30.674499999999998</v>
      </c>
      <c r="HQ24">
        <v>29.593599999999999</v>
      </c>
      <c r="HR24">
        <v>29.526</v>
      </c>
      <c r="HS24">
        <v>0</v>
      </c>
      <c r="HT24">
        <v>21.6691</v>
      </c>
      <c r="HU24">
        <v>600</v>
      </c>
      <c r="HV24">
        <v>15.5566</v>
      </c>
      <c r="HW24">
        <v>99.682599999999994</v>
      </c>
      <c r="HX24">
        <v>103.821</v>
      </c>
    </row>
    <row r="25" spans="1:232" x14ac:dyDescent="0.25">
      <c r="A25">
        <v>10</v>
      </c>
      <c r="B25">
        <v>1566767025.0999999</v>
      </c>
      <c r="C25">
        <v>966</v>
      </c>
      <c r="D25" t="s">
        <v>396</v>
      </c>
      <c r="E25" t="s">
        <v>397</v>
      </c>
      <c r="G25">
        <v>1566767025.0999999</v>
      </c>
      <c r="H25">
        <f t="shared" si="0"/>
        <v>1.9857906121272962E-3</v>
      </c>
      <c r="I25">
        <f t="shared" si="1"/>
        <v>22.347478045450178</v>
      </c>
      <c r="J25">
        <f t="shared" si="2"/>
        <v>671.65200000000004</v>
      </c>
      <c r="K25">
        <f t="shared" si="3"/>
        <v>335.55405758261776</v>
      </c>
      <c r="L25">
        <f t="shared" si="4"/>
        <v>33.47764892382655</v>
      </c>
      <c r="M25">
        <f t="shared" si="5"/>
        <v>67.009560298491607</v>
      </c>
      <c r="N25">
        <f t="shared" si="6"/>
        <v>0.11380782558581241</v>
      </c>
      <c r="O25">
        <f t="shared" si="7"/>
        <v>2.256561363306536</v>
      </c>
      <c r="P25">
        <f t="shared" si="8"/>
        <v>0.11071257203346271</v>
      </c>
      <c r="Q25">
        <f t="shared" si="9"/>
        <v>6.9466441967290529E-2</v>
      </c>
      <c r="R25">
        <f t="shared" si="10"/>
        <v>321.45044394141195</v>
      </c>
      <c r="S25">
        <f t="shared" si="11"/>
        <v>27.643240926992874</v>
      </c>
      <c r="T25">
        <f t="shared" si="12"/>
        <v>27.018799999999999</v>
      </c>
      <c r="U25">
        <f t="shared" si="13"/>
        <v>3.5831136005491722</v>
      </c>
      <c r="V25">
        <f t="shared" si="14"/>
        <v>54.964880016426719</v>
      </c>
      <c r="W25">
        <f t="shared" si="15"/>
        <v>1.84228102744848</v>
      </c>
      <c r="X25">
        <f t="shared" si="16"/>
        <v>3.3517421067741777</v>
      </c>
      <c r="Y25">
        <f t="shared" si="17"/>
        <v>1.7408325731006922</v>
      </c>
      <c r="Z25">
        <f t="shared" si="18"/>
        <v>-87.573365994813756</v>
      </c>
      <c r="AA25">
        <f t="shared" si="19"/>
        <v>-137.70212782581274</v>
      </c>
      <c r="AB25">
        <f t="shared" si="20"/>
        <v>-13.097596734171962</v>
      </c>
      <c r="AC25">
        <f t="shared" si="21"/>
        <v>83.077353386613481</v>
      </c>
      <c r="AD25">
        <v>-4.1360622182758697E-2</v>
      </c>
      <c r="AE25">
        <v>4.64309217896565E-2</v>
      </c>
      <c r="AF25">
        <v>3.4669582311479101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52936.148134362847</v>
      </c>
      <c r="AL25">
        <v>0</v>
      </c>
      <c r="AM25">
        <v>153.611764705882</v>
      </c>
      <c r="AN25">
        <v>678.13199999999995</v>
      </c>
      <c r="AO25">
        <f t="shared" si="25"/>
        <v>524.52023529411792</v>
      </c>
      <c r="AP25">
        <f t="shared" si="26"/>
        <v>0.77347807697338866</v>
      </c>
      <c r="AQ25">
        <v>-1.69616101757574</v>
      </c>
      <c r="AR25" t="s">
        <v>398</v>
      </c>
      <c r="AS25">
        <v>674.55176470588196</v>
      </c>
      <c r="AT25">
        <v>794.56700000000001</v>
      </c>
      <c r="AU25">
        <f t="shared" si="27"/>
        <v>0.15104482730105584</v>
      </c>
      <c r="AV25">
        <v>0.5</v>
      </c>
      <c r="AW25">
        <f t="shared" si="28"/>
        <v>1681.2555058217699</v>
      </c>
      <c r="AX25">
        <f t="shared" si="29"/>
        <v>22.347478045450178</v>
      </c>
      <c r="AY25">
        <f t="shared" si="30"/>
        <v>126.97247376289926</v>
      </c>
      <c r="AZ25">
        <f t="shared" si="31"/>
        <v>0.33807973399348318</v>
      </c>
      <c r="BA25">
        <f t="shared" si="32"/>
        <v>1.4301002423348962E-2</v>
      </c>
      <c r="BB25">
        <f t="shared" si="33"/>
        <v>-0.14653893252551398</v>
      </c>
      <c r="BC25" t="s">
        <v>399</v>
      </c>
      <c r="BD25">
        <v>525.94000000000005</v>
      </c>
      <c r="BE25">
        <f t="shared" si="34"/>
        <v>268.62699999999995</v>
      </c>
      <c r="BF25">
        <f t="shared" si="35"/>
        <v>0.4467727938521372</v>
      </c>
      <c r="BG25">
        <f t="shared" si="36"/>
        <v>-0.76505335365853755</v>
      </c>
      <c r="BH25">
        <f t="shared" si="37"/>
        <v>0.18724433265459814</v>
      </c>
      <c r="BI25">
        <f t="shared" si="38"/>
        <v>-0.22198380951825555</v>
      </c>
      <c r="BJ25">
        <v>8573</v>
      </c>
      <c r="BK25">
        <v>300</v>
      </c>
      <c r="BL25">
        <v>300</v>
      </c>
      <c r="BM25">
        <v>300</v>
      </c>
      <c r="BN25">
        <v>10334.9</v>
      </c>
      <c r="BO25">
        <v>761.31200000000001</v>
      </c>
      <c r="BP25">
        <v>-6.8590300000000003E-3</v>
      </c>
      <c r="BQ25">
        <v>-2.9586199999999998</v>
      </c>
      <c r="BR25" t="s">
        <v>347</v>
      </c>
      <c r="BS25" t="s">
        <v>347</v>
      </c>
      <c r="BT25" t="s">
        <v>347</v>
      </c>
      <c r="BU25" t="s">
        <v>347</v>
      </c>
      <c r="BV25" t="s">
        <v>347</v>
      </c>
      <c r="BW25" t="s">
        <v>347</v>
      </c>
      <c r="BX25" t="s">
        <v>347</v>
      </c>
      <c r="BY25" t="s">
        <v>347</v>
      </c>
      <c r="BZ25" t="s">
        <v>347</v>
      </c>
      <c r="CA25" t="s">
        <v>347</v>
      </c>
      <c r="CB25">
        <f t="shared" si="39"/>
        <v>2000.07</v>
      </c>
      <c r="CC25">
        <f t="shared" si="40"/>
        <v>1681.2555058217699</v>
      </c>
      <c r="CD25">
        <f t="shared" si="41"/>
        <v>0.84059833196926603</v>
      </c>
      <c r="CE25">
        <f t="shared" si="42"/>
        <v>0.19119666393853221</v>
      </c>
      <c r="CF25">
        <v>6</v>
      </c>
      <c r="CG25">
        <v>0.5</v>
      </c>
      <c r="CH25" t="s">
        <v>348</v>
      </c>
      <c r="CI25">
        <v>1566767025.0999999</v>
      </c>
      <c r="CJ25">
        <v>671.65200000000004</v>
      </c>
      <c r="CK25">
        <v>700.07500000000005</v>
      </c>
      <c r="CL25">
        <v>18.465599999999998</v>
      </c>
      <c r="CM25">
        <v>16.126200000000001</v>
      </c>
      <c r="CN25">
        <v>499.90300000000002</v>
      </c>
      <c r="CO25">
        <v>99.668400000000005</v>
      </c>
      <c r="CP25">
        <v>9.9873299999999998E-2</v>
      </c>
      <c r="CQ25">
        <v>25.886900000000001</v>
      </c>
      <c r="CR25">
        <v>27.018799999999999</v>
      </c>
      <c r="CS25">
        <v>999.9</v>
      </c>
      <c r="CT25">
        <v>0</v>
      </c>
      <c r="CU25">
        <v>0</v>
      </c>
      <c r="CV25">
        <v>10007.5</v>
      </c>
      <c r="CW25">
        <v>0</v>
      </c>
      <c r="CX25">
        <v>1138.6600000000001</v>
      </c>
      <c r="CY25">
        <v>-28.422999999999998</v>
      </c>
      <c r="CZ25">
        <v>684.28700000000003</v>
      </c>
      <c r="DA25">
        <v>711.54899999999998</v>
      </c>
      <c r="DB25">
        <v>2.3393799999999998</v>
      </c>
      <c r="DC25">
        <v>667.61699999999996</v>
      </c>
      <c r="DD25">
        <v>700.07500000000005</v>
      </c>
      <c r="DE25">
        <v>18.0046</v>
      </c>
      <c r="DF25">
        <v>16.126200000000001</v>
      </c>
      <c r="DG25">
        <v>1.8404400000000001</v>
      </c>
      <c r="DH25">
        <v>1.60728</v>
      </c>
      <c r="DI25">
        <v>16.134499999999999</v>
      </c>
      <c r="DJ25">
        <v>14.028700000000001</v>
      </c>
      <c r="DK25">
        <v>2000.07</v>
      </c>
      <c r="DL25">
        <v>0.98000299999999996</v>
      </c>
      <c r="DM25">
        <v>1.9996699999999999E-2</v>
      </c>
      <c r="DN25">
        <v>0</v>
      </c>
      <c r="DO25">
        <v>674.50099999999998</v>
      </c>
      <c r="DP25">
        <v>5.0002700000000004</v>
      </c>
      <c r="DQ25">
        <v>17259.400000000001</v>
      </c>
      <c r="DR25">
        <v>16186.5</v>
      </c>
      <c r="DS25">
        <v>46.25</v>
      </c>
      <c r="DT25">
        <v>47.5</v>
      </c>
      <c r="DU25">
        <v>46.936999999999998</v>
      </c>
      <c r="DV25">
        <v>47.061999999999998</v>
      </c>
      <c r="DW25">
        <v>47.561999999999998</v>
      </c>
      <c r="DX25">
        <v>1955.17</v>
      </c>
      <c r="DY25">
        <v>39.89</v>
      </c>
      <c r="DZ25">
        <v>0</v>
      </c>
      <c r="EA25">
        <v>105</v>
      </c>
      <c r="EB25">
        <v>674.55176470588196</v>
      </c>
      <c r="EC25">
        <v>2.0181372426689399</v>
      </c>
      <c r="ED25">
        <v>108.995098351577</v>
      </c>
      <c r="EE25">
        <v>17260.441176470598</v>
      </c>
      <c r="EF25">
        <v>10</v>
      </c>
      <c r="EG25">
        <v>1566766981.0999999</v>
      </c>
      <c r="EH25" t="s">
        <v>400</v>
      </c>
      <c r="EI25">
        <v>96</v>
      </c>
      <c r="EJ25">
        <v>4.0350000000000001</v>
      </c>
      <c r="EK25">
        <v>0.46100000000000002</v>
      </c>
      <c r="EL25">
        <v>700</v>
      </c>
      <c r="EM25">
        <v>16</v>
      </c>
      <c r="EN25">
        <v>0.06</v>
      </c>
      <c r="EO25">
        <v>0.1</v>
      </c>
      <c r="EP25">
        <v>22.334551245000402</v>
      </c>
      <c r="EQ25">
        <v>-0.29375389494419901</v>
      </c>
      <c r="ER25">
        <v>6.2667475500039496E-2</v>
      </c>
      <c r="ES25">
        <v>1</v>
      </c>
      <c r="ET25">
        <v>0.117158249926654</v>
      </c>
      <c r="EU25">
        <v>-1.6394661371030302E-2</v>
      </c>
      <c r="EV25">
        <v>1.7128630830841199E-3</v>
      </c>
      <c r="EW25">
        <v>1</v>
      </c>
      <c r="EX25">
        <v>2</v>
      </c>
      <c r="EY25">
        <v>2</v>
      </c>
      <c r="EZ25" t="s">
        <v>350</v>
      </c>
      <c r="FA25">
        <v>2.9516100000000001</v>
      </c>
      <c r="FB25">
        <v>2.7773500000000002</v>
      </c>
      <c r="FC25">
        <v>0.13780800000000001</v>
      </c>
      <c r="FD25">
        <v>0.13852200000000001</v>
      </c>
      <c r="FE25">
        <v>9.2886099999999999E-2</v>
      </c>
      <c r="FF25">
        <v>8.1592399999999995E-2</v>
      </c>
      <c r="FG25">
        <v>20796.8</v>
      </c>
      <c r="FH25">
        <v>21023.3</v>
      </c>
      <c r="FI25">
        <v>22676.2</v>
      </c>
      <c r="FJ25">
        <v>26751.200000000001</v>
      </c>
      <c r="FK25">
        <v>29381.8</v>
      </c>
      <c r="FL25">
        <v>38503.599999999999</v>
      </c>
      <c r="FM25">
        <v>32366.2</v>
      </c>
      <c r="FN25">
        <v>42544.6</v>
      </c>
      <c r="FO25">
        <v>1.97668</v>
      </c>
      <c r="FP25">
        <v>1.9362699999999999</v>
      </c>
      <c r="FQ25">
        <v>7.5444600000000001E-2</v>
      </c>
      <c r="FR25">
        <v>0</v>
      </c>
      <c r="FS25">
        <v>25.783799999999999</v>
      </c>
      <c r="FT25">
        <v>999.9</v>
      </c>
      <c r="FU25">
        <v>36.222999999999999</v>
      </c>
      <c r="FV25">
        <v>36.155000000000001</v>
      </c>
      <c r="FW25">
        <v>21.877400000000002</v>
      </c>
      <c r="FX25">
        <v>60.424300000000002</v>
      </c>
      <c r="FY25">
        <v>44.647399999999998</v>
      </c>
      <c r="FZ25">
        <v>1</v>
      </c>
      <c r="GA25">
        <v>0.281115</v>
      </c>
      <c r="GB25">
        <v>2.9971100000000002</v>
      </c>
      <c r="GC25">
        <v>20.269600000000001</v>
      </c>
      <c r="GD25">
        <v>5.2204300000000003</v>
      </c>
      <c r="GE25">
        <v>11.956</v>
      </c>
      <c r="GF25">
        <v>4.9708500000000004</v>
      </c>
      <c r="GG25">
        <v>3.2942499999999999</v>
      </c>
      <c r="GH25">
        <v>549.79999999999995</v>
      </c>
      <c r="GI25">
        <v>9999</v>
      </c>
      <c r="GJ25">
        <v>9999</v>
      </c>
      <c r="GK25">
        <v>9999</v>
      </c>
      <c r="GL25">
        <v>1.8656200000000001</v>
      </c>
      <c r="GM25">
        <v>1.86483</v>
      </c>
      <c r="GN25">
        <v>1.86517</v>
      </c>
      <c r="GO25">
        <v>1.86808</v>
      </c>
      <c r="GP25">
        <v>1.8623400000000001</v>
      </c>
      <c r="GQ25">
        <v>1.8605100000000001</v>
      </c>
      <c r="GR25">
        <v>1.85669</v>
      </c>
      <c r="GS25">
        <v>1.86294</v>
      </c>
      <c r="GT25" t="s">
        <v>351</v>
      </c>
      <c r="GU25" t="s">
        <v>19</v>
      </c>
      <c r="GV25" t="s">
        <v>19</v>
      </c>
      <c r="GW25" t="s">
        <v>19</v>
      </c>
      <c r="GX25" t="s">
        <v>352</v>
      </c>
      <c r="GY25" t="s">
        <v>353</v>
      </c>
      <c r="GZ25" t="s">
        <v>354</v>
      </c>
      <c r="HA25" t="s">
        <v>354</v>
      </c>
      <c r="HB25" t="s">
        <v>354</v>
      </c>
      <c r="HC25" t="s">
        <v>354</v>
      </c>
      <c r="HD25">
        <v>0</v>
      </c>
      <c r="HE25">
        <v>100</v>
      </c>
      <c r="HF25">
        <v>100</v>
      </c>
      <c r="HG25">
        <v>4.0350000000000001</v>
      </c>
      <c r="HH25">
        <v>0.46100000000000002</v>
      </c>
      <c r="HI25">
        <v>2</v>
      </c>
      <c r="HJ25">
        <v>499.93900000000002</v>
      </c>
      <c r="HK25">
        <v>515.15099999999995</v>
      </c>
      <c r="HL25">
        <v>21.560600000000001</v>
      </c>
      <c r="HM25">
        <v>30.802800000000001</v>
      </c>
      <c r="HN25">
        <v>29.996099999999998</v>
      </c>
      <c r="HO25">
        <v>30.7621</v>
      </c>
      <c r="HP25">
        <v>30.7456</v>
      </c>
      <c r="HQ25">
        <v>33.567300000000003</v>
      </c>
      <c r="HR25">
        <v>26.705400000000001</v>
      </c>
      <c r="HS25">
        <v>0</v>
      </c>
      <c r="HT25">
        <v>21.6431</v>
      </c>
      <c r="HU25">
        <v>700</v>
      </c>
      <c r="HV25">
        <v>16.184899999999999</v>
      </c>
      <c r="HW25">
        <v>99.663200000000003</v>
      </c>
      <c r="HX25">
        <v>103.80200000000001</v>
      </c>
    </row>
    <row r="26" spans="1:232" x14ac:dyDescent="0.25">
      <c r="A26">
        <v>11</v>
      </c>
      <c r="B26">
        <v>1566767091.0999999</v>
      </c>
      <c r="C26">
        <v>1032</v>
      </c>
      <c r="D26" t="s">
        <v>401</v>
      </c>
      <c r="E26" t="s">
        <v>402</v>
      </c>
      <c r="G26">
        <v>1566767091.0999999</v>
      </c>
      <c r="H26">
        <f t="shared" si="0"/>
        <v>1.5855457368326223E-3</v>
      </c>
      <c r="I26">
        <f t="shared" si="1"/>
        <v>22.700038159729889</v>
      </c>
      <c r="J26">
        <f t="shared" si="2"/>
        <v>771.28800000000001</v>
      </c>
      <c r="K26">
        <f t="shared" si="3"/>
        <v>344.67837706383636</v>
      </c>
      <c r="L26">
        <f t="shared" si="4"/>
        <v>34.388466893105267</v>
      </c>
      <c r="M26">
        <f t="shared" si="5"/>
        <v>76.951191655800002</v>
      </c>
      <c r="N26">
        <f t="shared" si="6"/>
        <v>9.0133128340777677E-2</v>
      </c>
      <c r="O26">
        <f t="shared" si="7"/>
        <v>2.2561066479012828</v>
      </c>
      <c r="P26">
        <f t="shared" si="8"/>
        <v>8.8179413464114953E-2</v>
      </c>
      <c r="Q26">
        <f t="shared" si="9"/>
        <v>5.5284139779144356E-2</v>
      </c>
      <c r="R26">
        <f t="shared" si="10"/>
        <v>321.4456559630558</v>
      </c>
      <c r="S26">
        <f t="shared" si="11"/>
        <v>27.822827835284421</v>
      </c>
      <c r="T26">
        <f t="shared" si="12"/>
        <v>27.0274</v>
      </c>
      <c r="U26">
        <f t="shared" si="13"/>
        <v>3.5849235736797929</v>
      </c>
      <c r="V26">
        <f t="shared" si="14"/>
        <v>54.737283024234074</v>
      </c>
      <c r="W26">
        <f t="shared" si="15"/>
        <v>1.8397437520275002</v>
      </c>
      <c r="X26">
        <f t="shared" si="16"/>
        <v>3.3610432421590644</v>
      </c>
      <c r="Y26">
        <f t="shared" si="17"/>
        <v>1.7451798216522927</v>
      </c>
      <c r="Z26">
        <f t="shared" si="18"/>
        <v>-69.922566994318643</v>
      </c>
      <c r="AA26">
        <f t="shared" si="19"/>
        <v>-133.02806706572875</v>
      </c>
      <c r="AB26">
        <f t="shared" si="20"/>
        <v>-12.659080963027366</v>
      </c>
      <c r="AC26">
        <f t="shared" si="21"/>
        <v>105.83594093998107</v>
      </c>
      <c r="AD26">
        <v>-4.1348349308901397E-2</v>
      </c>
      <c r="AE26">
        <v>4.64171444135889E-2</v>
      </c>
      <c r="AF26">
        <v>3.4661443565401999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52912.827814941724</v>
      </c>
      <c r="AL26">
        <v>0</v>
      </c>
      <c r="AM26">
        <v>153.611764705882</v>
      </c>
      <c r="AN26">
        <v>678.13199999999995</v>
      </c>
      <c r="AO26">
        <f t="shared" si="25"/>
        <v>524.52023529411792</v>
      </c>
      <c r="AP26">
        <f t="shared" si="26"/>
        <v>0.77347807697338866</v>
      </c>
      <c r="AQ26">
        <v>-1.69616101757574</v>
      </c>
      <c r="AR26" t="s">
        <v>403</v>
      </c>
      <c r="AS26">
        <v>672.17788235294097</v>
      </c>
      <c r="AT26">
        <v>790.90800000000002</v>
      </c>
      <c r="AU26">
        <f t="shared" si="27"/>
        <v>0.15011874661409297</v>
      </c>
      <c r="AV26">
        <v>0.5</v>
      </c>
      <c r="AW26">
        <f t="shared" si="28"/>
        <v>1681.2303058218572</v>
      </c>
      <c r="AX26">
        <f t="shared" si="29"/>
        <v>22.700038159729889</v>
      </c>
      <c r="AY26">
        <f t="shared" si="30"/>
        <v>126.19209313980271</v>
      </c>
      <c r="AZ26">
        <f t="shared" si="31"/>
        <v>0.34098529791075571</v>
      </c>
      <c r="BA26">
        <f t="shared" si="32"/>
        <v>1.4510920421089915E-2</v>
      </c>
      <c r="BB26">
        <f t="shared" si="33"/>
        <v>-0.14259054150419526</v>
      </c>
      <c r="BC26" t="s">
        <v>404</v>
      </c>
      <c r="BD26">
        <v>521.22</v>
      </c>
      <c r="BE26">
        <f t="shared" si="34"/>
        <v>269.68799999999999</v>
      </c>
      <c r="BF26">
        <f t="shared" si="35"/>
        <v>0.44024990969957528</v>
      </c>
      <c r="BG26">
        <f t="shared" si="36"/>
        <v>-0.71872132150504819</v>
      </c>
      <c r="BH26">
        <f t="shared" si="37"/>
        <v>0.186302869955389</v>
      </c>
      <c r="BI26">
        <f t="shared" si="38"/>
        <v>-0.2150079108707072</v>
      </c>
      <c r="BJ26">
        <v>8575</v>
      </c>
      <c r="BK26">
        <v>300</v>
      </c>
      <c r="BL26">
        <v>300</v>
      </c>
      <c r="BM26">
        <v>300</v>
      </c>
      <c r="BN26">
        <v>10334.700000000001</v>
      </c>
      <c r="BO26">
        <v>759.68200000000002</v>
      </c>
      <c r="BP26">
        <v>-6.8587500000000003E-3</v>
      </c>
      <c r="BQ26">
        <v>-3.5290499999999998</v>
      </c>
      <c r="BR26" t="s">
        <v>347</v>
      </c>
      <c r="BS26" t="s">
        <v>347</v>
      </c>
      <c r="BT26" t="s">
        <v>347</v>
      </c>
      <c r="BU26" t="s">
        <v>347</v>
      </c>
      <c r="BV26" t="s">
        <v>347</v>
      </c>
      <c r="BW26" t="s">
        <v>347</v>
      </c>
      <c r="BX26" t="s">
        <v>347</v>
      </c>
      <c r="BY26" t="s">
        <v>347</v>
      </c>
      <c r="BZ26" t="s">
        <v>347</v>
      </c>
      <c r="CA26" t="s">
        <v>347</v>
      </c>
      <c r="CB26">
        <f t="shared" si="39"/>
        <v>2000.04</v>
      </c>
      <c r="CC26">
        <f t="shared" si="40"/>
        <v>1681.2303058218572</v>
      </c>
      <c r="CD26">
        <f t="shared" si="41"/>
        <v>0.84059834094410968</v>
      </c>
      <c r="CE26">
        <f t="shared" si="42"/>
        <v>0.19119668188821962</v>
      </c>
      <c r="CF26">
        <v>6</v>
      </c>
      <c r="CG26">
        <v>0.5</v>
      </c>
      <c r="CH26" t="s">
        <v>348</v>
      </c>
      <c r="CI26">
        <v>1566767091.0999999</v>
      </c>
      <c r="CJ26">
        <v>771.28800000000001</v>
      </c>
      <c r="CK26">
        <v>799.99599999999998</v>
      </c>
      <c r="CL26">
        <v>18.439900000000002</v>
      </c>
      <c r="CM26">
        <v>16.572299999999998</v>
      </c>
      <c r="CN26">
        <v>499.99200000000002</v>
      </c>
      <c r="CO26">
        <v>99.669700000000006</v>
      </c>
      <c r="CP26">
        <v>0.100025</v>
      </c>
      <c r="CQ26">
        <v>25.933700000000002</v>
      </c>
      <c r="CR26">
        <v>27.0274</v>
      </c>
      <c r="CS26">
        <v>999.9</v>
      </c>
      <c r="CT26">
        <v>0</v>
      </c>
      <c r="CU26">
        <v>0</v>
      </c>
      <c r="CV26">
        <v>10004.4</v>
      </c>
      <c r="CW26">
        <v>0</v>
      </c>
      <c r="CX26">
        <v>1141.56</v>
      </c>
      <c r="CY26">
        <v>-28.543700000000001</v>
      </c>
      <c r="CZ26">
        <v>785.93299999999999</v>
      </c>
      <c r="DA26">
        <v>813.47699999999998</v>
      </c>
      <c r="DB26">
        <v>1.8526100000000001</v>
      </c>
      <c r="DC26">
        <v>767.41700000000003</v>
      </c>
      <c r="DD26">
        <v>799.99599999999998</v>
      </c>
      <c r="DE26">
        <v>17.963899999999999</v>
      </c>
      <c r="DF26">
        <v>16.572299999999998</v>
      </c>
      <c r="DG26">
        <v>1.8364</v>
      </c>
      <c r="DH26">
        <v>1.6517500000000001</v>
      </c>
      <c r="DI26">
        <v>16.100200000000001</v>
      </c>
      <c r="DJ26">
        <v>14.4503</v>
      </c>
      <c r="DK26">
        <v>2000.04</v>
      </c>
      <c r="DL26">
        <v>0.98000299999999996</v>
      </c>
      <c r="DM26">
        <v>1.9996699999999999E-2</v>
      </c>
      <c r="DN26">
        <v>0</v>
      </c>
      <c r="DO26">
        <v>672.25900000000001</v>
      </c>
      <c r="DP26">
        <v>5.0002700000000004</v>
      </c>
      <c r="DQ26">
        <v>17232.5</v>
      </c>
      <c r="DR26">
        <v>16186.2</v>
      </c>
      <c r="DS26">
        <v>46.25</v>
      </c>
      <c r="DT26">
        <v>47.436999999999998</v>
      </c>
      <c r="DU26">
        <v>47</v>
      </c>
      <c r="DV26">
        <v>47.061999999999998</v>
      </c>
      <c r="DW26">
        <v>47.561999999999998</v>
      </c>
      <c r="DX26">
        <v>1955.14</v>
      </c>
      <c r="DY26">
        <v>39.89</v>
      </c>
      <c r="DZ26">
        <v>0</v>
      </c>
      <c r="EA26">
        <v>65.399999856948895</v>
      </c>
      <c r="EB26">
        <v>672.17788235294097</v>
      </c>
      <c r="EC26">
        <v>1.42696078748123</v>
      </c>
      <c r="ED26">
        <v>146.470588316521</v>
      </c>
      <c r="EE26">
        <v>17245.2</v>
      </c>
      <c r="EF26">
        <v>10</v>
      </c>
      <c r="EG26">
        <v>1566767119.5999999</v>
      </c>
      <c r="EH26" t="s">
        <v>405</v>
      </c>
      <c r="EI26">
        <v>97</v>
      </c>
      <c r="EJ26">
        <v>3.871</v>
      </c>
      <c r="EK26">
        <v>0.47599999999999998</v>
      </c>
      <c r="EL26">
        <v>800</v>
      </c>
      <c r="EM26">
        <v>17</v>
      </c>
      <c r="EN26">
        <v>0.11</v>
      </c>
      <c r="EO26">
        <v>0.14000000000000001</v>
      </c>
      <c r="EP26">
        <v>22.6606627221386</v>
      </c>
      <c r="EQ26">
        <v>-0.29707127223531299</v>
      </c>
      <c r="ER26">
        <v>6.8205093589376597E-2</v>
      </c>
      <c r="ES26">
        <v>1</v>
      </c>
      <c r="ET26">
        <v>9.2905522169444602E-2</v>
      </c>
      <c r="EU26">
        <v>-1.7461049514326601E-2</v>
      </c>
      <c r="EV26">
        <v>1.8741938978857301E-3</v>
      </c>
      <c r="EW26">
        <v>1</v>
      </c>
      <c r="EX26">
        <v>2</v>
      </c>
      <c r="EY26">
        <v>2</v>
      </c>
      <c r="EZ26" t="s">
        <v>350</v>
      </c>
      <c r="FA26">
        <v>2.95181</v>
      </c>
      <c r="FB26">
        <v>2.7774800000000002</v>
      </c>
      <c r="FC26">
        <v>0.15140500000000001</v>
      </c>
      <c r="FD26">
        <v>0.15146000000000001</v>
      </c>
      <c r="FE26">
        <v>9.2728500000000005E-2</v>
      </c>
      <c r="FF26">
        <v>8.3222599999999994E-2</v>
      </c>
      <c r="FG26">
        <v>20467</v>
      </c>
      <c r="FH26">
        <v>20705.3</v>
      </c>
      <c r="FI26">
        <v>22674.6</v>
      </c>
      <c r="FJ26">
        <v>26748.9</v>
      </c>
      <c r="FK26">
        <v>29385.1</v>
      </c>
      <c r="FL26">
        <v>38433.4</v>
      </c>
      <c r="FM26">
        <v>32364.1</v>
      </c>
      <c r="FN26">
        <v>42542.5</v>
      </c>
      <c r="FO26">
        <v>1.9764200000000001</v>
      </c>
      <c r="FP26">
        <v>1.93712</v>
      </c>
      <c r="FQ26">
        <v>8.1270899999999993E-2</v>
      </c>
      <c r="FR26">
        <v>0</v>
      </c>
      <c r="FS26">
        <v>25.696899999999999</v>
      </c>
      <c r="FT26">
        <v>999.9</v>
      </c>
      <c r="FU26">
        <v>36.198</v>
      </c>
      <c r="FV26">
        <v>36.124000000000002</v>
      </c>
      <c r="FW26">
        <v>21.825800000000001</v>
      </c>
      <c r="FX26">
        <v>60.484200000000001</v>
      </c>
      <c r="FY26">
        <v>44.371000000000002</v>
      </c>
      <c r="FZ26">
        <v>1</v>
      </c>
      <c r="GA26">
        <v>0.28836099999999998</v>
      </c>
      <c r="GB26">
        <v>3.9363600000000001</v>
      </c>
      <c r="GC26">
        <v>20.250299999999999</v>
      </c>
      <c r="GD26">
        <v>5.2243300000000001</v>
      </c>
      <c r="GE26">
        <v>11.956</v>
      </c>
      <c r="GF26">
        <v>4.9717500000000001</v>
      </c>
      <c r="GG26">
        <v>3.2949999999999999</v>
      </c>
      <c r="GH26">
        <v>549.79999999999995</v>
      </c>
      <c r="GI26">
        <v>9999</v>
      </c>
      <c r="GJ26">
        <v>9999</v>
      </c>
      <c r="GK26">
        <v>9999</v>
      </c>
      <c r="GL26">
        <v>1.8655999999999999</v>
      </c>
      <c r="GM26">
        <v>1.86486</v>
      </c>
      <c r="GN26">
        <v>1.86517</v>
      </c>
      <c r="GO26">
        <v>1.8681099999999999</v>
      </c>
      <c r="GP26">
        <v>1.8623400000000001</v>
      </c>
      <c r="GQ26">
        <v>1.8605</v>
      </c>
      <c r="GR26">
        <v>1.85669</v>
      </c>
      <c r="GS26">
        <v>1.86293</v>
      </c>
      <c r="GT26" t="s">
        <v>351</v>
      </c>
      <c r="GU26" t="s">
        <v>19</v>
      </c>
      <c r="GV26" t="s">
        <v>19</v>
      </c>
      <c r="GW26" t="s">
        <v>19</v>
      </c>
      <c r="GX26" t="s">
        <v>352</v>
      </c>
      <c r="GY26" t="s">
        <v>353</v>
      </c>
      <c r="GZ26" t="s">
        <v>354</v>
      </c>
      <c r="HA26" t="s">
        <v>354</v>
      </c>
      <c r="HB26" t="s">
        <v>354</v>
      </c>
      <c r="HC26" t="s">
        <v>354</v>
      </c>
      <c r="HD26">
        <v>0</v>
      </c>
      <c r="HE26">
        <v>100</v>
      </c>
      <c r="HF26">
        <v>100</v>
      </c>
      <c r="HG26">
        <v>3.871</v>
      </c>
      <c r="HH26">
        <v>0.47599999999999998</v>
      </c>
      <c r="HI26">
        <v>2</v>
      </c>
      <c r="HJ26">
        <v>500.02199999999999</v>
      </c>
      <c r="HK26">
        <v>516.029</v>
      </c>
      <c r="HL26">
        <v>21.670100000000001</v>
      </c>
      <c r="HM26">
        <v>30.829699999999999</v>
      </c>
      <c r="HN26">
        <v>29.9999</v>
      </c>
      <c r="HO26">
        <v>30.791899999999998</v>
      </c>
      <c r="HP26">
        <v>30.7776</v>
      </c>
      <c r="HQ26">
        <v>37.449100000000001</v>
      </c>
      <c r="HR26">
        <v>24.1188</v>
      </c>
      <c r="HS26">
        <v>0</v>
      </c>
      <c r="HT26">
        <v>21.670999999999999</v>
      </c>
      <c r="HU26">
        <v>800</v>
      </c>
      <c r="HV26">
        <v>16.672799999999999</v>
      </c>
      <c r="HW26">
        <v>99.656400000000005</v>
      </c>
      <c r="HX26">
        <v>103.795</v>
      </c>
    </row>
    <row r="27" spans="1:232" x14ac:dyDescent="0.25">
      <c r="A27">
        <v>12</v>
      </c>
      <c r="B27">
        <v>1566767240.5999999</v>
      </c>
      <c r="C27">
        <v>1181.5</v>
      </c>
      <c r="D27" t="s">
        <v>406</v>
      </c>
      <c r="E27" t="s">
        <v>407</v>
      </c>
      <c r="G27">
        <v>1566767240.5999999</v>
      </c>
      <c r="H27">
        <f t="shared" si="0"/>
        <v>9.8040743750445604E-4</v>
      </c>
      <c r="I27">
        <f t="shared" si="1"/>
        <v>21.915762284803961</v>
      </c>
      <c r="J27">
        <f t="shared" si="2"/>
        <v>972.53</v>
      </c>
      <c r="K27">
        <f t="shared" si="3"/>
        <v>312.86917291429251</v>
      </c>
      <c r="L27">
        <f t="shared" si="4"/>
        <v>31.214722635918527</v>
      </c>
      <c r="M27">
        <f t="shared" si="5"/>
        <v>97.028588410740994</v>
      </c>
      <c r="N27">
        <f t="shared" si="6"/>
        <v>5.5321659354360161E-2</v>
      </c>
      <c r="O27">
        <f t="shared" si="7"/>
        <v>2.2574324927317742</v>
      </c>
      <c r="P27">
        <f t="shared" si="8"/>
        <v>5.4579378382656502E-2</v>
      </c>
      <c r="Q27">
        <f t="shared" si="9"/>
        <v>3.417797270008012E-2</v>
      </c>
      <c r="R27">
        <f t="shared" si="10"/>
        <v>321.44884794862651</v>
      </c>
      <c r="S27">
        <f t="shared" si="11"/>
        <v>27.952393626249528</v>
      </c>
      <c r="T27">
        <f t="shared" si="12"/>
        <v>26.982199999999999</v>
      </c>
      <c r="U27">
        <f t="shared" si="13"/>
        <v>3.5754196099273257</v>
      </c>
      <c r="V27">
        <f t="shared" si="14"/>
        <v>54.727995119256811</v>
      </c>
      <c r="W27">
        <f t="shared" si="15"/>
        <v>1.8318332629667902</v>
      </c>
      <c r="X27">
        <f t="shared" si="16"/>
        <v>3.3471594546357393</v>
      </c>
      <c r="Y27">
        <f t="shared" si="17"/>
        <v>1.7435863469605355</v>
      </c>
      <c r="Z27">
        <f t="shared" si="18"/>
        <v>-43.23596799394651</v>
      </c>
      <c r="AA27">
        <f t="shared" si="19"/>
        <v>-136.11230029305673</v>
      </c>
      <c r="AB27">
        <f t="shared" si="20"/>
        <v>-12.937512917738088</v>
      </c>
      <c r="AC27">
        <f t="shared" si="21"/>
        <v>129.16306674388514</v>
      </c>
      <c r="AD27">
        <v>-4.1384140465805699E-2</v>
      </c>
      <c r="AE27">
        <v>4.6457323122691498E-2</v>
      </c>
      <c r="AF27">
        <v>3.4685176107646298</v>
      </c>
      <c r="AG27">
        <v>0</v>
      </c>
      <c r="AH27">
        <v>0</v>
      </c>
      <c r="AI27">
        <f t="shared" si="22"/>
        <v>1</v>
      </c>
      <c r="AJ27">
        <f t="shared" si="23"/>
        <v>0</v>
      </c>
      <c r="AK27">
        <f t="shared" si="24"/>
        <v>52969.123838733511</v>
      </c>
      <c r="AL27">
        <v>0</v>
      </c>
      <c r="AM27">
        <v>153.611764705882</v>
      </c>
      <c r="AN27">
        <v>678.13199999999995</v>
      </c>
      <c r="AO27">
        <f t="shared" si="25"/>
        <v>524.52023529411792</v>
      </c>
      <c r="AP27">
        <f t="shared" si="26"/>
        <v>0.77347807697338866</v>
      </c>
      <c r="AQ27">
        <v>-1.69616101757574</v>
      </c>
      <c r="AR27" t="s">
        <v>408</v>
      </c>
      <c r="AS27">
        <v>670.15588235294103</v>
      </c>
      <c r="AT27">
        <v>782.07</v>
      </c>
      <c r="AU27">
        <f t="shared" si="27"/>
        <v>0.14309987296157511</v>
      </c>
      <c r="AV27">
        <v>0.5</v>
      </c>
      <c r="AW27">
        <f t="shared" si="28"/>
        <v>1681.2471058217989</v>
      </c>
      <c r="AX27">
        <f t="shared" si="29"/>
        <v>21.915762284803961</v>
      </c>
      <c r="AY27">
        <f t="shared" si="30"/>
        <v>120.29312363005762</v>
      </c>
      <c r="AZ27">
        <f t="shared" si="31"/>
        <v>0.33791092868924788</v>
      </c>
      <c r="BA27">
        <f t="shared" si="32"/>
        <v>1.4044290824719736E-2</v>
      </c>
      <c r="BB27">
        <f t="shared" si="33"/>
        <v>-0.13290114695615493</v>
      </c>
      <c r="BC27" t="s">
        <v>409</v>
      </c>
      <c r="BD27">
        <v>517.79999999999995</v>
      </c>
      <c r="BE27">
        <f t="shared" si="34"/>
        <v>264.2700000000001</v>
      </c>
      <c r="BF27">
        <f t="shared" si="35"/>
        <v>0.42348400365935968</v>
      </c>
      <c r="BG27">
        <f t="shared" si="36"/>
        <v>-0.64826734525858909</v>
      </c>
      <c r="BH27">
        <f t="shared" si="37"/>
        <v>0.17807725535601149</v>
      </c>
      <c r="BI27">
        <f t="shared" si="38"/>
        <v>-0.19815822728310609</v>
      </c>
      <c r="BJ27">
        <v>8577</v>
      </c>
      <c r="BK27">
        <v>300</v>
      </c>
      <c r="BL27">
        <v>300</v>
      </c>
      <c r="BM27">
        <v>300</v>
      </c>
      <c r="BN27">
        <v>10334.700000000001</v>
      </c>
      <c r="BO27">
        <v>756.05399999999997</v>
      </c>
      <c r="BP27">
        <v>-6.8595599999999998E-3</v>
      </c>
      <c r="BQ27">
        <v>-1.56494</v>
      </c>
      <c r="BR27" t="s">
        <v>347</v>
      </c>
      <c r="BS27" t="s">
        <v>347</v>
      </c>
      <c r="BT27" t="s">
        <v>347</v>
      </c>
      <c r="BU27" t="s">
        <v>347</v>
      </c>
      <c r="BV27" t="s">
        <v>347</v>
      </c>
      <c r="BW27" t="s">
        <v>347</v>
      </c>
      <c r="BX27" t="s">
        <v>347</v>
      </c>
      <c r="BY27" t="s">
        <v>347</v>
      </c>
      <c r="BZ27" t="s">
        <v>347</v>
      </c>
      <c r="CA27" t="s">
        <v>347</v>
      </c>
      <c r="CB27">
        <f t="shared" si="39"/>
        <v>2000.06</v>
      </c>
      <c r="CC27">
        <f t="shared" si="40"/>
        <v>1681.2471058217989</v>
      </c>
      <c r="CD27">
        <f t="shared" si="41"/>
        <v>0.84059833496085068</v>
      </c>
      <c r="CE27">
        <f t="shared" si="42"/>
        <v>0.19119666992170153</v>
      </c>
      <c r="CF27">
        <v>6</v>
      </c>
      <c r="CG27">
        <v>0.5</v>
      </c>
      <c r="CH27" t="s">
        <v>348</v>
      </c>
      <c r="CI27">
        <v>1566767240.5999999</v>
      </c>
      <c r="CJ27">
        <v>972.53</v>
      </c>
      <c r="CK27">
        <v>999.971</v>
      </c>
      <c r="CL27">
        <v>18.360700000000001</v>
      </c>
      <c r="CM27">
        <v>17.2059</v>
      </c>
      <c r="CN27">
        <v>500.03800000000001</v>
      </c>
      <c r="CO27">
        <v>99.669300000000007</v>
      </c>
      <c r="CP27">
        <v>9.9949700000000002E-2</v>
      </c>
      <c r="CQ27">
        <v>25.863800000000001</v>
      </c>
      <c r="CR27">
        <v>26.982199999999999</v>
      </c>
      <c r="CS27">
        <v>999.9</v>
      </c>
      <c r="CT27">
        <v>0</v>
      </c>
      <c r="CU27">
        <v>0</v>
      </c>
      <c r="CV27">
        <v>10013.1</v>
      </c>
      <c r="CW27">
        <v>0</v>
      </c>
      <c r="CX27">
        <v>1137.1300000000001</v>
      </c>
      <c r="CY27">
        <v>-27.441800000000001</v>
      </c>
      <c r="CZ27">
        <v>990.72</v>
      </c>
      <c r="DA27">
        <v>1017.48</v>
      </c>
      <c r="DB27">
        <v>1.1547700000000001</v>
      </c>
      <c r="DC27">
        <v>968.68</v>
      </c>
      <c r="DD27">
        <v>999.971</v>
      </c>
      <c r="DE27">
        <v>17.8797</v>
      </c>
      <c r="DF27">
        <v>17.2059</v>
      </c>
      <c r="DG27">
        <v>1.83</v>
      </c>
      <c r="DH27">
        <v>1.7149000000000001</v>
      </c>
      <c r="DI27">
        <v>16.045400000000001</v>
      </c>
      <c r="DJ27">
        <v>15.032</v>
      </c>
      <c r="DK27">
        <v>2000.06</v>
      </c>
      <c r="DL27">
        <v>0.98000299999999996</v>
      </c>
      <c r="DM27">
        <v>1.9996699999999999E-2</v>
      </c>
      <c r="DN27">
        <v>0</v>
      </c>
      <c r="DO27">
        <v>670.02099999999996</v>
      </c>
      <c r="DP27">
        <v>5.0002700000000004</v>
      </c>
      <c r="DQ27">
        <v>17243.5</v>
      </c>
      <c r="DR27">
        <v>16186.4</v>
      </c>
      <c r="DS27">
        <v>46.25</v>
      </c>
      <c r="DT27">
        <v>47.375</v>
      </c>
      <c r="DU27">
        <v>46.936999999999998</v>
      </c>
      <c r="DV27">
        <v>47</v>
      </c>
      <c r="DW27">
        <v>47.5</v>
      </c>
      <c r="DX27">
        <v>1955.16</v>
      </c>
      <c r="DY27">
        <v>39.89</v>
      </c>
      <c r="DZ27">
        <v>0</v>
      </c>
      <c r="EA27">
        <v>148.89999985694899</v>
      </c>
      <c r="EB27">
        <v>670.15588235294103</v>
      </c>
      <c r="EC27">
        <v>0.182352896191421</v>
      </c>
      <c r="ED27">
        <v>-211.86275064964599</v>
      </c>
      <c r="EE27">
        <v>17258.188235294099</v>
      </c>
      <c r="EF27">
        <v>10</v>
      </c>
      <c r="EG27">
        <v>1566767186.0999999</v>
      </c>
      <c r="EH27" t="s">
        <v>410</v>
      </c>
      <c r="EI27">
        <v>98</v>
      </c>
      <c r="EJ27">
        <v>3.85</v>
      </c>
      <c r="EK27">
        <v>0.48099999999999998</v>
      </c>
      <c r="EL27">
        <v>1000</v>
      </c>
      <c r="EM27">
        <v>17</v>
      </c>
      <c r="EN27">
        <v>0.15</v>
      </c>
      <c r="EO27">
        <v>0.18</v>
      </c>
      <c r="EP27">
        <v>22.162837472763002</v>
      </c>
      <c r="EQ27">
        <v>-1.27201549704159</v>
      </c>
      <c r="ER27">
        <v>0.14332041407644799</v>
      </c>
      <c r="ES27">
        <v>0</v>
      </c>
      <c r="ET27">
        <v>5.7261879765954697E-2</v>
      </c>
      <c r="EU27">
        <v>-1.0101000394426201E-2</v>
      </c>
      <c r="EV27">
        <v>1.06298859394446E-3</v>
      </c>
      <c r="EW27">
        <v>1</v>
      </c>
      <c r="EX27">
        <v>1</v>
      </c>
      <c r="EY27">
        <v>2</v>
      </c>
      <c r="EZ27" t="s">
        <v>365</v>
      </c>
      <c r="FA27">
        <v>2.9519199999999999</v>
      </c>
      <c r="FB27">
        <v>2.7774899999999998</v>
      </c>
      <c r="FC27">
        <v>0.17622399999999999</v>
      </c>
      <c r="FD27">
        <v>0.175008</v>
      </c>
      <c r="FE27">
        <v>9.2406299999999997E-2</v>
      </c>
      <c r="FF27">
        <v>8.5511000000000004E-2</v>
      </c>
      <c r="FG27">
        <v>19867.3</v>
      </c>
      <c r="FH27">
        <v>20130.099999999999</v>
      </c>
      <c r="FI27">
        <v>22674.2</v>
      </c>
      <c r="FJ27">
        <v>26749.4</v>
      </c>
      <c r="FK27">
        <v>29395.7</v>
      </c>
      <c r="FL27">
        <v>38338.199999999997</v>
      </c>
      <c r="FM27">
        <v>32363.9</v>
      </c>
      <c r="FN27">
        <v>42543</v>
      </c>
      <c r="FO27">
        <v>1.9769000000000001</v>
      </c>
      <c r="FP27">
        <v>1.9388700000000001</v>
      </c>
      <c r="FQ27">
        <v>8.8363899999999995E-2</v>
      </c>
      <c r="FR27">
        <v>0</v>
      </c>
      <c r="FS27">
        <v>25.535399999999999</v>
      </c>
      <c r="FT27">
        <v>999.9</v>
      </c>
      <c r="FU27">
        <v>36.198</v>
      </c>
      <c r="FV27">
        <v>36.094000000000001</v>
      </c>
      <c r="FW27">
        <v>21.7911</v>
      </c>
      <c r="FX27">
        <v>60.164299999999997</v>
      </c>
      <c r="FY27">
        <v>44.435099999999998</v>
      </c>
      <c r="FZ27">
        <v>1</v>
      </c>
      <c r="GA27">
        <v>0.286773</v>
      </c>
      <c r="GB27">
        <v>3.5782600000000002</v>
      </c>
      <c r="GC27">
        <v>20.258800000000001</v>
      </c>
      <c r="GD27">
        <v>5.2231300000000003</v>
      </c>
      <c r="GE27">
        <v>11.956</v>
      </c>
      <c r="GF27">
        <v>4.9716500000000003</v>
      </c>
      <c r="GG27">
        <v>3.2949999999999999</v>
      </c>
      <c r="GH27">
        <v>549.9</v>
      </c>
      <c r="GI27">
        <v>9999</v>
      </c>
      <c r="GJ27">
        <v>9999</v>
      </c>
      <c r="GK27">
        <v>9999</v>
      </c>
      <c r="GL27">
        <v>1.86557</v>
      </c>
      <c r="GM27">
        <v>1.8648800000000001</v>
      </c>
      <c r="GN27">
        <v>1.8651599999999999</v>
      </c>
      <c r="GO27">
        <v>1.8680699999999999</v>
      </c>
      <c r="GP27">
        <v>1.8623400000000001</v>
      </c>
      <c r="GQ27">
        <v>1.8605</v>
      </c>
      <c r="GR27">
        <v>1.85669</v>
      </c>
      <c r="GS27">
        <v>1.8628899999999999</v>
      </c>
      <c r="GT27" t="s">
        <v>351</v>
      </c>
      <c r="GU27" t="s">
        <v>19</v>
      </c>
      <c r="GV27" t="s">
        <v>19</v>
      </c>
      <c r="GW27" t="s">
        <v>19</v>
      </c>
      <c r="GX27" t="s">
        <v>352</v>
      </c>
      <c r="GY27" t="s">
        <v>353</v>
      </c>
      <c r="GZ27" t="s">
        <v>354</v>
      </c>
      <c r="HA27" t="s">
        <v>354</v>
      </c>
      <c r="HB27" t="s">
        <v>354</v>
      </c>
      <c r="HC27" t="s">
        <v>354</v>
      </c>
      <c r="HD27">
        <v>0</v>
      </c>
      <c r="HE27">
        <v>100</v>
      </c>
      <c r="HF27">
        <v>100</v>
      </c>
      <c r="HG27">
        <v>3.85</v>
      </c>
      <c r="HH27">
        <v>0.48099999999999998</v>
      </c>
      <c r="HI27">
        <v>2</v>
      </c>
      <c r="HJ27">
        <v>500.584</v>
      </c>
      <c r="HK27">
        <v>517.49599999999998</v>
      </c>
      <c r="HL27">
        <v>21.7944</v>
      </c>
      <c r="HM27">
        <v>30.837700000000002</v>
      </c>
      <c r="HN27">
        <v>30.0001</v>
      </c>
      <c r="HO27">
        <v>30.821200000000001</v>
      </c>
      <c r="HP27">
        <v>30.804400000000001</v>
      </c>
      <c r="HQ27">
        <v>44.943800000000003</v>
      </c>
      <c r="HR27">
        <v>21.2241</v>
      </c>
      <c r="HS27">
        <v>0</v>
      </c>
      <c r="HT27">
        <v>21.7971</v>
      </c>
      <c r="HU27">
        <v>1000</v>
      </c>
      <c r="HV27">
        <v>17.3371</v>
      </c>
      <c r="HW27">
        <v>99.655500000000004</v>
      </c>
      <c r="HX27">
        <v>103.797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28610</cp:lastModifiedBy>
  <dcterms:created xsi:type="dcterms:W3CDTF">2019-08-24T16:08:28Z</dcterms:created>
  <dcterms:modified xsi:type="dcterms:W3CDTF">2019-08-28T00:20:15Z</dcterms:modified>
</cp:coreProperties>
</file>