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2019 Fall\A-Ci curve\"/>
    </mc:Choice>
  </mc:AlternateContent>
  <xr:revisionPtr revIDLastSave="0" documentId="13_ncr:1_{332BD5A8-BCA6-4E93-86EC-A8FA269F87FB}" xr6:coauthVersionLast="43" xr6:coauthVersionMax="43" xr10:uidLastSave="{00000000-0000-0000-0000-000000000000}"/>
  <bookViews>
    <workbookView xWindow="-120" yWindow="-120" windowWidth="24240" windowHeight="13140" xr2:uid="{00000000-000D-0000-FFFF-FFFF00000000}"/>
  </bookViews>
  <sheets>
    <sheet name="Measurements" sheetId="1" r:id="rId1"/>
    <sheet name="Remarks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E26" i="1" l="1"/>
  <c r="CD26" i="1"/>
  <c r="CB26" i="1"/>
  <c r="CC26" i="1" s="1"/>
  <c r="AW26" i="1" s="1"/>
  <c r="BI26" i="1"/>
  <c r="BH26" i="1"/>
  <c r="BG26" i="1"/>
  <c r="BF26" i="1"/>
  <c r="BE26" i="1"/>
  <c r="AZ26" i="1" s="1"/>
  <c r="BB26" i="1"/>
  <c r="AU26" i="1"/>
  <c r="AO26" i="1"/>
  <c r="AP26" i="1" s="1"/>
  <c r="AK26" i="1"/>
  <c r="AI26" i="1" s="1"/>
  <c r="M26" i="1" s="1"/>
  <c r="X26" i="1"/>
  <c r="V26" i="1" s="1"/>
  <c r="W26" i="1"/>
  <c r="O26" i="1"/>
  <c r="CE25" i="1"/>
  <c r="CD25" i="1"/>
  <c r="CB25" i="1"/>
  <c r="BI25" i="1"/>
  <c r="BH25" i="1"/>
  <c r="BG25" i="1"/>
  <c r="BF25" i="1"/>
  <c r="BE25" i="1"/>
  <c r="AZ25" i="1" s="1"/>
  <c r="BB25" i="1"/>
  <c r="AU25" i="1"/>
  <c r="AO25" i="1"/>
  <c r="AP25" i="1" s="1"/>
  <c r="AK25" i="1"/>
  <c r="AI25" i="1" s="1"/>
  <c r="H25" i="1" s="1"/>
  <c r="X25" i="1"/>
  <c r="V25" i="1" s="1"/>
  <c r="W25" i="1"/>
  <c r="O25" i="1"/>
  <c r="CE24" i="1"/>
  <c r="CD24" i="1"/>
  <c r="CB24" i="1"/>
  <c r="CC24" i="1" s="1"/>
  <c r="BI24" i="1"/>
  <c r="BH24" i="1"/>
  <c r="BG24" i="1"/>
  <c r="BF24" i="1"/>
  <c r="BE24" i="1"/>
  <c r="AZ24" i="1" s="1"/>
  <c r="BB24" i="1"/>
  <c r="AU24" i="1"/>
  <c r="AO24" i="1"/>
  <c r="AP24" i="1" s="1"/>
  <c r="AK24" i="1"/>
  <c r="AI24" i="1" s="1"/>
  <c r="J24" i="1" s="1"/>
  <c r="X24" i="1"/>
  <c r="W24" i="1"/>
  <c r="V24" i="1" s="1"/>
  <c r="O24" i="1"/>
  <c r="CE23" i="1"/>
  <c r="CD23" i="1"/>
  <c r="CB23" i="1"/>
  <c r="CC23" i="1" s="1"/>
  <c r="BI23" i="1"/>
  <c r="BH23" i="1"/>
  <c r="BG23" i="1"/>
  <c r="BF23" i="1"/>
  <c r="BE23" i="1"/>
  <c r="AZ23" i="1" s="1"/>
  <c r="BB23" i="1"/>
  <c r="AU23" i="1"/>
  <c r="AO23" i="1"/>
  <c r="AP23" i="1" s="1"/>
  <c r="AK23" i="1"/>
  <c r="AI23" i="1"/>
  <c r="M23" i="1" s="1"/>
  <c r="X23" i="1"/>
  <c r="W23" i="1"/>
  <c r="O23" i="1"/>
  <c r="CE22" i="1"/>
  <c r="CD22" i="1"/>
  <c r="CB22" i="1"/>
  <c r="BI22" i="1"/>
  <c r="BH22" i="1"/>
  <c r="BG22" i="1"/>
  <c r="BF22" i="1"/>
  <c r="BE22" i="1"/>
  <c r="AZ22" i="1" s="1"/>
  <c r="BB22" i="1"/>
  <c r="AU22" i="1"/>
  <c r="AO22" i="1"/>
  <c r="AP22" i="1" s="1"/>
  <c r="AK22" i="1"/>
  <c r="AI22" i="1" s="1"/>
  <c r="X22" i="1"/>
  <c r="W22" i="1"/>
  <c r="O22" i="1"/>
  <c r="CE21" i="1"/>
  <c r="CD21" i="1"/>
  <c r="CB21" i="1"/>
  <c r="CC21" i="1" s="1"/>
  <c r="AW21" i="1" s="1"/>
  <c r="AY21" i="1" s="1"/>
  <c r="BI21" i="1"/>
  <c r="BH21" i="1"/>
  <c r="BG21" i="1"/>
  <c r="BF21" i="1"/>
  <c r="BE21" i="1"/>
  <c r="AZ21" i="1" s="1"/>
  <c r="BB21" i="1"/>
  <c r="AU21" i="1"/>
  <c r="AP21" i="1"/>
  <c r="AO21" i="1"/>
  <c r="AK21" i="1"/>
  <c r="AI21" i="1" s="1"/>
  <c r="X21" i="1"/>
  <c r="W21" i="1"/>
  <c r="O21" i="1"/>
  <c r="CE20" i="1"/>
  <c r="CD20" i="1"/>
  <c r="CB20" i="1"/>
  <c r="BI20" i="1"/>
  <c r="BH20" i="1"/>
  <c r="BG20" i="1"/>
  <c r="BF20" i="1"/>
  <c r="BE20" i="1"/>
  <c r="AZ20" i="1" s="1"/>
  <c r="BB20" i="1"/>
  <c r="AU20" i="1"/>
  <c r="AO20" i="1"/>
  <c r="AP20" i="1" s="1"/>
  <c r="AK20" i="1"/>
  <c r="AI20" i="1" s="1"/>
  <c r="X20" i="1"/>
  <c r="W20" i="1"/>
  <c r="O20" i="1"/>
  <c r="CE19" i="1"/>
  <c r="CD19" i="1"/>
  <c r="CB19" i="1"/>
  <c r="CC19" i="1" s="1"/>
  <c r="AW19" i="1" s="1"/>
  <c r="AY19" i="1" s="1"/>
  <c r="BI19" i="1"/>
  <c r="BH19" i="1"/>
  <c r="BG19" i="1"/>
  <c r="BF19" i="1"/>
  <c r="BE19" i="1"/>
  <c r="AZ19" i="1" s="1"/>
  <c r="BB19" i="1"/>
  <c r="AU19" i="1"/>
  <c r="AO19" i="1"/>
  <c r="AP19" i="1" s="1"/>
  <c r="AK19" i="1"/>
  <c r="AI19" i="1"/>
  <c r="J19" i="1" s="1"/>
  <c r="X19" i="1"/>
  <c r="W19" i="1"/>
  <c r="V19" i="1" s="1"/>
  <c r="O19" i="1"/>
  <c r="CE18" i="1"/>
  <c r="CD18" i="1"/>
  <c r="CB18" i="1"/>
  <c r="BI18" i="1"/>
  <c r="BH18" i="1"/>
  <c r="BG18" i="1"/>
  <c r="BF18" i="1"/>
  <c r="BE18" i="1"/>
  <c r="AZ18" i="1" s="1"/>
  <c r="BB18" i="1"/>
  <c r="AU18" i="1"/>
  <c r="AO18" i="1"/>
  <c r="AP18" i="1" s="1"/>
  <c r="AK18" i="1"/>
  <c r="AI18" i="1" s="1"/>
  <c r="X18" i="1"/>
  <c r="W18" i="1"/>
  <c r="O18" i="1"/>
  <c r="CE17" i="1"/>
  <c r="CD17" i="1"/>
  <c r="CB17" i="1"/>
  <c r="BI17" i="1"/>
  <c r="BH17" i="1"/>
  <c r="BG17" i="1"/>
  <c r="BF17" i="1"/>
  <c r="BE17" i="1"/>
  <c r="AZ17" i="1" s="1"/>
  <c r="BB17" i="1"/>
  <c r="AU17" i="1"/>
  <c r="AO17" i="1"/>
  <c r="AP17" i="1" s="1"/>
  <c r="AK17" i="1"/>
  <c r="AI17" i="1" s="1"/>
  <c r="J17" i="1" s="1"/>
  <c r="X17" i="1"/>
  <c r="W17" i="1"/>
  <c r="V17" i="1" s="1"/>
  <c r="O17" i="1"/>
  <c r="CC18" i="1" l="1"/>
  <c r="AW18" i="1" s="1"/>
  <c r="CC20" i="1"/>
  <c r="M19" i="1"/>
  <c r="I23" i="1"/>
  <c r="AX23" i="1" s="1"/>
  <c r="CC25" i="1"/>
  <c r="V21" i="1"/>
  <c r="V22" i="1"/>
  <c r="V23" i="1"/>
  <c r="AW20" i="1"/>
  <c r="R20" i="1"/>
  <c r="V18" i="1"/>
  <c r="AY20" i="1"/>
  <c r="I25" i="1"/>
  <c r="AX25" i="1" s="1"/>
  <c r="AY18" i="1"/>
  <c r="CC22" i="1"/>
  <c r="R22" i="1" s="1"/>
  <c r="AJ23" i="1"/>
  <c r="CC17" i="1"/>
  <c r="AY26" i="1"/>
  <c r="V20" i="1"/>
  <c r="R17" i="1"/>
  <c r="AW17" i="1"/>
  <c r="AY17" i="1" s="1"/>
  <c r="R24" i="1"/>
  <c r="AW24" i="1"/>
  <c r="AY24" i="1" s="1"/>
  <c r="Z25" i="1"/>
  <c r="I20" i="1"/>
  <c r="AX20" i="1" s="1"/>
  <c r="H20" i="1"/>
  <c r="M20" i="1"/>
  <c r="J20" i="1"/>
  <c r="AJ20" i="1"/>
  <c r="AW25" i="1"/>
  <c r="AY25" i="1" s="1"/>
  <c r="R25" i="1"/>
  <c r="AW23" i="1"/>
  <c r="AY23" i="1" s="1"/>
  <c r="R23" i="1"/>
  <c r="I22" i="1"/>
  <c r="AX22" i="1" s="1"/>
  <c r="H22" i="1"/>
  <c r="J22" i="1"/>
  <c r="AJ22" i="1"/>
  <c r="M22" i="1"/>
  <c r="AJ21" i="1"/>
  <c r="M21" i="1"/>
  <c r="J21" i="1"/>
  <c r="I21" i="1"/>
  <c r="AX21" i="1" s="1"/>
  <c r="BA21" i="1" s="1"/>
  <c r="H21" i="1"/>
  <c r="BA23" i="1"/>
  <c r="AJ18" i="1"/>
  <c r="M18" i="1"/>
  <c r="I18" i="1"/>
  <c r="AX18" i="1" s="1"/>
  <c r="BA18" i="1" s="1"/>
  <c r="J18" i="1"/>
  <c r="H18" i="1"/>
  <c r="M17" i="1"/>
  <c r="R18" i="1"/>
  <c r="AJ19" i="1"/>
  <c r="H23" i="1"/>
  <c r="M24" i="1"/>
  <c r="J25" i="1"/>
  <c r="AJ26" i="1"/>
  <c r="R21" i="1"/>
  <c r="H26" i="1"/>
  <c r="AJ17" i="1"/>
  <c r="I19" i="1"/>
  <c r="AX19" i="1" s="1"/>
  <c r="BA19" i="1" s="1"/>
  <c r="J23" i="1"/>
  <c r="AJ24" i="1"/>
  <c r="I26" i="1"/>
  <c r="AX26" i="1" s="1"/>
  <c r="BA26" i="1" s="1"/>
  <c r="S20" i="1"/>
  <c r="T20" i="1" s="1"/>
  <c r="H19" i="1"/>
  <c r="H17" i="1"/>
  <c r="R19" i="1"/>
  <c r="H24" i="1"/>
  <c r="M25" i="1"/>
  <c r="J26" i="1"/>
  <c r="R26" i="1"/>
  <c r="I17" i="1"/>
  <c r="AX17" i="1" s="1"/>
  <c r="BA17" i="1" s="1"/>
  <c r="I24" i="1"/>
  <c r="AX24" i="1" s="1"/>
  <c r="AJ25" i="1"/>
  <c r="BA25" i="1" l="1"/>
  <c r="BA24" i="1"/>
  <c r="AW22" i="1"/>
  <c r="AY22" i="1" s="1"/>
  <c r="BA22" i="1"/>
  <c r="BA20" i="1"/>
  <c r="Z17" i="1"/>
  <c r="S18" i="1"/>
  <c r="T18" i="1" s="1"/>
  <c r="P18" i="1" s="1"/>
  <c r="N18" i="1" s="1"/>
  <c r="Q18" i="1" s="1"/>
  <c r="K18" i="1" s="1"/>
  <c r="L18" i="1" s="1"/>
  <c r="Z19" i="1"/>
  <c r="Z26" i="1"/>
  <c r="AA20" i="1"/>
  <c r="U20" i="1"/>
  <c r="Y20" i="1" s="1"/>
  <c r="AB20" i="1"/>
  <c r="Z21" i="1"/>
  <c r="S24" i="1"/>
  <c r="T24" i="1" s="1"/>
  <c r="Z20" i="1"/>
  <c r="P20" i="1"/>
  <c r="N20" i="1" s="1"/>
  <c r="Q20" i="1" s="1"/>
  <c r="K20" i="1" s="1"/>
  <c r="L20" i="1" s="1"/>
  <c r="Z18" i="1"/>
  <c r="S23" i="1"/>
  <c r="T23" i="1" s="1"/>
  <c r="P23" i="1" s="1"/>
  <c r="N23" i="1" s="1"/>
  <c r="Q23" i="1" s="1"/>
  <c r="K23" i="1" s="1"/>
  <c r="L23" i="1" s="1"/>
  <c r="S25" i="1"/>
  <c r="T25" i="1" s="1"/>
  <c r="S21" i="1"/>
  <c r="T21" i="1" s="1"/>
  <c r="P21" i="1" s="1"/>
  <c r="N21" i="1" s="1"/>
  <c r="Q21" i="1" s="1"/>
  <c r="K21" i="1" s="1"/>
  <c r="L21" i="1" s="1"/>
  <c r="S26" i="1"/>
  <c r="T26" i="1" s="1"/>
  <c r="P26" i="1" s="1"/>
  <c r="N26" i="1" s="1"/>
  <c r="Q26" i="1" s="1"/>
  <c r="K26" i="1" s="1"/>
  <c r="L26" i="1" s="1"/>
  <c r="S22" i="1"/>
  <c r="T22" i="1" s="1"/>
  <c r="P22" i="1"/>
  <c r="N22" i="1" s="1"/>
  <c r="Q22" i="1" s="1"/>
  <c r="K22" i="1" s="1"/>
  <c r="L22" i="1" s="1"/>
  <c r="Z22" i="1"/>
  <c r="Z24" i="1"/>
  <c r="Z23" i="1"/>
  <c r="S17" i="1"/>
  <c r="T17" i="1" s="1"/>
  <c r="S19" i="1"/>
  <c r="T19" i="1" s="1"/>
  <c r="P19" i="1" s="1"/>
  <c r="N19" i="1" s="1"/>
  <c r="Q19" i="1" s="1"/>
  <c r="K19" i="1" s="1"/>
  <c r="L19" i="1" s="1"/>
  <c r="AA24" i="1" l="1"/>
  <c r="AB24" i="1"/>
  <c r="AC24" i="1" s="1"/>
  <c r="U24" i="1"/>
  <c r="Y24" i="1" s="1"/>
  <c r="AC20" i="1"/>
  <c r="P24" i="1"/>
  <c r="N24" i="1" s="1"/>
  <c r="Q24" i="1" s="1"/>
  <c r="K24" i="1" s="1"/>
  <c r="L24" i="1" s="1"/>
  <c r="AB17" i="1"/>
  <c r="U17" i="1"/>
  <c r="Y17" i="1" s="1"/>
  <c r="AA17" i="1"/>
  <c r="U21" i="1"/>
  <c r="Y21" i="1" s="1"/>
  <c r="AB21" i="1"/>
  <c r="AC21" i="1" s="1"/>
  <c r="AA21" i="1"/>
  <c r="U25" i="1"/>
  <c r="Y25" i="1" s="1"/>
  <c r="AB25" i="1"/>
  <c r="AA25" i="1"/>
  <c r="P25" i="1"/>
  <c r="N25" i="1" s="1"/>
  <c r="Q25" i="1" s="1"/>
  <c r="K25" i="1" s="1"/>
  <c r="L25" i="1" s="1"/>
  <c r="U18" i="1"/>
  <c r="Y18" i="1" s="1"/>
  <c r="AB18" i="1"/>
  <c r="AA18" i="1"/>
  <c r="AB19" i="1"/>
  <c r="AA19" i="1"/>
  <c r="U19" i="1"/>
  <c r="Y19" i="1" s="1"/>
  <c r="AB22" i="1"/>
  <c r="U22" i="1"/>
  <c r="Y22" i="1" s="1"/>
  <c r="AA22" i="1"/>
  <c r="P17" i="1"/>
  <c r="N17" i="1" s="1"/>
  <c r="Q17" i="1" s="1"/>
  <c r="K17" i="1" s="1"/>
  <c r="L17" i="1" s="1"/>
  <c r="U26" i="1"/>
  <c r="Y26" i="1" s="1"/>
  <c r="AB26" i="1"/>
  <c r="AA26" i="1"/>
  <c r="U23" i="1"/>
  <c r="Y23" i="1" s="1"/>
  <c r="AB23" i="1"/>
  <c r="AA23" i="1"/>
  <c r="AC26" i="1" l="1"/>
  <c r="AC25" i="1"/>
  <c r="AC22" i="1"/>
  <c r="AC18" i="1"/>
  <c r="AC17" i="1"/>
  <c r="AC23" i="1"/>
  <c r="AC19" i="1"/>
</calcChain>
</file>

<file path=xl/sharedStrings.xml><?xml version="1.0" encoding="utf-8"?>
<sst xmlns="http://schemas.openxmlformats.org/spreadsheetml/2006/main" count="1764" uniqueCount="386">
  <si>
    <t>File opened</t>
  </si>
  <si>
    <t>2019-08-24 15:35:43</t>
  </si>
  <si>
    <t>Console s/n</t>
  </si>
  <si>
    <t>68C-831447</t>
  </si>
  <si>
    <t>Console ver</t>
  </si>
  <si>
    <t>Bluestem v.1.3.17</t>
  </si>
  <si>
    <t>Scripts ver</t>
  </si>
  <si>
    <t>2018.12  1.3.16, Nov 2018</t>
  </si>
  <si>
    <t>Head s/n</t>
  </si>
  <si>
    <t>68H-581447</t>
  </si>
  <si>
    <t>Head ver</t>
  </si>
  <si>
    <t>1.3.1</t>
  </si>
  <si>
    <t>Head cal</t>
  </si>
  <si>
    <t>{"ssa_ref": "28807", "co2bspan2b": "0.311371", "flowazero": "0.31735", "h2obzero": "1.02732", "co2bspanconc1": "2500", "h2oaspanconc1": "12.27", "h2oaspan2": "0", "h2obspan2b": "0.0681597", "h2obspan2a": "0.0681987", "flowmeterzero": "1.02033", "h2obspanconc2": "0", "oxygen": "21", "h2oaspanconc2": "0", "h2oazero": "1.02473", "co2aspan2a": "0.311586", "h2obspan1": "0.999428", "h2obspanconc1": "12.27", "co2azero": "0.916881", "co2bspanconc2": "296.4", "co2bspan2a": "0.314381", "co2aspanconc1": "2500", "co2aspan2": "-0.0312706", "h2oaspan1": "1.00358", "co2bspan1": "0.999962", "co2aspanconc2": "296.4", "chamberpressurezero": "2.57547", "co2bzero": "0.956001", "co2aspan1": "1.00061", "tbzero": "0.113358", "co2bspan2": "-0.0303373", "co2aspan2b": "0.308739", "h2oaspan2b": "0.0667894", "tazero": "0.0265884", "flowbzero": "0.30202", "ssb_ref": "27856.8", "h2obspan2": "0", "h2oaspan2a": "0.0665509"}</t>
  </si>
  <si>
    <t>Chamber type</t>
  </si>
  <si>
    <t>6800-01A</t>
  </si>
  <si>
    <t>Chamber s/n</t>
  </si>
  <si>
    <t>MPF-651356</t>
  </si>
  <si>
    <t>Chamber rev</t>
  </si>
  <si>
    <t>0</t>
  </si>
  <si>
    <t>Chamber cal</t>
  </si>
  <si>
    <t>Fluorometer</t>
  </si>
  <si>
    <t>Flr. Version</t>
  </si>
  <si>
    <t>15:35:43</t>
  </si>
  <si>
    <t>Stability Definition:	gsw (GasEx): Slp&lt;0.1 Std&lt;1 Per=15	A (GasEx): Slp&lt;0.3 Std&lt;1 Per=15</t>
  </si>
  <si>
    <t>SysConst</t>
  </si>
  <si>
    <t>AvgTime</t>
  </si>
  <si>
    <t>Oxygen</t>
  </si>
  <si>
    <t>Chamber</t>
  </si>
  <si>
    <t>6800-01A 6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</si>
  <si>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</si>
  <si>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</si>
  <si>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</si>
  <si>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</si>
  <si>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</si>
  <si>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</si>
  <si>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</si>
  <si>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</si>
  <si>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</si>
  <si>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</si>
  <si>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</si>
  <si>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</si>
  <si>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</si>
  <si>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</si>
  <si>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</si>
  <si>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</si>
  <si>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</si>
  <si>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</si>
  <si>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</si>
  <si>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</si>
  <si>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</si>
  <si>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</si>
  <si>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</si>
  <si>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</si>
  <si>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</si>
  <si>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</si>
  <si>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</si>
  <si>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</si>
  <si>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</si>
  <si>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</si>
  <si>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</si>
  <si>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</si>
  <si>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</si>
  <si>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</si>
  <si>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</si>
  <si>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</si>
  <si>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</si>
  <si>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</si>
  <si>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2.85883 79.7139 379.794 622.512 867.183 1051.32 1234.19 1311.37</t>
  </si>
  <si>
    <t>Fs_true</t>
  </si>
  <si>
    <t>0.0336516 100.868 403.167 601.353 801.513 1000.96 1202.31 1401.29</t>
  </si>
  <si>
    <t>leak_wt</t>
  </si>
  <si>
    <t>Sys</t>
  </si>
  <si>
    <t>UserDefVar</t>
  </si>
  <si>
    <t>GasEx</t>
  </si>
  <si>
    <t>Leak</t>
  </si>
  <si>
    <t>FLR</t>
  </si>
  <si>
    <t>MPF</t>
  </si>
  <si>
    <t>FastKntcs</t>
  </si>
  <si>
    <t>LeafQ</t>
  </si>
  <si>
    <t>Meas</t>
  </si>
  <si>
    <t>Meas2</t>
  </si>
  <si>
    <t>FlrLS</t>
  </si>
  <si>
    <t>FlrStats</t>
  </si>
  <si>
    <t>Match</t>
  </si>
  <si>
    <t>Stability</t>
  </si>
  <si>
    <t>Raw</t>
  </si>
  <si>
    <t>Status2</t>
  </si>
  <si>
    <t>Auxiliary</t>
  </si>
  <si>
    <t>Status</t>
  </si>
  <si>
    <t>obs</t>
  </si>
  <si>
    <t>time</t>
  </si>
  <si>
    <t>elapsed</t>
  </si>
  <si>
    <t>date</t>
  </si>
  <si>
    <t>hhmmss</t>
  </si>
  <si>
    <t>plant 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</si>
  <si>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</si>
  <si>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</si>
  <si>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</si>
  <si>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</si>
  <si>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</si>
  <si>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</si>
  <si>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</si>
  <si>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</si>
  <si>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</si>
  <si>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</si>
  <si>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</si>
  <si>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</si>
  <si>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</si>
  <si>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</si>
  <si>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</si>
  <si>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</si>
  <si>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</si>
  <si>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</si>
  <si>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</si>
  <si>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</si>
  <si>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</si>
  <si>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</si>
  <si>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</si>
  <si>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</si>
  <si>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</si>
  <si>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</si>
  <si>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</si>
  <si>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</si>
  <si>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</si>
  <si>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</si>
  <si>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</si>
  <si>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</si>
  <si>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</si>
  <si>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</si>
  <si>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</si>
  <si>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</si>
  <si>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</si>
  <si>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</si>
  <si>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</si>
  <si>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</si>
  <si>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</si>
  <si>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</si>
  <si>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</si>
  <si>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</si>
  <si>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</si>
  <si>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</si>
  <si>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</si>
  <si>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</si>
  <si>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</si>
  <si>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</si>
  <si>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</si>
  <si>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</si>
  <si>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</si>
  <si>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</si>
  <si>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ID</t>
  </si>
  <si>
    <t>P1_dur</t>
  </si>
  <si>
    <t>P2_dur</t>
  </si>
  <si>
    <t>P3_dur</t>
  </si>
  <si>
    <t>P1_Qmax</t>
  </si>
  <si>
    <t>P1_Fmax</t>
  </si>
  <si>
    <t>P2_dQdt</t>
  </si>
  <si>
    <t>P3_ΔF</t>
  </si>
  <si>
    <t>Duration</t>
  </si>
  <si>
    <t>F1</t>
  </si>
  <si>
    <t>F2</t>
  </si>
  <si>
    <t>Fmax</t>
  </si>
  <si>
    <t>T@HIR</t>
  </si>
  <si>
    <t>T@F1</t>
  </si>
  <si>
    <t>T@F2</t>
  </si>
  <si>
    <t>T@Fmax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</si>
  <si>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</si>
  <si>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</si>
  <si>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</si>
  <si>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</si>
  <si>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</si>
  <si>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</si>
  <si>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</si>
  <si>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</si>
  <si>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</si>
  <si>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</si>
  <si>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</si>
  <si>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</si>
  <si>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</si>
  <si>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</si>
  <si>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</si>
  <si>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</si>
  <si>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</si>
  <si>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</si>
  <si>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</si>
  <si>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</si>
  <si>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</si>
  <si>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</si>
  <si>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</si>
  <si>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</si>
  <si>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</si>
  <si>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</si>
  <si>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CO2_a</t>
  </si>
  <si>
    <t>CO2_b</t>
  </si>
  <si>
    <t>H2O_a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</si>
  <si>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</si>
  <si>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</si>
  <si>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</si>
  <si>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</si>
  <si>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</si>
  <si>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</si>
  <si>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</si>
  <si>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</si>
  <si>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</si>
  <si>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</si>
  <si>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</si>
  <si>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</si>
  <si>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</si>
  <si>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</si>
  <si>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</si>
  <si>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</si>
  <si>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</si>
  <si>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</si>
  <si>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</si>
  <si>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</si>
  <si>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</si>
  <si>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</si>
  <si>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</si>
  <si>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</si>
  <si>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</si>
  <si>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</si>
  <si>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</si>
  <si>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</si>
  <si>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</si>
  <si>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</si>
  <si>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</si>
  <si>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</si>
  <si>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</si>
  <si>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</si>
  <si>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</si>
  <si>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</si>
  <si>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</si>
  <si>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</si>
  <si>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gsw:MN</t>
  </si>
  <si>
    <t>gsw:SLP</t>
  </si>
  <si>
    <t>gsw:SD</t>
  </si>
  <si>
    <t>gsw:OK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</si>
  <si>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</si>
  <si>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</si>
  <si>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</si>
  <si>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</si>
  <si>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</si>
  <si>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</si>
  <si>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</si>
  <si>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</si>
  <si>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</si>
  <si>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</si>
  <si>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</si>
  <si>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</si>
  <si>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</si>
  <si>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</si>
  <si>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</si>
  <si>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</si>
  <si>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</si>
  <si>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</si>
  <si>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</si>
  <si>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</si>
  <si>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</si>
  <si>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</si>
  <si>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</si>
  <si>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</si>
  <si>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</si>
  <si>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</si>
  <si>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</si>
  <si>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</si>
  <si>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</si>
  <si>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</si>
  <si>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</si>
  <si>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</si>
  <si>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</si>
  <si>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</si>
  <si>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</si>
  <si>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</si>
  <si>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</si>
  <si>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CO2_hrs</t>
  </si>
  <si>
    <t>AccH2O_hum</t>
  </si>
  <si>
    <t>AccH2O_des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</si>
  <si>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</si>
  <si>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</si>
  <si>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</si>
  <si>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</si>
  <si>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</si>
  <si>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</si>
  <si>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</si>
  <si>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</si>
  <si>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</si>
  <si>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</si>
  <si>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</si>
  <si>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</si>
  <si>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</si>
  <si>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</si>
  <si>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</si>
  <si>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</si>
  <si>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</si>
  <si>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</si>
  <si>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</si>
  <si>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</si>
  <si>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</si>
  <si>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</si>
  <si>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</si>
  <si>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</si>
  <si>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</si>
  <si>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</si>
  <si>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</si>
  <si>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</si>
  <si>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</si>
  <si>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</si>
  <si>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</si>
  <si>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</si>
  <si>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</si>
  <si>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</si>
  <si>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</si>
  <si>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</si>
  <si>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</si>
  <si>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</si>
  <si>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</si>
  <si>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</si>
  <si>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</si>
  <si>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</si>
  <si>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</si>
  <si>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</si>
  <si>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</si>
  <si>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</si>
  <si>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</si>
  <si>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</si>
  <si>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</si>
  <si>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ms</t>
  </si>
  <si>
    <t>mol m⁻² s⁻²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</si>
  <si>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</si>
  <si>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</si>
  <si>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</si>
  <si>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</si>
  <si>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</si>
  <si>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</si>
  <si>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</si>
  <si>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</si>
  <si>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</si>
  <si>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mol m⁻² s⁻¹ min⁻¹</t>
  </si>
  <si>
    <t>V</t>
  </si>
  <si>
    <t>mV</t>
  </si>
  <si>
    <t>mg</t>
  </si>
  <si>
    <t>hrs</t>
  </si>
  <si>
    <t>20190825 15:52:13</t>
  </si>
  <si>
    <t>15:52:13</t>
  </si>
  <si>
    <t>-</t>
  </si>
  <si>
    <t>0: Broadleaf</t>
  </si>
  <si>
    <t>15:51:44</t>
  </si>
  <si>
    <t>2/2</t>
  </si>
  <si>
    <t>5</t>
  </si>
  <si>
    <t>11111111</t>
  </si>
  <si>
    <t>oooooooo</t>
  </si>
  <si>
    <t>off</t>
  </si>
  <si>
    <t>20190825 15:54:13</t>
  </si>
  <si>
    <t>15:54:13</t>
  </si>
  <si>
    <t>15:53:12</t>
  </si>
  <si>
    <t>1/2</t>
  </si>
  <si>
    <t>20190825 15:56:14</t>
  </si>
  <si>
    <t>15:56:14</t>
  </si>
  <si>
    <t>15:55:38</t>
  </si>
  <si>
    <t>20190825 15:58:15</t>
  </si>
  <si>
    <t>15:58:15</t>
  </si>
  <si>
    <t>15:58:42</t>
  </si>
  <si>
    <t>20190825 15:59:52</t>
  </si>
  <si>
    <t>15:59:52</t>
  </si>
  <si>
    <t>16:00:23</t>
  </si>
  <si>
    <t>20190825 16:02:24</t>
  </si>
  <si>
    <t>16:02:24</t>
  </si>
  <si>
    <t>16:02:51</t>
  </si>
  <si>
    <t>20190825 16:04:36</t>
  </si>
  <si>
    <t>16:04:36</t>
  </si>
  <si>
    <t>16:04:05</t>
  </si>
  <si>
    <t>20190825 16:06:35</t>
  </si>
  <si>
    <t>16:06:35</t>
  </si>
  <si>
    <t>16:05:54</t>
  </si>
  <si>
    <t>20190825 16:07:57</t>
  </si>
  <si>
    <t>16:07:57</t>
  </si>
  <si>
    <t>16:08:24</t>
  </si>
  <si>
    <t>20190825 16:10:23</t>
  </si>
  <si>
    <t>16:10:23</t>
  </si>
  <si>
    <t>16:09:28</t>
  </si>
  <si>
    <t>20190825 16:12:23</t>
  </si>
  <si>
    <t>16:12:23</t>
  </si>
  <si>
    <t>16:11:23</t>
  </si>
  <si>
    <t>20190825 16:14:24</t>
  </si>
  <si>
    <t>16:14:24</t>
  </si>
  <si>
    <t>16:13:30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</si>
</sst>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Measurements!$I$17:$I$26</c:f>
              <c:numCache>
                <c:formatCode>General</c:formatCode>
                <c:ptCount val="10"/>
                <c:pt idx="0">
                  <c:v>19.352480203146783</c:v>
                </c:pt>
                <c:pt idx="1">
                  <c:v>16.536937581457103</c:v>
                </c:pt>
                <c:pt idx="2">
                  <c:v>13.195237186087576</c:v>
                </c:pt>
                <c:pt idx="3">
                  <c:v>8.3944839844293373</c:v>
                </c:pt>
                <c:pt idx="4">
                  <c:v>0.37415771945364912</c:v>
                </c:pt>
                <c:pt idx="5">
                  <c:v>21.3485844085669</c:v>
                </c:pt>
                <c:pt idx="6">
                  <c:v>22.77838526871189</c:v>
                </c:pt>
                <c:pt idx="7">
                  <c:v>23.641603070199452</c:v>
                </c:pt>
                <c:pt idx="8">
                  <c:v>23.627069028467542</c:v>
                </c:pt>
                <c:pt idx="9">
                  <c:v>22.928789129015897</c:v>
                </c:pt>
              </c:numCache>
            </c:numRef>
          </c:xVal>
          <c:yVal>
            <c:numRef>
              <c:f>Measurements!$K$17:$K$26</c:f>
              <c:numCache>
                <c:formatCode>General</c:formatCode>
                <c:ptCount val="10"/>
                <c:pt idx="0">
                  <c:v>88.861440362257099</c:v>
                </c:pt>
                <c:pt idx="1">
                  <c:v>59.730333250482673</c:v>
                </c:pt>
                <c:pt idx="2">
                  <c:v>48.112515411476956</c:v>
                </c:pt>
                <c:pt idx="3">
                  <c:v>24.277267090593625</c:v>
                </c:pt>
                <c:pt idx="4">
                  <c:v>1.6277487485196405</c:v>
                </c:pt>
                <c:pt idx="5">
                  <c:v>219.25234085209726</c:v>
                </c:pt>
                <c:pt idx="6">
                  <c:v>267.31842730407959</c:v>
                </c:pt>
                <c:pt idx="7">
                  <c:v>319.27187059559463</c:v>
                </c:pt>
                <c:pt idx="8">
                  <c:v>285.85673842411592</c:v>
                </c:pt>
                <c:pt idx="9">
                  <c:v>275.51422271292233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67-46C1-B163-2C630D6639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618952"/>
        <c:axId val="428623216"/>
      </c:scatterChart>
      <c:valAx>
        <c:axId val="428618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623216"/>
        <c:crosses val="autoZero"/>
        <c:crossBetween val="midCat"/>
      </c:valAx>
      <c:valAx>
        <c:axId val="42862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618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333375</xdr:colOff>
      <xdr:row>9</xdr:row>
      <xdr:rowOff>119062</xdr:rowOff>
    </xdr:from>
    <xdr:to>
      <xdr:col>22</xdr:col>
      <xdr:colOff>28575</xdr:colOff>
      <xdr:row>23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88EB11-7FBA-4797-879D-BAFE8595D7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X26"/>
  <sheetViews>
    <sheetView tabSelected="1" topLeftCell="A8" workbookViewId="0">
      <selection activeCell="A27" sqref="A27:XFD27"/>
    </sheetView>
  </sheetViews>
  <sheetFormatPr defaultRowHeight="15" x14ac:dyDescent="0.25"/>
  <sheetData>
    <row r="2" spans="1:232" x14ac:dyDescent="0.25">
      <c r="A2" t="s">
        <v>25</v>
      </c>
      <c r="B2" t="s">
        <v>26</v>
      </c>
      <c r="C2" t="s">
        <v>27</v>
      </c>
      <c r="D2" t="s">
        <v>28</v>
      </c>
    </row>
    <row r="3" spans="1:232" x14ac:dyDescent="0.25">
      <c r="B3">
        <v>4</v>
      </c>
      <c r="C3">
        <v>21</v>
      </c>
      <c r="D3" t="s">
        <v>29</v>
      </c>
    </row>
    <row r="4" spans="1:232" x14ac:dyDescent="0.25">
      <c r="A4" t="s">
        <v>30</v>
      </c>
      <c r="B4" t="s">
        <v>31</v>
      </c>
    </row>
    <row r="5" spans="1:232" x14ac:dyDescent="0.25">
      <c r="B5">
        <v>2</v>
      </c>
    </row>
    <row r="6" spans="1:232" x14ac:dyDescent="0.25">
      <c r="A6" t="s">
        <v>32</v>
      </c>
      <c r="B6" t="s">
        <v>33</v>
      </c>
      <c r="C6" t="s">
        <v>34</v>
      </c>
      <c r="D6" t="s">
        <v>35</v>
      </c>
      <c r="E6" t="s">
        <v>36</v>
      </c>
    </row>
    <row r="7" spans="1:232" x14ac:dyDescent="0.25">
      <c r="B7">
        <v>0</v>
      </c>
      <c r="C7">
        <v>1</v>
      </c>
      <c r="D7">
        <v>0</v>
      </c>
      <c r="E7">
        <v>0</v>
      </c>
    </row>
    <row r="8" spans="1:232" x14ac:dyDescent="0.25">
      <c r="A8" t="s">
        <v>37</v>
      </c>
      <c r="B8" t="s">
        <v>38</v>
      </c>
      <c r="C8" t="s">
        <v>40</v>
      </c>
      <c r="D8" t="s">
        <v>42</v>
      </c>
      <c r="E8" t="s">
        <v>43</v>
      </c>
      <c r="F8" t="s">
        <v>44</v>
      </c>
      <c r="G8" t="s">
        <v>45</v>
      </c>
      <c r="H8" t="s">
        <v>46</v>
      </c>
      <c r="I8" t="s">
        <v>47</v>
      </c>
      <c r="J8" t="s">
        <v>48</v>
      </c>
      <c r="K8" t="s">
        <v>49</v>
      </c>
      <c r="L8" t="s">
        <v>50</v>
      </c>
      <c r="M8" t="s">
        <v>51</v>
      </c>
      <c r="N8" t="s">
        <v>52</v>
      </c>
      <c r="O8" t="s">
        <v>53</v>
      </c>
      <c r="P8" t="s">
        <v>54</v>
      </c>
      <c r="Q8" t="s">
        <v>55</v>
      </c>
    </row>
    <row r="9" spans="1:232" x14ac:dyDescent="0.25">
      <c r="B9" t="s">
        <v>39</v>
      </c>
      <c r="C9" t="s">
        <v>41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232" x14ac:dyDescent="0.25">
      <c r="A10" t="s">
        <v>56</v>
      </c>
      <c r="B10" t="s">
        <v>57</v>
      </c>
      <c r="C10" t="s">
        <v>58</v>
      </c>
      <c r="D10" t="s">
        <v>59</v>
      </c>
      <c r="E10" t="s">
        <v>60</v>
      </c>
      <c r="F10" t="s">
        <v>61</v>
      </c>
    </row>
    <row r="11" spans="1:232" x14ac:dyDescent="0.25">
      <c r="B11">
        <v>0</v>
      </c>
      <c r="C11">
        <v>0</v>
      </c>
      <c r="D11">
        <v>0</v>
      </c>
      <c r="E11">
        <v>0</v>
      </c>
      <c r="F11">
        <v>1</v>
      </c>
    </row>
    <row r="12" spans="1:232" x14ac:dyDescent="0.25">
      <c r="A12" t="s">
        <v>62</v>
      </c>
      <c r="B12" t="s">
        <v>63</v>
      </c>
      <c r="C12" t="s">
        <v>64</v>
      </c>
      <c r="D12" t="s">
        <v>65</v>
      </c>
      <c r="E12" t="s">
        <v>66</v>
      </c>
      <c r="F12" t="s">
        <v>67</v>
      </c>
      <c r="G12" t="s">
        <v>69</v>
      </c>
      <c r="H12" t="s">
        <v>71</v>
      </c>
    </row>
    <row r="13" spans="1:232" x14ac:dyDescent="0.25">
      <c r="B13">
        <v>-6276</v>
      </c>
      <c r="C13">
        <v>6.6</v>
      </c>
      <c r="D13">
        <v>1.7090000000000001E-5</v>
      </c>
      <c r="E13">
        <v>3.11</v>
      </c>
      <c r="F13" t="s">
        <v>68</v>
      </c>
      <c r="G13" t="s">
        <v>70</v>
      </c>
      <c r="H13">
        <v>0</v>
      </c>
    </row>
    <row r="14" spans="1:232" x14ac:dyDescent="0.25">
      <c r="A14" t="s">
        <v>72</v>
      </c>
      <c r="B14" t="s">
        <v>72</v>
      </c>
      <c r="C14" t="s">
        <v>72</v>
      </c>
      <c r="D14" t="s">
        <v>72</v>
      </c>
      <c r="E14" t="s">
        <v>72</v>
      </c>
      <c r="F14" t="s">
        <v>73</v>
      </c>
      <c r="G14" t="s">
        <v>74</v>
      </c>
      <c r="H14" t="s">
        <v>74</v>
      </c>
      <c r="I14" t="s">
        <v>74</v>
      </c>
      <c r="J14" t="s">
        <v>74</v>
      </c>
      <c r="K14" t="s">
        <v>74</v>
      </c>
      <c r="L14" t="s">
        <v>74</v>
      </c>
      <c r="M14" t="s">
        <v>74</v>
      </c>
      <c r="N14" t="s">
        <v>74</v>
      </c>
      <c r="O14" t="s">
        <v>74</v>
      </c>
      <c r="P14" t="s">
        <v>74</v>
      </c>
      <c r="Q14" t="s">
        <v>74</v>
      </c>
      <c r="R14" t="s">
        <v>74</v>
      </c>
      <c r="S14" t="s">
        <v>74</v>
      </c>
      <c r="T14" t="s">
        <v>74</v>
      </c>
      <c r="U14" t="s">
        <v>74</v>
      </c>
      <c r="V14" t="s">
        <v>74</v>
      </c>
      <c r="W14" t="s">
        <v>74</v>
      </c>
      <c r="X14" t="s">
        <v>74</v>
      </c>
      <c r="Y14" t="s">
        <v>74</v>
      </c>
      <c r="Z14" t="s">
        <v>74</v>
      </c>
      <c r="AA14" t="s">
        <v>74</v>
      </c>
      <c r="AB14" t="s">
        <v>74</v>
      </c>
      <c r="AC14" t="s">
        <v>74</v>
      </c>
      <c r="AD14" t="s">
        <v>74</v>
      </c>
      <c r="AE14" t="s">
        <v>74</v>
      </c>
      <c r="AF14" t="s">
        <v>74</v>
      </c>
      <c r="AG14" t="s">
        <v>75</v>
      </c>
      <c r="AH14" t="s">
        <v>75</v>
      </c>
      <c r="AI14" t="s">
        <v>75</v>
      </c>
      <c r="AJ14" t="s">
        <v>75</v>
      </c>
      <c r="AK14" t="s">
        <v>75</v>
      </c>
      <c r="AL14" t="s">
        <v>76</v>
      </c>
      <c r="AM14" t="s">
        <v>76</v>
      </c>
      <c r="AN14" t="s">
        <v>76</v>
      </c>
      <c r="AO14" t="s">
        <v>76</v>
      </c>
      <c r="AP14" t="s">
        <v>76</v>
      </c>
      <c r="AQ14" t="s">
        <v>76</v>
      </c>
      <c r="AR14" t="s">
        <v>76</v>
      </c>
      <c r="AS14" t="s">
        <v>76</v>
      </c>
      <c r="AT14" t="s">
        <v>76</v>
      </c>
      <c r="AU14" t="s">
        <v>76</v>
      </c>
      <c r="AV14" t="s">
        <v>76</v>
      </c>
      <c r="AW14" t="s">
        <v>76</v>
      </c>
      <c r="AX14" t="s">
        <v>76</v>
      </c>
      <c r="AY14" t="s">
        <v>76</v>
      </c>
      <c r="AZ14" t="s">
        <v>76</v>
      </c>
      <c r="BA14" t="s">
        <v>76</v>
      </c>
      <c r="BB14" t="s">
        <v>76</v>
      </c>
      <c r="BC14" t="s">
        <v>76</v>
      </c>
      <c r="BD14" t="s">
        <v>76</v>
      </c>
      <c r="BE14" t="s">
        <v>76</v>
      </c>
      <c r="BF14" t="s">
        <v>76</v>
      </c>
      <c r="BG14" t="s">
        <v>76</v>
      </c>
      <c r="BH14" t="s">
        <v>76</v>
      </c>
      <c r="BI14" t="s">
        <v>76</v>
      </c>
      <c r="BJ14" t="s">
        <v>77</v>
      </c>
      <c r="BK14" t="s">
        <v>77</v>
      </c>
      <c r="BL14" t="s">
        <v>77</v>
      </c>
      <c r="BM14" t="s">
        <v>77</v>
      </c>
      <c r="BN14" t="s">
        <v>77</v>
      </c>
      <c r="BO14" t="s">
        <v>77</v>
      </c>
      <c r="BP14" t="s">
        <v>77</v>
      </c>
      <c r="BQ14" t="s">
        <v>77</v>
      </c>
      <c r="BR14" t="s">
        <v>78</v>
      </c>
      <c r="BS14" t="s">
        <v>78</v>
      </c>
      <c r="BT14" t="s">
        <v>78</v>
      </c>
      <c r="BU14" t="s">
        <v>78</v>
      </c>
      <c r="BV14" t="s">
        <v>78</v>
      </c>
      <c r="BW14" t="s">
        <v>78</v>
      </c>
      <c r="BX14" t="s">
        <v>78</v>
      </c>
      <c r="BY14" t="s">
        <v>78</v>
      </c>
      <c r="BZ14" t="s">
        <v>78</v>
      </c>
      <c r="CA14" t="s">
        <v>78</v>
      </c>
      <c r="CB14" t="s">
        <v>79</v>
      </c>
      <c r="CC14" t="s">
        <v>79</v>
      </c>
      <c r="CD14" t="s">
        <v>79</v>
      </c>
      <c r="CE14" t="s">
        <v>79</v>
      </c>
      <c r="CF14" t="s">
        <v>30</v>
      </c>
      <c r="CG14" t="s">
        <v>30</v>
      </c>
      <c r="CH14" t="s">
        <v>30</v>
      </c>
      <c r="CI14" t="s">
        <v>80</v>
      </c>
      <c r="CJ14" t="s">
        <v>80</v>
      </c>
      <c r="CK14" t="s">
        <v>80</v>
      </c>
      <c r="CL14" t="s">
        <v>80</v>
      </c>
      <c r="CM14" t="s">
        <v>80</v>
      </c>
      <c r="CN14" t="s">
        <v>80</v>
      </c>
      <c r="CO14" t="s">
        <v>80</v>
      </c>
      <c r="CP14" t="s">
        <v>80</v>
      </c>
      <c r="CQ14" t="s">
        <v>80</v>
      </c>
      <c r="CR14" t="s">
        <v>80</v>
      </c>
      <c r="CS14" t="s">
        <v>80</v>
      </c>
      <c r="CT14" t="s">
        <v>80</v>
      </c>
      <c r="CU14" t="s">
        <v>80</v>
      </c>
      <c r="CV14" t="s">
        <v>80</v>
      </c>
      <c r="CW14" t="s">
        <v>80</v>
      </c>
      <c r="CX14" t="s">
        <v>80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81</v>
      </c>
      <c r="DE14" t="s">
        <v>81</v>
      </c>
      <c r="DF14" t="s">
        <v>81</v>
      </c>
      <c r="DG14" t="s">
        <v>81</v>
      </c>
      <c r="DH14" t="s">
        <v>81</v>
      </c>
      <c r="DI14" t="s">
        <v>81</v>
      </c>
      <c r="DJ14" t="s">
        <v>81</v>
      </c>
      <c r="DK14" t="s">
        <v>82</v>
      </c>
      <c r="DL14" t="s">
        <v>82</v>
      </c>
      <c r="DM14" t="s">
        <v>82</v>
      </c>
      <c r="DN14" t="s">
        <v>82</v>
      </c>
      <c r="DO14" t="s">
        <v>82</v>
      </c>
      <c r="DP14" t="s">
        <v>82</v>
      </c>
      <c r="DQ14" t="s">
        <v>82</v>
      </c>
      <c r="DR14" t="s">
        <v>82</v>
      </c>
      <c r="DS14" t="s">
        <v>82</v>
      </c>
      <c r="DT14" t="s">
        <v>82</v>
      </c>
      <c r="DU14" t="s">
        <v>82</v>
      </c>
      <c r="DV14" t="s">
        <v>82</v>
      </c>
      <c r="DW14" t="s">
        <v>82</v>
      </c>
      <c r="DX14" t="s">
        <v>82</v>
      </c>
      <c r="DY14" t="s">
        <v>82</v>
      </c>
      <c r="DZ14" t="s">
        <v>82</v>
      </c>
      <c r="EA14" t="s">
        <v>82</v>
      </c>
      <c r="EB14" t="s">
        <v>83</v>
      </c>
      <c r="EC14" t="s">
        <v>83</v>
      </c>
      <c r="ED14" t="s">
        <v>83</v>
      </c>
      <c r="EE14" t="s">
        <v>83</v>
      </c>
      <c r="EF14" t="s">
        <v>83</v>
      </c>
      <c r="EG14" t="s">
        <v>84</v>
      </c>
      <c r="EH14" t="s">
        <v>84</v>
      </c>
      <c r="EI14" t="s">
        <v>84</v>
      </c>
      <c r="EJ14" t="s">
        <v>84</v>
      </c>
      <c r="EK14" t="s">
        <v>84</v>
      </c>
      <c r="EL14" t="s">
        <v>84</v>
      </c>
      <c r="EM14" t="s">
        <v>84</v>
      </c>
      <c r="EN14" t="s">
        <v>84</v>
      </c>
      <c r="EO14" t="s">
        <v>84</v>
      </c>
      <c r="EP14" t="s">
        <v>85</v>
      </c>
      <c r="EQ14" t="s">
        <v>85</v>
      </c>
      <c r="ER14" t="s">
        <v>85</v>
      </c>
      <c r="ES14" t="s">
        <v>85</v>
      </c>
      <c r="ET14" t="s">
        <v>85</v>
      </c>
      <c r="EU14" t="s">
        <v>85</v>
      </c>
      <c r="EV14" t="s">
        <v>85</v>
      </c>
      <c r="EW14" t="s">
        <v>85</v>
      </c>
      <c r="EX14" t="s">
        <v>85</v>
      </c>
      <c r="EY14" t="s">
        <v>85</v>
      </c>
      <c r="EZ14" t="s">
        <v>85</v>
      </c>
      <c r="FA14" t="s">
        <v>86</v>
      </c>
      <c r="FB14" t="s">
        <v>86</v>
      </c>
      <c r="FC14" t="s">
        <v>86</v>
      </c>
      <c r="FD14" t="s">
        <v>86</v>
      </c>
      <c r="FE14" t="s">
        <v>86</v>
      </c>
      <c r="FF14" t="s">
        <v>86</v>
      </c>
      <c r="FG14" t="s">
        <v>86</v>
      </c>
      <c r="FH14" t="s">
        <v>86</v>
      </c>
      <c r="FI14" t="s">
        <v>86</v>
      </c>
      <c r="FJ14" t="s">
        <v>86</v>
      </c>
      <c r="FK14" t="s">
        <v>86</v>
      </c>
      <c r="FL14" t="s">
        <v>86</v>
      </c>
      <c r="FM14" t="s">
        <v>86</v>
      </c>
      <c r="FN14" t="s">
        <v>86</v>
      </c>
      <c r="FO14" t="s">
        <v>86</v>
      </c>
      <c r="FP14" t="s">
        <v>86</v>
      </c>
      <c r="FQ14" t="s">
        <v>86</v>
      </c>
      <c r="FR14" t="s">
        <v>86</v>
      </c>
      <c r="FS14" t="s">
        <v>87</v>
      </c>
      <c r="FT14" t="s">
        <v>87</v>
      </c>
      <c r="FU14" t="s">
        <v>87</v>
      </c>
      <c r="FV14" t="s">
        <v>87</v>
      </c>
      <c r="FW14" t="s">
        <v>87</v>
      </c>
      <c r="FX14" t="s">
        <v>87</v>
      </c>
      <c r="FY14" t="s">
        <v>87</v>
      </c>
      <c r="FZ14" t="s">
        <v>87</v>
      </c>
      <c r="GA14" t="s">
        <v>87</v>
      </c>
      <c r="GB14" t="s">
        <v>87</v>
      </c>
      <c r="GC14" t="s">
        <v>87</v>
      </c>
      <c r="GD14" t="s">
        <v>87</v>
      </c>
      <c r="GE14" t="s">
        <v>87</v>
      </c>
      <c r="GF14" t="s">
        <v>87</v>
      </c>
      <c r="GG14" t="s">
        <v>87</v>
      </c>
      <c r="GH14" t="s">
        <v>87</v>
      </c>
      <c r="GI14" t="s">
        <v>87</v>
      </c>
      <c r="GJ14" t="s">
        <v>87</v>
      </c>
      <c r="GK14" t="s">
        <v>87</v>
      </c>
      <c r="GL14" t="s">
        <v>88</v>
      </c>
      <c r="GM14" t="s">
        <v>88</v>
      </c>
      <c r="GN14" t="s">
        <v>88</v>
      </c>
      <c r="GO14" t="s">
        <v>88</v>
      </c>
      <c r="GP14" t="s">
        <v>88</v>
      </c>
      <c r="GQ14" t="s">
        <v>88</v>
      </c>
      <c r="GR14" t="s">
        <v>88</v>
      </c>
      <c r="GS14" t="s">
        <v>88</v>
      </c>
      <c r="GT14" t="s">
        <v>88</v>
      </c>
      <c r="GU14" t="s">
        <v>88</v>
      </c>
      <c r="GV14" t="s">
        <v>88</v>
      </c>
      <c r="GW14" t="s">
        <v>88</v>
      </c>
      <c r="GX14" t="s">
        <v>88</v>
      </c>
      <c r="GY14" t="s">
        <v>88</v>
      </c>
      <c r="GZ14" t="s">
        <v>88</v>
      </c>
      <c r="HA14" t="s">
        <v>88</v>
      </c>
      <c r="HB14" t="s">
        <v>88</v>
      </c>
      <c r="HC14" t="s">
        <v>88</v>
      </c>
      <c r="HD14" t="s">
        <v>88</v>
      </c>
      <c r="HE14" t="s">
        <v>89</v>
      </c>
      <c r="HF14" t="s">
        <v>89</v>
      </c>
      <c r="HG14" t="s">
        <v>89</v>
      </c>
      <c r="HH14" t="s">
        <v>89</v>
      </c>
      <c r="HI14" t="s">
        <v>89</v>
      </c>
      <c r="HJ14" t="s">
        <v>89</v>
      </c>
      <c r="HK14" t="s">
        <v>89</v>
      </c>
      <c r="HL14" t="s">
        <v>89</v>
      </c>
      <c r="HM14" t="s">
        <v>89</v>
      </c>
      <c r="HN14" t="s">
        <v>89</v>
      </c>
      <c r="HO14" t="s">
        <v>89</v>
      </c>
      <c r="HP14" t="s">
        <v>89</v>
      </c>
      <c r="HQ14" t="s">
        <v>89</v>
      </c>
      <c r="HR14" t="s">
        <v>89</v>
      </c>
      <c r="HS14" t="s">
        <v>89</v>
      </c>
      <c r="HT14" t="s">
        <v>89</v>
      </c>
      <c r="HU14" t="s">
        <v>89</v>
      </c>
      <c r="HV14" t="s">
        <v>89</v>
      </c>
      <c r="HW14" t="s">
        <v>89</v>
      </c>
      <c r="HX14" t="s">
        <v>89</v>
      </c>
    </row>
    <row r="15" spans="1:232" x14ac:dyDescent="0.25">
      <c r="A15" t="s">
        <v>90</v>
      </c>
      <c r="B15" t="s">
        <v>91</v>
      </c>
      <c r="C15" t="s">
        <v>92</v>
      </c>
      <c r="D15" t="s">
        <v>93</v>
      </c>
      <c r="E15" t="s">
        <v>94</v>
      </c>
      <c r="F15" t="s">
        <v>95</v>
      </c>
      <c r="G15" t="s">
        <v>96</v>
      </c>
      <c r="H15" t="s">
        <v>97</v>
      </c>
      <c r="I15" t="s">
        <v>98</v>
      </c>
      <c r="J15" t="s">
        <v>99</v>
      </c>
      <c r="K15" t="s">
        <v>100</v>
      </c>
      <c r="L15" t="s">
        <v>101</v>
      </c>
      <c r="M15" t="s">
        <v>102</v>
      </c>
      <c r="N15" t="s">
        <v>103</v>
      </c>
      <c r="O15" t="s">
        <v>104</v>
      </c>
      <c r="P15" t="s">
        <v>105</v>
      </c>
      <c r="Q15" t="s">
        <v>106</v>
      </c>
      <c r="R15" t="s">
        <v>107</v>
      </c>
      <c r="S15" t="s">
        <v>108</v>
      </c>
      <c r="T15" t="s">
        <v>109</v>
      </c>
      <c r="U15" t="s">
        <v>110</v>
      </c>
      <c r="V15" t="s">
        <v>111</v>
      </c>
      <c r="W15" t="s">
        <v>112</v>
      </c>
      <c r="X15" t="s">
        <v>113</v>
      </c>
      <c r="Y15" t="s">
        <v>114</v>
      </c>
      <c r="Z15" t="s">
        <v>115</v>
      </c>
      <c r="AA15" t="s">
        <v>116</v>
      </c>
      <c r="AB15" t="s">
        <v>117</v>
      </c>
      <c r="AC15" t="s">
        <v>118</v>
      </c>
      <c r="AD15" t="s">
        <v>119</v>
      </c>
      <c r="AE15" t="s">
        <v>120</v>
      </c>
      <c r="AF15" t="s">
        <v>121</v>
      </c>
      <c r="AG15" t="s">
        <v>75</v>
      </c>
      <c r="AH15" t="s">
        <v>122</v>
      </c>
      <c r="AI15" t="s">
        <v>123</v>
      </c>
      <c r="AJ15" t="s">
        <v>124</v>
      </c>
      <c r="AK15" t="s">
        <v>125</v>
      </c>
      <c r="AL15" t="s">
        <v>126</v>
      </c>
      <c r="AM15" t="s">
        <v>127</v>
      </c>
      <c r="AN15" t="s">
        <v>128</v>
      </c>
      <c r="AO15" t="s">
        <v>129</v>
      </c>
      <c r="AP15" t="s">
        <v>130</v>
      </c>
      <c r="AQ15" t="s">
        <v>131</v>
      </c>
      <c r="AR15" t="s">
        <v>132</v>
      </c>
      <c r="AS15" t="s">
        <v>133</v>
      </c>
      <c r="AT15" t="s">
        <v>134</v>
      </c>
      <c r="AU15" t="s">
        <v>135</v>
      </c>
      <c r="AV15" t="s">
        <v>136</v>
      </c>
      <c r="AW15" t="s">
        <v>137</v>
      </c>
      <c r="AX15" t="s">
        <v>138</v>
      </c>
      <c r="AY15" t="s">
        <v>139</v>
      </c>
      <c r="AZ15" t="s">
        <v>140</v>
      </c>
      <c r="BA15" t="s">
        <v>141</v>
      </c>
      <c r="BB15" t="s">
        <v>142</v>
      </c>
      <c r="BC15" t="s">
        <v>143</v>
      </c>
      <c r="BD15" t="s">
        <v>144</v>
      </c>
      <c r="BE15" t="s">
        <v>145</v>
      </c>
      <c r="BF15" t="s">
        <v>146</v>
      </c>
      <c r="BG15" t="s">
        <v>147</v>
      </c>
      <c r="BH15" t="s">
        <v>148</v>
      </c>
      <c r="BI15" t="s">
        <v>149</v>
      </c>
      <c r="BJ15" t="s">
        <v>150</v>
      </c>
      <c r="BK15" t="s">
        <v>151</v>
      </c>
      <c r="BL15" t="s">
        <v>152</v>
      </c>
      <c r="BM15" t="s">
        <v>153</v>
      </c>
      <c r="BN15" t="s">
        <v>154</v>
      </c>
      <c r="BO15" t="s">
        <v>155</v>
      </c>
      <c r="BP15" t="s">
        <v>156</v>
      </c>
      <c r="BQ15" t="s">
        <v>157</v>
      </c>
      <c r="BR15" t="s">
        <v>150</v>
      </c>
      <c r="BS15" t="s">
        <v>158</v>
      </c>
      <c r="BT15" t="s">
        <v>127</v>
      </c>
      <c r="BU15" t="s">
        <v>159</v>
      </c>
      <c r="BV15" t="s">
        <v>160</v>
      </c>
      <c r="BW15" t="s">
        <v>161</v>
      </c>
      <c r="BX15" t="s">
        <v>162</v>
      </c>
      <c r="BY15" t="s">
        <v>163</v>
      </c>
      <c r="BZ15" t="s">
        <v>164</v>
      </c>
      <c r="CA15" t="s">
        <v>165</v>
      </c>
      <c r="CB15" t="s">
        <v>166</v>
      </c>
      <c r="CC15" t="s">
        <v>167</v>
      </c>
      <c r="CD15" t="s">
        <v>168</v>
      </c>
      <c r="CE15" t="s">
        <v>169</v>
      </c>
      <c r="CF15" t="s">
        <v>170</v>
      </c>
      <c r="CG15" t="s">
        <v>171</v>
      </c>
      <c r="CH15" t="s">
        <v>172</v>
      </c>
      <c r="CI15" t="s">
        <v>96</v>
      </c>
      <c r="CJ15" t="s">
        <v>173</v>
      </c>
      <c r="CK15" t="s">
        <v>174</v>
      </c>
      <c r="CL15" t="s">
        <v>175</v>
      </c>
      <c r="CM15" t="s">
        <v>176</v>
      </c>
      <c r="CN15" t="s">
        <v>177</v>
      </c>
      <c r="CO15" t="s">
        <v>178</v>
      </c>
      <c r="CP15" t="s">
        <v>179</v>
      </c>
      <c r="CQ15" t="s">
        <v>180</v>
      </c>
      <c r="CR15" t="s">
        <v>181</v>
      </c>
      <c r="CS15" t="s">
        <v>182</v>
      </c>
      <c r="CT15" t="s">
        <v>183</v>
      </c>
      <c r="CU15" t="s">
        <v>184</v>
      </c>
      <c r="CV15" t="s">
        <v>185</v>
      </c>
      <c r="CW15" t="s">
        <v>186</v>
      </c>
      <c r="CX15" t="s">
        <v>187</v>
      </c>
      <c r="CY15" t="s">
        <v>188</v>
      </c>
      <c r="CZ15" t="s">
        <v>189</v>
      </c>
      <c r="DA15" t="s">
        <v>190</v>
      </c>
      <c r="DB15" t="s">
        <v>191</v>
      </c>
      <c r="DC15" t="s">
        <v>192</v>
      </c>
      <c r="DD15" t="s">
        <v>193</v>
      </c>
      <c r="DE15" t="s">
        <v>194</v>
      </c>
      <c r="DF15" t="s">
        <v>195</v>
      </c>
      <c r="DG15" t="s">
        <v>196</v>
      </c>
      <c r="DH15" t="s">
        <v>197</v>
      </c>
      <c r="DI15" t="s">
        <v>198</v>
      </c>
      <c r="DJ15" t="s">
        <v>199</v>
      </c>
      <c r="DK15" t="s">
        <v>200</v>
      </c>
      <c r="DL15" t="s">
        <v>201</v>
      </c>
      <c r="DM15" t="s">
        <v>202</v>
      </c>
      <c r="DN15" t="s">
        <v>203</v>
      </c>
      <c r="DO15" t="s">
        <v>204</v>
      </c>
      <c r="DP15" t="s">
        <v>205</v>
      </c>
      <c r="DQ15" t="s">
        <v>206</v>
      </c>
      <c r="DR15" t="s">
        <v>207</v>
      </c>
      <c r="DS15" t="s">
        <v>208</v>
      </c>
      <c r="DT15" t="s">
        <v>209</v>
      </c>
      <c r="DU15" t="s">
        <v>210</v>
      </c>
      <c r="DV15" t="s">
        <v>211</v>
      </c>
      <c r="DW15" t="s">
        <v>212</v>
      </c>
      <c r="DX15" t="s">
        <v>213</v>
      </c>
      <c r="DY15" t="s">
        <v>214</v>
      </c>
      <c r="DZ15" t="s">
        <v>215</v>
      </c>
      <c r="EA15" t="s">
        <v>216</v>
      </c>
      <c r="EB15" t="s">
        <v>217</v>
      </c>
      <c r="EC15" t="s">
        <v>218</v>
      </c>
      <c r="ED15" t="s">
        <v>219</v>
      </c>
      <c r="EE15" t="s">
        <v>220</v>
      </c>
      <c r="EF15" t="s">
        <v>221</v>
      </c>
      <c r="EG15" t="s">
        <v>91</v>
      </c>
      <c r="EH15" t="s">
        <v>94</v>
      </c>
      <c r="EI15" t="s">
        <v>222</v>
      </c>
      <c r="EJ15" t="s">
        <v>223</v>
      </c>
      <c r="EK15" t="s">
        <v>224</v>
      </c>
      <c r="EL15" t="s">
        <v>225</v>
      </c>
      <c r="EM15" t="s">
        <v>226</v>
      </c>
      <c r="EN15" t="s">
        <v>227</v>
      </c>
      <c r="EO15" t="s">
        <v>228</v>
      </c>
      <c r="EP15" t="s">
        <v>229</v>
      </c>
      <c r="EQ15" t="s">
        <v>230</v>
      </c>
      <c r="ER15" t="s">
        <v>231</v>
      </c>
      <c r="ES15" t="s">
        <v>232</v>
      </c>
      <c r="ET15" t="s">
        <v>233</v>
      </c>
      <c r="EU15" t="s">
        <v>234</v>
      </c>
      <c r="EV15" t="s">
        <v>235</v>
      </c>
      <c r="EW15" t="s">
        <v>236</v>
      </c>
      <c r="EX15" t="s">
        <v>237</v>
      </c>
      <c r="EY15" t="s">
        <v>238</v>
      </c>
      <c r="EZ15" t="s">
        <v>239</v>
      </c>
      <c r="FA15" t="s">
        <v>240</v>
      </c>
      <c r="FB15" t="s">
        <v>241</v>
      </c>
      <c r="FC15" t="s">
        <v>242</v>
      </c>
      <c r="FD15" t="s">
        <v>243</v>
      </c>
      <c r="FE15" t="s">
        <v>244</v>
      </c>
      <c r="FF15" t="s">
        <v>245</v>
      </c>
      <c r="FG15" t="s">
        <v>246</v>
      </c>
      <c r="FH15" t="s">
        <v>247</v>
      </c>
      <c r="FI15" t="s">
        <v>248</v>
      </c>
      <c r="FJ15" t="s">
        <v>249</v>
      </c>
      <c r="FK15" t="s">
        <v>250</v>
      </c>
      <c r="FL15" t="s">
        <v>251</v>
      </c>
      <c r="FM15" t="s">
        <v>252</v>
      </c>
      <c r="FN15" t="s">
        <v>253</v>
      </c>
      <c r="FO15" t="s">
        <v>254</v>
      </c>
      <c r="FP15" t="s">
        <v>255</v>
      </c>
      <c r="FQ15" t="s">
        <v>256</v>
      </c>
      <c r="FR15" t="s">
        <v>257</v>
      </c>
      <c r="FS15" t="s">
        <v>258</v>
      </c>
      <c r="FT15" t="s">
        <v>259</v>
      </c>
      <c r="FU15" t="s">
        <v>260</v>
      </c>
      <c r="FV15" t="s">
        <v>261</v>
      </c>
      <c r="FW15" t="s">
        <v>262</v>
      </c>
      <c r="FX15" t="s">
        <v>263</v>
      </c>
      <c r="FY15" t="s">
        <v>264</v>
      </c>
      <c r="FZ15" t="s">
        <v>265</v>
      </c>
      <c r="GA15" t="s">
        <v>266</v>
      </c>
      <c r="GB15" t="s">
        <v>267</v>
      </c>
      <c r="GC15" t="s">
        <v>268</v>
      </c>
      <c r="GD15" t="s">
        <v>269</v>
      </c>
      <c r="GE15" t="s">
        <v>270</v>
      </c>
      <c r="GF15" t="s">
        <v>271</v>
      </c>
      <c r="GG15" t="s">
        <v>272</v>
      </c>
      <c r="GH15" t="s">
        <v>273</v>
      </c>
      <c r="GI15" t="s">
        <v>274</v>
      </c>
      <c r="GJ15" t="s">
        <v>275</v>
      </c>
      <c r="GK15" t="s">
        <v>276</v>
      </c>
      <c r="GL15" t="s">
        <v>277</v>
      </c>
      <c r="GM15" t="s">
        <v>278</v>
      </c>
      <c r="GN15" t="s">
        <v>279</v>
      </c>
      <c r="GO15" t="s">
        <v>280</v>
      </c>
      <c r="GP15" t="s">
        <v>281</v>
      </c>
      <c r="GQ15" t="s">
        <v>282</v>
      </c>
      <c r="GR15" t="s">
        <v>283</v>
      </c>
      <c r="GS15" t="s">
        <v>284</v>
      </c>
      <c r="GT15" t="s">
        <v>285</v>
      </c>
      <c r="GU15" t="s">
        <v>286</v>
      </c>
      <c r="GV15" t="s">
        <v>287</v>
      </c>
      <c r="GW15" t="s">
        <v>288</v>
      </c>
      <c r="GX15" t="s">
        <v>289</v>
      </c>
      <c r="GY15" t="s">
        <v>290</v>
      </c>
      <c r="GZ15" t="s">
        <v>291</v>
      </c>
      <c r="HA15" t="s">
        <v>292</v>
      </c>
      <c r="HB15" t="s">
        <v>293</v>
      </c>
      <c r="HC15" t="s">
        <v>294</v>
      </c>
      <c r="HD15" t="s">
        <v>295</v>
      </c>
      <c r="HE15" t="s">
        <v>296</v>
      </c>
      <c r="HF15" t="s">
        <v>297</v>
      </c>
      <c r="HG15" t="s">
        <v>298</v>
      </c>
      <c r="HH15" t="s">
        <v>299</v>
      </c>
      <c r="HI15" t="s">
        <v>300</v>
      </c>
      <c r="HJ15" t="s">
        <v>301</v>
      </c>
      <c r="HK15" t="s">
        <v>302</v>
      </c>
      <c r="HL15" t="s">
        <v>303</v>
      </c>
      <c r="HM15" t="s">
        <v>304</v>
      </c>
      <c r="HN15" t="s">
        <v>305</v>
      </c>
      <c r="HO15" t="s">
        <v>306</v>
      </c>
      <c r="HP15" t="s">
        <v>307</v>
      </c>
      <c r="HQ15" t="s">
        <v>308</v>
      </c>
      <c r="HR15" t="s">
        <v>309</v>
      </c>
      <c r="HS15" t="s">
        <v>310</v>
      </c>
      <c r="HT15" t="s">
        <v>311</v>
      </c>
      <c r="HU15" t="s">
        <v>312</v>
      </c>
      <c r="HV15" t="s">
        <v>313</v>
      </c>
      <c r="HW15" t="s">
        <v>314</v>
      </c>
      <c r="HX15" t="s">
        <v>315</v>
      </c>
    </row>
    <row r="16" spans="1:232" x14ac:dyDescent="0.25">
      <c r="B16" t="s">
        <v>316</v>
      </c>
      <c r="C16" t="s">
        <v>316</v>
      </c>
      <c r="G16" t="s">
        <v>316</v>
      </c>
      <c r="H16" t="s">
        <v>317</v>
      </c>
      <c r="I16" t="s">
        <v>318</v>
      </c>
      <c r="J16" t="s">
        <v>319</v>
      </c>
      <c r="K16" t="s">
        <v>319</v>
      </c>
      <c r="L16" t="s">
        <v>178</v>
      </c>
      <c r="M16" t="s">
        <v>178</v>
      </c>
      <c r="N16" t="s">
        <v>317</v>
      </c>
      <c r="O16" t="s">
        <v>317</v>
      </c>
      <c r="P16" t="s">
        <v>317</v>
      </c>
      <c r="Q16" t="s">
        <v>317</v>
      </c>
      <c r="R16" t="s">
        <v>320</v>
      </c>
      <c r="S16" t="s">
        <v>321</v>
      </c>
      <c r="T16" t="s">
        <v>321</v>
      </c>
      <c r="U16" t="s">
        <v>322</v>
      </c>
      <c r="V16" t="s">
        <v>323</v>
      </c>
      <c r="W16" t="s">
        <v>322</v>
      </c>
      <c r="X16" t="s">
        <v>322</v>
      </c>
      <c r="Y16" t="s">
        <v>322</v>
      </c>
      <c r="Z16" t="s">
        <v>320</v>
      </c>
      <c r="AA16" t="s">
        <v>320</v>
      </c>
      <c r="AB16" t="s">
        <v>320</v>
      </c>
      <c r="AC16" t="s">
        <v>320</v>
      </c>
      <c r="AG16" t="s">
        <v>324</v>
      </c>
      <c r="AH16" t="s">
        <v>323</v>
      </c>
      <c r="AJ16" t="s">
        <v>323</v>
      </c>
      <c r="AK16" t="s">
        <v>324</v>
      </c>
      <c r="AQ16" t="s">
        <v>318</v>
      </c>
      <c r="AW16" t="s">
        <v>318</v>
      </c>
      <c r="AX16" t="s">
        <v>318</v>
      </c>
      <c r="AY16" t="s">
        <v>318</v>
      </c>
      <c r="BA16" t="s">
        <v>325</v>
      </c>
      <c r="BK16" t="s">
        <v>326</v>
      </c>
      <c r="BL16" t="s">
        <v>326</v>
      </c>
      <c r="BM16" t="s">
        <v>326</v>
      </c>
      <c r="BN16" t="s">
        <v>318</v>
      </c>
      <c r="BP16" t="s">
        <v>327</v>
      </c>
      <c r="BS16" t="s">
        <v>326</v>
      </c>
      <c r="BX16" t="s">
        <v>316</v>
      </c>
      <c r="BY16" t="s">
        <v>316</v>
      </c>
      <c r="BZ16" t="s">
        <v>316</v>
      </c>
      <c r="CA16" t="s">
        <v>316</v>
      </c>
      <c r="CB16" t="s">
        <v>318</v>
      </c>
      <c r="CC16" t="s">
        <v>318</v>
      </c>
      <c r="CE16" t="s">
        <v>328</v>
      </c>
      <c r="CF16" t="s">
        <v>329</v>
      </c>
      <c r="CI16" t="s">
        <v>316</v>
      </c>
      <c r="CJ16" t="s">
        <v>319</v>
      </c>
      <c r="CK16" t="s">
        <v>319</v>
      </c>
      <c r="CL16" t="s">
        <v>330</v>
      </c>
      <c r="CM16" t="s">
        <v>330</v>
      </c>
      <c r="CN16" t="s">
        <v>324</v>
      </c>
      <c r="CO16" t="s">
        <v>322</v>
      </c>
      <c r="CP16" t="s">
        <v>322</v>
      </c>
      <c r="CQ16" t="s">
        <v>321</v>
      </c>
      <c r="CR16" t="s">
        <v>321</v>
      </c>
      <c r="CS16" t="s">
        <v>321</v>
      </c>
      <c r="CT16" t="s">
        <v>321</v>
      </c>
      <c r="CU16" t="s">
        <v>321</v>
      </c>
      <c r="CV16" t="s">
        <v>331</v>
      </c>
      <c r="CW16" t="s">
        <v>318</v>
      </c>
      <c r="CX16" t="s">
        <v>318</v>
      </c>
      <c r="CY16" t="s">
        <v>319</v>
      </c>
      <c r="CZ16" t="s">
        <v>319</v>
      </c>
      <c r="DA16" t="s">
        <v>319</v>
      </c>
      <c r="DB16" t="s">
        <v>330</v>
      </c>
      <c r="DC16" t="s">
        <v>319</v>
      </c>
      <c r="DD16" t="s">
        <v>319</v>
      </c>
      <c r="DE16" t="s">
        <v>330</v>
      </c>
      <c r="DF16" t="s">
        <v>330</v>
      </c>
      <c r="DG16" t="s">
        <v>322</v>
      </c>
      <c r="DH16" t="s">
        <v>322</v>
      </c>
      <c r="DI16" t="s">
        <v>321</v>
      </c>
      <c r="DJ16" t="s">
        <v>321</v>
      </c>
      <c r="DK16" t="s">
        <v>318</v>
      </c>
      <c r="DP16" t="s">
        <v>318</v>
      </c>
      <c r="DS16" t="s">
        <v>321</v>
      </c>
      <c r="DT16" t="s">
        <v>321</v>
      </c>
      <c r="DU16" t="s">
        <v>321</v>
      </c>
      <c r="DV16" t="s">
        <v>321</v>
      </c>
      <c r="DW16" t="s">
        <v>321</v>
      </c>
      <c r="DX16" t="s">
        <v>318</v>
      </c>
      <c r="DY16" t="s">
        <v>318</v>
      </c>
      <c r="DZ16" t="s">
        <v>318</v>
      </c>
      <c r="EA16" t="s">
        <v>316</v>
      </c>
      <c r="EC16" t="s">
        <v>332</v>
      </c>
      <c r="ED16" t="s">
        <v>332</v>
      </c>
      <c r="EF16" t="s">
        <v>316</v>
      </c>
      <c r="EG16" t="s">
        <v>333</v>
      </c>
      <c r="EJ16" t="s">
        <v>334</v>
      </c>
      <c r="EK16" t="s">
        <v>335</v>
      </c>
      <c r="EL16" t="s">
        <v>334</v>
      </c>
      <c r="EM16" t="s">
        <v>335</v>
      </c>
      <c r="EN16" t="s">
        <v>323</v>
      </c>
      <c r="EO16" t="s">
        <v>323</v>
      </c>
      <c r="EP16" t="s">
        <v>318</v>
      </c>
      <c r="EQ16" t="s">
        <v>336</v>
      </c>
      <c r="ER16" t="s">
        <v>318</v>
      </c>
      <c r="ET16" t="s">
        <v>317</v>
      </c>
      <c r="EU16" t="s">
        <v>337</v>
      </c>
      <c r="EV16" t="s">
        <v>317</v>
      </c>
      <c r="FA16" t="s">
        <v>338</v>
      </c>
      <c r="FB16" t="s">
        <v>338</v>
      </c>
      <c r="FO16" t="s">
        <v>338</v>
      </c>
      <c r="FP16" t="s">
        <v>338</v>
      </c>
      <c r="FQ16" t="s">
        <v>339</v>
      </c>
      <c r="FR16" t="s">
        <v>339</v>
      </c>
      <c r="FS16" t="s">
        <v>321</v>
      </c>
      <c r="FT16" t="s">
        <v>321</v>
      </c>
      <c r="FU16" t="s">
        <v>323</v>
      </c>
      <c r="FV16" t="s">
        <v>321</v>
      </c>
      <c r="FW16" t="s">
        <v>330</v>
      </c>
      <c r="FX16" t="s">
        <v>323</v>
      </c>
      <c r="FY16" t="s">
        <v>323</v>
      </c>
      <c r="GA16" t="s">
        <v>338</v>
      </c>
      <c r="GB16" t="s">
        <v>338</v>
      </c>
      <c r="GC16" t="s">
        <v>338</v>
      </c>
      <c r="GD16" t="s">
        <v>338</v>
      </c>
      <c r="GE16" t="s">
        <v>338</v>
      </c>
      <c r="GF16" t="s">
        <v>338</v>
      </c>
      <c r="GG16" t="s">
        <v>338</v>
      </c>
      <c r="GH16" t="s">
        <v>340</v>
      </c>
      <c r="GI16" t="s">
        <v>341</v>
      </c>
      <c r="GJ16" t="s">
        <v>340</v>
      </c>
      <c r="GK16" t="s">
        <v>340</v>
      </c>
      <c r="GL16" t="s">
        <v>338</v>
      </c>
      <c r="GM16" t="s">
        <v>338</v>
      </c>
      <c r="GN16" t="s">
        <v>338</v>
      </c>
      <c r="GO16" t="s">
        <v>338</v>
      </c>
      <c r="GP16" t="s">
        <v>338</v>
      </c>
      <c r="GQ16" t="s">
        <v>338</v>
      </c>
      <c r="GR16" t="s">
        <v>338</v>
      </c>
      <c r="GS16" t="s">
        <v>338</v>
      </c>
      <c r="GT16" t="s">
        <v>338</v>
      </c>
      <c r="GU16" t="s">
        <v>338</v>
      </c>
      <c r="GV16" t="s">
        <v>338</v>
      </c>
      <c r="GW16" t="s">
        <v>338</v>
      </c>
      <c r="HD16" t="s">
        <v>338</v>
      </c>
      <c r="HE16" t="s">
        <v>323</v>
      </c>
      <c r="HF16" t="s">
        <v>323</v>
      </c>
      <c r="HG16" t="s">
        <v>334</v>
      </c>
      <c r="HH16" t="s">
        <v>335</v>
      </c>
      <c r="HJ16" t="s">
        <v>324</v>
      </c>
      <c r="HK16" t="s">
        <v>324</v>
      </c>
      <c r="HL16" t="s">
        <v>321</v>
      </c>
      <c r="HM16" t="s">
        <v>321</v>
      </c>
      <c r="HN16" t="s">
        <v>321</v>
      </c>
      <c r="HO16" t="s">
        <v>321</v>
      </c>
      <c r="HP16" t="s">
        <v>321</v>
      </c>
      <c r="HQ16" t="s">
        <v>323</v>
      </c>
      <c r="HR16" t="s">
        <v>323</v>
      </c>
      <c r="HS16" t="s">
        <v>323</v>
      </c>
      <c r="HT16" t="s">
        <v>321</v>
      </c>
      <c r="HU16" t="s">
        <v>319</v>
      </c>
      <c r="HV16" t="s">
        <v>330</v>
      </c>
      <c r="HW16" t="s">
        <v>323</v>
      </c>
      <c r="HX16" t="s">
        <v>323</v>
      </c>
    </row>
    <row r="17" spans="1:232" x14ac:dyDescent="0.25">
      <c r="A17">
        <v>1</v>
      </c>
      <c r="B17">
        <v>1566766333.0999999</v>
      </c>
      <c r="C17">
        <v>0</v>
      </c>
      <c r="D17" t="s">
        <v>342</v>
      </c>
      <c r="E17" t="s">
        <v>343</v>
      </c>
      <c r="G17">
        <v>1566766333.0999999</v>
      </c>
      <c r="H17">
        <f t="shared" ref="H17:H26" si="0">CN17*AI17*(CL17-CM17)/(100*CF17*(1000-AI17*CL17))</f>
        <v>1.9116219335386724E-3</v>
      </c>
      <c r="I17">
        <f t="shared" ref="I17:I26" si="1">CN17*AI17*(CK17-CJ17*(1000-AI17*CM17)/(1000-AI17*CL17))/(100*CF17)</f>
        <v>19.352480203146783</v>
      </c>
      <c r="J17">
        <f t="shared" ref="J17:J26" si="2">CJ17 - IF(AI17&gt;1, I17*CF17*100/(AK17*CV17), 0)</f>
        <v>375.92899999999997</v>
      </c>
      <c r="K17">
        <f t="shared" ref="K17:K26" si="3">((Q17-H17/2)*J17-I17)/(Q17+H17/2)</f>
        <v>88.861440362257099</v>
      </c>
      <c r="L17">
        <f t="shared" ref="L17:L26" si="4">K17*(CO17+CP17)/1000</f>
        <v>8.866934334380101</v>
      </c>
      <c r="M17">
        <f t="shared" ref="M17:M26" si="5">(CJ17 - IF(AI17&gt;1, I17*CF17*100/(AK17*CV17), 0))*(CO17+CP17)/1000</f>
        <v>37.511633210088888</v>
      </c>
      <c r="N17">
        <f t="shared" ref="N17:N26" si="6">2/((1/P17-1/O17)+SIGN(P17)*SQRT((1/P17-1/O17)*(1/P17-1/O17) + 4*CG17/((CG17+1)*(CG17+1))*(2*1/P17*1/O17-1/O17*1/O17)))</f>
        <v>0.11295956346360522</v>
      </c>
      <c r="O17">
        <f t="shared" ref="O17:O26" si="7">AF17+AE17*CF17+AD17*CF17*CF17</f>
        <v>2.2583304040007146</v>
      </c>
      <c r="P17">
        <f t="shared" ref="P17:P26" si="8">H17*(1000-(1000*0.61365*EXP(17.502*T17/(240.97+T17))/(CO17+CP17)+CL17)/2)/(1000*0.61365*EXP(17.502*T17/(240.97+T17))/(CO17+CP17)-CL17)</f>
        <v>0.1099119325936032</v>
      </c>
      <c r="Q17">
        <f t="shared" ref="Q17:Q26" si="9">1/((CG17+1)/(N17/1.6)+1/(O17/1.37)) + CG17/((CG17+1)/(N17/1.6) + CG17/(O17/1.37))</f>
        <v>6.8961926691669811E-2</v>
      </c>
      <c r="R17">
        <f t="shared" ref="R17:R26" si="10">(CC17*CE17)</f>
        <v>321.44224801440009</v>
      </c>
      <c r="S17">
        <f t="shared" ref="S17:S26" si="11">(CQ17+(R17+2*0.95*0.0000000567*(((CQ17+$B$7)+273)^4-(CQ17+273)^4)-44100*H17)/(1.84*29.3*O17+8*0.95*0.0000000567*(CQ17+273)^3))</f>
        <v>28.033799845766723</v>
      </c>
      <c r="T17">
        <f t="shared" ref="T17:T26" si="12">($C$7*CR17+$D$7*CS17+$E$7*S17)</f>
        <v>27.047999999999998</v>
      </c>
      <c r="U17">
        <f t="shared" ref="U17:U26" si="13">0.61365*EXP(17.502*T17/(240.97+T17))</f>
        <v>3.5892623365288596</v>
      </c>
      <c r="V17">
        <f t="shared" ref="V17:V26" si="14">(W17/X17*100)</f>
        <v>55.511818018482863</v>
      </c>
      <c r="W17">
        <f t="shared" ref="W17:W26" si="15">CL17*(CO17+CP17)/1000</f>
        <v>1.9015404223440597</v>
      </c>
      <c r="X17">
        <f t="shared" ref="X17:X26" si="16">0.61365*EXP(17.502*CQ17/(240.97+CQ17))</f>
        <v>3.4254695490443763</v>
      </c>
      <c r="Y17">
        <f t="shared" ref="Y17:Y26" si="17">(U17-CL17*(CO17+CP17)/1000)</f>
        <v>1.6877219141847999</v>
      </c>
      <c r="Z17">
        <f t="shared" ref="Z17:Z26" si="18">(-H17*44100)</f>
        <v>-84.30252726905546</v>
      </c>
      <c r="AA17">
        <f t="shared" ref="AA17:AA26" si="19">2*29.3*O17*0.92*(CQ17-T17)</f>
        <v>-96.572979452953774</v>
      </c>
      <c r="AB17">
        <f t="shared" ref="AB17:AB26" si="20">2*0.95*0.0000000567*(((CQ17+$B$7)+273)^4-(T17+273)^4)</f>
        <v>-9.1966371267030258</v>
      </c>
      <c r="AC17">
        <f t="shared" ref="AC17:AC26" si="21">R17+AB17+Z17+AA17</f>
        <v>131.37010416568782</v>
      </c>
      <c r="AD17">
        <v>-4.1408390460826602E-2</v>
      </c>
      <c r="AE17">
        <v>4.6484545866518699E-2</v>
      </c>
      <c r="AF17">
        <v>3.4701251853913599</v>
      </c>
      <c r="AG17">
        <v>0</v>
      </c>
      <c r="AH17">
        <v>0</v>
      </c>
      <c r="AI17">
        <f t="shared" ref="AI17:AI26" si="22">IF(AG17*$H$13&gt;=AK17,1,(AK17/(AK17-AG17*$H$13)))</f>
        <v>1</v>
      </c>
      <c r="AJ17">
        <f t="shared" ref="AJ17:AJ26" si="23">(AI17-1)*100</f>
        <v>0</v>
      </c>
      <c r="AK17">
        <f t="shared" ref="AK17:AK26" si="24">MAX(0,($B$13+$C$13*CV17)/(1+$D$13*CV17)*CO17/(CQ17+273)*$E$13)</f>
        <v>52929.954425487987</v>
      </c>
      <c r="AL17" t="s">
        <v>344</v>
      </c>
      <c r="AM17">
        <v>0</v>
      </c>
      <c r="AN17">
        <v>0</v>
      </c>
      <c r="AO17">
        <f t="shared" ref="AO17:AO26" si="25">AN17-AM17</f>
        <v>0</v>
      </c>
      <c r="AP17" t="e">
        <f t="shared" ref="AP17:AP26" si="26">AO17/AN17</f>
        <v>#DIV/0!</v>
      </c>
      <c r="AQ17">
        <v>0</v>
      </c>
      <c r="AR17" t="s">
        <v>344</v>
      </c>
      <c r="AS17">
        <v>0</v>
      </c>
      <c r="AT17">
        <v>0</v>
      </c>
      <c r="AU17" t="e">
        <f t="shared" ref="AU17:AU26" si="27">1-AS17/AT17</f>
        <v>#DIV/0!</v>
      </c>
      <c r="AV17">
        <v>0.5</v>
      </c>
      <c r="AW17">
        <f t="shared" ref="AW17:AW26" si="28">CC17</f>
        <v>1681.1831999999999</v>
      </c>
      <c r="AX17">
        <f t="shared" ref="AX17:AX26" si="29">I17</f>
        <v>19.352480203146783</v>
      </c>
      <c r="AY17" t="e">
        <f t="shared" ref="AY17:AY26" si="30">AU17*AV17*AW17</f>
        <v>#DIV/0!</v>
      </c>
      <c r="AZ17" t="e">
        <f t="shared" ref="AZ17:AZ26" si="31">BE17/AT17</f>
        <v>#DIV/0!</v>
      </c>
      <c r="BA17">
        <f t="shared" ref="BA17:BA26" si="32">(AX17-AQ17)/AW17</f>
        <v>1.151122626204377E-2</v>
      </c>
      <c r="BB17" t="e">
        <f t="shared" ref="BB17:BB26" si="33">(AN17-AT17)/AT17</f>
        <v>#DIV/0!</v>
      </c>
      <c r="BC17" t="s">
        <v>344</v>
      </c>
      <c r="BD17">
        <v>0</v>
      </c>
      <c r="BE17">
        <f t="shared" ref="BE17:BE26" si="34">AT17-BD17</f>
        <v>0</v>
      </c>
      <c r="BF17" t="e">
        <f t="shared" ref="BF17:BF26" si="35">(AT17-AS17)/(AT17-BD17)</f>
        <v>#DIV/0!</v>
      </c>
      <c r="BG17" t="e">
        <f t="shared" ref="BG17:BG26" si="36">(AN17-AT17)/(AN17-BD17)</f>
        <v>#DIV/0!</v>
      </c>
      <c r="BH17" t="e">
        <f t="shared" ref="BH17:BH26" si="37">(AT17-AS17)/(AT17-AM17)</f>
        <v>#DIV/0!</v>
      </c>
      <c r="BI17" t="e">
        <f t="shared" ref="BI17:BI26" si="38">(AN17-AT17)/(AN17-AM17)</f>
        <v>#DIV/0!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f t="shared" ref="CB17:CB26" si="39">$B$11*CW17+$C$11*CX17+$F$11*DK17</f>
        <v>1999.98</v>
      </c>
      <c r="CC17">
        <f t="shared" ref="CC17:CC26" si="40">CB17*CD17</f>
        <v>1681.1831999999999</v>
      </c>
      <c r="CD17">
        <f t="shared" ref="CD17:CD26" si="41">($B$11*$D$9+$C$11*$D$9+$F$11*((DX17+DP17)/MAX(DX17+DP17+DY17, 0.1)*$I$9+DY17/MAX(DX17+DP17+DY17, 0.1)*$J$9))/($B$11+$C$11+$F$11)</f>
        <v>0.84060000600006002</v>
      </c>
      <c r="CE17">
        <f t="shared" ref="CE17:CE26" si="42">($B$11*$K$9+$C$11*$K$9+$F$11*((DX17+DP17)/MAX(DX17+DP17+DY17, 0.1)*$P$9+DY17/MAX(DX17+DP17+DY17, 0.1)*$Q$9))/($B$11+$C$11+$F$11)</f>
        <v>0.19120001200011999</v>
      </c>
      <c r="CF17">
        <v>6</v>
      </c>
      <c r="CG17">
        <v>0.5</v>
      </c>
      <c r="CH17" t="s">
        <v>345</v>
      </c>
      <c r="CI17">
        <v>1566766333.0999999</v>
      </c>
      <c r="CJ17">
        <v>375.92899999999997</v>
      </c>
      <c r="CK17">
        <v>400.01400000000001</v>
      </c>
      <c r="CL17">
        <v>19.0566</v>
      </c>
      <c r="CM17">
        <v>16.8064</v>
      </c>
      <c r="CN17">
        <v>500.00700000000001</v>
      </c>
      <c r="CO17">
        <v>99.683899999999994</v>
      </c>
      <c r="CP17">
        <v>9.9924100000000002E-2</v>
      </c>
      <c r="CQ17">
        <v>26.254799999999999</v>
      </c>
      <c r="CR17">
        <v>27.047999999999998</v>
      </c>
      <c r="CS17">
        <v>999.9</v>
      </c>
      <c r="CT17">
        <v>0</v>
      </c>
      <c r="CU17">
        <v>0</v>
      </c>
      <c r="CV17">
        <v>10017.5</v>
      </c>
      <c r="CW17">
        <v>0</v>
      </c>
      <c r="CX17">
        <v>1260.51</v>
      </c>
      <c r="CY17">
        <v>-24.085100000000001</v>
      </c>
      <c r="CZ17">
        <v>383.23200000000003</v>
      </c>
      <c r="DA17">
        <v>406.85199999999998</v>
      </c>
      <c r="DB17">
        <v>2.25014</v>
      </c>
      <c r="DC17">
        <v>374.58300000000003</v>
      </c>
      <c r="DD17">
        <v>400.01400000000001</v>
      </c>
      <c r="DE17">
        <v>18.839600000000001</v>
      </c>
      <c r="DF17">
        <v>16.8064</v>
      </c>
      <c r="DG17">
        <v>1.8996299999999999</v>
      </c>
      <c r="DH17">
        <v>1.67533</v>
      </c>
      <c r="DI17">
        <v>16.631699999999999</v>
      </c>
      <c r="DJ17">
        <v>14.669700000000001</v>
      </c>
      <c r="DK17">
        <v>1999.98</v>
      </c>
      <c r="DL17">
        <v>0.98</v>
      </c>
      <c r="DM17">
        <v>0.02</v>
      </c>
      <c r="DN17">
        <v>0</v>
      </c>
      <c r="DO17">
        <v>2.1915</v>
      </c>
      <c r="DP17">
        <v>0</v>
      </c>
      <c r="DQ17">
        <v>15458.9</v>
      </c>
      <c r="DR17">
        <v>16152.5</v>
      </c>
      <c r="DS17">
        <v>46.25</v>
      </c>
      <c r="DT17">
        <v>47.5</v>
      </c>
      <c r="DU17">
        <v>47</v>
      </c>
      <c r="DV17">
        <v>45.625</v>
      </c>
      <c r="DW17">
        <v>45.061999999999998</v>
      </c>
      <c r="DX17">
        <v>1959.98</v>
      </c>
      <c r="DY17">
        <v>40</v>
      </c>
      <c r="DZ17">
        <v>0</v>
      </c>
      <c r="EA17">
        <v>1566766328.8</v>
      </c>
      <c r="EB17">
        <v>2.0658647058823498</v>
      </c>
      <c r="EC17">
        <v>-8.1985329768265003E-2</v>
      </c>
      <c r="ED17">
        <v>62.965686787759601</v>
      </c>
      <c r="EE17">
        <v>15455.694117647099</v>
      </c>
      <c r="EF17">
        <v>10</v>
      </c>
      <c r="EG17">
        <v>1566766304.5999999</v>
      </c>
      <c r="EH17" t="s">
        <v>346</v>
      </c>
      <c r="EI17">
        <v>139</v>
      </c>
      <c r="EJ17">
        <v>1.3460000000000001</v>
      </c>
      <c r="EK17">
        <v>0.217</v>
      </c>
      <c r="EL17">
        <v>400</v>
      </c>
      <c r="EM17">
        <v>17</v>
      </c>
      <c r="EN17">
        <v>0.12</v>
      </c>
      <c r="EO17">
        <v>0.05</v>
      </c>
      <c r="EP17">
        <v>19.402670215916899</v>
      </c>
      <c r="EQ17">
        <v>6.9455279081774596E-2</v>
      </c>
      <c r="ER17">
        <v>0.117210614626805</v>
      </c>
      <c r="ES17">
        <v>1</v>
      </c>
      <c r="ET17">
        <v>0.104789572595523</v>
      </c>
      <c r="EU17">
        <v>7.3907771309681999E-2</v>
      </c>
      <c r="EV17">
        <v>8.4743932977826199E-3</v>
      </c>
      <c r="EW17">
        <v>1</v>
      </c>
      <c r="EX17">
        <v>2</v>
      </c>
      <c r="EY17">
        <v>2</v>
      </c>
      <c r="EZ17" t="s">
        <v>347</v>
      </c>
      <c r="FA17">
        <v>2.9474499999999999</v>
      </c>
      <c r="FB17">
        <v>2.7240000000000002</v>
      </c>
      <c r="FC17">
        <v>9.2471200000000003E-2</v>
      </c>
      <c r="FD17">
        <v>9.8799600000000001E-2</v>
      </c>
      <c r="FE17">
        <v>9.35304E-2</v>
      </c>
      <c r="FF17">
        <v>8.7877200000000003E-2</v>
      </c>
      <c r="FG17">
        <v>24086</v>
      </c>
      <c r="FH17">
        <v>21853.200000000001</v>
      </c>
      <c r="FI17">
        <v>24467.200000000001</v>
      </c>
      <c r="FJ17">
        <v>23289.9</v>
      </c>
      <c r="FK17">
        <v>30166.2</v>
      </c>
      <c r="FL17">
        <v>29568.7</v>
      </c>
      <c r="FM17">
        <v>34140</v>
      </c>
      <c r="FN17">
        <v>33331.800000000003</v>
      </c>
      <c r="FO17">
        <v>1.9638</v>
      </c>
      <c r="FP17">
        <v>1.93502</v>
      </c>
      <c r="FQ17">
        <v>5.5983699999999997E-2</v>
      </c>
      <c r="FR17">
        <v>0</v>
      </c>
      <c r="FS17">
        <v>26.131900000000002</v>
      </c>
      <c r="FT17">
        <v>999.9</v>
      </c>
      <c r="FU17">
        <v>39.976999999999997</v>
      </c>
      <c r="FV17">
        <v>37.011000000000003</v>
      </c>
      <c r="FW17">
        <v>25.300799999999999</v>
      </c>
      <c r="FX17">
        <v>55.246000000000002</v>
      </c>
      <c r="FY17">
        <v>40.3245</v>
      </c>
      <c r="FZ17">
        <v>1</v>
      </c>
      <c r="GA17">
        <v>0.29083100000000001</v>
      </c>
      <c r="GB17">
        <v>3.2349100000000002</v>
      </c>
      <c r="GC17">
        <v>20.370200000000001</v>
      </c>
      <c r="GD17">
        <v>5.2457399999999996</v>
      </c>
      <c r="GE17">
        <v>12.025399999999999</v>
      </c>
      <c r="GF17">
        <v>4.9577</v>
      </c>
      <c r="GG17">
        <v>3.3057300000000001</v>
      </c>
      <c r="GH17">
        <v>9999</v>
      </c>
      <c r="GI17">
        <v>464.9</v>
      </c>
      <c r="GJ17">
        <v>9999</v>
      </c>
      <c r="GK17">
        <v>9999</v>
      </c>
      <c r="GL17">
        <v>1.8686199999999999</v>
      </c>
      <c r="GM17">
        <v>1.87317</v>
      </c>
      <c r="GN17">
        <v>1.87592</v>
      </c>
      <c r="GO17">
        <v>1.8782399999999999</v>
      </c>
      <c r="GP17">
        <v>1.87073</v>
      </c>
      <c r="GQ17">
        <v>1.8724099999999999</v>
      </c>
      <c r="GR17">
        <v>1.8693500000000001</v>
      </c>
      <c r="GS17">
        <v>1.8734900000000001</v>
      </c>
      <c r="GT17" t="s">
        <v>348</v>
      </c>
      <c r="GU17" t="s">
        <v>19</v>
      </c>
      <c r="GV17" t="s">
        <v>19</v>
      </c>
      <c r="GW17" t="s">
        <v>19</v>
      </c>
      <c r="GX17" t="s">
        <v>349</v>
      </c>
      <c r="GY17" t="s">
        <v>350</v>
      </c>
      <c r="GZ17" t="s">
        <v>351</v>
      </c>
      <c r="HA17" t="s">
        <v>351</v>
      </c>
      <c r="HB17" t="s">
        <v>351</v>
      </c>
      <c r="HC17" t="s">
        <v>351</v>
      </c>
      <c r="HD17">
        <v>0</v>
      </c>
      <c r="HE17">
        <v>100</v>
      </c>
      <c r="HF17">
        <v>100</v>
      </c>
      <c r="HG17">
        <v>1.3460000000000001</v>
      </c>
      <c r="HH17">
        <v>0.217</v>
      </c>
      <c r="HI17">
        <v>2</v>
      </c>
      <c r="HJ17">
        <v>507.16899999999998</v>
      </c>
      <c r="HK17">
        <v>480.32100000000003</v>
      </c>
      <c r="HL17">
        <v>22.391200000000001</v>
      </c>
      <c r="HM17">
        <v>31.020299999999999</v>
      </c>
      <c r="HN17">
        <v>30.000399999999999</v>
      </c>
      <c r="HO17">
        <v>31.120999999999999</v>
      </c>
      <c r="HP17">
        <v>31.139399999999998</v>
      </c>
      <c r="HQ17">
        <v>20.799199999999999</v>
      </c>
      <c r="HR17">
        <v>33.840600000000002</v>
      </c>
      <c r="HS17">
        <v>0</v>
      </c>
      <c r="HT17">
        <v>22.351900000000001</v>
      </c>
      <c r="HU17">
        <v>400</v>
      </c>
      <c r="HV17">
        <v>16.7151</v>
      </c>
      <c r="HW17">
        <v>101.724</v>
      </c>
      <c r="HX17">
        <v>101.63</v>
      </c>
    </row>
    <row r="18" spans="1:232" x14ac:dyDescent="0.25">
      <c r="A18">
        <v>2</v>
      </c>
      <c r="B18">
        <v>1566766453.5999999</v>
      </c>
      <c r="C18">
        <v>120.5</v>
      </c>
      <c r="D18" t="s">
        <v>352</v>
      </c>
      <c r="E18" t="s">
        <v>353</v>
      </c>
      <c r="G18">
        <v>1566766453.5999999</v>
      </c>
      <c r="H18">
        <f t="shared" si="0"/>
        <v>2.1173073663329151E-3</v>
      </c>
      <c r="I18">
        <f t="shared" si="1"/>
        <v>16.536937581457103</v>
      </c>
      <c r="J18">
        <f t="shared" si="2"/>
        <v>279.38499999999999</v>
      </c>
      <c r="K18">
        <f t="shared" si="3"/>
        <v>59.730333250482673</v>
      </c>
      <c r="L18">
        <f t="shared" si="4"/>
        <v>5.9603675496937365</v>
      </c>
      <c r="M18">
        <f t="shared" si="5"/>
        <v>27.879256606319501</v>
      </c>
      <c r="N18">
        <f t="shared" si="6"/>
        <v>0.12633178496520311</v>
      </c>
      <c r="O18">
        <f t="shared" si="7"/>
        <v>2.2647132438197519</v>
      </c>
      <c r="P18">
        <f t="shared" si="8"/>
        <v>0.12254330871372578</v>
      </c>
      <c r="Q18">
        <f t="shared" si="9"/>
        <v>7.6920483994488489E-2</v>
      </c>
      <c r="R18">
        <f t="shared" si="10"/>
        <v>321.45820794240223</v>
      </c>
      <c r="S18">
        <f t="shared" si="11"/>
        <v>27.900755959775069</v>
      </c>
      <c r="T18">
        <f t="shared" si="12"/>
        <v>26.932099999999998</v>
      </c>
      <c r="U18">
        <f t="shared" si="13"/>
        <v>3.5649110561028969</v>
      </c>
      <c r="V18">
        <f t="shared" si="14"/>
        <v>55.311282419278129</v>
      </c>
      <c r="W18">
        <f t="shared" si="15"/>
        <v>1.8878782604982303</v>
      </c>
      <c r="X18">
        <f t="shared" si="16"/>
        <v>3.4131883730112746</v>
      </c>
      <c r="Y18">
        <f t="shared" si="17"/>
        <v>1.6770327956046667</v>
      </c>
      <c r="Z18">
        <f t="shared" si="18"/>
        <v>-93.373254855281559</v>
      </c>
      <c r="AA18">
        <f t="shared" si="19"/>
        <v>-90.118482177838132</v>
      </c>
      <c r="AB18">
        <f t="shared" si="20"/>
        <v>-8.5502191601587132</v>
      </c>
      <c r="AC18">
        <f t="shared" si="21"/>
        <v>129.41625174912383</v>
      </c>
      <c r="AD18">
        <v>-4.15810270611192E-2</v>
      </c>
      <c r="AE18">
        <v>4.6678345574143902E-2</v>
      </c>
      <c r="AF18">
        <v>3.4815601445751798</v>
      </c>
      <c r="AG18">
        <v>0</v>
      </c>
      <c r="AH18">
        <v>0</v>
      </c>
      <c r="AI18">
        <f t="shared" si="22"/>
        <v>1</v>
      </c>
      <c r="AJ18">
        <f t="shared" si="23"/>
        <v>0</v>
      </c>
      <c r="AK18">
        <f t="shared" si="24"/>
        <v>53152.287372499544</v>
      </c>
      <c r="AL18" t="s">
        <v>344</v>
      </c>
      <c r="AM18">
        <v>0</v>
      </c>
      <c r="AN18">
        <v>0</v>
      </c>
      <c r="AO18">
        <f t="shared" si="25"/>
        <v>0</v>
      </c>
      <c r="AP18" t="e">
        <f t="shared" si="26"/>
        <v>#DIV/0!</v>
      </c>
      <c r="AQ18">
        <v>0</v>
      </c>
      <c r="AR18" t="s">
        <v>344</v>
      </c>
      <c r="AS18">
        <v>0</v>
      </c>
      <c r="AT18">
        <v>0</v>
      </c>
      <c r="AU18" t="e">
        <f t="shared" si="27"/>
        <v>#DIV/0!</v>
      </c>
      <c r="AV18">
        <v>0.5</v>
      </c>
      <c r="AW18">
        <f t="shared" si="28"/>
        <v>1681.2671999999998</v>
      </c>
      <c r="AX18">
        <f t="shared" si="29"/>
        <v>16.536937581457103</v>
      </c>
      <c r="AY18" t="e">
        <f t="shared" si="30"/>
        <v>#DIV/0!</v>
      </c>
      <c r="AZ18" t="e">
        <f t="shared" si="31"/>
        <v>#DIV/0!</v>
      </c>
      <c r="BA18">
        <f t="shared" si="32"/>
        <v>9.835996075732106E-3</v>
      </c>
      <c r="BB18" t="e">
        <f t="shared" si="33"/>
        <v>#DIV/0!</v>
      </c>
      <c r="BC18" t="s">
        <v>344</v>
      </c>
      <c r="BD18">
        <v>0</v>
      </c>
      <c r="BE18">
        <f t="shared" si="34"/>
        <v>0</v>
      </c>
      <c r="BF18" t="e">
        <f t="shared" si="35"/>
        <v>#DIV/0!</v>
      </c>
      <c r="BG18" t="e">
        <f t="shared" si="36"/>
        <v>#DIV/0!</v>
      </c>
      <c r="BH18" t="e">
        <f t="shared" si="37"/>
        <v>#DIV/0!</v>
      </c>
      <c r="BI18" t="e">
        <f t="shared" si="38"/>
        <v>#DIV/0!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f t="shared" si="39"/>
        <v>2000.08</v>
      </c>
      <c r="CC18">
        <f t="shared" si="40"/>
        <v>1681.2671999999998</v>
      </c>
      <c r="CD18">
        <f t="shared" si="41"/>
        <v>0.84059997600095993</v>
      </c>
      <c r="CE18">
        <f t="shared" si="42"/>
        <v>0.19119995200191992</v>
      </c>
      <c r="CF18">
        <v>6</v>
      </c>
      <c r="CG18">
        <v>0.5</v>
      </c>
      <c r="CH18" t="s">
        <v>345</v>
      </c>
      <c r="CI18">
        <v>1566766453.5999999</v>
      </c>
      <c r="CJ18">
        <v>279.38499999999999</v>
      </c>
      <c r="CK18">
        <v>299.94</v>
      </c>
      <c r="CL18">
        <v>18.918900000000001</v>
      </c>
      <c r="CM18">
        <v>16.426100000000002</v>
      </c>
      <c r="CN18">
        <v>499.98</v>
      </c>
      <c r="CO18">
        <v>99.688500000000005</v>
      </c>
      <c r="CP18">
        <v>9.9450700000000003E-2</v>
      </c>
      <c r="CQ18">
        <v>26.193999999999999</v>
      </c>
      <c r="CR18">
        <v>26.932099999999998</v>
      </c>
      <c r="CS18">
        <v>999.9</v>
      </c>
      <c r="CT18">
        <v>0</v>
      </c>
      <c r="CU18">
        <v>0</v>
      </c>
      <c r="CV18">
        <v>10058.799999999999</v>
      </c>
      <c r="CW18">
        <v>0</v>
      </c>
      <c r="CX18">
        <v>1251.71</v>
      </c>
      <c r="CY18">
        <v>-20.555199999999999</v>
      </c>
      <c r="CZ18">
        <v>284.77300000000002</v>
      </c>
      <c r="DA18">
        <v>304.95</v>
      </c>
      <c r="DB18">
        <v>2.4927800000000002</v>
      </c>
      <c r="DC18">
        <v>278.46800000000002</v>
      </c>
      <c r="DD18">
        <v>299.94</v>
      </c>
      <c r="DE18">
        <v>18.7029</v>
      </c>
      <c r="DF18">
        <v>16.426100000000002</v>
      </c>
      <c r="DG18">
        <v>1.8859999999999999</v>
      </c>
      <c r="DH18">
        <v>1.6375</v>
      </c>
      <c r="DI18">
        <v>16.5184</v>
      </c>
      <c r="DJ18">
        <v>14.3163</v>
      </c>
      <c r="DK18">
        <v>2000.08</v>
      </c>
      <c r="DL18">
        <v>0.98000299999999996</v>
      </c>
      <c r="DM18">
        <v>1.99971E-2</v>
      </c>
      <c r="DN18">
        <v>0</v>
      </c>
      <c r="DO18">
        <v>2.3052999999999999</v>
      </c>
      <c r="DP18">
        <v>0</v>
      </c>
      <c r="DQ18">
        <v>15386.8</v>
      </c>
      <c r="DR18">
        <v>16153.3</v>
      </c>
      <c r="DS18">
        <v>46.311999999999998</v>
      </c>
      <c r="DT18">
        <v>47.561999999999998</v>
      </c>
      <c r="DU18">
        <v>47.061999999999998</v>
      </c>
      <c r="DV18">
        <v>45.75</v>
      </c>
      <c r="DW18">
        <v>45.186999999999998</v>
      </c>
      <c r="DX18">
        <v>1960.08</v>
      </c>
      <c r="DY18">
        <v>40</v>
      </c>
      <c r="DZ18">
        <v>0</v>
      </c>
      <c r="EA18">
        <v>1566766449.4000001</v>
      </c>
      <c r="EB18">
        <v>2.2122999999999999</v>
      </c>
      <c r="EC18">
        <v>3.8357864731721002E-2</v>
      </c>
      <c r="ED18">
        <v>196.86274492253901</v>
      </c>
      <c r="EE18">
        <v>15373.6764705882</v>
      </c>
      <c r="EF18">
        <v>10</v>
      </c>
      <c r="EG18">
        <v>1566766392.5999999</v>
      </c>
      <c r="EH18" t="s">
        <v>354</v>
      </c>
      <c r="EI18">
        <v>140</v>
      </c>
      <c r="EJ18">
        <v>0.91700000000000004</v>
      </c>
      <c r="EK18">
        <v>0.216</v>
      </c>
      <c r="EL18">
        <v>300</v>
      </c>
      <c r="EM18">
        <v>17</v>
      </c>
      <c r="EN18">
        <v>0.06</v>
      </c>
      <c r="EO18">
        <v>0.05</v>
      </c>
      <c r="EP18">
        <v>16.381383865864098</v>
      </c>
      <c r="EQ18">
        <v>0.99278531961251903</v>
      </c>
      <c r="ER18">
        <v>0.106773375581286</v>
      </c>
      <c r="ES18">
        <v>0</v>
      </c>
      <c r="ET18">
        <v>0.12511825987699901</v>
      </c>
      <c r="EU18">
        <v>1.40079980418051E-3</v>
      </c>
      <c r="EV18">
        <v>3.6741075403350299E-4</v>
      </c>
      <c r="EW18">
        <v>1</v>
      </c>
      <c r="EX18">
        <v>1</v>
      </c>
      <c r="EY18">
        <v>2</v>
      </c>
      <c r="EZ18" t="s">
        <v>355</v>
      </c>
      <c r="FA18">
        <v>2.94739</v>
      </c>
      <c r="FB18">
        <v>2.7239100000000001</v>
      </c>
      <c r="FC18">
        <v>7.2735300000000003E-2</v>
      </c>
      <c r="FD18">
        <v>7.8598899999999999E-2</v>
      </c>
      <c r="FE18">
        <v>9.3048800000000001E-2</v>
      </c>
      <c r="FF18">
        <v>8.6444499999999994E-2</v>
      </c>
      <c r="FG18">
        <v>24610.9</v>
      </c>
      <c r="FH18">
        <v>22344.2</v>
      </c>
      <c r="FI18">
        <v>24468</v>
      </c>
      <c r="FJ18">
        <v>23290.9</v>
      </c>
      <c r="FK18">
        <v>30183.4</v>
      </c>
      <c r="FL18">
        <v>29616.799999999999</v>
      </c>
      <c r="FM18">
        <v>34141.5</v>
      </c>
      <c r="FN18">
        <v>33333.800000000003</v>
      </c>
      <c r="FO18">
        <v>1.9645999999999999</v>
      </c>
      <c r="FP18">
        <v>1.9338500000000001</v>
      </c>
      <c r="FQ18">
        <v>5.2966199999999998E-2</v>
      </c>
      <c r="FR18">
        <v>0</v>
      </c>
      <c r="FS18">
        <v>26.065200000000001</v>
      </c>
      <c r="FT18">
        <v>999.9</v>
      </c>
      <c r="FU18">
        <v>39.884999999999998</v>
      </c>
      <c r="FV18">
        <v>37.091000000000001</v>
      </c>
      <c r="FW18">
        <v>25.352399999999999</v>
      </c>
      <c r="FX18">
        <v>54.856000000000002</v>
      </c>
      <c r="FY18">
        <v>40.468800000000002</v>
      </c>
      <c r="FZ18">
        <v>1</v>
      </c>
      <c r="GA18">
        <v>0.287744</v>
      </c>
      <c r="GB18">
        <v>2.6373000000000002</v>
      </c>
      <c r="GC18">
        <v>20.3813</v>
      </c>
      <c r="GD18">
        <v>5.2454400000000003</v>
      </c>
      <c r="GE18">
        <v>12.0243</v>
      </c>
      <c r="GF18">
        <v>4.9577499999999999</v>
      </c>
      <c r="GG18">
        <v>3.3057799999999999</v>
      </c>
      <c r="GH18">
        <v>9999</v>
      </c>
      <c r="GI18">
        <v>465</v>
      </c>
      <c r="GJ18">
        <v>9999</v>
      </c>
      <c r="GK18">
        <v>9999</v>
      </c>
      <c r="GL18">
        <v>1.8686</v>
      </c>
      <c r="GM18">
        <v>1.87317</v>
      </c>
      <c r="GN18">
        <v>1.87592</v>
      </c>
      <c r="GO18">
        <v>1.8782799999999999</v>
      </c>
      <c r="GP18">
        <v>1.87073</v>
      </c>
      <c r="GQ18">
        <v>1.8724099999999999</v>
      </c>
      <c r="GR18">
        <v>1.8693500000000001</v>
      </c>
      <c r="GS18">
        <v>1.87347</v>
      </c>
      <c r="GT18" t="s">
        <v>348</v>
      </c>
      <c r="GU18" t="s">
        <v>19</v>
      </c>
      <c r="GV18" t="s">
        <v>19</v>
      </c>
      <c r="GW18" t="s">
        <v>19</v>
      </c>
      <c r="GX18" t="s">
        <v>349</v>
      </c>
      <c r="GY18" t="s">
        <v>350</v>
      </c>
      <c r="GZ18" t="s">
        <v>351</v>
      </c>
      <c r="HA18" t="s">
        <v>351</v>
      </c>
      <c r="HB18" t="s">
        <v>351</v>
      </c>
      <c r="HC18" t="s">
        <v>351</v>
      </c>
      <c r="HD18">
        <v>0</v>
      </c>
      <c r="HE18">
        <v>100</v>
      </c>
      <c r="HF18">
        <v>100</v>
      </c>
      <c r="HG18">
        <v>0.91700000000000004</v>
      </c>
      <c r="HH18">
        <v>0.216</v>
      </c>
      <c r="HI18">
        <v>2</v>
      </c>
      <c r="HJ18">
        <v>507.464</v>
      </c>
      <c r="HK18">
        <v>479.34</v>
      </c>
      <c r="HL18">
        <v>22.612100000000002</v>
      </c>
      <c r="HM18">
        <v>31.005700000000001</v>
      </c>
      <c r="HN18">
        <v>29.9999</v>
      </c>
      <c r="HO18">
        <v>31.093599999999999</v>
      </c>
      <c r="HP18">
        <v>31.1127</v>
      </c>
      <c r="HQ18">
        <v>16.540600000000001</v>
      </c>
      <c r="HR18">
        <v>35.8889</v>
      </c>
      <c r="HS18">
        <v>0</v>
      </c>
      <c r="HT18">
        <v>22.6418</v>
      </c>
      <c r="HU18">
        <v>300</v>
      </c>
      <c r="HV18">
        <v>16.318200000000001</v>
      </c>
      <c r="HW18">
        <v>101.72799999999999</v>
      </c>
      <c r="HX18">
        <v>101.63500000000001</v>
      </c>
    </row>
    <row r="19" spans="1:232" x14ac:dyDescent="0.25">
      <c r="A19">
        <v>3</v>
      </c>
      <c r="B19">
        <v>1566766574.5</v>
      </c>
      <c r="C19">
        <v>241.40000009536701</v>
      </c>
      <c r="D19" t="s">
        <v>356</v>
      </c>
      <c r="E19" t="s">
        <v>357</v>
      </c>
      <c r="G19">
        <v>1566766574.5</v>
      </c>
      <c r="H19">
        <f t="shared" si="0"/>
        <v>2.6852435818641718E-3</v>
      </c>
      <c r="I19">
        <f t="shared" si="1"/>
        <v>13.195237186087576</v>
      </c>
      <c r="J19">
        <f t="shared" si="2"/>
        <v>183.58199999999999</v>
      </c>
      <c r="K19">
        <f t="shared" si="3"/>
        <v>48.112515411476956</v>
      </c>
      <c r="L19">
        <f t="shared" si="4"/>
        <v>4.8009647437538625</v>
      </c>
      <c r="M19">
        <f t="shared" si="5"/>
        <v>18.318948864967798</v>
      </c>
      <c r="N19">
        <f t="shared" si="6"/>
        <v>0.16504512143608419</v>
      </c>
      <c r="O19">
        <f t="shared" si="7"/>
        <v>2.2606632305303429</v>
      </c>
      <c r="P19">
        <f t="shared" si="8"/>
        <v>0.158631310134739</v>
      </c>
      <c r="Q19">
        <f t="shared" si="9"/>
        <v>9.9700056675809695E-2</v>
      </c>
      <c r="R19">
        <f t="shared" si="10"/>
        <v>321.47416787041169</v>
      </c>
      <c r="S19">
        <f t="shared" si="11"/>
        <v>27.960419973735377</v>
      </c>
      <c r="T19">
        <f t="shared" si="12"/>
        <v>26.898099999999999</v>
      </c>
      <c r="U19">
        <f t="shared" si="13"/>
        <v>3.5577948694153489</v>
      </c>
      <c r="V19">
        <f t="shared" si="14"/>
        <v>55.300254946322703</v>
      </c>
      <c r="W19">
        <f t="shared" si="15"/>
        <v>1.9149768707053199</v>
      </c>
      <c r="X19">
        <f t="shared" si="16"/>
        <v>3.4628716857889641</v>
      </c>
      <c r="Y19">
        <f t="shared" si="17"/>
        <v>1.6428179987100291</v>
      </c>
      <c r="Z19">
        <f t="shared" si="18"/>
        <v>-118.41924196020997</v>
      </c>
      <c r="AA19">
        <f t="shared" si="19"/>
        <v>-55.978049185542673</v>
      </c>
      <c r="AB19">
        <f t="shared" si="20"/>
        <v>-5.3261870729237293</v>
      </c>
      <c r="AC19">
        <f t="shared" si="21"/>
        <v>141.75068965173529</v>
      </c>
      <c r="AD19">
        <v>-4.1471434586833902E-2</v>
      </c>
      <c r="AE19">
        <v>4.6555318420930601E-2</v>
      </c>
      <c r="AF19">
        <v>3.47430296513078</v>
      </c>
      <c r="AG19">
        <v>0</v>
      </c>
      <c r="AH19">
        <v>0</v>
      </c>
      <c r="AI19">
        <f t="shared" si="22"/>
        <v>1</v>
      </c>
      <c r="AJ19">
        <f t="shared" si="23"/>
        <v>0</v>
      </c>
      <c r="AK19">
        <f t="shared" si="24"/>
        <v>52974.678558344043</v>
      </c>
      <c r="AL19" t="s">
        <v>344</v>
      </c>
      <c r="AM19">
        <v>0</v>
      </c>
      <c r="AN19">
        <v>0</v>
      </c>
      <c r="AO19">
        <f t="shared" si="25"/>
        <v>0</v>
      </c>
      <c r="AP19" t="e">
        <f t="shared" si="26"/>
        <v>#DIV/0!</v>
      </c>
      <c r="AQ19">
        <v>0</v>
      </c>
      <c r="AR19" t="s">
        <v>344</v>
      </c>
      <c r="AS19">
        <v>0</v>
      </c>
      <c r="AT19">
        <v>0</v>
      </c>
      <c r="AU19" t="e">
        <f t="shared" si="27"/>
        <v>#DIV/0!</v>
      </c>
      <c r="AV19">
        <v>0.5</v>
      </c>
      <c r="AW19">
        <f t="shared" si="28"/>
        <v>1681.3512000000001</v>
      </c>
      <c r="AX19">
        <f t="shared" si="29"/>
        <v>13.195237186087576</v>
      </c>
      <c r="AY19" t="e">
        <f t="shared" si="30"/>
        <v>#DIV/0!</v>
      </c>
      <c r="AZ19" t="e">
        <f t="shared" si="31"/>
        <v>#DIV/0!</v>
      </c>
      <c r="BA19">
        <f t="shared" si="32"/>
        <v>7.8479958179395095E-3</v>
      </c>
      <c r="BB19" t="e">
        <f t="shared" si="33"/>
        <v>#DIV/0!</v>
      </c>
      <c r="BC19" t="s">
        <v>344</v>
      </c>
      <c r="BD19">
        <v>0</v>
      </c>
      <c r="BE19">
        <f t="shared" si="34"/>
        <v>0</v>
      </c>
      <c r="BF19" t="e">
        <f t="shared" si="35"/>
        <v>#DIV/0!</v>
      </c>
      <c r="BG19" t="e">
        <f t="shared" si="36"/>
        <v>#DIV/0!</v>
      </c>
      <c r="BH19" t="e">
        <f t="shared" si="37"/>
        <v>#DIV/0!</v>
      </c>
      <c r="BI19" t="e">
        <f t="shared" si="38"/>
        <v>#DIV/0!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f t="shared" si="39"/>
        <v>2000.18</v>
      </c>
      <c r="CC19">
        <f t="shared" si="40"/>
        <v>1681.3512000000001</v>
      </c>
      <c r="CD19">
        <f t="shared" si="41"/>
        <v>0.84059994600485954</v>
      </c>
      <c r="CE19">
        <f t="shared" si="42"/>
        <v>0.19119989200971912</v>
      </c>
      <c r="CF19">
        <v>6</v>
      </c>
      <c r="CG19">
        <v>0.5</v>
      </c>
      <c r="CH19" t="s">
        <v>345</v>
      </c>
      <c r="CI19">
        <v>1566766574.5</v>
      </c>
      <c r="CJ19">
        <v>183.58199999999999</v>
      </c>
      <c r="CK19">
        <v>200.006</v>
      </c>
      <c r="CL19">
        <v>19.190799999999999</v>
      </c>
      <c r="CM19">
        <v>16.0307</v>
      </c>
      <c r="CN19">
        <v>500.05599999999998</v>
      </c>
      <c r="CO19">
        <v>99.686400000000006</v>
      </c>
      <c r="CP19">
        <v>9.9792900000000004E-2</v>
      </c>
      <c r="CQ19">
        <v>26.438800000000001</v>
      </c>
      <c r="CR19">
        <v>26.898099999999999</v>
      </c>
      <c r="CS19">
        <v>999.9</v>
      </c>
      <c r="CT19">
        <v>0</v>
      </c>
      <c r="CU19">
        <v>0</v>
      </c>
      <c r="CV19">
        <v>10032.5</v>
      </c>
      <c r="CW19">
        <v>0</v>
      </c>
      <c r="CX19">
        <v>1244.52</v>
      </c>
      <c r="CY19">
        <v>-16.424099999999999</v>
      </c>
      <c r="CZ19">
        <v>187.17400000000001</v>
      </c>
      <c r="DA19">
        <v>203.26400000000001</v>
      </c>
      <c r="DB19">
        <v>3.1600299999999999</v>
      </c>
      <c r="DC19">
        <v>182.98599999999999</v>
      </c>
      <c r="DD19">
        <v>200.006</v>
      </c>
      <c r="DE19">
        <v>18.986799999999999</v>
      </c>
      <c r="DF19">
        <v>16.0307</v>
      </c>
      <c r="DG19">
        <v>1.91306</v>
      </c>
      <c r="DH19">
        <v>1.59805</v>
      </c>
      <c r="DI19">
        <v>16.7425</v>
      </c>
      <c r="DJ19">
        <v>13.94</v>
      </c>
      <c r="DK19">
        <v>2000.18</v>
      </c>
      <c r="DL19">
        <v>0.98000299999999996</v>
      </c>
      <c r="DM19">
        <v>1.99971E-2</v>
      </c>
      <c r="DN19">
        <v>0</v>
      </c>
      <c r="DO19">
        <v>1.8454999999999999</v>
      </c>
      <c r="DP19">
        <v>0</v>
      </c>
      <c r="DQ19">
        <v>15433.4</v>
      </c>
      <c r="DR19">
        <v>16154.1</v>
      </c>
      <c r="DS19">
        <v>46.311999999999998</v>
      </c>
      <c r="DT19">
        <v>47.5</v>
      </c>
      <c r="DU19">
        <v>47.061999999999998</v>
      </c>
      <c r="DV19">
        <v>45.686999999999998</v>
      </c>
      <c r="DW19">
        <v>45.186999999999998</v>
      </c>
      <c r="DX19">
        <v>1960.18</v>
      </c>
      <c r="DY19">
        <v>40</v>
      </c>
      <c r="DZ19">
        <v>0</v>
      </c>
      <c r="EA19">
        <v>1566766570.5999999</v>
      </c>
      <c r="EB19">
        <v>2.12424705882353</v>
      </c>
      <c r="EC19">
        <v>0.44710783220435002</v>
      </c>
      <c r="ED19">
        <v>3.6519604883538599</v>
      </c>
      <c r="EE19">
        <v>15431.7647058824</v>
      </c>
      <c r="EF19">
        <v>10</v>
      </c>
      <c r="EG19">
        <v>1566766538.0999999</v>
      </c>
      <c r="EH19" t="s">
        <v>358</v>
      </c>
      <c r="EI19">
        <v>141</v>
      </c>
      <c r="EJ19">
        <v>0.59599999999999997</v>
      </c>
      <c r="EK19">
        <v>0.20399999999999999</v>
      </c>
      <c r="EL19">
        <v>200</v>
      </c>
      <c r="EM19">
        <v>16</v>
      </c>
      <c r="EN19">
        <v>0.1</v>
      </c>
      <c r="EO19">
        <v>0.04</v>
      </c>
      <c r="EP19">
        <v>13.021278100429001</v>
      </c>
      <c r="EQ19">
        <v>0.74717083228188297</v>
      </c>
      <c r="ER19">
        <v>8.1621045512210999E-2</v>
      </c>
      <c r="ES19">
        <v>0</v>
      </c>
      <c r="ET19">
        <v>0.16025328736925501</v>
      </c>
      <c r="EU19">
        <v>2.8054189196617198E-2</v>
      </c>
      <c r="EV19">
        <v>3.1454135979011501E-3</v>
      </c>
      <c r="EW19">
        <v>1</v>
      </c>
      <c r="EX19">
        <v>1</v>
      </c>
      <c r="EY19">
        <v>2</v>
      </c>
      <c r="EZ19" t="s">
        <v>355</v>
      </c>
      <c r="FA19">
        <v>2.9476300000000002</v>
      </c>
      <c r="FB19">
        <v>2.7240099999999998</v>
      </c>
      <c r="FC19">
        <v>5.0496399999999997E-2</v>
      </c>
      <c r="FD19">
        <v>5.5626200000000001E-2</v>
      </c>
      <c r="FE19">
        <v>9.4075000000000006E-2</v>
      </c>
      <c r="FF19">
        <v>8.4936899999999996E-2</v>
      </c>
      <c r="FG19">
        <v>25202.1</v>
      </c>
      <c r="FH19">
        <v>22901</v>
      </c>
      <c r="FI19">
        <v>24468.799999999999</v>
      </c>
      <c r="FJ19">
        <v>23290.400000000001</v>
      </c>
      <c r="FK19">
        <v>30149.599999999999</v>
      </c>
      <c r="FL19">
        <v>29665</v>
      </c>
      <c r="FM19">
        <v>34142.300000000003</v>
      </c>
      <c r="FN19">
        <v>33333.199999999997</v>
      </c>
      <c r="FO19">
        <v>1.9653</v>
      </c>
      <c r="FP19">
        <v>1.9325300000000001</v>
      </c>
      <c r="FQ19">
        <v>5.0421800000000003E-2</v>
      </c>
      <c r="FR19">
        <v>0</v>
      </c>
      <c r="FS19">
        <v>26.072800000000001</v>
      </c>
      <c r="FT19">
        <v>999.9</v>
      </c>
      <c r="FU19">
        <v>39.799999999999997</v>
      </c>
      <c r="FV19">
        <v>37.192</v>
      </c>
      <c r="FW19">
        <v>25.438099999999999</v>
      </c>
      <c r="FX19">
        <v>54.725999999999999</v>
      </c>
      <c r="FY19">
        <v>40.336500000000001</v>
      </c>
      <c r="FZ19">
        <v>1</v>
      </c>
      <c r="GA19">
        <v>0.28675299999999998</v>
      </c>
      <c r="GB19">
        <v>3.0461200000000002</v>
      </c>
      <c r="GC19">
        <v>20.373999999999999</v>
      </c>
      <c r="GD19">
        <v>5.2466400000000002</v>
      </c>
      <c r="GE19">
        <v>12.023300000000001</v>
      </c>
      <c r="GF19">
        <v>4.9577</v>
      </c>
      <c r="GG19">
        <v>3.3056999999999999</v>
      </c>
      <c r="GH19">
        <v>9999</v>
      </c>
      <c r="GI19">
        <v>465</v>
      </c>
      <c r="GJ19">
        <v>9999</v>
      </c>
      <c r="GK19">
        <v>9999</v>
      </c>
      <c r="GL19">
        <v>1.8686100000000001</v>
      </c>
      <c r="GM19">
        <v>1.87317</v>
      </c>
      <c r="GN19">
        <v>1.87592</v>
      </c>
      <c r="GO19">
        <v>1.8782099999999999</v>
      </c>
      <c r="GP19">
        <v>1.87073</v>
      </c>
      <c r="GQ19">
        <v>1.8724099999999999</v>
      </c>
      <c r="GR19">
        <v>1.8693500000000001</v>
      </c>
      <c r="GS19">
        <v>1.87347</v>
      </c>
      <c r="GT19" t="s">
        <v>348</v>
      </c>
      <c r="GU19" t="s">
        <v>19</v>
      </c>
      <c r="GV19" t="s">
        <v>19</v>
      </c>
      <c r="GW19" t="s">
        <v>19</v>
      </c>
      <c r="GX19" t="s">
        <v>349</v>
      </c>
      <c r="GY19" t="s">
        <v>350</v>
      </c>
      <c r="GZ19" t="s">
        <v>351</v>
      </c>
      <c r="HA19" t="s">
        <v>351</v>
      </c>
      <c r="HB19" t="s">
        <v>351</v>
      </c>
      <c r="HC19" t="s">
        <v>351</v>
      </c>
      <c r="HD19">
        <v>0</v>
      </c>
      <c r="HE19">
        <v>100</v>
      </c>
      <c r="HF19">
        <v>100</v>
      </c>
      <c r="HG19">
        <v>0.59599999999999997</v>
      </c>
      <c r="HH19">
        <v>0.20399999999999999</v>
      </c>
      <c r="HI19">
        <v>2</v>
      </c>
      <c r="HJ19">
        <v>507.63299999999998</v>
      </c>
      <c r="HK19">
        <v>478.17399999999998</v>
      </c>
      <c r="HL19">
        <v>22.517199999999999</v>
      </c>
      <c r="HM19">
        <v>30.962599999999998</v>
      </c>
      <c r="HN19">
        <v>29.999199999999998</v>
      </c>
      <c r="HO19">
        <v>31.058399999999999</v>
      </c>
      <c r="HP19">
        <v>31.0749</v>
      </c>
      <c r="HQ19">
        <v>12.106</v>
      </c>
      <c r="HR19">
        <v>38.138300000000001</v>
      </c>
      <c r="HS19">
        <v>0</v>
      </c>
      <c r="HT19">
        <v>22.5395</v>
      </c>
      <c r="HU19">
        <v>200</v>
      </c>
      <c r="HV19">
        <v>15.9223</v>
      </c>
      <c r="HW19">
        <v>101.73099999999999</v>
      </c>
      <c r="HX19">
        <v>101.633</v>
      </c>
    </row>
    <row r="20" spans="1:232" x14ac:dyDescent="0.25">
      <c r="A20">
        <v>4</v>
      </c>
      <c r="B20">
        <v>1566766695</v>
      </c>
      <c r="C20">
        <v>361.90000009536698</v>
      </c>
      <c r="D20" t="s">
        <v>359</v>
      </c>
      <c r="E20" t="s">
        <v>360</v>
      </c>
      <c r="G20">
        <v>1566766695</v>
      </c>
      <c r="H20">
        <f t="shared" si="0"/>
        <v>3.5711599513423235E-3</v>
      </c>
      <c r="I20">
        <f t="shared" si="1"/>
        <v>8.3944839844293373</v>
      </c>
      <c r="J20">
        <f t="shared" si="2"/>
        <v>89.550799999999995</v>
      </c>
      <c r="K20">
        <f t="shared" si="3"/>
        <v>24.277267090593625</v>
      </c>
      <c r="L20">
        <f t="shared" si="4"/>
        <v>2.4224330995247927</v>
      </c>
      <c r="M20">
        <f t="shared" si="5"/>
        <v>8.9355536271615996</v>
      </c>
      <c r="N20">
        <f t="shared" si="6"/>
        <v>0.22050767609760466</v>
      </c>
      <c r="O20">
        <f t="shared" si="7"/>
        <v>2.2573369255440072</v>
      </c>
      <c r="P20">
        <f t="shared" si="8"/>
        <v>0.20920167182291888</v>
      </c>
      <c r="Q20">
        <f t="shared" si="9"/>
        <v>0.13171851925999645</v>
      </c>
      <c r="R20">
        <f t="shared" si="10"/>
        <v>321.44703599280007</v>
      </c>
      <c r="S20">
        <f t="shared" si="11"/>
        <v>27.694774197845209</v>
      </c>
      <c r="T20">
        <f t="shared" si="12"/>
        <v>26.949200000000001</v>
      </c>
      <c r="U20">
        <f t="shared" si="13"/>
        <v>3.5684947731455829</v>
      </c>
      <c r="V20">
        <f t="shared" si="14"/>
        <v>55.129282578521966</v>
      </c>
      <c r="W20">
        <f t="shared" si="15"/>
        <v>1.9119519168576</v>
      </c>
      <c r="X20">
        <f t="shared" si="16"/>
        <v>3.4681240666144362</v>
      </c>
      <c r="Y20">
        <f t="shared" si="17"/>
        <v>1.6565428562879829</v>
      </c>
      <c r="Z20">
        <f t="shared" si="18"/>
        <v>-157.48815385419647</v>
      </c>
      <c r="AA20">
        <f t="shared" si="19"/>
        <v>-58.986801675516368</v>
      </c>
      <c r="AB20">
        <f t="shared" si="20"/>
        <v>-5.6228948523639888</v>
      </c>
      <c r="AC20">
        <f t="shared" si="21"/>
        <v>99.349185610723254</v>
      </c>
      <c r="AD20">
        <v>-4.1381559989944201E-2</v>
      </c>
      <c r="AE20">
        <v>4.6454426312474803E-2</v>
      </c>
      <c r="AF20">
        <v>3.4683465273071499</v>
      </c>
      <c r="AG20">
        <v>0</v>
      </c>
      <c r="AH20">
        <v>0</v>
      </c>
      <c r="AI20">
        <f t="shared" si="22"/>
        <v>1</v>
      </c>
      <c r="AJ20">
        <f t="shared" si="23"/>
        <v>0</v>
      </c>
      <c r="AK20">
        <f t="shared" si="24"/>
        <v>52859.989047878553</v>
      </c>
      <c r="AL20" t="s">
        <v>344</v>
      </c>
      <c r="AM20">
        <v>0</v>
      </c>
      <c r="AN20">
        <v>0</v>
      </c>
      <c r="AO20">
        <f t="shared" si="25"/>
        <v>0</v>
      </c>
      <c r="AP20" t="e">
        <f t="shared" si="26"/>
        <v>#DIV/0!</v>
      </c>
      <c r="AQ20">
        <v>0</v>
      </c>
      <c r="AR20" t="s">
        <v>344</v>
      </c>
      <c r="AS20">
        <v>0</v>
      </c>
      <c r="AT20">
        <v>0</v>
      </c>
      <c r="AU20" t="e">
        <f t="shared" si="27"/>
        <v>#DIV/0!</v>
      </c>
      <c r="AV20">
        <v>0.5</v>
      </c>
      <c r="AW20">
        <f t="shared" si="28"/>
        <v>1681.2084</v>
      </c>
      <c r="AX20">
        <f t="shared" si="29"/>
        <v>8.3944839844293373</v>
      </c>
      <c r="AY20" t="e">
        <f t="shared" si="30"/>
        <v>#DIV/0!</v>
      </c>
      <c r="AZ20" t="e">
        <f t="shared" si="31"/>
        <v>#DIV/0!</v>
      </c>
      <c r="BA20">
        <f t="shared" si="32"/>
        <v>4.9931251737912663E-3</v>
      </c>
      <c r="BB20" t="e">
        <f t="shared" si="33"/>
        <v>#DIV/0!</v>
      </c>
      <c r="BC20" t="s">
        <v>344</v>
      </c>
      <c r="BD20">
        <v>0</v>
      </c>
      <c r="BE20">
        <f t="shared" si="34"/>
        <v>0</v>
      </c>
      <c r="BF20" t="e">
        <f t="shared" si="35"/>
        <v>#DIV/0!</v>
      </c>
      <c r="BG20" t="e">
        <f t="shared" si="36"/>
        <v>#DIV/0!</v>
      </c>
      <c r="BH20" t="e">
        <f t="shared" si="37"/>
        <v>#DIV/0!</v>
      </c>
      <c r="BI20" t="e">
        <f t="shared" si="38"/>
        <v>#DIV/0!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f t="shared" si="39"/>
        <v>2000.01</v>
      </c>
      <c r="CC20">
        <f t="shared" si="40"/>
        <v>1681.2084</v>
      </c>
      <c r="CD20">
        <f t="shared" si="41"/>
        <v>0.84059999700001498</v>
      </c>
      <c r="CE20">
        <f t="shared" si="42"/>
        <v>0.19119999400003002</v>
      </c>
      <c r="CF20">
        <v>6</v>
      </c>
      <c r="CG20">
        <v>0.5</v>
      </c>
      <c r="CH20" t="s">
        <v>345</v>
      </c>
      <c r="CI20">
        <v>1566766695</v>
      </c>
      <c r="CJ20">
        <v>89.550799999999995</v>
      </c>
      <c r="CK20">
        <v>100.00700000000001</v>
      </c>
      <c r="CL20">
        <v>19.161300000000001</v>
      </c>
      <c r="CM20">
        <v>14.958399999999999</v>
      </c>
      <c r="CN20">
        <v>500.04500000000002</v>
      </c>
      <c r="CO20">
        <v>99.682000000000002</v>
      </c>
      <c r="CP20">
        <v>9.9951999999999999E-2</v>
      </c>
      <c r="CQ20">
        <v>26.464500000000001</v>
      </c>
      <c r="CR20">
        <v>26.949200000000001</v>
      </c>
      <c r="CS20">
        <v>999.9</v>
      </c>
      <c r="CT20">
        <v>0</v>
      </c>
      <c r="CU20">
        <v>0</v>
      </c>
      <c r="CV20">
        <v>10011.200000000001</v>
      </c>
      <c r="CW20">
        <v>0</v>
      </c>
      <c r="CX20">
        <v>1226.03</v>
      </c>
      <c r="CY20">
        <v>-10.3011</v>
      </c>
      <c r="CZ20">
        <v>91.461600000000004</v>
      </c>
      <c r="DA20">
        <v>101.526</v>
      </c>
      <c r="DB20">
        <v>4.2378999999999998</v>
      </c>
      <c r="DC20">
        <v>89.109800000000007</v>
      </c>
      <c r="DD20">
        <v>100.00700000000001</v>
      </c>
      <c r="DE20">
        <v>18.9923</v>
      </c>
      <c r="DF20">
        <v>14.958399999999999</v>
      </c>
      <c r="DG20">
        <v>1.9135200000000001</v>
      </c>
      <c r="DH20">
        <v>1.49108</v>
      </c>
      <c r="DI20">
        <v>16.746400000000001</v>
      </c>
      <c r="DJ20">
        <v>12.877000000000001</v>
      </c>
      <c r="DK20">
        <v>2000.01</v>
      </c>
      <c r="DL20">
        <v>0.98</v>
      </c>
      <c r="DM20">
        <v>0.02</v>
      </c>
      <c r="DN20">
        <v>0</v>
      </c>
      <c r="DO20">
        <v>2.4087000000000001</v>
      </c>
      <c r="DP20">
        <v>0</v>
      </c>
      <c r="DQ20">
        <v>15621.4</v>
      </c>
      <c r="DR20">
        <v>16152.7</v>
      </c>
      <c r="DS20">
        <v>46.186999999999998</v>
      </c>
      <c r="DT20">
        <v>47.375</v>
      </c>
      <c r="DU20">
        <v>46.936999999999998</v>
      </c>
      <c r="DV20">
        <v>45.436999999999998</v>
      </c>
      <c r="DW20">
        <v>45.061999999999998</v>
      </c>
      <c r="DX20">
        <v>1960.01</v>
      </c>
      <c r="DY20">
        <v>40</v>
      </c>
      <c r="DZ20">
        <v>0</v>
      </c>
      <c r="EA20">
        <v>1566766691.2</v>
      </c>
      <c r="EB20">
        <v>2.2417882352941199</v>
      </c>
      <c r="EC20">
        <v>0.61348046747452201</v>
      </c>
      <c r="ED20">
        <v>-203.23529035508301</v>
      </c>
      <c r="EE20">
        <v>15617.7764705882</v>
      </c>
      <c r="EF20">
        <v>10</v>
      </c>
      <c r="EG20">
        <v>1566766722</v>
      </c>
      <c r="EH20" t="s">
        <v>361</v>
      </c>
      <c r="EI20">
        <v>142</v>
      </c>
      <c r="EJ20">
        <v>0.441</v>
      </c>
      <c r="EK20">
        <v>0.16900000000000001</v>
      </c>
      <c r="EL20">
        <v>100</v>
      </c>
      <c r="EM20">
        <v>15</v>
      </c>
      <c r="EN20">
        <v>0.16</v>
      </c>
      <c r="EO20">
        <v>0.03</v>
      </c>
      <c r="EP20">
        <v>8.1229310683817104</v>
      </c>
      <c r="EQ20">
        <v>0.57880001809405102</v>
      </c>
      <c r="ER20">
        <v>6.35737805205739E-2</v>
      </c>
      <c r="ES20">
        <v>0</v>
      </c>
      <c r="ET20">
        <v>0.21783232038228501</v>
      </c>
      <c r="EU20">
        <v>2.55279784386763E-2</v>
      </c>
      <c r="EV20">
        <v>2.7751536185432499E-3</v>
      </c>
      <c r="EW20">
        <v>1</v>
      </c>
      <c r="EX20">
        <v>1</v>
      </c>
      <c r="EY20">
        <v>2</v>
      </c>
      <c r="EZ20" t="s">
        <v>355</v>
      </c>
      <c r="FA20">
        <v>2.94767</v>
      </c>
      <c r="FB20">
        <v>2.7239800000000001</v>
      </c>
      <c r="FC20">
        <v>2.5692699999999999E-2</v>
      </c>
      <c r="FD20">
        <v>2.9270600000000001E-2</v>
      </c>
      <c r="FE20">
        <v>9.4102599999999995E-2</v>
      </c>
      <c r="FF20">
        <v>8.0764100000000005E-2</v>
      </c>
      <c r="FG20">
        <v>25863.200000000001</v>
      </c>
      <c r="FH20">
        <v>23543.7</v>
      </c>
      <c r="FI20">
        <v>24471.4</v>
      </c>
      <c r="FJ20">
        <v>23294</v>
      </c>
      <c r="FK20">
        <v>30151.7</v>
      </c>
      <c r="FL20">
        <v>29804.799999999999</v>
      </c>
      <c r="FM20">
        <v>34145.9</v>
      </c>
      <c r="FN20">
        <v>33338.300000000003</v>
      </c>
      <c r="FO20">
        <v>1.9672000000000001</v>
      </c>
      <c r="FP20">
        <v>1.93058</v>
      </c>
      <c r="FQ20">
        <v>5.55813E-2</v>
      </c>
      <c r="FR20">
        <v>0</v>
      </c>
      <c r="FS20">
        <v>26.0395</v>
      </c>
      <c r="FT20">
        <v>999.9</v>
      </c>
      <c r="FU20">
        <v>39.726999999999997</v>
      </c>
      <c r="FV20">
        <v>37.302999999999997</v>
      </c>
      <c r="FW20">
        <v>25.544899999999998</v>
      </c>
      <c r="FX20">
        <v>55.316000000000003</v>
      </c>
      <c r="FY20">
        <v>40.436700000000002</v>
      </c>
      <c r="FZ20">
        <v>1</v>
      </c>
      <c r="GA20">
        <v>0.27783999999999998</v>
      </c>
      <c r="GB20">
        <v>1.9178500000000001</v>
      </c>
      <c r="GC20">
        <v>20.391100000000002</v>
      </c>
      <c r="GD20">
        <v>5.2466400000000002</v>
      </c>
      <c r="GE20">
        <v>12.023</v>
      </c>
      <c r="GF20">
        <v>4.9578499999999996</v>
      </c>
      <c r="GG20">
        <v>3.3057300000000001</v>
      </c>
      <c r="GH20">
        <v>9999</v>
      </c>
      <c r="GI20">
        <v>465</v>
      </c>
      <c r="GJ20">
        <v>9999</v>
      </c>
      <c r="GK20">
        <v>9999</v>
      </c>
      <c r="GL20">
        <v>1.8686400000000001</v>
      </c>
      <c r="GM20">
        <v>1.8731800000000001</v>
      </c>
      <c r="GN20">
        <v>1.8759300000000001</v>
      </c>
      <c r="GO20">
        <v>1.87829</v>
      </c>
      <c r="GP20">
        <v>1.87073</v>
      </c>
      <c r="GQ20">
        <v>1.8724099999999999</v>
      </c>
      <c r="GR20">
        <v>1.8693500000000001</v>
      </c>
      <c r="GS20">
        <v>1.8734999999999999</v>
      </c>
      <c r="GT20" t="s">
        <v>348</v>
      </c>
      <c r="GU20" t="s">
        <v>19</v>
      </c>
      <c r="GV20" t="s">
        <v>19</v>
      </c>
      <c r="GW20" t="s">
        <v>19</v>
      </c>
      <c r="GX20" t="s">
        <v>349</v>
      </c>
      <c r="GY20" t="s">
        <v>350</v>
      </c>
      <c r="GZ20" t="s">
        <v>351</v>
      </c>
      <c r="HA20" t="s">
        <v>351</v>
      </c>
      <c r="HB20" t="s">
        <v>351</v>
      </c>
      <c r="HC20" t="s">
        <v>351</v>
      </c>
      <c r="HD20">
        <v>0</v>
      </c>
      <c r="HE20">
        <v>100</v>
      </c>
      <c r="HF20">
        <v>100</v>
      </c>
      <c r="HG20">
        <v>0.441</v>
      </c>
      <c r="HH20">
        <v>0.16900000000000001</v>
      </c>
      <c r="HI20">
        <v>2</v>
      </c>
      <c r="HJ20">
        <v>508.423</v>
      </c>
      <c r="HK20">
        <v>476.47699999999998</v>
      </c>
      <c r="HL20">
        <v>23.519500000000001</v>
      </c>
      <c r="HM20">
        <v>30.904299999999999</v>
      </c>
      <c r="HN20">
        <v>29.9998</v>
      </c>
      <c r="HO20">
        <v>31.0046</v>
      </c>
      <c r="HP20">
        <v>31.021000000000001</v>
      </c>
      <c r="HQ20">
        <v>7.5209700000000002</v>
      </c>
      <c r="HR20">
        <v>43.024500000000003</v>
      </c>
      <c r="HS20">
        <v>0</v>
      </c>
      <c r="HT20">
        <v>23.5197</v>
      </c>
      <c r="HU20">
        <v>100</v>
      </c>
      <c r="HV20">
        <v>14.863099999999999</v>
      </c>
      <c r="HW20">
        <v>101.741</v>
      </c>
      <c r="HX20">
        <v>101.649</v>
      </c>
    </row>
    <row r="21" spans="1:232" x14ac:dyDescent="0.25">
      <c r="A21">
        <v>5</v>
      </c>
      <c r="B21">
        <v>1566766792</v>
      </c>
      <c r="C21">
        <v>458.90000009536698</v>
      </c>
      <c r="D21" t="s">
        <v>362</v>
      </c>
      <c r="E21" t="s">
        <v>363</v>
      </c>
      <c r="G21">
        <v>1566766792</v>
      </c>
      <c r="H21">
        <f t="shared" si="0"/>
        <v>3.9757061265243499E-3</v>
      </c>
      <c r="I21">
        <f t="shared" si="1"/>
        <v>0.37415771945364912</v>
      </c>
      <c r="J21">
        <f t="shared" si="2"/>
        <v>4.2290999999999999</v>
      </c>
      <c r="K21">
        <f t="shared" si="3"/>
        <v>1.6277487485196405</v>
      </c>
      <c r="L21">
        <f t="shared" si="4"/>
        <v>0.16241415026567899</v>
      </c>
      <c r="M21">
        <f t="shared" si="5"/>
        <v>0.42197279126354997</v>
      </c>
      <c r="N21">
        <f t="shared" si="6"/>
        <v>0.24972704817903948</v>
      </c>
      <c r="O21">
        <f t="shared" si="7"/>
        <v>2.2577713988393828</v>
      </c>
      <c r="P21">
        <f t="shared" si="8"/>
        <v>0.23533383408357308</v>
      </c>
      <c r="Q21">
        <f t="shared" si="9"/>
        <v>0.14830764356021073</v>
      </c>
      <c r="R21">
        <f t="shared" si="10"/>
        <v>321.45341996400083</v>
      </c>
      <c r="S21">
        <f t="shared" si="11"/>
        <v>27.710219690644305</v>
      </c>
      <c r="T21">
        <f t="shared" si="12"/>
        <v>26.992699999999999</v>
      </c>
      <c r="U21">
        <f t="shared" si="13"/>
        <v>3.5776254256802802</v>
      </c>
      <c r="V21">
        <f t="shared" si="14"/>
        <v>55.406257498787191</v>
      </c>
      <c r="W21">
        <f t="shared" si="15"/>
        <v>1.9385743933463997</v>
      </c>
      <c r="X21">
        <f t="shared" si="16"/>
        <v>3.4988365590093027</v>
      </c>
      <c r="Y21">
        <f t="shared" si="17"/>
        <v>1.6390510323338805</v>
      </c>
      <c r="Z21">
        <f t="shared" si="18"/>
        <v>-175.32864017972383</v>
      </c>
      <c r="AA21">
        <f t="shared" si="19"/>
        <v>-46.08355986829087</v>
      </c>
      <c r="AB21">
        <f t="shared" si="20"/>
        <v>-4.3962977182305583</v>
      </c>
      <c r="AC21">
        <f t="shared" si="21"/>
        <v>95.644922197755534</v>
      </c>
      <c r="AD21">
        <v>-4.1393292308247301E-2</v>
      </c>
      <c r="AE21">
        <v>4.64675968675776E-2</v>
      </c>
      <c r="AF21">
        <v>3.4691243407308199</v>
      </c>
      <c r="AG21">
        <v>0</v>
      </c>
      <c r="AH21">
        <v>0</v>
      </c>
      <c r="AI21">
        <f t="shared" si="22"/>
        <v>1</v>
      </c>
      <c r="AJ21">
        <f t="shared" si="23"/>
        <v>0</v>
      </c>
      <c r="AK21">
        <f t="shared" si="24"/>
        <v>52847.879197838141</v>
      </c>
      <c r="AL21" t="s">
        <v>344</v>
      </c>
      <c r="AM21">
        <v>0</v>
      </c>
      <c r="AN21">
        <v>0</v>
      </c>
      <c r="AO21">
        <f t="shared" si="25"/>
        <v>0</v>
      </c>
      <c r="AP21" t="e">
        <f t="shared" si="26"/>
        <v>#DIV/0!</v>
      </c>
      <c r="AQ21">
        <v>0</v>
      </c>
      <c r="AR21" t="s">
        <v>344</v>
      </c>
      <c r="AS21">
        <v>0</v>
      </c>
      <c r="AT21">
        <v>0</v>
      </c>
      <c r="AU21" t="e">
        <f t="shared" si="27"/>
        <v>#DIV/0!</v>
      </c>
      <c r="AV21">
        <v>0.5</v>
      </c>
      <c r="AW21">
        <f t="shared" si="28"/>
        <v>1681.2419999999997</v>
      </c>
      <c r="AX21">
        <f t="shared" si="29"/>
        <v>0.37415771945364912</v>
      </c>
      <c r="AY21" t="e">
        <f t="shared" si="30"/>
        <v>#DIV/0!</v>
      </c>
      <c r="AZ21" t="e">
        <f t="shared" si="31"/>
        <v>#DIV/0!</v>
      </c>
      <c r="BA21">
        <f t="shared" si="32"/>
        <v>2.2254840139233328E-4</v>
      </c>
      <c r="BB21" t="e">
        <f t="shared" si="33"/>
        <v>#DIV/0!</v>
      </c>
      <c r="BC21" t="s">
        <v>344</v>
      </c>
      <c r="BD21">
        <v>0</v>
      </c>
      <c r="BE21">
        <f t="shared" si="34"/>
        <v>0</v>
      </c>
      <c r="BF21" t="e">
        <f t="shared" si="35"/>
        <v>#DIV/0!</v>
      </c>
      <c r="BG21" t="e">
        <f t="shared" si="36"/>
        <v>#DIV/0!</v>
      </c>
      <c r="BH21" t="e">
        <f t="shared" si="37"/>
        <v>#DIV/0!</v>
      </c>
      <c r="BI21" t="e">
        <f t="shared" si="38"/>
        <v>#DIV/0!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f t="shared" si="39"/>
        <v>2000.05</v>
      </c>
      <c r="CC21">
        <f t="shared" si="40"/>
        <v>1681.2419999999997</v>
      </c>
      <c r="CD21">
        <f t="shared" si="41"/>
        <v>0.84059998500037492</v>
      </c>
      <c r="CE21">
        <f t="shared" si="42"/>
        <v>0.19119997000074998</v>
      </c>
      <c r="CF21">
        <v>6</v>
      </c>
      <c r="CG21">
        <v>0.5</v>
      </c>
      <c r="CH21" t="s">
        <v>345</v>
      </c>
      <c r="CI21">
        <v>1566766792</v>
      </c>
      <c r="CJ21">
        <v>4.2290999999999999</v>
      </c>
      <c r="CK21">
        <v>4.6982299999999997</v>
      </c>
      <c r="CL21">
        <v>19.428799999999999</v>
      </c>
      <c r="CM21">
        <v>14.750999999999999</v>
      </c>
      <c r="CN21">
        <v>500.03800000000001</v>
      </c>
      <c r="CO21">
        <v>99.678399999999996</v>
      </c>
      <c r="CP21">
        <v>9.9990499999999996E-2</v>
      </c>
      <c r="CQ21">
        <v>26.614100000000001</v>
      </c>
      <c r="CR21">
        <v>26.992699999999999</v>
      </c>
      <c r="CS21">
        <v>999.9</v>
      </c>
      <c r="CT21">
        <v>0</v>
      </c>
      <c r="CU21">
        <v>0</v>
      </c>
      <c r="CV21">
        <v>10014.4</v>
      </c>
      <c r="CW21">
        <v>0</v>
      </c>
      <c r="CX21">
        <v>1220.07</v>
      </c>
      <c r="CY21">
        <v>-0.40912399999999999</v>
      </c>
      <c r="CZ21">
        <v>4.3741099999999999</v>
      </c>
      <c r="DA21">
        <v>4.7685700000000004</v>
      </c>
      <c r="DB21">
        <v>4.6827699999999997</v>
      </c>
      <c r="DC21">
        <v>3.8481000000000001</v>
      </c>
      <c r="DD21">
        <v>4.6982299999999997</v>
      </c>
      <c r="DE21">
        <v>19.264800000000001</v>
      </c>
      <c r="DF21">
        <v>14.750999999999999</v>
      </c>
      <c r="DG21">
        <v>1.93713</v>
      </c>
      <c r="DH21">
        <v>1.4703599999999999</v>
      </c>
      <c r="DI21">
        <v>16.939599999999999</v>
      </c>
      <c r="DJ21">
        <v>12.663399999999999</v>
      </c>
      <c r="DK21">
        <v>2000.05</v>
      </c>
      <c r="DL21">
        <v>0.98</v>
      </c>
      <c r="DM21">
        <v>0.02</v>
      </c>
      <c r="DN21">
        <v>0</v>
      </c>
      <c r="DO21">
        <v>1.9283999999999999</v>
      </c>
      <c r="DP21">
        <v>0</v>
      </c>
      <c r="DQ21">
        <v>16146.4</v>
      </c>
      <c r="DR21">
        <v>16153</v>
      </c>
      <c r="DS21">
        <v>46.186999999999998</v>
      </c>
      <c r="DT21">
        <v>47.25</v>
      </c>
      <c r="DU21">
        <v>46.936999999999998</v>
      </c>
      <c r="DV21">
        <v>45.436999999999998</v>
      </c>
      <c r="DW21">
        <v>45.061999999999998</v>
      </c>
      <c r="DX21">
        <v>1960.05</v>
      </c>
      <c r="DY21">
        <v>40</v>
      </c>
      <c r="DZ21">
        <v>0</v>
      </c>
      <c r="EA21">
        <v>1566766787.8</v>
      </c>
      <c r="EB21">
        <v>2.2121411764705901</v>
      </c>
      <c r="EC21">
        <v>-3.9289247115564502E-2</v>
      </c>
      <c r="ED21">
        <v>-94.362745355032203</v>
      </c>
      <c r="EE21">
        <v>16154.2705882353</v>
      </c>
      <c r="EF21">
        <v>10</v>
      </c>
      <c r="EG21">
        <v>1566766823</v>
      </c>
      <c r="EH21" t="s">
        <v>364</v>
      </c>
      <c r="EI21">
        <v>143</v>
      </c>
      <c r="EJ21">
        <v>0.38100000000000001</v>
      </c>
      <c r="EK21">
        <v>0.16400000000000001</v>
      </c>
      <c r="EL21">
        <v>5</v>
      </c>
      <c r="EM21">
        <v>15</v>
      </c>
      <c r="EN21">
        <v>0.19</v>
      </c>
      <c r="EO21">
        <v>0.02</v>
      </c>
      <c r="EP21">
        <v>0.267538357372055</v>
      </c>
      <c r="EQ21">
        <v>0.27884651857434301</v>
      </c>
      <c r="ER21">
        <v>3.4952526461241001E-2</v>
      </c>
      <c r="ES21">
        <v>1</v>
      </c>
      <c r="ET21">
        <v>0.247741896106836</v>
      </c>
      <c r="EU21">
        <v>1.6710630877946699E-2</v>
      </c>
      <c r="EV21">
        <v>2.86570950654144E-3</v>
      </c>
      <c r="EW21">
        <v>1</v>
      </c>
      <c r="EX21">
        <v>2</v>
      </c>
      <c r="EY21">
        <v>2</v>
      </c>
      <c r="EZ21" t="s">
        <v>347</v>
      </c>
      <c r="FA21">
        <v>2.94773</v>
      </c>
      <c r="FB21">
        <v>2.72404</v>
      </c>
      <c r="FC21">
        <v>1.1281399999999999E-3</v>
      </c>
      <c r="FD21">
        <v>1.4069600000000001E-3</v>
      </c>
      <c r="FE21">
        <v>9.5086100000000007E-2</v>
      </c>
      <c r="FF21">
        <v>7.9950800000000002E-2</v>
      </c>
      <c r="FG21">
        <v>26519.5</v>
      </c>
      <c r="FH21">
        <v>24221.9</v>
      </c>
      <c r="FI21">
        <v>24475.200000000001</v>
      </c>
      <c r="FJ21">
        <v>23296.400000000001</v>
      </c>
      <c r="FK21">
        <v>30122.2</v>
      </c>
      <c r="FL21">
        <v>29834</v>
      </c>
      <c r="FM21">
        <v>34150.1</v>
      </c>
      <c r="FN21">
        <v>33341.699999999997</v>
      </c>
      <c r="FO21">
        <v>1.9682299999999999</v>
      </c>
      <c r="FP21">
        <v>1.92997</v>
      </c>
      <c r="FQ21">
        <v>5.4128500000000003E-2</v>
      </c>
      <c r="FR21">
        <v>0</v>
      </c>
      <c r="FS21">
        <v>26.1069</v>
      </c>
      <c r="FT21">
        <v>999.9</v>
      </c>
      <c r="FU21">
        <v>39.591999999999999</v>
      </c>
      <c r="FV21">
        <v>37.414000000000001</v>
      </c>
      <c r="FW21">
        <v>25.613399999999999</v>
      </c>
      <c r="FX21">
        <v>54.826000000000001</v>
      </c>
      <c r="FY21">
        <v>40.464700000000001</v>
      </c>
      <c r="FZ21">
        <v>1</v>
      </c>
      <c r="GA21">
        <v>0.27280199999999999</v>
      </c>
      <c r="GB21">
        <v>2.1252200000000001</v>
      </c>
      <c r="GC21">
        <v>20.3888</v>
      </c>
      <c r="GD21">
        <v>5.2415500000000002</v>
      </c>
      <c r="GE21">
        <v>12.0219</v>
      </c>
      <c r="GF21">
        <v>4.9577499999999999</v>
      </c>
      <c r="GG21">
        <v>3.3057300000000001</v>
      </c>
      <c r="GH21">
        <v>9999</v>
      </c>
      <c r="GI21">
        <v>465.1</v>
      </c>
      <c r="GJ21">
        <v>9999</v>
      </c>
      <c r="GK21">
        <v>9999</v>
      </c>
      <c r="GL21">
        <v>1.8686799999999999</v>
      </c>
      <c r="GM21">
        <v>1.87323</v>
      </c>
      <c r="GN21">
        <v>1.87598</v>
      </c>
      <c r="GO21">
        <v>1.8783399999999999</v>
      </c>
      <c r="GP21">
        <v>1.87073</v>
      </c>
      <c r="GQ21">
        <v>1.87242</v>
      </c>
      <c r="GR21">
        <v>1.86938</v>
      </c>
      <c r="GS21">
        <v>1.87355</v>
      </c>
      <c r="GT21" t="s">
        <v>348</v>
      </c>
      <c r="GU21" t="s">
        <v>19</v>
      </c>
      <c r="GV21" t="s">
        <v>19</v>
      </c>
      <c r="GW21" t="s">
        <v>19</v>
      </c>
      <c r="GX21" t="s">
        <v>349</v>
      </c>
      <c r="GY21" t="s">
        <v>350</v>
      </c>
      <c r="GZ21" t="s">
        <v>351</v>
      </c>
      <c r="HA21" t="s">
        <v>351</v>
      </c>
      <c r="HB21" t="s">
        <v>351</v>
      </c>
      <c r="HC21" t="s">
        <v>351</v>
      </c>
      <c r="HD21">
        <v>0</v>
      </c>
      <c r="HE21">
        <v>100</v>
      </c>
      <c r="HF21">
        <v>100</v>
      </c>
      <c r="HG21">
        <v>0.38100000000000001</v>
      </c>
      <c r="HH21">
        <v>0.16400000000000001</v>
      </c>
      <c r="HI21">
        <v>2</v>
      </c>
      <c r="HJ21">
        <v>508.62599999999998</v>
      </c>
      <c r="HK21">
        <v>475.63900000000001</v>
      </c>
      <c r="HL21">
        <v>23.3703</v>
      </c>
      <c r="HM21">
        <v>30.835699999999999</v>
      </c>
      <c r="HN21">
        <v>29.999600000000001</v>
      </c>
      <c r="HO21">
        <v>30.947700000000001</v>
      </c>
      <c r="HP21">
        <v>30.964500000000001</v>
      </c>
      <c r="HQ21">
        <v>0</v>
      </c>
      <c r="HR21">
        <v>43.743899999999996</v>
      </c>
      <c r="HS21">
        <v>0</v>
      </c>
      <c r="HT21">
        <v>23.382100000000001</v>
      </c>
      <c r="HU21">
        <v>0</v>
      </c>
      <c r="HV21">
        <v>14.709199999999999</v>
      </c>
      <c r="HW21">
        <v>101.755</v>
      </c>
      <c r="HX21">
        <v>101.65900000000001</v>
      </c>
    </row>
    <row r="22" spans="1:232" x14ac:dyDescent="0.25">
      <c r="A22">
        <v>7</v>
      </c>
      <c r="B22">
        <v>1566767076</v>
      </c>
      <c r="C22">
        <v>742.90000009536698</v>
      </c>
      <c r="D22" t="s">
        <v>368</v>
      </c>
      <c r="E22" t="s">
        <v>369</v>
      </c>
      <c r="G22">
        <v>1566767076</v>
      </c>
      <c r="H22">
        <f t="shared" si="0"/>
        <v>3.9621728520716545E-3</v>
      </c>
      <c r="I22">
        <f t="shared" si="1"/>
        <v>21.3485844085669</v>
      </c>
      <c r="J22">
        <f t="shared" si="2"/>
        <v>372.452</v>
      </c>
      <c r="K22">
        <f t="shared" si="3"/>
        <v>219.25234085209726</v>
      </c>
      <c r="L22">
        <f t="shared" si="4"/>
        <v>21.87686305035038</v>
      </c>
      <c r="M22">
        <f t="shared" si="5"/>
        <v>37.163030347418797</v>
      </c>
      <c r="N22">
        <f t="shared" si="6"/>
        <v>0.24737277867335619</v>
      </c>
      <c r="O22">
        <f t="shared" si="7"/>
        <v>2.2655238578970618</v>
      </c>
      <c r="P22">
        <f t="shared" si="8"/>
        <v>0.23328682459116701</v>
      </c>
      <c r="Q22">
        <f t="shared" si="9"/>
        <v>0.14700295008302422</v>
      </c>
      <c r="R22">
        <f t="shared" si="10"/>
        <v>321.41032815841743</v>
      </c>
      <c r="S22">
        <f t="shared" si="11"/>
        <v>27.570068743635229</v>
      </c>
      <c r="T22">
        <f t="shared" si="12"/>
        <v>26.9559</v>
      </c>
      <c r="U22">
        <f t="shared" si="13"/>
        <v>3.5698997768555403</v>
      </c>
      <c r="V22">
        <f t="shared" si="14"/>
        <v>55.387184693122968</v>
      </c>
      <c r="W22">
        <f t="shared" si="15"/>
        <v>1.9218706306522797</v>
      </c>
      <c r="X22">
        <f t="shared" si="16"/>
        <v>3.4698832253355252</v>
      </c>
      <c r="Y22">
        <f t="shared" si="17"/>
        <v>1.6480291462032606</v>
      </c>
      <c r="Z22">
        <f t="shared" si="18"/>
        <v>-174.73182277635996</v>
      </c>
      <c r="AA22">
        <f t="shared" si="19"/>
        <v>-58.968671651169849</v>
      </c>
      <c r="AB22">
        <f t="shared" si="20"/>
        <v>-5.6012822494403194</v>
      </c>
      <c r="AC22">
        <f t="shared" si="21"/>
        <v>82.108551481447307</v>
      </c>
      <c r="AD22">
        <v>-4.1602983769595203E-2</v>
      </c>
      <c r="AE22">
        <v>4.67029939029215E-2</v>
      </c>
      <c r="AF22">
        <v>3.4830133101849601</v>
      </c>
      <c r="AG22">
        <v>0</v>
      </c>
      <c r="AH22">
        <v>0</v>
      </c>
      <c r="AI22">
        <f t="shared" si="22"/>
        <v>1</v>
      </c>
      <c r="AJ22">
        <f t="shared" si="23"/>
        <v>0</v>
      </c>
      <c r="AK22">
        <f t="shared" si="24"/>
        <v>53129.405035975578</v>
      </c>
      <c r="AL22" t="s">
        <v>344</v>
      </c>
      <c r="AM22">
        <v>0</v>
      </c>
      <c r="AN22">
        <v>0</v>
      </c>
      <c r="AO22">
        <f t="shared" si="25"/>
        <v>0</v>
      </c>
      <c r="AP22" t="e">
        <f t="shared" si="26"/>
        <v>#DIV/0!</v>
      </c>
      <c r="AQ22">
        <v>0</v>
      </c>
      <c r="AR22" t="s">
        <v>344</v>
      </c>
      <c r="AS22">
        <v>0</v>
      </c>
      <c r="AT22">
        <v>0</v>
      </c>
      <c r="AU22" t="e">
        <f t="shared" si="27"/>
        <v>#DIV/0!</v>
      </c>
      <c r="AV22">
        <v>0.5</v>
      </c>
      <c r="AW22">
        <f t="shared" si="28"/>
        <v>1681.0152</v>
      </c>
      <c r="AX22">
        <f t="shared" si="29"/>
        <v>21.3485844085669</v>
      </c>
      <c r="AY22" t="e">
        <f t="shared" si="30"/>
        <v>#DIV/0!</v>
      </c>
      <c r="AZ22" t="e">
        <f t="shared" si="31"/>
        <v>#DIV/0!</v>
      </c>
      <c r="BA22">
        <f t="shared" si="32"/>
        <v>1.2699816401759425E-2</v>
      </c>
      <c r="BB22" t="e">
        <f t="shared" si="33"/>
        <v>#DIV/0!</v>
      </c>
      <c r="BC22" t="s">
        <v>344</v>
      </c>
      <c r="BD22">
        <v>0</v>
      </c>
      <c r="BE22">
        <f t="shared" si="34"/>
        <v>0</v>
      </c>
      <c r="BF22" t="e">
        <f t="shared" si="35"/>
        <v>#DIV/0!</v>
      </c>
      <c r="BG22" t="e">
        <f t="shared" si="36"/>
        <v>#DIV/0!</v>
      </c>
      <c r="BH22" t="e">
        <f t="shared" si="37"/>
        <v>#DIV/0!</v>
      </c>
      <c r="BI22" t="e">
        <f t="shared" si="38"/>
        <v>#DIV/0!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f t="shared" si="39"/>
        <v>1999.78</v>
      </c>
      <c r="CC22">
        <f t="shared" si="40"/>
        <v>1681.0152</v>
      </c>
      <c r="CD22">
        <f t="shared" si="41"/>
        <v>0.84060006600726078</v>
      </c>
      <c r="CE22">
        <f t="shared" si="42"/>
        <v>0.1912001320145216</v>
      </c>
      <c r="CF22">
        <v>6</v>
      </c>
      <c r="CG22">
        <v>0.5</v>
      </c>
      <c r="CH22" t="s">
        <v>345</v>
      </c>
      <c r="CI22">
        <v>1566767076</v>
      </c>
      <c r="CJ22">
        <v>372.452</v>
      </c>
      <c r="CK22">
        <v>399.84100000000001</v>
      </c>
      <c r="CL22">
        <v>19.261199999999999</v>
      </c>
      <c r="CM22">
        <v>14.5982</v>
      </c>
      <c r="CN22">
        <v>500.00299999999999</v>
      </c>
      <c r="CO22">
        <v>99.679699999999997</v>
      </c>
      <c r="CP22">
        <v>9.9681900000000004E-2</v>
      </c>
      <c r="CQ22">
        <v>26.473099999999999</v>
      </c>
      <c r="CR22">
        <v>26.9559</v>
      </c>
      <c r="CS22">
        <v>999.9</v>
      </c>
      <c r="CT22">
        <v>0</v>
      </c>
      <c r="CU22">
        <v>0</v>
      </c>
      <c r="CV22">
        <v>10065</v>
      </c>
      <c r="CW22">
        <v>0</v>
      </c>
      <c r="CX22">
        <v>1149.3699999999999</v>
      </c>
      <c r="CY22">
        <v>-27.3888</v>
      </c>
      <c r="CZ22">
        <v>379.767</v>
      </c>
      <c r="DA22">
        <v>405.76400000000001</v>
      </c>
      <c r="DB22">
        <v>4.6630399999999996</v>
      </c>
      <c r="DC22">
        <v>371.03399999999999</v>
      </c>
      <c r="DD22">
        <v>399.84100000000001</v>
      </c>
      <c r="DE22">
        <v>19.1022</v>
      </c>
      <c r="DF22">
        <v>14.5982</v>
      </c>
      <c r="DG22">
        <v>1.91995</v>
      </c>
      <c r="DH22">
        <v>1.4551400000000001</v>
      </c>
      <c r="DI22">
        <v>16.799199999999999</v>
      </c>
      <c r="DJ22">
        <v>12.504799999999999</v>
      </c>
      <c r="DK22">
        <v>1999.78</v>
      </c>
      <c r="DL22">
        <v>0.97999700000000001</v>
      </c>
      <c r="DM22">
        <v>2.0002900000000001E-2</v>
      </c>
      <c r="DN22">
        <v>0</v>
      </c>
      <c r="DO22">
        <v>2.2111999999999998</v>
      </c>
      <c r="DP22">
        <v>0</v>
      </c>
      <c r="DQ22">
        <v>14975.6</v>
      </c>
      <c r="DR22">
        <v>16150.9</v>
      </c>
      <c r="DS22">
        <v>46.125</v>
      </c>
      <c r="DT22">
        <v>47.375</v>
      </c>
      <c r="DU22">
        <v>46.875</v>
      </c>
      <c r="DV22">
        <v>45.375</v>
      </c>
      <c r="DW22">
        <v>45.061999999999998</v>
      </c>
      <c r="DX22">
        <v>1959.78</v>
      </c>
      <c r="DY22">
        <v>40</v>
      </c>
      <c r="DZ22">
        <v>0</v>
      </c>
      <c r="EA22">
        <v>1566767072.2</v>
      </c>
      <c r="EB22">
        <v>2.1485941176470602</v>
      </c>
      <c r="EC22">
        <v>1.0192646775807901</v>
      </c>
      <c r="ED22">
        <v>43.014705262304197</v>
      </c>
      <c r="EE22">
        <v>14976.2117647059</v>
      </c>
      <c r="EF22">
        <v>10</v>
      </c>
      <c r="EG22">
        <v>1566767045</v>
      </c>
      <c r="EH22" t="s">
        <v>370</v>
      </c>
      <c r="EI22">
        <v>145</v>
      </c>
      <c r="EJ22">
        <v>1.4179999999999999</v>
      </c>
      <c r="EK22">
        <v>0.159</v>
      </c>
      <c r="EL22">
        <v>400</v>
      </c>
      <c r="EM22">
        <v>14</v>
      </c>
      <c r="EN22">
        <v>0.05</v>
      </c>
      <c r="EO22">
        <v>0.02</v>
      </c>
      <c r="EP22">
        <v>21.410709035240401</v>
      </c>
      <c r="EQ22">
        <v>-0.10319859925751899</v>
      </c>
      <c r="ER22">
        <v>0.14205061049884601</v>
      </c>
      <c r="ES22">
        <v>1</v>
      </c>
      <c r="ET22">
        <v>0.24235141799631599</v>
      </c>
      <c r="EU22">
        <v>9.8638482130747704E-2</v>
      </c>
      <c r="EV22">
        <v>1.4021715455258999E-2</v>
      </c>
      <c r="EW22">
        <v>1</v>
      </c>
      <c r="EX22">
        <v>2</v>
      </c>
      <c r="EY22">
        <v>2</v>
      </c>
      <c r="EZ22" t="s">
        <v>347</v>
      </c>
      <c r="FA22">
        <v>2.9476300000000002</v>
      </c>
      <c r="FB22">
        <v>2.72417</v>
      </c>
      <c r="FC22">
        <v>9.1828999999999994E-2</v>
      </c>
      <c r="FD22">
        <v>9.8794099999999996E-2</v>
      </c>
      <c r="FE22">
        <v>9.4513399999999997E-2</v>
      </c>
      <c r="FF22">
        <v>7.9350000000000004E-2</v>
      </c>
      <c r="FG22">
        <v>24110.5</v>
      </c>
      <c r="FH22">
        <v>21859.9</v>
      </c>
      <c r="FI22">
        <v>24474</v>
      </c>
      <c r="FJ22">
        <v>23296.2</v>
      </c>
      <c r="FK22">
        <v>30141.5</v>
      </c>
      <c r="FL22">
        <v>29855.1</v>
      </c>
      <c r="FM22">
        <v>34149.5</v>
      </c>
      <c r="FN22">
        <v>33342.699999999997</v>
      </c>
      <c r="FO22">
        <v>1.9675499999999999</v>
      </c>
      <c r="FP22">
        <v>1.9293199999999999</v>
      </c>
      <c r="FQ22">
        <v>4.3753500000000001E-2</v>
      </c>
      <c r="FR22">
        <v>0</v>
      </c>
      <c r="FS22">
        <v>26.239899999999999</v>
      </c>
      <c r="FT22">
        <v>999.9</v>
      </c>
      <c r="FU22">
        <v>38.957000000000001</v>
      </c>
      <c r="FV22">
        <v>37.756</v>
      </c>
      <c r="FW22">
        <v>25.6769</v>
      </c>
      <c r="FX22">
        <v>54.866</v>
      </c>
      <c r="FY22">
        <v>40.528799999999997</v>
      </c>
      <c r="FZ22">
        <v>1</v>
      </c>
      <c r="GA22">
        <v>0.27513700000000002</v>
      </c>
      <c r="GB22">
        <v>2.5419399999999999</v>
      </c>
      <c r="GC22">
        <v>20.3827</v>
      </c>
      <c r="GD22">
        <v>5.2423000000000002</v>
      </c>
      <c r="GE22">
        <v>12.0221</v>
      </c>
      <c r="GF22">
        <v>4.9576500000000001</v>
      </c>
      <c r="GG22">
        <v>3.30565</v>
      </c>
      <c r="GH22">
        <v>9999</v>
      </c>
      <c r="GI22">
        <v>465.1</v>
      </c>
      <c r="GJ22">
        <v>9999</v>
      </c>
      <c r="GK22">
        <v>9999</v>
      </c>
      <c r="GL22">
        <v>1.8687</v>
      </c>
      <c r="GM22">
        <v>1.87317</v>
      </c>
      <c r="GN22">
        <v>1.8759300000000001</v>
      </c>
      <c r="GO22">
        <v>1.8783000000000001</v>
      </c>
      <c r="GP22">
        <v>1.87073</v>
      </c>
      <c r="GQ22">
        <v>1.8724099999999999</v>
      </c>
      <c r="GR22">
        <v>1.8693500000000001</v>
      </c>
      <c r="GS22">
        <v>1.87348</v>
      </c>
      <c r="GT22" t="s">
        <v>348</v>
      </c>
      <c r="GU22" t="s">
        <v>19</v>
      </c>
      <c r="GV22" t="s">
        <v>19</v>
      </c>
      <c r="GW22" t="s">
        <v>19</v>
      </c>
      <c r="GX22" t="s">
        <v>349</v>
      </c>
      <c r="GY22" t="s">
        <v>350</v>
      </c>
      <c r="GZ22" t="s">
        <v>351</v>
      </c>
      <c r="HA22" t="s">
        <v>351</v>
      </c>
      <c r="HB22" t="s">
        <v>351</v>
      </c>
      <c r="HC22" t="s">
        <v>351</v>
      </c>
      <c r="HD22">
        <v>0</v>
      </c>
      <c r="HE22">
        <v>100</v>
      </c>
      <c r="HF22">
        <v>100</v>
      </c>
      <c r="HG22">
        <v>1.4179999999999999</v>
      </c>
      <c r="HH22">
        <v>0.159</v>
      </c>
      <c r="HI22">
        <v>2</v>
      </c>
      <c r="HJ22">
        <v>507.95800000000003</v>
      </c>
      <c r="HK22">
        <v>474.94200000000001</v>
      </c>
      <c r="HL22">
        <v>23.027899999999999</v>
      </c>
      <c r="HM22">
        <v>30.8431</v>
      </c>
      <c r="HN22">
        <v>30</v>
      </c>
      <c r="HO22">
        <v>30.918099999999999</v>
      </c>
      <c r="HP22">
        <v>30.929600000000001</v>
      </c>
      <c r="HQ22">
        <v>20.812200000000001</v>
      </c>
      <c r="HR22">
        <v>44.125399999999999</v>
      </c>
      <c r="HS22">
        <v>0</v>
      </c>
      <c r="HT22">
        <v>23.050999999999998</v>
      </c>
      <c r="HU22">
        <v>400</v>
      </c>
      <c r="HV22">
        <v>14.586499999999999</v>
      </c>
      <c r="HW22">
        <v>101.752</v>
      </c>
      <c r="HX22">
        <v>101.661</v>
      </c>
    </row>
    <row r="23" spans="1:232" x14ac:dyDescent="0.25">
      <c r="A23">
        <v>8</v>
      </c>
      <c r="B23">
        <v>1566767195</v>
      </c>
      <c r="C23">
        <v>861.90000009536698</v>
      </c>
      <c r="D23" t="s">
        <v>371</v>
      </c>
      <c r="E23" t="s">
        <v>372</v>
      </c>
      <c r="G23">
        <v>1566767195</v>
      </c>
      <c r="H23">
        <f t="shared" si="0"/>
        <v>3.2507591501390893E-3</v>
      </c>
      <c r="I23">
        <f t="shared" si="1"/>
        <v>22.77838526871189</v>
      </c>
      <c r="J23">
        <f t="shared" si="2"/>
        <v>470.84399999999999</v>
      </c>
      <c r="K23">
        <f t="shared" si="3"/>
        <v>267.31842730407959</v>
      </c>
      <c r="L23">
        <f t="shared" si="4"/>
        <v>26.672370956366109</v>
      </c>
      <c r="M23">
        <f t="shared" si="5"/>
        <v>46.979648792762397</v>
      </c>
      <c r="N23">
        <f t="shared" si="6"/>
        <v>0.19626595950860182</v>
      </c>
      <c r="O23">
        <f t="shared" si="7"/>
        <v>2.2596715327519461</v>
      </c>
      <c r="P23">
        <f t="shared" si="8"/>
        <v>0.18726346174270284</v>
      </c>
      <c r="Q23">
        <f t="shared" si="9"/>
        <v>0.11781408637508449</v>
      </c>
      <c r="R23">
        <f t="shared" si="10"/>
        <v>321.4773598560144</v>
      </c>
      <c r="S23">
        <f t="shared" si="11"/>
        <v>27.885064328080848</v>
      </c>
      <c r="T23">
        <f t="shared" si="12"/>
        <v>27.063300000000002</v>
      </c>
      <c r="U23">
        <f t="shared" si="13"/>
        <v>3.5924877815073679</v>
      </c>
      <c r="V23">
        <f t="shared" si="14"/>
        <v>54.743811139919693</v>
      </c>
      <c r="W23">
        <f t="shared" si="15"/>
        <v>1.9081653359553197</v>
      </c>
      <c r="X23">
        <f t="shared" si="16"/>
        <v>3.4856275005739739</v>
      </c>
      <c r="Y23">
        <f t="shared" si="17"/>
        <v>1.6843224455520482</v>
      </c>
      <c r="Z23">
        <f t="shared" si="18"/>
        <v>-143.35847852113383</v>
      </c>
      <c r="AA23">
        <f t="shared" si="19"/>
        <v>-62.54413955328944</v>
      </c>
      <c r="AB23">
        <f t="shared" si="20"/>
        <v>-5.9617862583612107</v>
      </c>
      <c r="AC23">
        <f t="shared" si="21"/>
        <v>109.61295552322993</v>
      </c>
      <c r="AD23">
        <v>-4.1444626893431202E-2</v>
      </c>
      <c r="AE23">
        <v>4.6525224436603202E-2</v>
      </c>
      <c r="AF23">
        <v>3.47252675429585</v>
      </c>
      <c r="AG23">
        <v>0</v>
      </c>
      <c r="AH23">
        <v>0</v>
      </c>
      <c r="AI23">
        <f t="shared" si="22"/>
        <v>1</v>
      </c>
      <c r="AJ23">
        <f t="shared" si="23"/>
        <v>0</v>
      </c>
      <c r="AK23">
        <f t="shared" si="24"/>
        <v>52922.028754955063</v>
      </c>
      <c r="AL23" t="s">
        <v>344</v>
      </c>
      <c r="AM23">
        <v>0</v>
      </c>
      <c r="AN23">
        <v>0</v>
      </c>
      <c r="AO23">
        <f t="shared" si="25"/>
        <v>0</v>
      </c>
      <c r="AP23" t="e">
        <f t="shared" si="26"/>
        <v>#DIV/0!</v>
      </c>
      <c r="AQ23">
        <v>0</v>
      </c>
      <c r="AR23" t="s">
        <v>344</v>
      </c>
      <c r="AS23">
        <v>0</v>
      </c>
      <c r="AT23">
        <v>0</v>
      </c>
      <c r="AU23" t="e">
        <f t="shared" si="27"/>
        <v>#DIV/0!</v>
      </c>
      <c r="AV23">
        <v>0.5</v>
      </c>
      <c r="AW23">
        <f t="shared" si="28"/>
        <v>1681.3679999999999</v>
      </c>
      <c r="AX23">
        <f t="shared" si="29"/>
        <v>22.77838526871189</v>
      </c>
      <c r="AY23" t="e">
        <f t="shared" si="30"/>
        <v>#DIV/0!</v>
      </c>
      <c r="AZ23" t="e">
        <f t="shared" si="31"/>
        <v>#DIV/0!</v>
      </c>
      <c r="BA23">
        <f t="shared" si="32"/>
        <v>1.354753109890987E-2</v>
      </c>
      <c r="BB23" t="e">
        <f t="shared" si="33"/>
        <v>#DIV/0!</v>
      </c>
      <c r="BC23" t="s">
        <v>344</v>
      </c>
      <c r="BD23">
        <v>0</v>
      </c>
      <c r="BE23">
        <f t="shared" si="34"/>
        <v>0</v>
      </c>
      <c r="BF23" t="e">
        <f t="shared" si="35"/>
        <v>#DIV/0!</v>
      </c>
      <c r="BG23" t="e">
        <f t="shared" si="36"/>
        <v>#DIV/0!</v>
      </c>
      <c r="BH23" t="e">
        <f t="shared" si="37"/>
        <v>#DIV/0!</v>
      </c>
      <c r="BI23" t="e">
        <f t="shared" si="38"/>
        <v>#DIV/0!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f t="shared" si="39"/>
        <v>2000.2</v>
      </c>
      <c r="CC23">
        <f t="shared" si="40"/>
        <v>1681.3679999999999</v>
      </c>
      <c r="CD23">
        <f t="shared" si="41"/>
        <v>0.84059994000599936</v>
      </c>
      <c r="CE23">
        <f t="shared" si="42"/>
        <v>0.19119988001199881</v>
      </c>
      <c r="CF23">
        <v>6</v>
      </c>
      <c r="CG23">
        <v>0.5</v>
      </c>
      <c r="CH23" t="s">
        <v>345</v>
      </c>
      <c r="CI23">
        <v>1566767195</v>
      </c>
      <c r="CJ23">
        <v>470.84399999999999</v>
      </c>
      <c r="CK23">
        <v>500.017</v>
      </c>
      <c r="CL23">
        <v>19.124199999999998</v>
      </c>
      <c r="CM23">
        <v>15.297599999999999</v>
      </c>
      <c r="CN23">
        <v>499.96199999999999</v>
      </c>
      <c r="CO23">
        <v>99.677599999999998</v>
      </c>
      <c r="CP23">
        <v>9.9924600000000002E-2</v>
      </c>
      <c r="CQ23">
        <v>26.549900000000001</v>
      </c>
      <c r="CR23">
        <v>27.063300000000002</v>
      </c>
      <c r="CS23">
        <v>999.9</v>
      </c>
      <c r="CT23">
        <v>0</v>
      </c>
      <c r="CU23">
        <v>0</v>
      </c>
      <c r="CV23">
        <v>10026.9</v>
      </c>
      <c r="CW23">
        <v>0</v>
      </c>
      <c r="CX23">
        <v>1111.08</v>
      </c>
      <c r="CY23">
        <v>-29.1736</v>
      </c>
      <c r="CZ23">
        <v>480.024</v>
      </c>
      <c r="DA23">
        <v>507.78500000000003</v>
      </c>
      <c r="DB23">
        <v>3.8265899999999999</v>
      </c>
      <c r="DC23">
        <v>469.315</v>
      </c>
      <c r="DD23">
        <v>500.017</v>
      </c>
      <c r="DE23">
        <v>18.9512</v>
      </c>
      <c r="DF23">
        <v>15.297599999999999</v>
      </c>
      <c r="DG23">
        <v>1.9062600000000001</v>
      </c>
      <c r="DH23">
        <v>1.5248299999999999</v>
      </c>
      <c r="DI23">
        <v>16.686499999999999</v>
      </c>
      <c r="DJ23">
        <v>13.2195</v>
      </c>
      <c r="DK23">
        <v>2000.2</v>
      </c>
      <c r="DL23">
        <v>0.98</v>
      </c>
      <c r="DM23">
        <v>0.02</v>
      </c>
      <c r="DN23">
        <v>0</v>
      </c>
      <c r="DO23">
        <v>2.6869999999999998</v>
      </c>
      <c r="DP23">
        <v>0</v>
      </c>
      <c r="DQ23">
        <v>14965.6</v>
      </c>
      <c r="DR23">
        <v>16154.3</v>
      </c>
      <c r="DS23">
        <v>46.061999999999998</v>
      </c>
      <c r="DT23">
        <v>47.125</v>
      </c>
      <c r="DU23">
        <v>46.75</v>
      </c>
      <c r="DV23">
        <v>45.186999999999998</v>
      </c>
      <c r="DW23">
        <v>44.936999999999998</v>
      </c>
      <c r="DX23">
        <v>1960.2</v>
      </c>
      <c r="DY23">
        <v>40</v>
      </c>
      <c r="DZ23">
        <v>0</v>
      </c>
      <c r="EA23">
        <v>1566767191</v>
      </c>
      <c r="EB23">
        <v>2.2743000000000002</v>
      </c>
      <c r="EC23">
        <v>0.89450978974237505</v>
      </c>
      <c r="ED23">
        <v>-23.700981022552199</v>
      </c>
      <c r="EE23">
        <v>14951.0470588235</v>
      </c>
      <c r="EF23">
        <v>10</v>
      </c>
      <c r="EG23">
        <v>1566767154.5</v>
      </c>
      <c r="EH23" t="s">
        <v>373</v>
      </c>
      <c r="EI23">
        <v>146</v>
      </c>
      <c r="EJ23">
        <v>1.5289999999999999</v>
      </c>
      <c r="EK23">
        <v>0.17299999999999999</v>
      </c>
      <c r="EL23">
        <v>500</v>
      </c>
      <c r="EM23">
        <v>15</v>
      </c>
      <c r="EN23">
        <v>0.06</v>
      </c>
      <c r="EO23">
        <v>0.03</v>
      </c>
      <c r="EP23">
        <v>22.808611294818</v>
      </c>
      <c r="EQ23">
        <v>-0.23538120125700099</v>
      </c>
      <c r="ER23">
        <v>5.3968386341305997E-2</v>
      </c>
      <c r="ES23">
        <v>1</v>
      </c>
      <c r="ET23">
        <v>0.203533525997453</v>
      </c>
      <c r="EU23">
        <v>-3.9384314794242002E-2</v>
      </c>
      <c r="EV23">
        <v>4.4033208140995296E-3</v>
      </c>
      <c r="EW23">
        <v>1</v>
      </c>
      <c r="EX23">
        <v>2</v>
      </c>
      <c r="EY23">
        <v>2</v>
      </c>
      <c r="EZ23" t="s">
        <v>347</v>
      </c>
      <c r="FA23">
        <v>2.9476</v>
      </c>
      <c r="FB23">
        <v>2.7240899999999999</v>
      </c>
      <c r="FC23">
        <v>0.109942</v>
      </c>
      <c r="FD23">
        <v>0.11687400000000001</v>
      </c>
      <c r="FE23">
        <v>9.3982700000000002E-2</v>
      </c>
      <c r="FF23">
        <v>8.2123100000000004E-2</v>
      </c>
      <c r="FG23">
        <v>23633.1</v>
      </c>
      <c r="FH23">
        <v>21423.5</v>
      </c>
      <c r="FI23">
        <v>24477.5</v>
      </c>
      <c r="FJ23">
        <v>23298.5</v>
      </c>
      <c r="FK23">
        <v>30163.5</v>
      </c>
      <c r="FL23">
        <v>29767.9</v>
      </c>
      <c r="FM23">
        <v>34154.300000000003</v>
      </c>
      <c r="FN23">
        <v>33345.800000000003</v>
      </c>
      <c r="FO23">
        <v>1.96773</v>
      </c>
      <c r="FP23">
        <v>1.9312</v>
      </c>
      <c r="FQ23">
        <v>6.3478900000000005E-2</v>
      </c>
      <c r="FR23">
        <v>0</v>
      </c>
      <c r="FS23">
        <v>26.0245</v>
      </c>
      <c r="FT23">
        <v>999.9</v>
      </c>
      <c r="FU23">
        <v>38.689</v>
      </c>
      <c r="FV23">
        <v>37.877000000000002</v>
      </c>
      <c r="FW23">
        <v>25.668700000000001</v>
      </c>
      <c r="FX23">
        <v>56.975999999999999</v>
      </c>
      <c r="FY23">
        <v>40.4527</v>
      </c>
      <c r="FZ23">
        <v>1</v>
      </c>
      <c r="GA23">
        <v>0.26941300000000001</v>
      </c>
      <c r="GB23">
        <v>2.6305900000000002</v>
      </c>
      <c r="GC23">
        <v>20.3811</v>
      </c>
      <c r="GD23">
        <v>5.2452899999999998</v>
      </c>
      <c r="GE23">
        <v>12.0221</v>
      </c>
      <c r="GF23">
        <v>4.9577499999999999</v>
      </c>
      <c r="GG23">
        <v>3.30565</v>
      </c>
      <c r="GH23">
        <v>9999</v>
      </c>
      <c r="GI23">
        <v>465.2</v>
      </c>
      <c r="GJ23">
        <v>9999</v>
      </c>
      <c r="GK23">
        <v>9999</v>
      </c>
      <c r="GL23">
        <v>1.8686499999999999</v>
      </c>
      <c r="GM23">
        <v>1.87317</v>
      </c>
      <c r="GN23">
        <v>1.87592</v>
      </c>
      <c r="GO23">
        <v>1.87826</v>
      </c>
      <c r="GP23">
        <v>1.87073</v>
      </c>
      <c r="GQ23">
        <v>1.8724099999999999</v>
      </c>
      <c r="GR23">
        <v>1.8693500000000001</v>
      </c>
      <c r="GS23">
        <v>1.87347</v>
      </c>
      <c r="GT23" t="s">
        <v>348</v>
      </c>
      <c r="GU23" t="s">
        <v>19</v>
      </c>
      <c r="GV23" t="s">
        <v>19</v>
      </c>
      <c r="GW23" t="s">
        <v>19</v>
      </c>
      <c r="GX23" t="s">
        <v>349</v>
      </c>
      <c r="GY23" t="s">
        <v>350</v>
      </c>
      <c r="GZ23" t="s">
        <v>351</v>
      </c>
      <c r="HA23" t="s">
        <v>351</v>
      </c>
      <c r="HB23" t="s">
        <v>351</v>
      </c>
      <c r="HC23" t="s">
        <v>351</v>
      </c>
      <c r="HD23">
        <v>0</v>
      </c>
      <c r="HE23">
        <v>100</v>
      </c>
      <c r="HF23">
        <v>100</v>
      </c>
      <c r="HG23">
        <v>1.5289999999999999</v>
      </c>
      <c r="HH23">
        <v>0.17299999999999999</v>
      </c>
      <c r="HI23">
        <v>2</v>
      </c>
      <c r="HJ23">
        <v>507.642</v>
      </c>
      <c r="HK23">
        <v>475.75200000000001</v>
      </c>
      <c r="HL23">
        <v>23.307600000000001</v>
      </c>
      <c r="HM23">
        <v>30.772099999999998</v>
      </c>
      <c r="HN23">
        <v>30.000699999999998</v>
      </c>
      <c r="HO23">
        <v>30.8643</v>
      </c>
      <c r="HP23">
        <v>30.878699999999998</v>
      </c>
      <c r="HQ23">
        <v>24.910299999999999</v>
      </c>
      <c r="HR23">
        <v>41.060699999999997</v>
      </c>
      <c r="HS23">
        <v>0</v>
      </c>
      <c r="HT23">
        <v>23.243200000000002</v>
      </c>
      <c r="HU23">
        <v>500</v>
      </c>
      <c r="HV23">
        <v>15.2918</v>
      </c>
      <c r="HW23">
        <v>101.767</v>
      </c>
      <c r="HX23">
        <v>101.67</v>
      </c>
    </row>
    <row r="24" spans="1:232" x14ac:dyDescent="0.25">
      <c r="A24">
        <v>9</v>
      </c>
      <c r="B24">
        <v>1566767277</v>
      </c>
      <c r="C24">
        <v>943.90000009536698</v>
      </c>
      <c r="D24" t="s">
        <v>374</v>
      </c>
      <c r="E24" t="s">
        <v>375</v>
      </c>
      <c r="G24">
        <v>1566767277</v>
      </c>
      <c r="H24">
        <f t="shared" si="0"/>
        <v>2.7316333246755037E-3</v>
      </c>
      <c r="I24">
        <f t="shared" si="1"/>
        <v>23.641603070199452</v>
      </c>
      <c r="J24">
        <f t="shared" si="2"/>
        <v>569.75800000000004</v>
      </c>
      <c r="K24">
        <f t="shared" si="3"/>
        <v>319.27187059559463</v>
      </c>
      <c r="L24">
        <f t="shared" si="4"/>
        <v>31.856217073260382</v>
      </c>
      <c r="M24">
        <f t="shared" si="5"/>
        <v>56.849150203454009</v>
      </c>
      <c r="N24">
        <f t="shared" si="6"/>
        <v>0.16428702879344517</v>
      </c>
      <c r="O24">
        <f t="shared" si="7"/>
        <v>2.2423971205859217</v>
      </c>
      <c r="P24">
        <f t="shared" si="8"/>
        <v>0.15788117696668727</v>
      </c>
      <c r="Q24">
        <f t="shared" si="9"/>
        <v>9.923046413737964E-2</v>
      </c>
      <c r="R24">
        <f t="shared" si="10"/>
        <v>321.4598039352029</v>
      </c>
      <c r="S24">
        <f t="shared" si="11"/>
        <v>27.894261686859579</v>
      </c>
      <c r="T24">
        <f t="shared" si="12"/>
        <v>26.979099999999999</v>
      </c>
      <c r="U24">
        <f t="shared" si="13"/>
        <v>3.5747685961228162</v>
      </c>
      <c r="V24">
        <f t="shared" si="14"/>
        <v>54.945816847110898</v>
      </c>
      <c r="W24">
        <f t="shared" si="15"/>
        <v>1.8957565914574002</v>
      </c>
      <c r="X24">
        <f t="shared" si="16"/>
        <v>3.4502291534447922</v>
      </c>
      <c r="Y24">
        <f t="shared" si="17"/>
        <v>1.679012004665416</v>
      </c>
      <c r="Z24">
        <f t="shared" si="18"/>
        <v>-120.46502961818972</v>
      </c>
      <c r="AA24">
        <f t="shared" si="19"/>
        <v>-72.81332000021645</v>
      </c>
      <c r="AB24">
        <f t="shared" si="20"/>
        <v>-6.985127221849762</v>
      </c>
      <c r="AC24">
        <f t="shared" si="21"/>
        <v>121.19632709494697</v>
      </c>
      <c r="AD24">
        <v>-4.0979378578872801E-2</v>
      </c>
      <c r="AE24">
        <v>4.60029424455205E-2</v>
      </c>
      <c r="AF24">
        <v>3.4416370947522199</v>
      </c>
      <c r="AG24">
        <v>0</v>
      </c>
      <c r="AH24">
        <v>0</v>
      </c>
      <c r="AI24">
        <f t="shared" si="22"/>
        <v>1</v>
      </c>
      <c r="AJ24">
        <f t="shared" si="23"/>
        <v>0</v>
      </c>
      <c r="AK24">
        <f t="shared" si="24"/>
        <v>52381.928888165341</v>
      </c>
      <c r="AL24" t="s">
        <v>344</v>
      </c>
      <c r="AM24">
        <v>0</v>
      </c>
      <c r="AN24">
        <v>0</v>
      </c>
      <c r="AO24">
        <f t="shared" si="25"/>
        <v>0</v>
      </c>
      <c r="AP24" t="e">
        <f t="shared" si="26"/>
        <v>#DIV/0!</v>
      </c>
      <c r="AQ24">
        <v>0</v>
      </c>
      <c r="AR24" t="s">
        <v>344</v>
      </c>
      <c r="AS24">
        <v>0</v>
      </c>
      <c r="AT24">
        <v>0</v>
      </c>
      <c r="AU24" t="e">
        <f t="shared" si="27"/>
        <v>#DIV/0!</v>
      </c>
      <c r="AV24">
        <v>0.5</v>
      </c>
      <c r="AW24">
        <f t="shared" si="28"/>
        <v>1681.2755999999999</v>
      </c>
      <c r="AX24">
        <f t="shared" si="29"/>
        <v>23.641603070199452</v>
      </c>
      <c r="AY24" t="e">
        <f t="shared" si="30"/>
        <v>#DIV/0!</v>
      </c>
      <c r="AZ24" t="e">
        <f t="shared" si="31"/>
        <v>#DIV/0!</v>
      </c>
      <c r="BA24">
        <f t="shared" si="32"/>
        <v>1.4061705927451425E-2</v>
      </c>
      <c r="BB24" t="e">
        <f t="shared" si="33"/>
        <v>#DIV/0!</v>
      </c>
      <c r="BC24" t="s">
        <v>344</v>
      </c>
      <c r="BD24">
        <v>0</v>
      </c>
      <c r="BE24">
        <f t="shared" si="34"/>
        <v>0</v>
      </c>
      <c r="BF24" t="e">
        <f t="shared" si="35"/>
        <v>#DIV/0!</v>
      </c>
      <c r="BG24" t="e">
        <f t="shared" si="36"/>
        <v>#DIV/0!</v>
      </c>
      <c r="BH24" t="e">
        <f t="shared" si="37"/>
        <v>#DIV/0!</v>
      </c>
      <c r="BI24" t="e">
        <f t="shared" si="38"/>
        <v>#DIV/0!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f t="shared" si="39"/>
        <v>2000.09</v>
      </c>
      <c r="CC24">
        <f t="shared" si="40"/>
        <v>1681.2755999999999</v>
      </c>
      <c r="CD24">
        <f t="shared" si="41"/>
        <v>0.84059997300121492</v>
      </c>
      <c r="CE24">
        <f t="shared" si="42"/>
        <v>0.1911999460024299</v>
      </c>
      <c r="CF24">
        <v>6</v>
      </c>
      <c r="CG24">
        <v>0.5</v>
      </c>
      <c r="CH24" t="s">
        <v>345</v>
      </c>
      <c r="CI24">
        <v>1566767277</v>
      </c>
      <c r="CJ24">
        <v>569.75800000000004</v>
      </c>
      <c r="CK24">
        <v>599.99199999999996</v>
      </c>
      <c r="CL24">
        <v>18.9998</v>
      </c>
      <c r="CM24">
        <v>15.7845</v>
      </c>
      <c r="CN24">
        <v>500.05900000000003</v>
      </c>
      <c r="CO24">
        <v>99.677199999999999</v>
      </c>
      <c r="CP24">
        <v>0.10051300000000001</v>
      </c>
      <c r="CQ24">
        <v>26.376799999999999</v>
      </c>
      <c r="CR24">
        <v>26.979099999999999</v>
      </c>
      <c r="CS24">
        <v>999.9</v>
      </c>
      <c r="CT24">
        <v>0</v>
      </c>
      <c r="CU24">
        <v>0</v>
      </c>
      <c r="CV24">
        <v>9914.3799999999992</v>
      </c>
      <c r="CW24">
        <v>0</v>
      </c>
      <c r="CX24">
        <v>1163.8699999999999</v>
      </c>
      <c r="CY24">
        <v>-30.1234</v>
      </c>
      <c r="CZ24">
        <v>580.89</v>
      </c>
      <c r="DA24">
        <v>609.61400000000003</v>
      </c>
      <c r="DB24">
        <v>3.1882799999999998</v>
      </c>
      <c r="DC24">
        <v>568.34</v>
      </c>
      <c r="DD24">
        <v>599.99199999999996</v>
      </c>
      <c r="DE24">
        <v>18.799800000000001</v>
      </c>
      <c r="DF24">
        <v>15.7845</v>
      </c>
      <c r="DG24">
        <v>1.8911500000000001</v>
      </c>
      <c r="DH24">
        <v>1.57335</v>
      </c>
      <c r="DI24">
        <v>16.561299999999999</v>
      </c>
      <c r="DJ24">
        <v>13.7003</v>
      </c>
      <c r="DK24">
        <v>2000.09</v>
      </c>
      <c r="DL24">
        <v>0.98</v>
      </c>
      <c r="DM24">
        <v>0.02</v>
      </c>
      <c r="DN24">
        <v>0</v>
      </c>
      <c r="DO24">
        <v>2.2351999999999999</v>
      </c>
      <c r="DP24">
        <v>0</v>
      </c>
      <c r="DQ24">
        <v>14941.5</v>
      </c>
      <c r="DR24">
        <v>16153.4</v>
      </c>
      <c r="DS24">
        <v>46</v>
      </c>
      <c r="DT24">
        <v>47</v>
      </c>
      <c r="DU24">
        <v>46.686999999999998</v>
      </c>
      <c r="DV24">
        <v>45.125</v>
      </c>
      <c r="DW24">
        <v>44.811999999999998</v>
      </c>
      <c r="DX24">
        <v>1960.09</v>
      </c>
      <c r="DY24">
        <v>40</v>
      </c>
      <c r="DZ24">
        <v>0</v>
      </c>
      <c r="EA24">
        <v>1566767273.2</v>
      </c>
      <c r="EB24">
        <v>2.1652058823529399</v>
      </c>
      <c r="EC24">
        <v>-1.3469607748385199</v>
      </c>
      <c r="ED24">
        <v>-106.446078761476</v>
      </c>
      <c r="EE24">
        <v>14944.4941176471</v>
      </c>
      <c r="EF24">
        <v>10</v>
      </c>
      <c r="EG24">
        <v>1566767304</v>
      </c>
      <c r="EH24" t="s">
        <v>376</v>
      </c>
      <c r="EI24">
        <v>147</v>
      </c>
      <c r="EJ24">
        <v>1.4179999999999999</v>
      </c>
      <c r="EK24">
        <v>0.2</v>
      </c>
      <c r="EL24">
        <v>600</v>
      </c>
      <c r="EM24">
        <v>16</v>
      </c>
      <c r="EN24">
        <v>0.18</v>
      </c>
      <c r="EO24">
        <v>0.05</v>
      </c>
      <c r="EP24">
        <v>23.6155520703105</v>
      </c>
      <c r="EQ24">
        <v>-0.27745014089442699</v>
      </c>
      <c r="ER24">
        <v>4.3939642673211203E-2</v>
      </c>
      <c r="ES24">
        <v>1</v>
      </c>
      <c r="ET24">
        <v>0.16623522824383799</v>
      </c>
      <c r="EU24">
        <v>-1.07661674123771E-2</v>
      </c>
      <c r="EV24">
        <v>1.18596236451957E-3</v>
      </c>
      <c r="EW24">
        <v>1</v>
      </c>
      <c r="EX24">
        <v>2</v>
      </c>
      <c r="EY24">
        <v>2</v>
      </c>
      <c r="EZ24" t="s">
        <v>347</v>
      </c>
      <c r="FA24">
        <v>2.9479000000000002</v>
      </c>
      <c r="FB24">
        <v>2.7236899999999999</v>
      </c>
      <c r="FC24">
        <v>0.12645799999999999</v>
      </c>
      <c r="FD24">
        <v>0.133246</v>
      </c>
      <c r="FE24">
        <v>9.3448500000000004E-2</v>
      </c>
      <c r="FF24">
        <v>8.4027500000000005E-2</v>
      </c>
      <c r="FG24">
        <v>23197.3</v>
      </c>
      <c r="FH24">
        <v>21028.1</v>
      </c>
      <c r="FI24">
        <v>24480.400000000001</v>
      </c>
      <c r="FJ24">
        <v>23300.5</v>
      </c>
      <c r="FK24">
        <v>30185.3</v>
      </c>
      <c r="FL24">
        <v>29709.3</v>
      </c>
      <c r="FM24">
        <v>34158.6</v>
      </c>
      <c r="FN24">
        <v>33349.300000000003</v>
      </c>
      <c r="FO24">
        <v>1.96852</v>
      </c>
      <c r="FP24">
        <v>1.9326000000000001</v>
      </c>
      <c r="FQ24">
        <v>6.0509899999999998E-2</v>
      </c>
      <c r="FR24">
        <v>0</v>
      </c>
      <c r="FS24">
        <v>25.988700000000001</v>
      </c>
      <c r="FT24">
        <v>999.9</v>
      </c>
      <c r="FU24">
        <v>38.457000000000001</v>
      </c>
      <c r="FV24">
        <v>37.957999999999998</v>
      </c>
      <c r="FW24">
        <v>25.627500000000001</v>
      </c>
      <c r="FX24">
        <v>57.176000000000002</v>
      </c>
      <c r="FY24">
        <v>40.645000000000003</v>
      </c>
      <c r="FZ24">
        <v>1</v>
      </c>
      <c r="GA24">
        <v>0.264322</v>
      </c>
      <c r="GB24">
        <v>2.4894699999999998</v>
      </c>
      <c r="GC24">
        <v>20.383900000000001</v>
      </c>
      <c r="GD24">
        <v>5.242</v>
      </c>
      <c r="GE24">
        <v>12.0222</v>
      </c>
      <c r="GF24">
        <v>4.9577999999999998</v>
      </c>
      <c r="GG24">
        <v>3.3053300000000001</v>
      </c>
      <c r="GH24">
        <v>9999</v>
      </c>
      <c r="GI24">
        <v>465.2</v>
      </c>
      <c r="GJ24">
        <v>9999</v>
      </c>
      <c r="GK24">
        <v>9999</v>
      </c>
      <c r="GL24">
        <v>1.8686499999999999</v>
      </c>
      <c r="GM24">
        <v>1.8731800000000001</v>
      </c>
      <c r="GN24">
        <v>1.8759300000000001</v>
      </c>
      <c r="GO24">
        <v>1.8782799999999999</v>
      </c>
      <c r="GP24">
        <v>1.87073</v>
      </c>
      <c r="GQ24">
        <v>1.8724099999999999</v>
      </c>
      <c r="GR24">
        <v>1.86937</v>
      </c>
      <c r="GS24">
        <v>1.87347</v>
      </c>
      <c r="GT24" t="s">
        <v>348</v>
      </c>
      <c r="GU24" t="s">
        <v>19</v>
      </c>
      <c r="GV24" t="s">
        <v>19</v>
      </c>
      <c r="GW24" t="s">
        <v>19</v>
      </c>
      <c r="GX24" t="s">
        <v>349</v>
      </c>
      <c r="GY24" t="s">
        <v>350</v>
      </c>
      <c r="GZ24" t="s">
        <v>351</v>
      </c>
      <c r="HA24" t="s">
        <v>351</v>
      </c>
      <c r="HB24" t="s">
        <v>351</v>
      </c>
      <c r="HC24" t="s">
        <v>351</v>
      </c>
      <c r="HD24">
        <v>0</v>
      </c>
      <c r="HE24">
        <v>100</v>
      </c>
      <c r="HF24">
        <v>100</v>
      </c>
      <c r="HG24">
        <v>1.4179999999999999</v>
      </c>
      <c r="HH24">
        <v>0.2</v>
      </c>
      <c r="HI24">
        <v>2</v>
      </c>
      <c r="HJ24">
        <v>507.77800000000002</v>
      </c>
      <c r="HK24">
        <v>476.30799999999999</v>
      </c>
      <c r="HL24">
        <v>22.923100000000002</v>
      </c>
      <c r="HM24">
        <v>30.719899999999999</v>
      </c>
      <c r="HN24">
        <v>30.0001</v>
      </c>
      <c r="HO24">
        <v>30.8171</v>
      </c>
      <c r="HP24">
        <v>30.834399999999999</v>
      </c>
      <c r="HQ24">
        <v>28.902799999999999</v>
      </c>
      <c r="HR24">
        <v>37.872999999999998</v>
      </c>
      <c r="HS24">
        <v>0</v>
      </c>
      <c r="HT24">
        <v>22.8965</v>
      </c>
      <c r="HU24">
        <v>600</v>
      </c>
      <c r="HV24">
        <v>15.9094</v>
      </c>
      <c r="HW24">
        <v>101.779</v>
      </c>
      <c r="HX24">
        <v>101.68</v>
      </c>
    </row>
    <row r="25" spans="1:232" x14ac:dyDescent="0.25">
      <c r="A25">
        <v>10</v>
      </c>
      <c r="B25">
        <v>1566767423</v>
      </c>
      <c r="C25">
        <v>1089.9000000953699</v>
      </c>
      <c r="D25" t="s">
        <v>377</v>
      </c>
      <c r="E25" t="s">
        <v>378</v>
      </c>
      <c r="G25">
        <v>1566767423</v>
      </c>
      <c r="H25">
        <f t="shared" si="0"/>
        <v>1.7880992472431821E-3</v>
      </c>
      <c r="I25">
        <f t="shared" si="1"/>
        <v>23.627069028467542</v>
      </c>
      <c r="J25">
        <f t="shared" si="2"/>
        <v>670.16</v>
      </c>
      <c r="K25">
        <f t="shared" si="3"/>
        <v>285.85673842411592</v>
      </c>
      <c r="L25">
        <f t="shared" si="4"/>
        <v>28.520359007962544</v>
      </c>
      <c r="M25">
        <f t="shared" si="5"/>
        <v>66.862876481919997</v>
      </c>
      <c r="N25">
        <f t="shared" si="6"/>
        <v>0.1041611555980307</v>
      </c>
      <c r="O25">
        <f t="shared" si="7"/>
        <v>2.2566090218320412</v>
      </c>
      <c r="P25">
        <f t="shared" si="8"/>
        <v>0.10156198823986341</v>
      </c>
      <c r="Q25">
        <f t="shared" si="9"/>
        <v>6.3704365487924491E-2</v>
      </c>
      <c r="R25">
        <f t="shared" si="10"/>
        <v>321.43426805040178</v>
      </c>
      <c r="S25">
        <f t="shared" si="11"/>
        <v>28.103529478977073</v>
      </c>
      <c r="T25">
        <f t="shared" si="12"/>
        <v>27.0395</v>
      </c>
      <c r="U25">
        <f t="shared" si="13"/>
        <v>3.5874715151582164</v>
      </c>
      <c r="V25">
        <f t="shared" si="14"/>
        <v>54.764627677785214</v>
      </c>
      <c r="W25">
        <f t="shared" si="15"/>
        <v>1.8790168397984002</v>
      </c>
      <c r="X25">
        <f t="shared" si="16"/>
        <v>3.4310775394180335</v>
      </c>
      <c r="Y25">
        <f t="shared" si="17"/>
        <v>1.7084546753598162</v>
      </c>
      <c r="Z25">
        <f t="shared" si="18"/>
        <v>-78.855176803424328</v>
      </c>
      <c r="AA25">
        <f t="shared" si="19"/>
        <v>-92.095337327852008</v>
      </c>
      <c r="AB25">
        <f t="shared" si="20"/>
        <v>-8.7777639350890198</v>
      </c>
      <c r="AC25">
        <f t="shared" si="21"/>
        <v>141.70598998403642</v>
      </c>
      <c r="AD25">
        <v>-4.13619086278985E-2</v>
      </c>
      <c r="AE25">
        <v>4.64323659370246E-2</v>
      </c>
      <c r="AF25">
        <v>3.46704353681424</v>
      </c>
      <c r="AG25">
        <v>0</v>
      </c>
      <c r="AH25">
        <v>0</v>
      </c>
      <c r="AI25">
        <f t="shared" si="22"/>
        <v>1</v>
      </c>
      <c r="AJ25">
        <f t="shared" si="23"/>
        <v>0</v>
      </c>
      <c r="AK25">
        <f t="shared" si="24"/>
        <v>52867.819953453742</v>
      </c>
      <c r="AL25" t="s">
        <v>344</v>
      </c>
      <c r="AM25">
        <v>0</v>
      </c>
      <c r="AN25">
        <v>0</v>
      </c>
      <c r="AO25">
        <f t="shared" si="25"/>
        <v>0</v>
      </c>
      <c r="AP25" t="e">
        <f t="shared" si="26"/>
        <v>#DIV/0!</v>
      </c>
      <c r="AQ25">
        <v>0</v>
      </c>
      <c r="AR25" t="s">
        <v>344</v>
      </c>
      <c r="AS25">
        <v>0</v>
      </c>
      <c r="AT25">
        <v>0</v>
      </c>
      <c r="AU25" t="e">
        <f t="shared" si="27"/>
        <v>#DIV/0!</v>
      </c>
      <c r="AV25">
        <v>0.5</v>
      </c>
      <c r="AW25">
        <f t="shared" si="28"/>
        <v>1681.1412</v>
      </c>
      <c r="AX25">
        <f t="shared" si="29"/>
        <v>23.627069028467542</v>
      </c>
      <c r="AY25" t="e">
        <f t="shared" si="30"/>
        <v>#DIV/0!</v>
      </c>
      <c r="AZ25" t="e">
        <f t="shared" si="31"/>
        <v>#DIV/0!</v>
      </c>
      <c r="BA25">
        <f t="shared" si="32"/>
        <v>1.4054184757632222E-2</v>
      </c>
      <c r="BB25" t="e">
        <f t="shared" si="33"/>
        <v>#DIV/0!</v>
      </c>
      <c r="BC25" t="s">
        <v>344</v>
      </c>
      <c r="BD25">
        <v>0</v>
      </c>
      <c r="BE25">
        <f t="shared" si="34"/>
        <v>0</v>
      </c>
      <c r="BF25" t="e">
        <f t="shared" si="35"/>
        <v>#DIV/0!</v>
      </c>
      <c r="BG25" t="e">
        <f t="shared" si="36"/>
        <v>#DIV/0!</v>
      </c>
      <c r="BH25" t="e">
        <f t="shared" si="37"/>
        <v>#DIV/0!</v>
      </c>
      <c r="BI25" t="e">
        <f t="shared" si="38"/>
        <v>#DIV/0!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f t="shared" si="39"/>
        <v>1999.93</v>
      </c>
      <c r="CC25">
        <f t="shared" si="40"/>
        <v>1681.1412</v>
      </c>
      <c r="CD25">
        <f t="shared" si="41"/>
        <v>0.84060002100073505</v>
      </c>
      <c r="CE25">
        <f t="shared" si="42"/>
        <v>0.19120004200147006</v>
      </c>
      <c r="CF25">
        <v>6</v>
      </c>
      <c r="CG25">
        <v>0.5</v>
      </c>
      <c r="CH25" t="s">
        <v>345</v>
      </c>
      <c r="CI25">
        <v>1566767423</v>
      </c>
      <c r="CJ25">
        <v>670.16</v>
      </c>
      <c r="CK25">
        <v>699.95600000000002</v>
      </c>
      <c r="CL25">
        <v>18.833200000000001</v>
      </c>
      <c r="CM25">
        <v>16.727499999999999</v>
      </c>
      <c r="CN25">
        <v>499.90699999999998</v>
      </c>
      <c r="CO25">
        <v>99.671499999999995</v>
      </c>
      <c r="CP25">
        <v>0.100012</v>
      </c>
      <c r="CQ25">
        <v>26.282499999999999</v>
      </c>
      <c r="CR25">
        <v>27.0395</v>
      </c>
      <c r="CS25">
        <v>999.9</v>
      </c>
      <c r="CT25">
        <v>0</v>
      </c>
      <c r="CU25">
        <v>0</v>
      </c>
      <c r="CV25">
        <v>10007.5</v>
      </c>
      <c r="CW25">
        <v>0</v>
      </c>
      <c r="CX25">
        <v>1133.82</v>
      </c>
      <c r="CY25">
        <v>-29.7957</v>
      </c>
      <c r="CZ25">
        <v>683.024</v>
      </c>
      <c r="DA25">
        <v>711.86400000000003</v>
      </c>
      <c r="DB25">
        <v>2.1056599999999999</v>
      </c>
      <c r="DC25">
        <v>668.55399999999997</v>
      </c>
      <c r="DD25">
        <v>699.95600000000002</v>
      </c>
      <c r="DE25">
        <v>18.622199999999999</v>
      </c>
      <c r="DF25">
        <v>16.727499999999999</v>
      </c>
      <c r="DG25">
        <v>1.87713</v>
      </c>
      <c r="DH25">
        <v>1.66726</v>
      </c>
      <c r="DI25">
        <v>16.444299999999998</v>
      </c>
      <c r="DJ25">
        <v>14.594900000000001</v>
      </c>
      <c r="DK25">
        <v>1999.93</v>
      </c>
      <c r="DL25">
        <v>0.97999700000000001</v>
      </c>
      <c r="DM25">
        <v>2.0002900000000001E-2</v>
      </c>
      <c r="DN25">
        <v>0</v>
      </c>
      <c r="DO25">
        <v>2.3593000000000002</v>
      </c>
      <c r="DP25">
        <v>0</v>
      </c>
      <c r="DQ25">
        <v>14834.2</v>
      </c>
      <c r="DR25">
        <v>16152</v>
      </c>
      <c r="DS25">
        <v>45.811999999999998</v>
      </c>
      <c r="DT25">
        <v>46.811999999999998</v>
      </c>
      <c r="DU25">
        <v>46.5</v>
      </c>
      <c r="DV25">
        <v>44.936999999999998</v>
      </c>
      <c r="DW25">
        <v>44.686999999999998</v>
      </c>
      <c r="DX25">
        <v>1959.93</v>
      </c>
      <c r="DY25">
        <v>40</v>
      </c>
      <c r="DZ25">
        <v>0</v>
      </c>
      <c r="EA25">
        <v>1566767419</v>
      </c>
      <c r="EB25">
        <v>2.1718470588235301</v>
      </c>
      <c r="EC25">
        <v>0.88107843251624296</v>
      </c>
      <c r="ED25">
        <v>-221.44607884550999</v>
      </c>
      <c r="EE25">
        <v>14858.1117647059</v>
      </c>
      <c r="EF25">
        <v>10</v>
      </c>
      <c r="EG25">
        <v>1566767368.5</v>
      </c>
      <c r="EH25" t="s">
        <v>379</v>
      </c>
      <c r="EI25">
        <v>148</v>
      </c>
      <c r="EJ25">
        <v>1.6060000000000001</v>
      </c>
      <c r="EK25">
        <v>0.21099999999999999</v>
      </c>
      <c r="EL25">
        <v>700</v>
      </c>
      <c r="EM25">
        <v>16</v>
      </c>
      <c r="EN25">
        <v>0.08</v>
      </c>
      <c r="EO25">
        <v>0.04</v>
      </c>
      <c r="EP25">
        <v>23.700189457680398</v>
      </c>
      <c r="EQ25">
        <v>-0.26294784394216097</v>
      </c>
      <c r="ER25">
        <v>4.8653463802401299E-2</v>
      </c>
      <c r="ES25">
        <v>1</v>
      </c>
      <c r="ET25">
        <v>0.11130626876520699</v>
      </c>
      <c r="EU25">
        <v>-3.2990369655888398E-2</v>
      </c>
      <c r="EV25">
        <v>3.5843865197649101E-3</v>
      </c>
      <c r="EW25">
        <v>1</v>
      </c>
      <c r="EX25">
        <v>2</v>
      </c>
      <c r="EY25">
        <v>2</v>
      </c>
      <c r="EZ25" t="s">
        <v>347</v>
      </c>
      <c r="FA25">
        <v>2.9476</v>
      </c>
      <c r="FB25">
        <v>2.7240000000000002</v>
      </c>
      <c r="FC25">
        <v>0.14178099999999999</v>
      </c>
      <c r="FD25">
        <v>0.148311</v>
      </c>
      <c r="FE25">
        <v>9.2819700000000005E-2</v>
      </c>
      <c r="FF25">
        <v>8.7647299999999997E-2</v>
      </c>
      <c r="FG25">
        <v>22793.5</v>
      </c>
      <c r="FH25">
        <v>20665.099999999999</v>
      </c>
      <c r="FI25">
        <v>24483.7</v>
      </c>
      <c r="FJ25">
        <v>23303.4</v>
      </c>
      <c r="FK25">
        <v>30210.400000000001</v>
      </c>
      <c r="FL25">
        <v>29596.1</v>
      </c>
      <c r="FM25">
        <v>34163.1</v>
      </c>
      <c r="FN25">
        <v>33354.199999999997</v>
      </c>
      <c r="FO25">
        <v>1.9681500000000001</v>
      </c>
      <c r="FP25">
        <v>1.9355199999999999</v>
      </c>
      <c r="FQ25">
        <v>6.6541100000000006E-2</v>
      </c>
      <c r="FR25">
        <v>0</v>
      </c>
      <c r="FS25">
        <v>25.950399999999998</v>
      </c>
      <c r="FT25">
        <v>999.9</v>
      </c>
      <c r="FU25">
        <v>37.999000000000002</v>
      </c>
      <c r="FV25">
        <v>38.078000000000003</v>
      </c>
      <c r="FW25">
        <v>25.4893</v>
      </c>
      <c r="FX25">
        <v>56.915999999999997</v>
      </c>
      <c r="FY25">
        <v>40.424700000000001</v>
      </c>
      <c r="FZ25">
        <v>1</v>
      </c>
      <c r="GA25">
        <v>0.26244200000000001</v>
      </c>
      <c r="GB25">
        <v>3.4159000000000002</v>
      </c>
      <c r="GC25">
        <v>20.366800000000001</v>
      </c>
      <c r="GD25">
        <v>5.2449899999999996</v>
      </c>
      <c r="GE25">
        <v>12.0246</v>
      </c>
      <c r="GF25">
        <v>4.9576500000000001</v>
      </c>
      <c r="GG25">
        <v>3.3053300000000001</v>
      </c>
      <c r="GH25">
        <v>9999</v>
      </c>
      <c r="GI25">
        <v>465.2</v>
      </c>
      <c r="GJ25">
        <v>9999</v>
      </c>
      <c r="GK25">
        <v>9999</v>
      </c>
      <c r="GL25">
        <v>1.86863</v>
      </c>
      <c r="GM25">
        <v>1.8731899999999999</v>
      </c>
      <c r="GN25">
        <v>1.87592</v>
      </c>
      <c r="GO25">
        <v>1.8782300000000001</v>
      </c>
      <c r="GP25">
        <v>1.87073</v>
      </c>
      <c r="GQ25">
        <v>1.8724099999999999</v>
      </c>
      <c r="GR25">
        <v>1.8693500000000001</v>
      </c>
      <c r="GS25">
        <v>1.87347</v>
      </c>
      <c r="GT25" t="s">
        <v>348</v>
      </c>
      <c r="GU25" t="s">
        <v>19</v>
      </c>
      <c r="GV25" t="s">
        <v>19</v>
      </c>
      <c r="GW25" t="s">
        <v>19</v>
      </c>
      <c r="GX25" t="s">
        <v>349</v>
      </c>
      <c r="GY25" t="s">
        <v>350</v>
      </c>
      <c r="GZ25" t="s">
        <v>351</v>
      </c>
      <c r="HA25" t="s">
        <v>351</v>
      </c>
      <c r="HB25" t="s">
        <v>351</v>
      </c>
      <c r="HC25" t="s">
        <v>351</v>
      </c>
      <c r="HD25">
        <v>0</v>
      </c>
      <c r="HE25">
        <v>100</v>
      </c>
      <c r="HF25">
        <v>100</v>
      </c>
      <c r="HG25">
        <v>1.6060000000000001</v>
      </c>
      <c r="HH25">
        <v>0.21099999999999999</v>
      </c>
      <c r="HI25">
        <v>2</v>
      </c>
      <c r="HJ25">
        <v>506.93400000000003</v>
      </c>
      <c r="HK25">
        <v>477.60599999999999</v>
      </c>
      <c r="HL25">
        <v>22.27</v>
      </c>
      <c r="HM25">
        <v>30.635300000000001</v>
      </c>
      <c r="HN25">
        <v>30.0001</v>
      </c>
      <c r="HO25">
        <v>30.741099999999999</v>
      </c>
      <c r="HP25">
        <v>30.759</v>
      </c>
      <c r="HQ25">
        <v>32.803899999999999</v>
      </c>
      <c r="HR25">
        <v>33.167099999999998</v>
      </c>
      <c r="HS25">
        <v>0</v>
      </c>
      <c r="HT25">
        <v>22.245100000000001</v>
      </c>
      <c r="HU25">
        <v>700</v>
      </c>
      <c r="HV25">
        <v>16.861599999999999</v>
      </c>
      <c r="HW25">
        <v>101.79300000000001</v>
      </c>
      <c r="HX25">
        <v>101.694</v>
      </c>
    </row>
    <row r="26" spans="1:232" x14ac:dyDescent="0.25">
      <c r="A26">
        <v>11</v>
      </c>
      <c r="B26">
        <v>1566767543.5</v>
      </c>
      <c r="C26">
        <v>1210.4000000953699</v>
      </c>
      <c r="D26" t="s">
        <v>380</v>
      </c>
      <c r="E26" t="s">
        <v>381</v>
      </c>
      <c r="G26">
        <v>1566767543.5</v>
      </c>
      <c r="H26">
        <f t="shared" si="0"/>
        <v>1.326981249409365E-3</v>
      </c>
      <c r="I26">
        <f t="shared" si="1"/>
        <v>22.928789129015897</v>
      </c>
      <c r="J26">
        <f t="shared" si="2"/>
        <v>771.14099999999996</v>
      </c>
      <c r="K26">
        <f t="shared" si="3"/>
        <v>275.51422271292233</v>
      </c>
      <c r="L26">
        <f t="shared" si="4"/>
        <v>27.488035265101118</v>
      </c>
      <c r="M26">
        <f t="shared" si="5"/>
        <v>76.936685132411995</v>
      </c>
      <c r="N26">
        <f t="shared" si="6"/>
        <v>7.7505323516660965E-2</v>
      </c>
      <c r="O26">
        <f t="shared" si="7"/>
        <v>2.2573498801241567</v>
      </c>
      <c r="P26">
        <f t="shared" si="8"/>
        <v>7.6056736527765803E-2</v>
      </c>
      <c r="Q26">
        <f t="shared" si="9"/>
        <v>4.7663355046898587E-2</v>
      </c>
      <c r="R26">
        <f t="shared" si="10"/>
        <v>321.47257187761045</v>
      </c>
      <c r="S26">
        <f t="shared" si="11"/>
        <v>28.142076909011767</v>
      </c>
      <c r="T26">
        <f t="shared" si="12"/>
        <v>26.909800000000001</v>
      </c>
      <c r="U26">
        <f t="shared" si="13"/>
        <v>3.5602422741327393</v>
      </c>
      <c r="V26">
        <f t="shared" si="14"/>
        <v>54.77840868692423</v>
      </c>
      <c r="W26">
        <f t="shared" si="15"/>
        <v>1.8668750135976</v>
      </c>
      <c r="X26">
        <f t="shared" si="16"/>
        <v>3.4080490075339274</v>
      </c>
      <c r="Y26">
        <f t="shared" si="17"/>
        <v>1.6933672605351393</v>
      </c>
      <c r="Z26">
        <f t="shared" si="18"/>
        <v>-58.519873098952999</v>
      </c>
      <c r="AA26">
        <f t="shared" si="19"/>
        <v>-90.214910306325919</v>
      </c>
      <c r="AB26">
        <f t="shared" si="20"/>
        <v>-8.5852331820491461</v>
      </c>
      <c r="AC26">
        <f t="shared" si="21"/>
        <v>164.15255529028241</v>
      </c>
      <c r="AD26">
        <v>-4.1381909779698897E-2</v>
      </c>
      <c r="AE26">
        <v>4.6454818982117799E-2</v>
      </c>
      <c r="AF26">
        <v>3.4683697183006101</v>
      </c>
      <c r="AG26">
        <v>0</v>
      </c>
      <c r="AH26">
        <v>0</v>
      </c>
      <c r="AI26">
        <f t="shared" si="22"/>
        <v>1</v>
      </c>
      <c r="AJ26">
        <f t="shared" si="23"/>
        <v>0</v>
      </c>
      <c r="AK26">
        <f t="shared" si="24"/>
        <v>52912.453677532263</v>
      </c>
      <c r="AL26" t="s">
        <v>344</v>
      </c>
      <c r="AM26">
        <v>0</v>
      </c>
      <c r="AN26">
        <v>0</v>
      </c>
      <c r="AO26">
        <f t="shared" si="25"/>
        <v>0</v>
      </c>
      <c r="AP26" t="e">
        <f t="shared" si="26"/>
        <v>#DIV/0!</v>
      </c>
      <c r="AQ26">
        <v>0</v>
      </c>
      <c r="AR26" t="s">
        <v>344</v>
      </c>
      <c r="AS26">
        <v>0</v>
      </c>
      <c r="AT26">
        <v>0</v>
      </c>
      <c r="AU26" t="e">
        <f t="shared" si="27"/>
        <v>#DIV/0!</v>
      </c>
      <c r="AV26">
        <v>0.5</v>
      </c>
      <c r="AW26">
        <f t="shared" si="28"/>
        <v>1681.3428000000001</v>
      </c>
      <c r="AX26">
        <f t="shared" si="29"/>
        <v>22.928789129015897</v>
      </c>
      <c r="AY26" t="e">
        <f t="shared" si="30"/>
        <v>#DIV/0!</v>
      </c>
      <c r="AZ26" t="e">
        <f t="shared" si="31"/>
        <v>#DIV/0!</v>
      </c>
      <c r="BA26">
        <f t="shared" si="32"/>
        <v>1.3637188757114787E-2</v>
      </c>
      <c r="BB26" t="e">
        <f t="shared" si="33"/>
        <v>#DIV/0!</v>
      </c>
      <c r="BC26" t="s">
        <v>344</v>
      </c>
      <c r="BD26">
        <v>0</v>
      </c>
      <c r="BE26">
        <f t="shared" si="34"/>
        <v>0</v>
      </c>
      <c r="BF26" t="e">
        <f t="shared" si="35"/>
        <v>#DIV/0!</v>
      </c>
      <c r="BG26" t="e">
        <f t="shared" si="36"/>
        <v>#DIV/0!</v>
      </c>
      <c r="BH26" t="e">
        <f t="shared" si="37"/>
        <v>#DIV/0!</v>
      </c>
      <c r="BI26" t="e">
        <f t="shared" si="38"/>
        <v>#DIV/0!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f t="shared" si="39"/>
        <v>2000.17</v>
      </c>
      <c r="CC26">
        <f t="shared" si="40"/>
        <v>1681.3428000000001</v>
      </c>
      <c r="CD26">
        <f t="shared" si="41"/>
        <v>0.84059994900433466</v>
      </c>
      <c r="CE26">
        <f t="shared" si="42"/>
        <v>0.19119989800866927</v>
      </c>
      <c r="CF26">
        <v>6</v>
      </c>
      <c r="CG26">
        <v>0.5</v>
      </c>
      <c r="CH26" t="s">
        <v>345</v>
      </c>
      <c r="CI26">
        <v>1566767543.5</v>
      </c>
      <c r="CJ26">
        <v>771.14099999999996</v>
      </c>
      <c r="CK26">
        <v>799.88199999999995</v>
      </c>
      <c r="CL26">
        <v>18.7118</v>
      </c>
      <c r="CM26">
        <v>17.1493</v>
      </c>
      <c r="CN26">
        <v>500.02600000000001</v>
      </c>
      <c r="CO26">
        <v>99.669899999999998</v>
      </c>
      <c r="CP26">
        <v>0.100032</v>
      </c>
      <c r="CQ26">
        <v>26.168500000000002</v>
      </c>
      <c r="CR26">
        <v>26.909800000000001</v>
      </c>
      <c r="CS26">
        <v>999.9</v>
      </c>
      <c r="CT26">
        <v>0</v>
      </c>
      <c r="CU26">
        <v>0</v>
      </c>
      <c r="CV26">
        <v>10012.5</v>
      </c>
      <c r="CW26">
        <v>0</v>
      </c>
      <c r="CX26">
        <v>1125.6099999999999</v>
      </c>
      <c r="CY26">
        <v>-28.740200000000002</v>
      </c>
      <c r="CZ26">
        <v>785.846</v>
      </c>
      <c r="DA26">
        <v>813.83900000000006</v>
      </c>
      <c r="DB26">
        <v>1.5624499999999999</v>
      </c>
      <c r="DC26">
        <v>769.56500000000005</v>
      </c>
      <c r="DD26">
        <v>799.88199999999995</v>
      </c>
      <c r="DE26">
        <v>18.4818</v>
      </c>
      <c r="DF26">
        <v>17.1493</v>
      </c>
      <c r="DG26">
        <v>1.865</v>
      </c>
      <c r="DH26">
        <v>1.7092700000000001</v>
      </c>
      <c r="DI26">
        <v>16.342500000000001</v>
      </c>
      <c r="DJ26">
        <v>14.9809</v>
      </c>
      <c r="DK26">
        <v>2000.17</v>
      </c>
      <c r="DL26">
        <v>0.98</v>
      </c>
      <c r="DM26">
        <v>0.02</v>
      </c>
      <c r="DN26">
        <v>0</v>
      </c>
      <c r="DO26">
        <v>2.2210000000000001</v>
      </c>
      <c r="DP26">
        <v>0</v>
      </c>
      <c r="DQ26">
        <v>14818.7</v>
      </c>
      <c r="DR26">
        <v>16154</v>
      </c>
      <c r="DS26">
        <v>45.75</v>
      </c>
      <c r="DT26">
        <v>46.875</v>
      </c>
      <c r="DU26">
        <v>46.5</v>
      </c>
      <c r="DV26">
        <v>45</v>
      </c>
      <c r="DW26">
        <v>44.686999999999998</v>
      </c>
      <c r="DX26">
        <v>1960.17</v>
      </c>
      <c r="DY26">
        <v>40</v>
      </c>
      <c r="DZ26">
        <v>0</v>
      </c>
      <c r="EA26">
        <v>1566767539.5999999</v>
      </c>
      <c r="EB26">
        <v>2.1933764705882401</v>
      </c>
      <c r="EC26">
        <v>-1.49247552696087</v>
      </c>
      <c r="ED26">
        <v>-4.1911773935963197</v>
      </c>
      <c r="EE26">
        <v>14816.4</v>
      </c>
      <c r="EF26">
        <v>10</v>
      </c>
      <c r="EG26">
        <v>1566767483</v>
      </c>
      <c r="EH26" t="s">
        <v>382</v>
      </c>
      <c r="EI26">
        <v>149</v>
      </c>
      <c r="EJ26">
        <v>1.5760000000000001</v>
      </c>
      <c r="EK26">
        <v>0.23</v>
      </c>
      <c r="EL26">
        <v>800</v>
      </c>
      <c r="EM26">
        <v>17</v>
      </c>
      <c r="EN26">
        <v>0.04</v>
      </c>
      <c r="EO26">
        <v>0.05</v>
      </c>
      <c r="EP26">
        <v>23.083889322412599</v>
      </c>
      <c r="EQ26">
        <v>-0.781234226951112</v>
      </c>
      <c r="ER26">
        <v>0.100674626413465</v>
      </c>
      <c r="ES26">
        <v>0</v>
      </c>
      <c r="ET26">
        <v>8.0259660801239294E-2</v>
      </c>
      <c r="EU26">
        <v>-1.19360695122876E-2</v>
      </c>
      <c r="EV26">
        <v>1.2911714573429899E-3</v>
      </c>
      <c r="EW26">
        <v>1</v>
      </c>
      <c r="EX26">
        <v>1</v>
      </c>
      <c r="EY26">
        <v>2</v>
      </c>
      <c r="EZ26" t="s">
        <v>355</v>
      </c>
      <c r="FA26">
        <v>2.9479199999999999</v>
      </c>
      <c r="FB26">
        <v>2.7240500000000001</v>
      </c>
      <c r="FC26">
        <v>0.156081</v>
      </c>
      <c r="FD26">
        <v>0.16228999999999999</v>
      </c>
      <c r="FE26">
        <v>9.2316599999999999E-2</v>
      </c>
      <c r="FF26">
        <v>8.9240700000000006E-2</v>
      </c>
      <c r="FG26">
        <v>22413.9</v>
      </c>
      <c r="FH26">
        <v>20325.3</v>
      </c>
      <c r="FI26">
        <v>24484.2</v>
      </c>
      <c r="FJ26">
        <v>23303</v>
      </c>
      <c r="FK26">
        <v>30228.1</v>
      </c>
      <c r="FL26">
        <v>29543.8</v>
      </c>
      <c r="FM26">
        <v>34164</v>
      </c>
      <c r="FN26">
        <v>33353.300000000003</v>
      </c>
      <c r="FO26">
        <v>1.96845</v>
      </c>
      <c r="FP26">
        <v>1.93635</v>
      </c>
      <c r="FQ26">
        <v>5.5797399999999997E-2</v>
      </c>
      <c r="FR26">
        <v>0</v>
      </c>
      <c r="FS26">
        <v>25.996500000000001</v>
      </c>
      <c r="FT26">
        <v>999.9</v>
      </c>
      <c r="FU26">
        <v>37.613999999999997</v>
      </c>
      <c r="FV26">
        <v>38.158999999999999</v>
      </c>
      <c r="FW26">
        <v>25.3416</v>
      </c>
      <c r="FX26">
        <v>56.765999999999998</v>
      </c>
      <c r="FY26">
        <v>40.376600000000003</v>
      </c>
      <c r="FZ26">
        <v>1</v>
      </c>
      <c r="GA26">
        <v>0.259268</v>
      </c>
      <c r="GB26">
        <v>2.9961000000000002</v>
      </c>
      <c r="GC26">
        <v>20.375599999999999</v>
      </c>
      <c r="GD26">
        <v>5.2415500000000002</v>
      </c>
      <c r="GE26">
        <v>12.0228</v>
      </c>
      <c r="GF26">
        <v>4.9577999999999998</v>
      </c>
      <c r="GG26">
        <v>3.3054000000000001</v>
      </c>
      <c r="GH26">
        <v>9999</v>
      </c>
      <c r="GI26">
        <v>465.3</v>
      </c>
      <c r="GJ26">
        <v>9999</v>
      </c>
      <c r="GK26">
        <v>9999</v>
      </c>
      <c r="GL26">
        <v>1.8686100000000001</v>
      </c>
      <c r="GM26">
        <v>1.8731800000000001</v>
      </c>
      <c r="GN26">
        <v>1.8759300000000001</v>
      </c>
      <c r="GO26">
        <v>1.8782399999999999</v>
      </c>
      <c r="GP26">
        <v>1.8707199999999999</v>
      </c>
      <c r="GQ26">
        <v>1.8724099999999999</v>
      </c>
      <c r="GR26">
        <v>1.8693500000000001</v>
      </c>
      <c r="GS26">
        <v>1.8734900000000001</v>
      </c>
      <c r="GT26" t="s">
        <v>348</v>
      </c>
      <c r="GU26" t="s">
        <v>19</v>
      </c>
      <c r="GV26" t="s">
        <v>19</v>
      </c>
      <c r="GW26" t="s">
        <v>19</v>
      </c>
      <c r="GX26" t="s">
        <v>349</v>
      </c>
      <c r="GY26" t="s">
        <v>350</v>
      </c>
      <c r="GZ26" t="s">
        <v>351</v>
      </c>
      <c r="HA26" t="s">
        <v>351</v>
      </c>
      <c r="HB26" t="s">
        <v>351</v>
      </c>
      <c r="HC26" t="s">
        <v>351</v>
      </c>
      <c r="HD26">
        <v>0</v>
      </c>
      <c r="HE26">
        <v>100</v>
      </c>
      <c r="HF26">
        <v>100</v>
      </c>
      <c r="HG26">
        <v>1.5760000000000001</v>
      </c>
      <c r="HH26">
        <v>0.23</v>
      </c>
      <c r="HI26">
        <v>2</v>
      </c>
      <c r="HJ26">
        <v>506.89100000000002</v>
      </c>
      <c r="HK26">
        <v>477.90300000000002</v>
      </c>
      <c r="HL26">
        <v>22.246600000000001</v>
      </c>
      <c r="HM26">
        <v>30.623899999999999</v>
      </c>
      <c r="HN26">
        <v>30.0001</v>
      </c>
      <c r="HO26">
        <v>30.7117</v>
      </c>
      <c r="HP26">
        <v>30.729299999999999</v>
      </c>
      <c r="HQ26">
        <v>36.5991</v>
      </c>
      <c r="HR26">
        <v>30.71</v>
      </c>
      <c r="HS26">
        <v>0</v>
      </c>
      <c r="HT26">
        <v>22.234300000000001</v>
      </c>
      <c r="HU26">
        <v>800</v>
      </c>
      <c r="HV26">
        <v>17.2712</v>
      </c>
      <c r="HW26">
        <v>101.795</v>
      </c>
      <c r="HX26">
        <v>101.69199999999999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19</v>
      </c>
    </row>
    <row r="12" spans="1:2" x14ac:dyDescent="0.25">
      <c r="A12" t="s">
        <v>21</v>
      </c>
      <c r="B12" t="s">
        <v>17</v>
      </c>
    </row>
    <row r="13" spans="1:2" x14ac:dyDescent="0.25">
      <c r="A13" t="s">
        <v>22</v>
      </c>
      <c r="B13" t="s">
        <v>11</v>
      </c>
    </row>
    <row r="14" spans="1:2" x14ac:dyDescent="0.25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28610</cp:lastModifiedBy>
  <dcterms:created xsi:type="dcterms:W3CDTF">2019-08-24T16:12:05Z</dcterms:created>
  <dcterms:modified xsi:type="dcterms:W3CDTF">2019-08-28T00:25:31Z</dcterms:modified>
</cp:coreProperties>
</file>