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278BB4EF-A145-45E2-97E8-9485CA845CA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7" i="1" l="1"/>
  <c r="BT27" i="1"/>
  <c r="BR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V27" i="1" s="1"/>
  <c r="W27" i="1"/>
  <c r="O27" i="1"/>
  <c r="BU26" i="1"/>
  <c r="BT26" i="1"/>
  <c r="BS26" i="1" s="1"/>
  <c r="AW26" i="1" s="1"/>
  <c r="AY26" i="1" s="1"/>
  <c r="BR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V26" i="1" s="1"/>
  <c r="W26" i="1"/>
  <c r="O26" i="1"/>
  <c r="BU25" i="1"/>
  <c r="BT25" i="1"/>
  <c r="BR25" i="1"/>
  <c r="BI25" i="1"/>
  <c r="BH25" i="1"/>
  <c r="BG25" i="1"/>
  <c r="BF25" i="1"/>
  <c r="BE25" i="1"/>
  <c r="BB25" i="1"/>
  <c r="AZ25" i="1"/>
  <c r="AU25" i="1"/>
  <c r="AO25" i="1"/>
  <c r="AP25" i="1" s="1"/>
  <c r="AK25" i="1"/>
  <c r="AI25" i="1" s="1"/>
  <c r="X25" i="1"/>
  <c r="W25" i="1"/>
  <c r="V25" i="1"/>
  <c r="O25" i="1"/>
  <c r="BU24" i="1"/>
  <c r="BT24" i="1"/>
  <c r="BR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W24" i="1"/>
  <c r="V24" i="1" s="1"/>
  <c r="O24" i="1"/>
  <c r="BU23" i="1"/>
  <c r="BT23" i="1"/>
  <c r="BR23" i="1"/>
  <c r="BI23" i="1"/>
  <c r="BH23" i="1"/>
  <c r="BG23" i="1"/>
  <c r="BF23" i="1"/>
  <c r="BE23" i="1"/>
  <c r="BB23" i="1"/>
  <c r="AZ23" i="1"/>
  <c r="AU23" i="1"/>
  <c r="AO23" i="1"/>
  <c r="AP23" i="1" s="1"/>
  <c r="AK23" i="1"/>
  <c r="AI23" i="1" s="1"/>
  <c r="X23" i="1"/>
  <c r="W23" i="1"/>
  <c r="V23" i="1" s="1"/>
  <c r="O23" i="1"/>
  <c r="BU22" i="1"/>
  <c r="BT22" i="1"/>
  <c r="BR22" i="1"/>
  <c r="BI22" i="1"/>
  <c r="BH22" i="1"/>
  <c r="BG22" i="1"/>
  <c r="BF22" i="1"/>
  <c r="BE22" i="1"/>
  <c r="AZ22" i="1" s="1"/>
  <c r="BB22" i="1"/>
  <c r="AU22" i="1"/>
  <c r="AP22" i="1"/>
  <c r="AO22" i="1"/>
  <c r="AK22" i="1"/>
  <c r="AI22" i="1" s="1"/>
  <c r="X22" i="1"/>
  <c r="W22" i="1"/>
  <c r="O22" i="1"/>
  <c r="BU21" i="1"/>
  <c r="BT21" i="1"/>
  <c r="BS21" i="1" s="1"/>
  <c r="AW21" i="1" s="1"/>
  <c r="AY21" i="1" s="1"/>
  <c r="BR21" i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O21" i="1"/>
  <c r="BU20" i="1"/>
  <c r="BT20" i="1"/>
  <c r="BR20" i="1"/>
  <c r="BS20" i="1" s="1"/>
  <c r="R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V20" i="1" s="1"/>
  <c r="W20" i="1"/>
  <c r="O20" i="1"/>
  <c r="BU19" i="1"/>
  <c r="BT19" i="1"/>
  <c r="BR19" i="1"/>
  <c r="BS19" i="1" s="1"/>
  <c r="AW19" i="1" s="1"/>
  <c r="AY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M19" i="1" s="1"/>
  <c r="X19" i="1"/>
  <c r="W19" i="1"/>
  <c r="V19" i="1"/>
  <c r="O19" i="1"/>
  <c r="BU18" i="1"/>
  <c r="BT18" i="1"/>
  <c r="BR18" i="1"/>
  <c r="BS18" i="1" s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 s="1"/>
  <c r="X18" i="1"/>
  <c r="W18" i="1"/>
  <c r="V18" i="1" s="1"/>
  <c r="O18" i="1"/>
  <c r="BU17" i="1"/>
  <c r="BT17" i="1"/>
  <c r="BR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/>
  <c r="O17" i="1"/>
  <c r="H18" i="1" l="1"/>
  <c r="I18" i="1"/>
  <c r="AX18" i="1" s="1"/>
  <c r="M23" i="1"/>
  <c r="AJ23" i="1"/>
  <c r="I23" i="1"/>
  <c r="AX23" i="1" s="1"/>
  <c r="H25" i="1"/>
  <c r="Z25" i="1" s="1"/>
  <c r="I25" i="1"/>
  <c r="AX25" i="1" s="1"/>
  <c r="BS17" i="1"/>
  <c r="AW17" i="1" s="1"/>
  <c r="AY17" i="1" s="1"/>
  <c r="V21" i="1"/>
  <c r="BS23" i="1"/>
  <c r="V22" i="1"/>
  <c r="BS24" i="1"/>
  <c r="R24" i="1" s="1"/>
  <c r="BS27" i="1"/>
  <c r="BS25" i="1"/>
  <c r="BS22" i="1"/>
  <c r="AW22" i="1" s="1"/>
  <c r="AY22" i="1" s="1"/>
  <c r="AW23" i="1"/>
  <c r="AY23" i="1" s="1"/>
  <c r="R23" i="1"/>
  <c r="AJ21" i="1"/>
  <c r="M21" i="1"/>
  <c r="H21" i="1"/>
  <c r="J21" i="1"/>
  <c r="I21" i="1"/>
  <c r="AX21" i="1" s="1"/>
  <c r="BA21" i="1" s="1"/>
  <c r="AW24" i="1"/>
  <c r="AY24" i="1" s="1"/>
  <c r="J20" i="1"/>
  <c r="I20" i="1"/>
  <c r="AX20" i="1" s="1"/>
  <c r="H20" i="1"/>
  <c r="M20" i="1"/>
  <c r="AJ20" i="1"/>
  <c r="M26" i="1"/>
  <c r="J26" i="1"/>
  <c r="I26" i="1"/>
  <c r="AX26" i="1" s="1"/>
  <c r="BA26" i="1" s="1"/>
  <c r="H26" i="1"/>
  <c r="AJ26" i="1"/>
  <c r="J27" i="1"/>
  <c r="I27" i="1"/>
  <c r="AX27" i="1" s="1"/>
  <c r="H27" i="1"/>
  <c r="AJ27" i="1"/>
  <c r="M27" i="1"/>
  <c r="Z18" i="1"/>
  <c r="AW18" i="1"/>
  <c r="AY18" i="1" s="1"/>
  <c r="R18" i="1"/>
  <c r="S20" i="1"/>
  <c r="T20" i="1" s="1"/>
  <c r="I22" i="1"/>
  <c r="AX22" i="1" s="1"/>
  <c r="H22" i="1"/>
  <c r="AJ22" i="1"/>
  <c r="M22" i="1"/>
  <c r="J22" i="1"/>
  <c r="R27" i="1"/>
  <c r="AW27" i="1"/>
  <c r="AY27" i="1" s="1"/>
  <c r="AW25" i="1"/>
  <c r="BA25" i="1" s="1"/>
  <c r="R25" i="1"/>
  <c r="M17" i="1"/>
  <c r="J18" i="1"/>
  <c r="AJ19" i="1"/>
  <c r="AW20" i="1"/>
  <c r="AY20" i="1" s="1"/>
  <c r="H23" i="1"/>
  <c r="M24" i="1"/>
  <c r="J25" i="1"/>
  <c r="AJ17" i="1"/>
  <c r="I19" i="1"/>
  <c r="AX19" i="1" s="1"/>
  <c r="BA19" i="1" s="1"/>
  <c r="J23" i="1"/>
  <c r="AJ24" i="1"/>
  <c r="H19" i="1"/>
  <c r="R21" i="1"/>
  <c r="H17" i="1"/>
  <c r="M18" i="1"/>
  <c r="J19" i="1"/>
  <c r="R19" i="1"/>
  <c r="H24" i="1"/>
  <c r="M25" i="1"/>
  <c r="R26" i="1"/>
  <c r="I17" i="1"/>
  <c r="AX17" i="1" s="1"/>
  <c r="I24" i="1"/>
  <c r="AX24" i="1" s="1"/>
  <c r="AJ18" i="1"/>
  <c r="AJ25" i="1"/>
  <c r="R17" i="1" l="1"/>
  <c r="S17" i="1" s="1"/>
  <c r="T17" i="1" s="1"/>
  <c r="P17" i="1" s="1"/>
  <c r="N17" i="1" s="1"/>
  <c r="Q17" i="1" s="1"/>
  <c r="K17" i="1" s="1"/>
  <c r="L17" i="1" s="1"/>
  <c r="BA18" i="1"/>
  <c r="BA17" i="1"/>
  <c r="R22" i="1"/>
  <c r="AA20" i="1"/>
  <c r="U20" i="1"/>
  <c r="Y20" i="1" s="1"/>
  <c r="AB20" i="1"/>
  <c r="BA24" i="1"/>
  <c r="Z17" i="1"/>
  <c r="AY25" i="1"/>
  <c r="S27" i="1"/>
  <c r="T27" i="1" s="1"/>
  <c r="P27" i="1" s="1"/>
  <c r="N27" i="1" s="1"/>
  <c r="Q27" i="1" s="1"/>
  <c r="K27" i="1" s="1"/>
  <c r="L27" i="1" s="1"/>
  <c r="Z27" i="1"/>
  <c r="S24" i="1"/>
  <c r="T24" i="1" s="1"/>
  <c r="P24" i="1" s="1"/>
  <c r="N24" i="1" s="1"/>
  <c r="Q24" i="1" s="1"/>
  <c r="K24" i="1" s="1"/>
  <c r="L24" i="1" s="1"/>
  <c r="S23" i="1"/>
  <c r="T23" i="1" s="1"/>
  <c r="P23" i="1" s="1"/>
  <c r="N23" i="1" s="1"/>
  <c r="Q23" i="1" s="1"/>
  <c r="K23" i="1" s="1"/>
  <c r="L23" i="1" s="1"/>
  <c r="S22" i="1"/>
  <c r="T22" i="1" s="1"/>
  <c r="Z23" i="1"/>
  <c r="S18" i="1"/>
  <c r="T18" i="1" s="1"/>
  <c r="S26" i="1"/>
  <c r="T26" i="1" s="1"/>
  <c r="P26" i="1" s="1"/>
  <c r="N26" i="1" s="1"/>
  <c r="Q26" i="1" s="1"/>
  <c r="K26" i="1" s="1"/>
  <c r="L26" i="1" s="1"/>
  <c r="Z19" i="1"/>
  <c r="Z20" i="1"/>
  <c r="P20" i="1"/>
  <c r="N20" i="1" s="1"/>
  <c r="Q20" i="1" s="1"/>
  <c r="K20" i="1" s="1"/>
  <c r="L20" i="1" s="1"/>
  <c r="BA23" i="1"/>
  <c r="BA20" i="1"/>
  <c r="S25" i="1"/>
  <c r="T25" i="1" s="1"/>
  <c r="S21" i="1"/>
  <c r="T21" i="1" s="1"/>
  <c r="P21" i="1" s="1"/>
  <c r="N21" i="1" s="1"/>
  <c r="Q21" i="1" s="1"/>
  <c r="K21" i="1" s="1"/>
  <c r="L21" i="1" s="1"/>
  <c r="BA27" i="1"/>
  <c r="Z24" i="1"/>
  <c r="Z22" i="1"/>
  <c r="Z26" i="1"/>
  <c r="Z21" i="1"/>
  <c r="S19" i="1"/>
  <c r="T19" i="1" s="1"/>
  <c r="BA22" i="1"/>
  <c r="U18" i="1" l="1"/>
  <c r="Y18" i="1" s="1"/>
  <c r="AA18" i="1"/>
  <c r="AB18" i="1"/>
  <c r="AC18" i="1" s="1"/>
  <c r="P18" i="1"/>
  <c r="N18" i="1" s="1"/>
  <c r="Q18" i="1" s="1"/>
  <c r="K18" i="1" s="1"/>
  <c r="L18" i="1" s="1"/>
  <c r="AA24" i="1"/>
  <c r="U24" i="1"/>
  <c r="Y24" i="1" s="1"/>
  <c r="AB24" i="1"/>
  <c r="U21" i="1"/>
  <c r="Y21" i="1" s="1"/>
  <c r="AB21" i="1"/>
  <c r="AA21" i="1"/>
  <c r="U19" i="1"/>
  <c r="Y19" i="1" s="1"/>
  <c r="AB19" i="1"/>
  <c r="AA19" i="1"/>
  <c r="U25" i="1"/>
  <c r="Y25" i="1" s="1"/>
  <c r="AB25" i="1"/>
  <c r="AA25" i="1"/>
  <c r="P25" i="1"/>
  <c r="N25" i="1" s="1"/>
  <c r="Q25" i="1" s="1"/>
  <c r="K25" i="1" s="1"/>
  <c r="L25" i="1" s="1"/>
  <c r="U27" i="1"/>
  <c r="Y27" i="1" s="1"/>
  <c r="AB27" i="1"/>
  <c r="AC27" i="1" s="1"/>
  <c r="AA27" i="1"/>
  <c r="AC20" i="1"/>
  <c r="AB22" i="1"/>
  <c r="U22" i="1"/>
  <c r="Y22" i="1" s="1"/>
  <c r="AA22" i="1"/>
  <c r="P19" i="1"/>
  <c r="N19" i="1" s="1"/>
  <c r="Q19" i="1" s="1"/>
  <c r="K19" i="1" s="1"/>
  <c r="L19" i="1" s="1"/>
  <c r="AA17" i="1"/>
  <c r="AB17" i="1"/>
  <c r="AC17" i="1" s="1"/>
  <c r="U17" i="1"/>
  <c r="Y17" i="1" s="1"/>
  <c r="P22" i="1"/>
  <c r="N22" i="1" s="1"/>
  <c r="Q22" i="1" s="1"/>
  <c r="K22" i="1" s="1"/>
  <c r="L22" i="1" s="1"/>
  <c r="U26" i="1"/>
  <c r="Y26" i="1" s="1"/>
  <c r="AB26" i="1"/>
  <c r="AA26" i="1"/>
  <c r="U23" i="1"/>
  <c r="Y23" i="1" s="1"/>
  <c r="AB23" i="1"/>
  <c r="AA23" i="1"/>
  <c r="AC21" i="1" l="1"/>
  <c r="AC19" i="1"/>
  <c r="AC23" i="1"/>
  <c r="AC26" i="1"/>
  <c r="AC25" i="1"/>
  <c r="AC24" i="1"/>
  <c r="AC22" i="1"/>
</calcChain>
</file>

<file path=xl/sharedStrings.xml><?xml version="1.0" encoding="utf-8"?>
<sst xmlns="http://schemas.openxmlformats.org/spreadsheetml/2006/main" count="1427" uniqueCount="343">
  <si>
    <t>File opened</t>
  </si>
  <si>
    <t>2019-08-24 15:30:52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</si>
  <si>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</si>
  <si>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</si>
  <si>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</si>
  <si>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</si>
  <si>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</si>
  <si>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</si>
  <si>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</si>
  <si>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</si>
  <si>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</si>
  <si>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</si>
  <si>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</si>
  <si>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{"tazero": "0.00774765", "flowazero": "0.4286", "ssa_ref": "36614.9", "h2obspan2b": "0.0963575", "co2bzero": "0.880288", "co2aspanconc2": "0", "h2oazero": "1.00263", "co2bspan2b": "0.162103", "co2bspan2": "0", "h2obspanconc1": "20", "h2oaspan2": "0", "co2aspan2b": "0.163711", "co2aspanconc1": "1002", "co2azero": "0.869071", "h2oaspan2a": "0.0661155", "tbzero": "0.197721", "co2aspan1": "0.992625", "flowmeterzero": "0.991801", "co2bspanconc2": "0", "co2bspan2a": "0.163389", "flowbzero": "0.20796", "h2oaspanconc1": "12.19", "h2obspan2a": "0.0975941", "h2obspan1": "0.998578", "h2oaspanconc2": "0", "co2bspanconc1": "1002", "h2obspanconc2": "0", "h2obspan2": "0", "ssb_ref": "36526.8", "chamberpressurezero": "2.57337", "h2oaspan1": "1.00223", "co2aspan2": "0", "co2aspan2a": "0.164928", "oxygen": "21", "h2oaspan2b": "0.0662632", "h2obzero": "1.01783", "co2bspan1": "0.992131"}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</si>
  <si>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</si>
  <si>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</si>
  <si>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</si>
  <si>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</si>
  <si>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</si>
  <si>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</si>
  <si>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</si>
  <si>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</si>
  <si>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</si>
  <si>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15:30:52</t>
  </si>
  <si>
    <t>Stability Definition:	A (GasEx): Slp&lt;0.3 Std&lt;0.5	gsw (GasEx): Slp&lt;1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</si>
  <si>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</si>
  <si>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</si>
  <si>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</si>
  <si>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</si>
  <si>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</si>
  <si>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</si>
  <si>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</si>
  <si>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</si>
  <si>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</si>
  <si>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</si>
  <si>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</si>
  <si>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</si>
  <si>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</si>
  <si>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</si>
  <si>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</si>
  <si>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</si>
  <si>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</si>
  <si>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</si>
  <si>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</si>
  <si>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</si>
  <si>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</si>
  <si>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</si>
  <si>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</si>
  <si>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</si>
  <si>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</si>
  <si>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</si>
  <si>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</si>
  <si>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</si>
  <si>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</si>
  <si>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</si>
  <si>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</si>
  <si>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</si>
  <si>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</si>
  <si>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</si>
  <si>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</si>
  <si>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</si>
  <si>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</si>
  <si>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</si>
  <si>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</si>
  <si>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</si>
  <si>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</si>
  <si>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</si>
  <si>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</si>
  <si>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</si>
  <si>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</si>
  <si>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</si>
  <si>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1.03404 73.7926 383.169 615.575 846.209 1051.07 1225.87 1394.5</t>
  </si>
  <si>
    <t>Fs_true</t>
  </si>
  <si>
    <t>-0.0945659 98.7461 401.969 600.047 801.227 1001.1 1198.91 1401.13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</si>
  <si>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</si>
  <si>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</si>
  <si>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</si>
  <si>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</si>
  <si>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</si>
  <si>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</si>
  <si>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</si>
  <si>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</si>
  <si>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</si>
  <si>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</si>
  <si>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</si>
  <si>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</si>
  <si>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</si>
  <si>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</si>
  <si>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</si>
  <si>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</si>
  <si>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</si>
  <si>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</si>
  <si>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</si>
  <si>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</si>
  <si>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</si>
  <si>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</si>
  <si>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</si>
  <si>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</si>
  <si>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</si>
  <si>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</si>
  <si>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</si>
  <si>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</si>
  <si>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</si>
  <si>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</si>
  <si>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</si>
  <si>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</si>
  <si>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</si>
  <si>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</si>
  <si>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</si>
  <si>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</si>
  <si>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</si>
  <si>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</si>
  <si>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</si>
  <si>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</si>
  <si>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</si>
  <si>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</si>
  <si>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</si>
  <si>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</si>
  <si>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</si>
  <si>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</si>
  <si>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</si>
  <si>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</si>
  <si>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</si>
  <si>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</si>
  <si>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</si>
  <si>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</si>
  <si>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</si>
  <si>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</si>
  <si>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</si>
  <si>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</si>
  <si>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</si>
  <si>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</si>
  <si>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</si>
  <si>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</si>
  <si>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</si>
  <si>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</si>
  <si>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</si>
  <si>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</si>
  <si>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</si>
  <si>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</si>
  <si>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</si>
  <si>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</si>
  <si>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</si>
  <si>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</si>
  <si>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</si>
  <si>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</si>
  <si>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</si>
  <si>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</si>
  <si>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</si>
  <si>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</si>
  <si>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</si>
  <si>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</si>
  <si>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</si>
  <si>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</si>
  <si>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</si>
  <si>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</si>
  <si>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</si>
  <si>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</si>
  <si>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</si>
  <si>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</si>
  <si>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</si>
  <si>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</si>
  <si>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</si>
  <si>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</si>
  <si>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</si>
  <si>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</si>
  <si>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</si>
  <si>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</si>
  <si>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</si>
  <si>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</si>
  <si>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</si>
  <si>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</si>
  <si>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</si>
  <si>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</si>
  <si>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</si>
  <si>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</si>
  <si>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</si>
  <si>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</si>
  <si>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</si>
  <si>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</si>
  <si>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</si>
  <si>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</si>
  <si>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</si>
  <si>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</si>
  <si>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</si>
  <si>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</si>
  <si>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</si>
  <si>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</si>
  <si>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</si>
  <si>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</si>
  <si>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</si>
  <si>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</si>
  <si>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</si>
  <si>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</si>
  <si>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</si>
  <si>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</si>
  <si>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</si>
  <si>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</si>
  <si>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</si>
  <si>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</si>
  <si>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</si>
  <si>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</si>
  <si>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</si>
  <si>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</si>
  <si>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</si>
  <si>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</si>
  <si>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</si>
  <si>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</si>
  <si>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</si>
  <si>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</si>
  <si>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</si>
  <si>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</si>
  <si>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</si>
  <si>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</si>
  <si>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</si>
  <si>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</si>
  <si>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</si>
  <si>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</si>
  <si>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</si>
  <si>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</si>
  <si>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</si>
  <si>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</si>
  <si>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</si>
  <si>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</si>
  <si>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</si>
  <si>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</si>
  <si>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</si>
  <si>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</si>
  <si>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</si>
  <si>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</si>
  <si>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</si>
  <si>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</si>
  <si>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</si>
  <si>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</si>
  <si>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</si>
  <si>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</si>
  <si>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</si>
  <si>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</si>
  <si>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</si>
  <si>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</si>
  <si>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</si>
  <si>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</si>
  <si>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</si>
  <si>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</si>
  <si>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</si>
  <si>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</si>
  <si>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</si>
  <si>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</si>
  <si>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</si>
  <si>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</si>
  <si>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</si>
  <si>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</si>
  <si>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</si>
  <si>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</si>
  <si>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</si>
  <si>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</si>
  <si>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</si>
  <si>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</si>
  <si>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</si>
  <si>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</si>
  <si>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</si>
  <si>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</si>
  <si>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</si>
  <si>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</si>
  <si>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</si>
  <si>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</si>
  <si>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</si>
  <si>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</si>
  <si>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</si>
  <si>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</si>
  <si>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</si>
  <si>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</si>
  <si>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</si>
  <si>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</si>
  <si>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</si>
  <si>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</si>
  <si>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20190824 15:37:45</t>
  </si>
  <si>
    <t>15:37:45</t>
  </si>
  <si>
    <t>MPF-1926-20190824-15_37_47</t>
  </si>
  <si>
    <t>DARK-1927-20190824-15_37_54</t>
  </si>
  <si>
    <t>0: Broadleaf</t>
  </si>
  <si>
    <t>15:36:59</t>
  </si>
  <si>
    <t>2/2</t>
  </si>
  <si>
    <t>5</t>
  </si>
  <si>
    <t>11111111</t>
  </si>
  <si>
    <t>oooooooo</t>
  </si>
  <si>
    <t>off</t>
  </si>
  <si>
    <t>20190824 15:39:46</t>
  </si>
  <si>
    <t>15:39:46</t>
  </si>
  <si>
    <t>MPF-1928-20190824-15_39_47</t>
  </si>
  <si>
    <t>DARK-1929-20190824-15_39_55</t>
  </si>
  <si>
    <t>15:39:07</t>
  </si>
  <si>
    <t>1/2</t>
  </si>
  <si>
    <t>20190824 15:41:46</t>
  </si>
  <si>
    <t>15:41:46</t>
  </si>
  <si>
    <t>MPF-1930-20190824-15_41_48</t>
  </si>
  <si>
    <t>DARK-1931-20190824-15_41_55</t>
  </si>
  <si>
    <t>15:40:54</t>
  </si>
  <si>
    <t>20190824 15:43:47</t>
  </si>
  <si>
    <t>15:43:47</t>
  </si>
  <si>
    <t>MPF-1932-20190824-15_43_48</t>
  </si>
  <si>
    <t>DARK-1933-20190824-15_43_56</t>
  </si>
  <si>
    <t>15:42:58</t>
  </si>
  <si>
    <t>20190824 15:45:40</t>
  </si>
  <si>
    <t>15:45:40</t>
  </si>
  <si>
    <t>MPF-1934-20190824-15_45_41</t>
  </si>
  <si>
    <t>DARK-1935-20190824-15_45_48</t>
  </si>
  <si>
    <t>15:44:57</t>
  </si>
  <si>
    <t>20190824 15:47:40</t>
  </si>
  <si>
    <t>15:47:40</t>
  </si>
  <si>
    <t>MPF-1936-20190824-15_47_41</t>
  </si>
  <si>
    <t>DARK-1937-20190824-15_47_49</t>
  </si>
  <si>
    <t>15:48:15</t>
  </si>
  <si>
    <t>20190824 15:50:17</t>
  </si>
  <si>
    <t>15:50:17</t>
  </si>
  <si>
    <t>MPF-1938-20190824-15_50_18</t>
  </si>
  <si>
    <t>DARK-1939-20190824-15_50_25</t>
  </si>
  <si>
    <t>15:49:19</t>
  </si>
  <si>
    <t>20190824 15:51:31</t>
  </si>
  <si>
    <t>15:51:31</t>
  </si>
  <si>
    <t>MPF-1940-20190824-15_51_32</t>
  </si>
  <si>
    <t>DARK-1941-20190824-15_51_40</t>
  </si>
  <si>
    <t>15:52:01</t>
  </si>
  <si>
    <t>20190824 15:54:02</t>
  </si>
  <si>
    <t>15:54:02</t>
  </si>
  <si>
    <t>MPF-1942-20190824-15_54_03</t>
  </si>
  <si>
    <t>DARK-1943-20190824-15_54_11</t>
  </si>
  <si>
    <t>15:53:22</t>
  </si>
  <si>
    <t>20190824 15:56:03</t>
  </si>
  <si>
    <t>15:56:03</t>
  </si>
  <si>
    <t>MPF-1944-20190824-15_56_04</t>
  </si>
  <si>
    <t>DARK-1945-20190824-15_56_12</t>
  </si>
  <si>
    <t>15:56:27</t>
  </si>
  <si>
    <t>20190824 15:58:25</t>
  </si>
  <si>
    <t>15:58:25</t>
  </si>
  <si>
    <t>MPF-1946-20190824-15_58_27</t>
  </si>
  <si>
    <t>DARK-1947-20190824-15_58_34</t>
  </si>
  <si>
    <t>15:58:45</t>
  </si>
  <si>
    <t>20190824 16:00:47</t>
  </si>
  <si>
    <t>16:00:47</t>
  </si>
  <si>
    <t>MPF-1948-20190824-16_00_48</t>
  </si>
  <si>
    <t>DARK-1949-20190824-16_00_55</t>
  </si>
  <si>
    <t>15:59:42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</si>
</sst>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21.532929911566708</c:v>
                </c:pt>
                <c:pt idx="1">
                  <c:v>18.088885078752849</c:v>
                </c:pt>
                <c:pt idx="2">
                  <c:v>15.258147110318051</c:v>
                </c:pt>
                <c:pt idx="3">
                  <c:v>10.171810490925889</c:v>
                </c:pt>
                <c:pt idx="4">
                  <c:v>0.4338260472139121</c:v>
                </c:pt>
                <c:pt idx="5">
                  <c:v>23.327609019664312</c:v>
                </c:pt>
                <c:pt idx="6">
                  <c:v>24.124363249627578</c:v>
                </c:pt>
                <c:pt idx="7">
                  <c:v>24.393745880089899</c:v>
                </c:pt>
                <c:pt idx="8">
                  <c:v>23.130857589549645</c:v>
                </c:pt>
                <c:pt idx="9">
                  <c:v>22.470456103020389</c:v>
                </c:pt>
                <c:pt idx="10">
                  <c:v>22.88694935678517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50.250163591274209</c:v>
                </c:pt>
                <c:pt idx="1">
                  <c:v>36.33325120138835</c:v>
                </c:pt>
                <c:pt idx="2">
                  <c:v>34.344795061105273</c:v>
                </c:pt>
                <c:pt idx="3">
                  <c:v>15.849482118404993</c:v>
                </c:pt>
                <c:pt idx="4">
                  <c:v>-5.6320279231324655</c:v>
                </c:pt>
                <c:pt idx="5">
                  <c:v>203.11727626762027</c:v>
                </c:pt>
                <c:pt idx="6">
                  <c:v>260.03667427940002</c:v>
                </c:pt>
                <c:pt idx="7">
                  <c:v>231.20218187858976</c:v>
                </c:pt>
                <c:pt idx="8">
                  <c:v>184.36514764230535</c:v>
                </c:pt>
                <c:pt idx="9">
                  <c:v>108.56283828511623</c:v>
                </c:pt>
                <c:pt idx="10">
                  <c:v>168.50425581186417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4-4C5D-A040-F7D55065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27056"/>
        <c:axId val="422931648"/>
      </c:scatterChart>
      <c:valAx>
        <c:axId val="4229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1648"/>
        <c:crosses val="autoZero"/>
        <c:crossBetween val="midCat"/>
      </c:valAx>
      <c:valAx>
        <c:axId val="4229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0</xdr:rowOff>
    </xdr:from>
    <xdr:to>
      <xdr:col>21</xdr:col>
      <xdr:colOff>485775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0C2A6-EE0C-4D4C-A2EA-B3E3203D9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7"/>
  <sheetViews>
    <sheetView tabSelected="1" workbookViewId="0">
      <selection activeCell="L5" sqref="L5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1566679065.9000001</v>
      </c>
      <c r="C17">
        <v>0</v>
      </c>
      <c r="D17" t="s">
        <v>276</v>
      </c>
      <c r="E17" t="s">
        <v>277</v>
      </c>
      <c r="G17">
        <v>1566679065.9000001</v>
      </c>
      <c r="H17">
        <f t="shared" ref="H17:H27" si="0">CB17*AI17*(BZ17-CA17)/(100*$B$5*(1000-AI17*BZ17))</f>
        <v>2.0171541817924146E-3</v>
      </c>
      <c r="I17">
        <f t="shared" ref="I17:I27" si="1">CB17*AI17*(BY17-BX17*(1000-AI17*CA17)/(1000-AI17*BZ17))/(100*$B$5)</f>
        <v>21.532929911566708</v>
      </c>
      <c r="J17">
        <f t="shared" ref="J17:J27" si="2">BX17 - IF(AI17&gt;1, I17*$B$5*100/(AK17*CH17), 0)</f>
        <v>373.25700000000001</v>
      </c>
      <c r="K17">
        <f t="shared" ref="K17:K27" si="3">((Q17-H17/2)*J17-I17)/(Q17+H17/2)</f>
        <v>50.250163591274209</v>
      </c>
      <c r="L17">
        <f t="shared" ref="L17:L27" si="4">K17*(CC17+CD17)/1000</f>
        <v>5.0141576505264922</v>
      </c>
      <c r="M17">
        <f t="shared" ref="M17:M27" si="5">(BX17 - IF(AI17&gt;1, I17*$B$5*100/(AK17*CH17), 0))*(CC17+CD17)/1000</f>
        <v>37.245041775099004</v>
      </c>
      <c r="N17">
        <f t="shared" ref="N17:N27" si="6">2/((1/P17-1/O17)+SIGN(P17)*SQRT((1/P17-1/O17)*(1/P17-1/O17) + 4*$C$5/(($C$5+1)*($C$5+1))*(2*1/P17*1/O17-1/O17*1/O17)))</f>
        <v>0.11132850224679208</v>
      </c>
      <c r="O17">
        <f t="shared" ref="O17:O27" si="7">AF17+AE17*$B$5+AD17*$B$5*$B$5</f>
        <v>2.2546948450234536</v>
      </c>
      <c r="P17">
        <f t="shared" ref="P17:P27" si="8">H17*(1000-(1000*0.61365*EXP(17.502*T17/(240.97+T17))/(CC17+CD17)+BZ17)/2)/(1000*0.61365*EXP(17.502*T17/(240.97+T17))/(CC17+CD17)-BZ17)</f>
        <v>0.10836236683146939</v>
      </c>
      <c r="Q17">
        <f t="shared" ref="Q17:Q27" si="9">1/(($C$5+1)/(N17/1.6)+1/(O17/1.37)) + $C$5/(($C$5+1)/(N17/1.6) + $C$5/(O17/1.37))</f>
        <v>6.798639242052297E-2</v>
      </c>
      <c r="R17">
        <f t="shared" ref="R17:R27" si="10">(BS17*BU17)</f>
        <v>321.4392612477385</v>
      </c>
      <c r="S17">
        <f t="shared" ref="S17:S27" si="11">(CE17+(R17+2*0.95*0.0000000567*(((CE17+$B$7)+273)^4-(CE17+273)^4)-44100*H17)/(1.84*29.3*O17+8*0.95*0.0000000567*(CE17+273)^3))</f>
        <v>26.957116794602449</v>
      </c>
      <c r="T17">
        <f t="shared" ref="T17:T27" si="12">($C$7*CF17+$D$7*CG17+$E$7*S17)</f>
        <v>27.004100000000001</v>
      </c>
      <c r="U17">
        <f t="shared" ref="U17:U27" si="13">0.61365*EXP(17.502*T17/(240.97+T17))</f>
        <v>3.5800216562898814</v>
      </c>
      <c r="V17">
        <f t="shared" ref="V17:V27" si="14">(W17/X17*100)</f>
        <v>55.051237364779425</v>
      </c>
      <c r="W17">
        <f t="shared" ref="W17:W27" si="15">BZ17*(CC17+CD17)/1000</f>
        <v>1.7723717345247001</v>
      </c>
      <c r="X17">
        <f t="shared" ref="X17:X27" si="16">0.61365*EXP(17.502*CE17/(240.97+CE17))</f>
        <v>3.2194948185826333</v>
      </c>
      <c r="Y17">
        <f t="shared" ref="Y17:Y27" si="17">(U17-BZ17*(CC17+CD17)/1000)</f>
        <v>1.8076499217651814</v>
      </c>
      <c r="Z17">
        <f t="shared" ref="Z17:Z27" si="18">(-H17*44100)</f>
        <v>-88.956499417045478</v>
      </c>
      <c r="AA17">
        <f t="shared" ref="AA17:AA27" si="19">2*29.3*O17*0.92*(CE17-T17)</f>
        <v>-218.21573075210063</v>
      </c>
      <c r="AB17">
        <f t="shared" ref="AB17:AB27" si="20">2*0.95*0.0000000567*(((CE17+$B$7)+273)^4-(T17+273)^4)</f>
        <v>-20.700982332030627</v>
      </c>
      <c r="AC17">
        <f t="shared" ref="AC17:AC27" si="21">R17+AB17+Z17+AA17</f>
        <v>-6.4339512534382095</v>
      </c>
      <c r="AD17">
        <v>-4.1310258777662902E-2</v>
      </c>
      <c r="AE17">
        <v>4.6374384455359699E-2</v>
      </c>
      <c r="AF17">
        <v>3.4636178542871598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MAX(0,($B$13+$C$13*CH17)/(1+$D$13*CH17)*CC17/(CE17+273)*$E$13)</f>
        <v>52994.876442576104</v>
      </c>
      <c r="AL17">
        <v>0</v>
      </c>
      <c r="AM17">
        <v>0</v>
      </c>
      <c r="AN17">
        <v>0</v>
      </c>
      <c r="AO17">
        <f t="shared" ref="AO17:AO27" si="25">AN17-AM17</f>
        <v>0</v>
      </c>
      <c r="AP17" t="e">
        <f t="shared" ref="AP17:AP27" si="26">AO17/AN17</f>
        <v>#DIV/0!</v>
      </c>
      <c r="AQ17">
        <v>-1</v>
      </c>
      <c r="AR17" t="s">
        <v>278</v>
      </c>
      <c r="AS17">
        <v>735.92449999999997</v>
      </c>
      <c r="AT17">
        <v>865.59500000000003</v>
      </c>
      <c r="AU17">
        <f t="shared" ref="AU17:AU27" si="27">1-AS17/AT17</f>
        <v>0.14980504739514444</v>
      </c>
      <c r="AV17">
        <v>0.5</v>
      </c>
      <c r="AW17">
        <f t="shared" ref="AW17:AW27" si="28">BS17</f>
        <v>1681.196700083769</v>
      </c>
      <c r="AX17">
        <f t="shared" ref="AX17:AX27" si="29">I17</f>
        <v>21.532929911566708</v>
      </c>
      <c r="AY17">
        <f t="shared" ref="AY17:AY27" si="30">AU17*AV17*AW17</f>
        <v>125.92587566830473</v>
      </c>
      <c r="AZ17">
        <f t="shared" ref="AZ17:AZ27" si="31">BE17/AT17</f>
        <v>0.36388264719643715</v>
      </c>
      <c r="BA17">
        <f t="shared" ref="BA17:BA27" si="32">(AX17-AQ17)/AW17</f>
        <v>1.3402911099244937E-2</v>
      </c>
      <c r="BB17">
        <f t="shared" ref="BB17:BB27" si="33">(AN17-AT17)/AT17</f>
        <v>-1</v>
      </c>
      <c r="BC17" t="s">
        <v>279</v>
      </c>
      <c r="BD17">
        <v>550.62</v>
      </c>
      <c r="BE17">
        <f t="shared" ref="BE17:BE27" si="34">AT17-BD17</f>
        <v>314.97500000000002</v>
      </c>
      <c r="BF17">
        <f t="shared" ref="BF17:BF27" si="35">(AT17-AS17)/(AT17-BD17)</f>
        <v>0.41168505436939457</v>
      </c>
      <c r="BG17">
        <f t="shared" ref="BG17:BG27" si="36">(AN17-AT17)/(AN17-BD17)</f>
        <v>1.572036976499219</v>
      </c>
      <c r="BH17">
        <f t="shared" ref="BH17:BH27" si="37">(AT17-AS17)/(AT17-AM17)</f>
        <v>0.14980504739514444</v>
      </c>
      <c r="BI17" t="e">
        <f t="shared" ref="BI17:BI27" si="38">(AN17-AT17)/(AN17-AM17)</f>
        <v>#DIV/0!</v>
      </c>
      <c r="BJ17">
        <v>1926</v>
      </c>
      <c r="BK17">
        <v>300</v>
      </c>
      <c r="BL17">
        <v>300</v>
      </c>
      <c r="BM17">
        <v>300</v>
      </c>
      <c r="BN17">
        <v>10335.4</v>
      </c>
      <c r="BO17">
        <v>830.91200000000003</v>
      </c>
      <c r="BP17">
        <v>-6.8840000000000004E-3</v>
      </c>
      <c r="BQ17">
        <v>-2.68384</v>
      </c>
      <c r="BR17">
        <f t="shared" ref="BR17:BR27" si="39">$B$11*CI17+$C$11*CJ17+$F$11*CK17</f>
        <v>2000</v>
      </c>
      <c r="BS17">
        <f t="shared" ref="BS17:BS27" si="40">BR17*BT17</f>
        <v>1681.196700083769</v>
      </c>
      <c r="BT17">
        <f t="shared" ref="BT17:BT27" si="41">($B$11*$D$9+$C$11*$D$9+$F$11*((CX17+CP17)/MAX(CX17+CP17+CY17, 0.1)*$I$9+CY17/MAX(CX17+CP17+CY17, 0.1)*$J$9))/($B$11+$C$11+$F$11)</f>
        <v>0.84059835004188443</v>
      </c>
      <c r="BU17">
        <f t="shared" ref="BU17:BU27" si="42">($B$11*$K$9+$C$11*$K$9+$F$11*((CX17+CP17)/MAX(CX17+CP17+CY17, 0.1)*$P$9+CY17/MAX(CX17+CP17+CY17, 0.1)*$Q$9))/($B$11+$C$11+$F$11)</f>
        <v>0.19119670008376899</v>
      </c>
      <c r="BV17" t="s">
        <v>280</v>
      </c>
      <c r="BW17">
        <v>1566679065.9000001</v>
      </c>
      <c r="BX17">
        <v>373.25700000000001</v>
      </c>
      <c r="BY17">
        <v>399.99900000000002</v>
      </c>
      <c r="BZ17">
        <v>17.7621</v>
      </c>
      <c r="CA17">
        <v>15.384600000000001</v>
      </c>
      <c r="CB17">
        <v>500.01900000000001</v>
      </c>
      <c r="CC17">
        <v>99.683999999999997</v>
      </c>
      <c r="CD17">
        <v>9.9906999999999996E-2</v>
      </c>
      <c r="CE17">
        <v>25.2089</v>
      </c>
      <c r="CF17">
        <v>27.004100000000001</v>
      </c>
      <c r="CG17">
        <v>999.9</v>
      </c>
      <c r="CH17">
        <v>9993.75</v>
      </c>
      <c r="CI17">
        <v>0</v>
      </c>
      <c r="CJ17">
        <v>1148.57</v>
      </c>
      <c r="CK17">
        <v>2000</v>
      </c>
      <c r="CL17">
        <v>0.98000500000000001</v>
      </c>
      <c r="CM17">
        <v>1.9995300000000001E-2</v>
      </c>
      <c r="CN17">
        <v>0</v>
      </c>
      <c r="CO17">
        <v>735.34199999999998</v>
      </c>
      <c r="CP17">
        <v>4.99986</v>
      </c>
      <c r="CQ17">
        <v>18449.8</v>
      </c>
      <c r="CR17">
        <v>16272.2</v>
      </c>
      <c r="CS17">
        <v>45.061999999999998</v>
      </c>
      <c r="CT17">
        <v>46.311999999999998</v>
      </c>
      <c r="CU17">
        <v>45.561999999999998</v>
      </c>
      <c r="CV17">
        <v>45.25</v>
      </c>
      <c r="CW17">
        <v>46.5</v>
      </c>
      <c r="CX17">
        <v>1955.11</v>
      </c>
      <c r="CY17">
        <v>39.89</v>
      </c>
      <c r="CZ17">
        <v>0</v>
      </c>
      <c r="DA17">
        <v>612.19999980926502</v>
      </c>
      <c r="DB17">
        <v>735.92449999999997</v>
      </c>
      <c r="DC17">
        <v>-4.8644444481960099</v>
      </c>
      <c r="DD17">
        <v>838.12649579197</v>
      </c>
      <c r="DE17">
        <v>18386.6384615385</v>
      </c>
      <c r="DF17">
        <v>15</v>
      </c>
      <c r="DG17">
        <v>1566679019.9000001</v>
      </c>
      <c r="DH17" t="s">
        <v>281</v>
      </c>
      <c r="DI17">
        <v>112</v>
      </c>
      <c r="DJ17">
        <v>-0.29099999999999998</v>
      </c>
      <c r="DK17">
        <v>0.09</v>
      </c>
      <c r="DL17">
        <v>400</v>
      </c>
      <c r="DM17">
        <v>15</v>
      </c>
      <c r="DN17">
        <v>0.08</v>
      </c>
      <c r="DO17">
        <v>0.03</v>
      </c>
      <c r="DP17">
        <v>21.532022951663301</v>
      </c>
      <c r="DQ17">
        <v>-3.3562818476176197E-2</v>
      </c>
      <c r="DR17">
        <v>5.7243520768763899E-2</v>
      </c>
      <c r="DS17">
        <v>1</v>
      </c>
      <c r="DT17">
        <v>0.109540350680809</v>
      </c>
      <c r="DU17">
        <v>7.7957892426767502E-3</v>
      </c>
      <c r="DV17">
        <v>1.68403673561994E-3</v>
      </c>
      <c r="DW17">
        <v>1</v>
      </c>
      <c r="DX17">
        <v>2</v>
      </c>
      <c r="DY17">
        <v>2</v>
      </c>
      <c r="DZ17" t="s">
        <v>282</v>
      </c>
      <c r="EA17">
        <v>1.8667499999999999</v>
      </c>
      <c r="EB17">
        <v>1.8632500000000001</v>
      </c>
      <c r="EC17">
        <v>1.8689</v>
      </c>
      <c r="ED17">
        <v>1.8669100000000001</v>
      </c>
      <c r="EE17">
        <v>1.8714900000000001</v>
      </c>
      <c r="EF17">
        <v>1.8640099999999999</v>
      </c>
      <c r="EG17">
        <v>1.86555</v>
      </c>
      <c r="EH17">
        <v>1.86554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-0.29099999999999998</v>
      </c>
      <c r="EW17">
        <v>0.09</v>
      </c>
      <c r="EX17">
        <v>2</v>
      </c>
      <c r="EY17">
        <v>509.89299999999997</v>
      </c>
      <c r="EZ17">
        <v>525.70699999999999</v>
      </c>
      <c r="FA17">
        <v>19.8034</v>
      </c>
      <c r="FB17">
        <v>31.207699999999999</v>
      </c>
      <c r="FC17">
        <v>29.9998</v>
      </c>
      <c r="FD17">
        <v>31.285799999999998</v>
      </c>
      <c r="FE17">
        <v>31.285900000000002</v>
      </c>
      <c r="FF17">
        <v>22.108000000000001</v>
      </c>
      <c r="FG17">
        <v>36.328000000000003</v>
      </c>
      <c r="FH17">
        <v>0</v>
      </c>
      <c r="FI17">
        <v>19.8017</v>
      </c>
      <c r="FJ17">
        <v>400</v>
      </c>
      <c r="FK17">
        <v>15.4102</v>
      </c>
      <c r="FL17">
        <v>101.02500000000001</v>
      </c>
      <c r="FM17">
        <v>101.622</v>
      </c>
    </row>
    <row r="18" spans="1:169" x14ac:dyDescent="0.25">
      <c r="A18">
        <v>2</v>
      </c>
      <c r="B18">
        <v>1566679186.4000001</v>
      </c>
      <c r="C18">
        <v>120.5</v>
      </c>
      <c r="D18" t="s">
        <v>287</v>
      </c>
      <c r="E18" t="s">
        <v>288</v>
      </c>
      <c r="G18">
        <v>1566679186.4000001</v>
      </c>
      <c r="H18">
        <f t="shared" si="0"/>
        <v>2.2366251197802039E-3</v>
      </c>
      <c r="I18">
        <f t="shared" si="1"/>
        <v>18.088885078752849</v>
      </c>
      <c r="J18">
        <f t="shared" si="2"/>
        <v>277.56799999999998</v>
      </c>
      <c r="K18">
        <f t="shared" si="3"/>
        <v>36.33325120138835</v>
      </c>
      <c r="L18">
        <f t="shared" si="4"/>
        <v>3.6252292470063634</v>
      </c>
      <c r="M18">
        <f t="shared" si="5"/>
        <v>27.694951548806397</v>
      </c>
      <c r="N18">
        <f t="shared" si="6"/>
        <v>0.12552776191313697</v>
      </c>
      <c r="O18">
        <f t="shared" si="7"/>
        <v>2.260431476341441</v>
      </c>
      <c r="P18">
        <f t="shared" si="8"/>
        <v>0.1217797272577016</v>
      </c>
      <c r="Q18">
        <f t="shared" si="9"/>
        <v>7.6439753735191185E-2</v>
      </c>
      <c r="R18">
        <f t="shared" si="10"/>
        <v>321.47811558907523</v>
      </c>
      <c r="S18">
        <f t="shared" si="11"/>
        <v>27.002263940024054</v>
      </c>
      <c r="T18">
        <f t="shared" si="12"/>
        <v>26.996700000000001</v>
      </c>
      <c r="U18">
        <f t="shared" si="13"/>
        <v>3.5784660488598075</v>
      </c>
      <c r="V18">
        <f t="shared" si="14"/>
        <v>55.36080021561073</v>
      </c>
      <c r="W18">
        <f t="shared" si="15"/>
        <v>1.7952907511588998</v>
      </c>
      <c r="X18">
        <f t="shared" si="16"/>
        <v>3.24289162036473</v>
      </c>
      <c r="Y18">
        <f t="shared" si="17"/>
        <v>1.7831752977009077</v>
      </c>
      <c r="Z18">
        <f t="shared" si="18"/>
        <v>-98.635167782306993</v>
      </c>
      <c r="AA18">
        <f t="shared" si="19"/>
        <v>-203.03824643787323</v>
      </c>
      <c r="AB18">
        <f t="shared" si="20"/>
        <v>-19.223282704021532</v>
      </c>
      <c r="AC18">
        <f t="shared" si="21"/>
        <v>0.58141866487346761</v>
      </c>
      <c r="AD18">
        <v>-4.14651688151709E-2</v>
      </c>
      <c r="AE18">
        <v>4.6548284543327198E-2</v>
      </c>
      <c r="AF18">
        <v>3.4738878464276302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53163.56098633504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726.21784615384604</v>
      </c>
      <c r="AT18">
        <v>838.96699999999998</v>
      </c>
      <c r="AU18">
        <f t="shared" si="27"/>
        <v>0.13439045140768824</v>
      </c>
      <c r="AV18">
        <v>0.5</v>
      </c>
      <c r="AW18">
        <f t="shared" si="28"/>
        <v>1681.3985940995269</v>
      </c>
      <c r="AX18">
        <f t="shared" si="29"/>
        <v>18.088885078752849</v>
      </c>
      <c r="AY18">
        <f t="shared" si="30"/>
        <v>112.9819580286439</v>
      </c>
      <c r="AZ18">
        <f t="shared" si="31"/>
        <v>0.34395512576775966</v>
      </c>
      <c r="BA18">
        <f t="shared" si="32"/>
        <v>1.1352980278287851E-2</v>
      </c>
      <c r="BB18">
        <f t="shared" si="33"/>
        <v>-1</v>
      </c>
      <c r="BC18" t="s">
        <v>290</v>
      </c>
      <c r="BD18">
        <v>550.4</v>
      </c>
      <c r="BE18">
        <f t="shared" si="34"/>
        <v>288.56700000000001</v>
      </c>
      <c r="BF18">
        <f t="shared" si="35"/>
        <v>0.39072088577749342</v>
      </c>
      <c r="BG18">
        <f t="shared" si="36"/>
        <v>1.5242859738372094</v>
      </c>
      <c r="BH18">
        <f t="shared" si="37"/>
        <v>0.13439045140768821</v>
      </c>
      <c r="BI18" t="e">
        <f t="shared" si="38"/>
        <v>#DIV/0!</v>
      </c>
      <c r="BJ18">
        <v>1928</v>
      </c>
      <c r="BK18">
        <v>300</v>
      </c>
      <c r="BL18">
        <v>300</v>
      </c>
      <c r="BM18">
        <v>300</v>
      </c>
      <c r="BN18">
        <v>10335.1</v>
      </c>
      <c r="BO18">
        <v>805.01199999999994</v>
      </c>
      <c r="BP18">
        <v>-6.8836399999999999E-3</v>
      </c>
      <c r="BQ18">
        <v>-3.2711800000000002</v>
      </c>
      <c r="BR18">
        <f t="shared" si="39"/>
        <v>2000.24</v>
      </c>
      <c r="BS18">
        <f t="shared" si="40"/>
        <v>1681.3985940995269</v>
      </c>
      <c r="BT18">
        <f t="shared" si="41"/>
        <v>0.84059842523873485</v>
      </c>
      <c r="BU18">
        <f t="shared" si="42"/>
        <v>0.19119685047746984</v>
      </c>
      <c r="BV18" t="s">
        <v>280</v>
      </c>
      <c r="BW18">
        <v>1566679186.4000001</v>
      </c>
      <c r="BX18">
        <v>277.56799999999998</v>
      </c>
      <c r="BY18">
        <v>300.02</v>
      </c>
      <c r="BZ18">
        <v>17.992999999999999</v>
      </c>
      <c r="CA18">
        <v>15.3573</v>
      </c>
      <c r="CB18">
        <v>499.99200000000002</v>
      </c>
      <c r="CC18">
        <v>99.677300000000002</v>
      </c>
      <c r="CD18">
        <v>9.9877300000000002E-2</v>
      </c>
      <c r="CE18">
        <v>25.3306</v>
      </c>
      <c r="CF18">
        <v>26.996700000000001</v>
      </c>
      <c r="CG18">
        <v>999.9</v>
      </c>
      <c r="CH18">
        <v>10031.9</v>
      </c>
      <c r="CI18">
        <v>0</v>
      </c>
      <c r="CJ18">
        <v>1374.13</v>
      </c>
      <c r="CK18">
        <v>2000.24</v>
      </c>
      <c r="CL18">
        <v>0.98000500000000001</v>
      </c>
      <c r="CM18">
        <v>1.9995300000000001E-2</v>
      </c>
      <c r="CN18">
        <v>0</v>
      </c>
      <c r="CO18">
        <v>726.04499999999996</v>
      </c>
      <c r="CP18">
        <v>4.99986</v>
      </c>
      <c r="CQ18">
        <v>18405.2</v>
      </c>
      <c r="CR18">
        <v>16274.2</v>
      </c>
      <c r="CS18">
        <v>45.061999999999998</v>
      </c>
      <c r="CT18">
        <v>46.311999999999998</v>
      </c>
      <c r="CU18">
        <v>45.5</v>
      </c>
      <c r="CV18">
        <v>45.25</v>
      </c>
      <c r="CW18">
        <v>46.436999999999998</v>
      </c>
      <c r="CX18">
        <v>1955.35</v>
      </c>
      <c r="CY18">
        <v>39.9</v>
      </c>
      <c r="CZ18">
        <v>0</v>
      </c>
      <c r="DA18">
        <v>120</v>
      </c>
      <c r="DB18">
        <v>726.21784615384604</v>
      </c>
      <c r="DC18">
        <v>4.7794874665020901E-2</v>
      </c>
      <c r="DD18">
        <v>26.782904921681201</v>
      </c>
      <c r="DE18">
        <v>18352.323076923101</v>
      </c>
      <c r="DF18">
        <v>15</v>
      </c>
      <c r="DG18">
        <v>1566679147.9000001</v>
      </c>
      <c r="DH18" t="s">
        <v>291</v>
      </c>
      <c r="DI18">
        <v>113</v>
      </c>
      <c r="DJ18">
        <v>-0.33500000000000002</v>
      </c>
      <c r="DK18">
        <v>9.2999999999999999E-2</v>
      </c>
      <c r="DL18">
        <v>300</v>
      </c>
      <c r="DM18">
        <v>15</v>
      </c>
      <c r="DN18">
        <v>0.08</v>
      </c>
      <c r="DO18">
        <v>0.03</v>
      </c>
      <c r="DP18">
        <v>15.3246508564027</v>
      </c>
      <c r="DQ18">
        <v>19.374742576942399</v>
      </c>
      <c r="DR18">
        <v>5.6124060458001503</v>
      </c>
      <c r="DS18">
        <v>0</v>
      </c>
      <c r="DT18">
        <v>0.10256452986896</v>
      </c>
      <c r="DU18">
        <v>0.14367068993313201</v>
      </c>
      <c r="DV18">
        <v>3.8267611827905598E-2</v>
      </c>
      <c r="DW18">
        <v>1</v>
      </c>
      <c r="DX18">
        <v>1</v>
      </c>
      <c r="DY18">
        <v>2</v>
      </c>
      <c r="DZ18" t="s">
        <v>292</v>
      </c>
      <c r="EA18">
        <v>1.8667400000000001</v>
      </c>
      <c r="EB18">
        <v>1.8632500000000001</v>
      </c>
      <c r="EC18">
        <v>1.8689100000000001</v>
      </c>
      <c r="ED18">
        <v>1.8668899999999999</v>
      </c>
      <c r="EE18">
        <v>1.8714900000000001</v>
      </c>
      <c r="EF18">
        <v>1.8640099999999999</v>
      </c>
      <c r="EG18">
        <v>1.86557</v>
      </c>
      <c r="EH18">
        <v>1.86554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-0.33500000000000002</v>
      </c>
      <c r="EW18">
        <v>9.2999999999999999E-2</v>
      </c>
      <c r="EX18">
        <v>2</v>
      </c>
      <c r="EY18">
        <v>509.88</v>
      </c>
      <c r="EZ18">
        <v>525.78300000000002</v>
      </c>
      <c r="FA18">
        <v>20.2013</v>
      </c>
      <c r="FB18">
        <v>31.109400000000001</v>
      </c>
      <c r="FC18">
        <v>29.9998</v>
      </c>
      <c r="FD18">
        <v>31.203499999999998</v>
      </c>
      <c r="FE18">
        <v>31.206299999999999</v>
      </c>
      <c r="FF18">
        <v>17.6098</v>
      </c>
      <c r="FG18">
        <v>36.464199999999998</v>
      </c>
      <c r="FH18">
        <v>0</v>
      </c>
      <c r="FI18">
        <v>20.200399999999998</v>
      </c>
      <c r="FJ18">
        <v>300</v>
      </c>
      <c r="FK18">
        <v>15.236000000000001</v>
      </c>
      <c r="FL18">
        <v>101.038</v>
      </c>
      <c r="FM18">
        <v>101.64</v>
      </c>
    </row>
    <row r="19" spans="1:169" x14ac:dyDescent="0.25">
      <c r="A19">
        <v>3</v>
      </c>
      <c r="B19">
        <v>1566679306.9000001</v>
      </c>
      <c r="C19">
        <v>241</v>
      </c>
      <c r="D19" t="s">
        <v>293</v>
      </c>
      <c r="E19" t="s">
        <v>294</v>
      </c>
      <c r="G19">
        <v>1566679306.9000001</v>
      </c>
      <c r="H19">
        <f t="shared" si="0"/>
        <v>3.0488452527122913E-3</v>
      </c>
      <c r="I19">
        <f t="shared" si="1"/>
        <v>15.258147110318051</v>
      </c>
      <c r="J19">
        <f t="shared" si="2"/>
        <v>181.03700000000001</v>
      </c>
      <c r="K19">
        <f t="shared" si="3"/>
        <v>34.344795061105273</v>
      </c>
      <c r="L19">
        <f t="shared" si="4"/>
        <v>3.427013428491374</v>
      </c>
      <c r="M19">
        <f t="shared" si="5"/>
        <v>18.064345090718</v>
      </c>
      <c r="N19">
        <f t="shared" si="6"/>
        <v>0.17631976200673685</v>
      </c>
      <c r="O19">
        <f t="shared" si="7"/>
        <v>2.2514145780688501</v>
      </c>
      <c r="P19">
        <f t="shared" si="8"/>
        <v>0.16899192643772062</v>
      </c>
      <c r="Q19">
        <f t="shared" si="9"/>
        <v>0.10625295323979222</v>
      </c>
      <c r="R19">
        <f t="shared" si="10"/>
        <v>321.46798911884775</v>
      </c>
      <c r="S19">
        <f t="shared" si="11"/>
        <v>26.843997068731611</v>
      </c>
      <c r="T19">
        <f t="shared" si="12"/>
        <v>26.94</v>
      </c>
      <c r="U19">
        <f t="shared" si="13"/>
        <v>3.5665663008194768</v>
      </c>
      <c r="V19">
        <f t="shared" si="14"/>
        <v>55.615462419014165</v>
      </c>
      <c r="W19">
        <f t="shared" si="15"/>
        <v>1.8148960747390002</v>
      </c>
      <c r="X19">
        <f t="shared" si="16"/>
        <v>3.2632940477332295</v>
      </c>
      <c r="Y19">
        <f t="shared" si="17"/>
        <v>1.7516702260804766</v>
      </c>
      <c r="Z19">
        <f t="shared" si="18"/>
        <v>-134.45407564461203</v>
      </c>
      <c r="AA19">
        <f t="shared" si="19"/>
        <v>-182.54076932393005</v>
      </c>
      <c r="AB19">
        <f t="shared" si="20"/>
        <v>-17.356057624732898</v>
      </c>
      <c r="AC19">
        <f t="shared" si="21"/>
        <v>-12.882913474427227</v>
      </c>
      <c r="AD19">
        <v>-4.1221840634925698E-2</v>
      </c>
      <c r="AE19">
        <v>4.6275127344282498E-2</v>
      </c>
      <c r="AF19">
        <v>3.4577500768604801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52845.742139208291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295</v>
      </c>
      <c r="AS19">
        <v>724.50157692307698</v>
      </c>
      <c r="AT19">
        <v>813.45799999999997</v>
      </c>
      <c r="AU19">
        <f t="shared" si="27"/>
        <v>0.10935588939677643</v>
      </c>
      <c r="AV19">
        <v>0.5</v>
      </c>
      <c r="AW19">
        <f t="shared" si="28"/>
        <v>1681.3479000837613</v>
      </c>
      <c r="AX19">
        <f t="shared" si="29"/>
        <v>15.258147110318051</v>
      </c>
      <c r="AY19">
        <f t="shared" si="30"/>
        <v>91.932647499531058</v>
      </c>
      <c r="AZ19">
        <f t="shared" si="31"/>
        <v>0.31475257481025454</v>
      </c>
      <c r="BA19">
        <f t="shared" si="32"/>
        <v>9.6697103017811502E-3</v>
      </c>
      <c r="BB19">
        <f t="shared" si="33"/>
        <v>-1</v>
      </c>
      <c r="BC19" t="s">
        <v>296</v>
      </c>
      <c r="BD19">
        <v>557.41999999999996</v>
      </c>
      <c r="BE19">
        <f t="shared" si="34"/>
        <v>256.03800000000001</v>
      </c>
      <c r="BF19">
        <f t="shared" si="35"/>
        <v>0.34743445534226552</v>
      </c>
      <c r="BG19">
        <f t="shared" si="36"/>
        <v>1.4593268989272004</v>
      </c>
      <c r="BH19">
        <f t="shared" si="37"/>
        <v>0.10935588939677647</v>
      </c>
      <c r="BI19" t="e">
        <f t="shared" si="38"/>
        <v>#DIV/0!</v>
      </c>
      <c r="BJ19">
        <v>1930</v>
      </c>
      <c r="BK19">
        <v>300</v>
      </c>
      <c r="BL19">
        <v>300</v>
      </c>
      <c r="BM19">
        <v>300</v>
      </c>
      <c r="BN19">
        <v>10334.700000000001</v>
      </c>
      <c r="BO19">
        <v>790.27800000000002</v>
      </c>
      <c r="BP19">
        <v>-6.8838099999999998E-3</v>
      </c>
      <c r="BQ19">
        <v>-1.5490699999999999</v>
      </c>
      <c r="BR19">
        <f t="shared" si="39"/>
        <v>2000.18</v>
      </c>
      <c r="BS19">
        <f t="shared" si="40"/>
        <v>1681.3479000837613</v>
      </c>
      <c r="BT19">
        <f t="shared" si="41"/>
        <v>0.84059829619522308</v>
      </c>
      <c r="BU19">
        <f t="shared" si="42"/>
        <v>0.19119659239044631</v>
      </c>
      <c r="BV19" t="s">
        <v>280</v>
      </c>
      <c r="BW19">
        <v>1566679306.9000001</v>
      </c>
      <c r="BX19">
        <v>181.03700000000001</v>
      </c>
      <c r="BY19">
        <v>200.00399999999999</v>
      </c>
      <c r="BZ19">
        <v>18.188500000000001</v>
      </c>
      <c r="CA19">
        <v>14.5974</v>
      </c>
      <c r="CB19">
        <v>500.13499999999999</v>
      </c>
      <c r="CC19">
        <v>99.682599999999994</v>
      </c>
      <c r="CD19">
        <v>0.10001400000000001</v>
      </c>
      <c r="CE19">
        <v>25.4361</v>
      </c>
      <c r="CF19">
        <v>26.94</v>
      </c>
      <c r="CG19">
        <v>999.9</v>
      </c>
      <c r="CH19">
        <v>9972.5</v>
      </c>
      <c r="CI19">
        <v>0</v>
      </c>
      <c r="CJ19">
        <v>1348.91</v>
      </c>
      <c r="CK19">
        <v>2000.18</v>
      </c>
      <c r="CL19">
        <v>0.98000799999999999</v>
      </c>
      <c r="CM19">
        <v>1.9992099999999999E-2</v>
      </c>
      <c r="CN19">
        <v>0</v>
      </c>
      <c r="CO19">
        <v>724.279</v>
      </c>
      <c r="CP19">
        <v>4.99986</v>
      </c>
      <c r="CQ19">
        <v>18375.900000000001</v>
      </c>
      <c r="CR19">
        <v>16273.6</v>
      </c>
      <c r="CS19">
        <v>45.061999999999998</v>
      </c>
      <c r="CT19">
        <v>46.311999999999998</v>
      </c>
      <c r="CU19">
        <v>45.5</v>
      </c>
      <c r="CV19">
        <v>45.311999999999998</v>
      </c>
      <c r="CW19">
        <v>46.5</v>
      </c>
      <c r="CX19">
        <v>1955.29</v>
      </c>
      <c r="CY19">
        <v>39.89</v>
      </c>
      <c r="CZ19">
        <v>0</v>
      </c>
      <c r="DA19">
        <v>119.90000009536701</v>
      </c>
      <c r="DB19">
        <v>724.50157692307698</v>
      </c>
      <c r="DC19">
        <v>-0.55613675574680399</v>
      </c>
      <c r="DD19">
        <v>-21.7811963552608</v>
      </c>
      <c r="DE19">
        <v>18224.126923076899</v>
      </c>
      <c r="DF19">
        <v>15</v>
      </c>
      <c r="DG19">
        <v>1566679254.4000001</v>
      </c>
      <c r="DH19" t="s">
        <v>297</v>
      </c>
      <c r="DI19">
        <v>114</v>
      </c>
      <c r="DJ19">
        <v>-0.312</v>
      </c>
      <c r="DK19">
        <v>8.8999999999999996E-2</v>
      </c>
      <c r="DL19">
        <v>200</v>
      </c>
      <c r="DM19">
        <v>15</v>
      </c>
      <c r="DN19">
        <v>0.1</v>
      </c>
      <c r="DO19">
        <v>0.03</v>
      </c>
      <c r="DP19">
        <v>14.699913703641901</v>
      </c>
      <c r="DQ19">
        <v>1.77535133323383</v>
      </c>
      <c r="DR19">
        <v>0.34287815875310002</v>
      </c>
      <c r="DS19">
        <v>0</v>
      </c>
      <c r="DT19">
        <v>0.16211478902255499</v>
      </c>
      <c r="DU19">
        <v>4.7918193258431101E-2</v>
      </c>
      <c r="DV19">
        <v>9.2847735653187793E-3</v>
      </c>
      <c r="DW19">
        <v>1</v>
      </c>
      <c r="DX19">
        <v>1</v>
      </c>
      <c r="DY19">
        <v>2</v>
      </c>
      <c r="DZ19" t="s">
        <v>292</v>
      </c>
      <c r="EA19">
        <v>1.86676</v>
      </c>
      <c r="EB19">
        <v>1.8632500000000001</v>
      </c>
      <c r="EC19">
        <v>1.8689</v>
      </c>
      <c r="ED19">
        <v>1.8669100000000001</v>
      </c>
      <c r="EE19">
        <v>1.8714999999999999</v>
      </c>
      <c r="EF19">
        <v>1.8640099999999999</v>
      </c>
      <c r="EG19">
        <v>1.8655600000000001</v>
      </c>
      <c r="EH19">
        <v>1.86554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-0.312</v>
      </c>
      <c r="EW19">
        <v>8.8999999999999996E-2</v>
      </c>
      <c r="EX19">
        <v>2</v>
      </c>
      <c r="EY19">
        <v>510.41800000000001</v>
      </c>
      <c r="EZ19">
        <v>524.38699999999994</v>
      </c>
      <c r="FA19">
        <v>20.434699999999999</v>
      </c>
      <c r="FB19">
        <v>31.088699999999999</v>
      </c>
      <c r="FC19">
        <v>30.0001</v>
      </c>
      <c r="FD19">
        <v>31.166499999999999</v>
      </c>
      <c r="FE19">
        <v>31.168199999999999</v>
      </c>
      <c r="FF19">
        <v>12.926299999999999</v>
      </c>
      <c r="FG19">
        <v>40.724699999999999</v>
      </c>
      <c r="FH19">
        <v>0</v>
      </c>
      <c r="FI19">
        <v>20.452200000000001</v>
      </c>
      <c r="FJ19">
        <v>200</v>
      </c>
      <c r="FK19">
        <v>14.4963</v>
      </c>
      <c r="FL19">
        <v>101.039</v>
      </c>
      <c r="FM19">
        <v>101.642</v>
      </c>
    </row>
    <row r="20" spans="1:169" x14ac:dyDescent="0.25">
      <c r="A20">
        <v>4</v>
      </c>
      <c r="B20">
        <v>1566679427.4000001</v>
      </c>
      <c r="C20">
        <v>361.5</v>
      </c>
      <c r="D20" t="s">
        <v>298</v>
      </c>
      <c r="E20" t="s">
        <v>299</v>
      </c>
      <c r="G20">
        <v>1566679427.4000001</v>
      </c>
      <c r="H20">
        <f t="shared" si="0"/>
        <v>4.0695536437237697E-3</v>
      </c>
      <c r="I20">
        <f t="shared" si="1"/>
        <v>10.171810490925889</v>
      </c>
      <c r="J20">
        <f t="shared" si="2"/>
        <v>87.352699999999999</v>
      </c>
      <c r="K20">
        <f t="shared" si="3"/>
        <v>15.849482118404993</v>
      </c>
      <c r="L20">
        <f t="shared" si="4"/>
        <v>1.5815094923506081</v>
      </c>
      <c r="M20">
        <f t="shared" si="5"/>
        <v>8.7163178708553009</v>
      </c>
      <c r="N20">
        <f t="shared" si="6"/>
        <v>0.24423706208969406</v>
      </c>
      <c r="O20">
        <f t="shared" si="7"/>
        <v>2.2539100257567952</v>
      </c>
      <c r="P20">
        <f t="shared" si="8"/>
        <v>0.23042879587058004</v>
      </c>
      <c r="Q20">
        <f t="shared" si="9"/>
        <v>0.14519352004909242</v>
      </c>
      <c r="R20">
        <f t="shared" si="10"/>
        <v>321.43128128354556</v>
      </c>
      <c r="S20">
        <f t="shared" si="11"/>
        <v>26.88041727377794</v>
      </c>
      <c r="T20">
        <f t="shared" si="12"/>
        <v>26.926400000000001</v>
      </c>
      <c r="U20">
        <f t="shared" si="13"/>
        <v>3.5637171821306204</v>
      </c>
      <c r="V20">
        <f t="shared" si="14"/>
        <v>55.415110814375325</v>
      </c>
      <c r="W20">
        <f t="shared" si="15"/>
        <v>1.8492690834831003</v>
      </c>
      <c r="X20">
        <f t="shared" si="16"/>
        <v>3.3371206089934917</v>
      </c>
      <c r="Y20">
        <f t="shared" si="17"/>
        <v>1.7144480986475201</v>
      </c>
      <c r="Z20">
        <f t="shared" si="18"/>
        <v>-179.46731568821824</v>
      </c>
      <c r="AA20">
        <f t="shared" si="19"/>
        <v>-135.28019724366507</v>
      </c>
      <c r="AB20">
        <f t="shared" si="20"/>
        <v>-12.87164655207347</v>
      </c>
      <c r="AC20">
        <f t="shared" si="21"/>
        <v>-6.1878782004112054</v>
      </c>
      <c r="AD20">
        <v>-4.1289093684991299E-2</v>
      </c>
      <c r="AE20">
        <v>4.6350624784672001E-2</v>
      </c>
      <c r="AF20">
        <v>3.4622136497084499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52861.699733221918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300</v>
      </c>
      <c r="AS20">
        <v>731.37407692307704</v>
      </c>
      <c r="AT20">
        <v>795.98500000000001</v>
      </c>
      <c r="AU20">
        <f t="shared" si="27"/>
        <v>8.1171030957773005E-2</v>
      </c>
      <c r="AV20">
        <v>0.5</v>
      </c>
      <c r="AW20">
        <f t="shared" si="28"/>
        <v>1681.1547000837709</v>
      </c>
      <c r="AX20">
        <f t="shared" si="29"/>
        <v>10.171810490925889</v>
      </c>
      <c r="AY20">
        <f t="shared" si="30"/>
        <v>68.230530102652679</v>
      </c>
      <c r="AZ20">
        <f t="shared" si="31"/>
        <v>0.27111691803237503</v>
      </c>
      <c r="BA20">
        <f t="shared" si="32"/>
        <v>6.6453197260009471E-3</v>
      </c>
      <c r="BB20">
        <f t="shared" si="33"/>
        <v>-1</v>
      </c>
      <c r="BC20" t="s">
        <v>301</v>
      </c>
      <c r="BD20">
        <v>580.17999999999995</v>
      </c>
      <c r="BE20">
        <f t="shared" si="34"/>
        <v>215.80500000000006</v>
      </c>
      <c r="BF20">
        <f t="shared" si="35"/>
        <v>0.29939493096509789</v>
      </c>
      <c r="BG20">
        <f t="shared" si="36"/>
        <v>1.3719621496776864</v>
      </c>
      <c r="BH20">
        <f t="shared" si="37"/>
        <v>8.1171030957773033E-2</v>
      </c>
      <c r="BI20" t="e">
        <f t="shared" si="38"/>
        <v>#DIV/0!</v>
      </c>
      <c r="BJ20">
        <v>1932</v>
      </c>
      <c r="BK20">
        <v>300</v>
      </c>
      <c r="BL20">
        <v>300</v>
      </c>
      <c r="BM20">
        <v>300</v>
      </c>
      <c r="BN20">
        <v>10335</v>
      </c>
      <c r="BO20">
        <v>776.52200000000005</v>
      </c>
      <c r="BP20">
        <v>-6.8836499999999998E-3</v>
      </c>
      <c r="BQ20">
        <v>-1.5006699999999999</v>
      </c>
      <c r="BR20">
        <f t="shared" si="39"/>
        <v>1999.95</v>
      </c>
      <c r="BS20">
        <f t="shared" si="40"/>
        <v>1681.1547000837709</v>
      </c>
      <c r="BT20">
        <f t="shared" si="41"/>
        <v>0.84059836500101048</v>
      </c>
      <c r="BU20">
        <f t="shared" si="42"/>
        <v>0.19119673000202114</v>
      </c>
      <c r="BV20" t="s">
        <v>280</v>
      </c>
      <c r="BW20">
        <v>1566679427.4000001</v>
      </c>
      <c r="BX20">
        <v>87.352699999999999</v>
      </c>
      <c r="BY20">
        <v>99.982399999999998</v>
      </c>
      <c r="BZ20">
        <v>18.532900000000001</v>
      </c>
      <c r="CA20">
        <v>13.741099999999999</v>
      </c>
      <c r="CB20">
        <v>500.12099999999998</v>
      </c>
      <c r="CC20">
        <v>99.6828</v>
      </c>
      <c r="CD20">
        <v>0.10023899999999999</v>
      </c>
      <c r="CE20">
        <v>25.813099999999999</v>
      </c>
      <c r="CF20">
        <v>26.926400000000001</v>
      </c>
      <c r="CG20">
        <v>999.9</v>
      </c>
      <c r="CH20">
        <v>9988.75</v>
      </c>
      <c r="CI20">
        <v>0</v>
      </c>
      <c r="CJ20">
        <v>1377.93</v>
      </c>
      <c r="CK20">
        <v>1999.95</v>
      </c>
      <c r="CL20">
        <v>0.98000500000000001</v>
      </c>
      <c r="CM20">
        <v>1.9995300000000001E-2</v>
      </c>
      <c r="CN20">
        <v>0</v>
      </c>
      <c r="CO20">
        <v>730.822</v>
      </c>
      <c r="CP20">
        <v>4.99986</v>
      </c>
      <c r="CQ20">
        <v>18224</v>
      </c>
      <c r="CR20">
        <v>16271.8</v>
      </c>
      <c r="CS20">
        <v>45.061999999999998</v>
      </c>
      <c r="CT20">
        <v>46.311999999999998</v>
      </c>
      <c r="CU20">
        <v>45.5</v>
      </c>
      <c r="CV20">
        <v>45.311999999999998</v>
      </c>
      <c r="CW20">
        <v>46.561999999999998</v>
      </c>
      <c r="CX20">
        <v>1955.06</v>
      </c>
      <c r="CY20">
        <v>39.89</v>
      </c>
      <c r="CZ20">
        <v>0</v>
      </c>
      <c r="DA20">
        <v>120</v>
      </c>
      <c r="DB20">
        <v>731.37407692307704</v>
      </c>
      <c r="DC20">
        <v>-2.3781196613578399</v>
      </c>
      <c r="DD20">
        <v>354.41367241067201</v>
      </c>
      <c r="DE20">
        <v>18330.7923076923</v>
      </c>
      <c r="DF20">
        <v>15</v>
      </c>
      <c r="DG20">
        <v>1566679378.9000001</v>
      </c>
      <c r="DH20" t="s">
        <v>302</v>
      </c>
      <c r="DI20">
        <v>115</v>
      </c>
      <c r="DJ20">
        <v>-0.245</v>
      </c>
      <c r="DK20">
        <v>7.8E-2</v>
      </c>
      <c r="DL20">
        <v>100</v>
      </c>
      <c r="DM20">
        <v>14</v>
      </c>
      <c r="DN20">
        <v>0.05</v>
      </c>
      <c r="DO20">
        <v>0.02</v>
      </c>
      <c r="DP20">
        <v>9.8956652962736698</v>
      </c>
      <c r="DQ20">
        <v>0.93870560271792902</v>
      </c>
      <c r="DR20">
        <v>0.18534402977293701</v>
      </c>
      <c r="DS20">
        <v>0</v>
      </c>
      <c r="DT20">
        <v>0.22969592188276</v>
      </c>
      <c r="DU20">
        <v>6.4101562246193802E-2</v>
      </c>
      <c r="DV20">
        <v>1.2910404422147199E-2</v>
      </c>
      <c r="DW20">
        <v>1</v>
      </c>
      <c r="DX20">
        <v>1</v>
      </c>
      <c r="DY20">
        <v>2</v>
      </c>
      <c r="DZ20" t="s">
        <v>292</v>
      </c>
      <c r="EA20">
        <v>1.8667400000000001</v>
      </c>
      <c r="EB20">
        <v>1.8632599999999999</v>
      </c>
      <c r="EC20">
        <v>1.8689</v>
      </c>
      <c r="ED20">
        <v>1.8669100000000001</v>
      </c>
      <c r="EE20">
        <v>1.8714900000000001</v>
      </c>
      <c r="EF20">
        <v>1.8640099999999999</v>
      </c>
      <c r="EG20">
        <v>1.8655600000000001</v>
      </c>
      <c r="EH20">
        <v>1.8655299999999999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-0.245</v>
      </c>
      <c r="EW20">
        <v>7.8E-2</v>
      </c>
      <c r="EX20">
        <v>2</v>
      </c>
      <c r="EY20">
        <v>511.24900000000002</v>
      </c>
      <c r="EZ20">
        <v>523.73599999999999</v>
      </c>
      <c r="FA20">
        <v>21.4328</v>
      </c>
      <c r="FB20">
        <v>31.058900000000001</v>
      </c>
      <c r="FC20">
        <v>29.9999</v>
      </c>
      <c r="FD20">
        <v>31.133500000000002</v>
      </c>
      <c r="FE20">
        <v>31.132300000000001</v>
      </c>
      <c r="FF20">
        <v>8.0676000000000005</v>
      </c>
      <c r="FG20">
        <v>44.903300000000002</v>
      </c>
      <c r="FH20">
        <v>0</v>
      </c>
      <c r="FI20">
        <v>21.4679</v>
      </c>
      <c r="FJ20">
        <v>100</v>
      </c>
      <c r="FK20">
        <v>13.606199999999999</v>
      </c>
      <c r="FL20">
        <v>101.039</v>
      </c>
      <c r="FM20">
        <v>101.649</v>
      </c>
    </row>
    <row r="21" spans="1:169" x14ac:dyDescent="0.25">
      <c r="A21">
        <v>5</v>
      </c>
      <c r="B21">
        <v>1566679540</v>
      </c>
      <c r="C21">
        <v>474.09999990463302</v>
      </c>
      <c r="D21" t="s">
        <v>303</v>
      </c>
      <c r="E21" t="s">
        <v>304</v>
      </c>
      <c r="G21">
        <v>1566679540</v>
      </c>
      <c r="H21">
        <f t="shared" si="0"/>
        <v>4.9591357659885598E-3</v>
      </c>
      <c r="I21">
        <f t="shared" si="1"/>
        <v>0.4338260472139121</v>
      </c>
      <c r="J21">
        <f t="shared" si="2"/>
        <v>-3.3581599999999998</v>
      </c>
      <c r="K21">
        <f t="shared" si="3"/>
        <v>-5.6320279231324655</v>
      </c>
      <c r="L21">
        <f t="shared" si="4"/>
        <v>-0.56197086505345228</v>
      </c>
      <c r="M21">
        <f t="shared" si="5"/>
        <v>-0.33508144951423996</v>
      </c>
      <c r="N21">
        <f t="shared" si="6"/>
        <v>0.30834892704743044</v>
      </c>
      <c r="O21">
        <f t="shared" si="7"/>
        <v>2.2512012615193493</v>
      </c>
      <c r="P21">
        <f t="shared" si="8"/>
        <v>0.28666067947164897</v>
      </c>
      <c r="Q21">
        <f t="shared" si="9"/>
        <v>0.18098424353983711</v>
      </c>
      <c r="R21">
        <f t="shared" si="10"/>
        <v>321.42968529070725</v>
      </c>
      <c r="S21">
        <f t="shared" si="11"/>
        <v>26.926680879193285</v>
      </c>
      <c r="T21">
        <f t="shared" si="12"/>
        <v>26.944500000000001</v>
      </c>
      <c r="U21">
        <f t="shared" si="13"/>
        <v>3.5675094616289118</v>
      </c>
      <c r="V21">
        <f t="shared" si="14"/>
        <v>55.462016383619094</v>
      </c>
      <c r="W21">
        <f t="shared" si="15"/>
        <v>1.8885200712224002</v>
      </c>
      <c r="X21">
        <f t="shared" si="16"/>
        <v>3.4050692606628368</v>
      </c>
      <c r="Y21">
        <f t="shared" si="17"/>
        <v>1.6789893904065116</v>
      </c>
      <c r="Z21">
        <f t="shared" si="18"/>
        <v>-218.6978872800955</v>
      </c>
      <c r="AA21">
        <f t="shared" si="19"/>
        <v>-95.976835714643542</v>
      </c>
      <c r="AB21">
        <f t="shared" si="20"/>
        <v>-9.1594232048994062</v>
      </c>
      <c r="AC21">
        <f t="shared" si="21"/>
        <v>-2.4044609089311706</v>
      </c>
      <c r="AD21">
        <v>-4.1216094824995997E-2</v>
      </c>
      <c r="AE21">
        <v>4.62686771692759E-2</v>
      </c>
      <c r="AF21">
        <v>3.4573686122035499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52711.894740193464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305</v>
      </c>
      <c r="AS21">
        <v>762.31123076923097</v>
      </c>
      <c r="AT21">
        <v>784.06</v>
      </c>
      <c r="AU21">
        <f t="shared" si="27"/>
        <v>2.7738654223871895E-2</v>
      </c>
      <c r="AV21">
        <v>0.5</v>
      </c>
      <c r="AW21">
        <f t="shared" si="28"/>
        <v>1681.1463000837716</v>
      </c>
      <c r="AX21">
        <f t="shared" si="29"/>
        <v>0.4338260472139121</v>
      </c>
      <c r="AY21">
        <f t="shared" si="30"/>
        <v>23.316367958882658</v>
      </c>
      <c r="AZ21">
        <f t="shared" si="31"/>
        <v>0.22284008876871658</v>
      </c>
      <c r="BA21">
        <f t="shared" si="32"/>
        <v>8.5288594284891478E-4</v>
      </c>
      <c r="BB21">
        <f t="shared" si="33"/>
        <v>-1</v>
      </c>
      <c r="BC21" t="s">
        <v>306</v>
      </c>
      <c r="BD21">
        <v>609.34</v>
      </c>
      <c r="BE21">
        <f t="shared" si="34"/>
        <v>174.71999999999991</v>
      </c>
      <c r="BF21">
        <f t="shared" si="35"/>
        <v>0.12447784587207522</v>
      </c>
      <c r="BG21">
        <f t="shared" si="36"/>
        <v>1.2867364689664225</v>
      </c>
      <c r="BH21">
        <f t="shared" si="37"/>
        <v>2.7738654223871863E-2</v>
      </c>
      <c r="BI21" t="e">
        <f t="shared" si="38"/>
        <v>#DIV/0!</v>
      </c>
      <c r="BJ21">
        <v>1934</v>
      </c>
      <c r="BK21">
        <v>300</v>
      </c>
      <c r="BL21">
        <v>300</v>
      </c>
      <c r="BM21">
        <v>300</v>
      </c>
      <c r="BN21">
        <v>10334.799999999999</v>
      </c>
      <c r="BO21">
        <v>775.45399999999995</v>
      </c>
      <c r="BP21">
        <v>-6.8829700000000004E-3</v>
      </c>
      <c r="BQ21">
        <v>-1.0578000000000001</v>
      </c>
      <c r="BR21">
        <f t="shared" si="39"/>
        <v>1999.94</v>
      </c>
      <c r="BS21">
        <f t="shared" si="40"/>
        <v>1681.1463000837716</v>
      </c>
      <c r="BT21">
        <f t="shared" si="41"/>
        <v>0.84059836799292553</v>
      </c>
      <c r="BU21">
        <f t="shared" si="42"/>
        <v>0.19119673598585107</v>
      </c>
      <c r="BV21" t="s">
        <v>280</v>
      </c>
      <c r="BW21">
        <v>1566679540</v>
      </c>
      <c r="BX21">
        <v>-3.3581599999999998</v>
      </c>
      <c r="BY21">
        <v>-2.8575300000000001</v>
      </c>
      <c r="BZ21">
        <v>18.926600000000001</v>
      </c>
      <c r="CA21">
        <v>13.087999999999999</v>
      </c>
      <c r="CB21">
        <v>499.97699999999998</v>
      </c>
      <c r="CC21">
        <v>99.681200000000004</v>
      </c>
      <c r="CD21">
        <v>0.100064</v>
      </c>
      <c r="CE21">
        <v>26.153700000000001</v>
      </c>
      <c r="CF21">
        <v>26.944500000000001</v>
      </c>
      <c r="CG21">
        <v>999.9</v>
      </c>
      <c r="CH21">
        <v>9971.25</v>
      </c>
      <c r="CI21">
        <v>0</v>
      </c>
      <c r="CJ21">
        <v>1285.21</v>
      </c>
      <c r="CK21">
        <v>1999.94</v>
      </c>
      <c r="CL21">
        <v>0.98000500000000001</v>
      </c>
      <c r="CM21">
        <v>1.9995300000000001E-2</v>
      </c>
      <c r="CN21">
        <v>0</v>
      </c>
      <c r="CO21">
        <v>762.26300000000003</v>
      </c>
      <c r="CP21">
        <v>4.99986</v>
      </c>
      <c r="CQ21">
        <v>18533.2</v>
      </c>
      <c r="CR21">
        <v>16271.7</v>
      </c>
      <c r="CS21">
        <v>45.125</v>
      </c>
      <c r="CT21">
        <v>46.25</v>
      </c>
      <c r="CU21">
        <v>45.5</v>
      </c>
      <c r="CV21">
        <v>45.311999999999998</v>
      </c>
      <c r="CW21">
        <v>46.561999999999998</v>
      </c>
      <c r="CX21">
        <v>1955.05</v>
      </c>
      <c r="CY21">
        <v>39.89</v>
      </c>
      <c r="CZ21">
        <v>0</v>
      </c>
      <c r="DA21">
        <v>112.09999990463299</v>
      </c>
      <c r="DB21">
        <v>762.31123076923097</v>
      </c>
      <c r="DC21">
        <v>0.96430767862655598</v>
      </c>
      <c r="DD21">
        <v>-1092.9948719291101</v>
      </c>
      <c r="DE21">
        <v>18653.065384615398</v>
      </c>
      <c r="DF21">
        <v>15</v>
      </c>
      <c r="DG21">
        <v>1566679497</v>
      </c>
      <c r="DH21" t="s">
        <v>307</v>
      </c>
      <c r="DI21">
        <v>116</v>
      </c>
      <c r="DJ21">
        <v>-0.47199999999999998</v>
      </c>
      <c r="DK21">
        <v>6.7000000000000004E-2</v>
      </c>
      <c r="DL21">
        <v>-3</v>
      </c>
      <c r="DM21">
        <v>14</v>
      </c>
      <c r="DN21">
        <v>0.18</v>
      </c>
      <c r="DO21">
        <v>0.02</v>
      </c>
      <c r="DP21">
        <v>0.417595717254447</v>
      </c>
      <c r="DQ21">
        <v>0.27469099196195401</v>
      </c>
      <c r="DR21">
        <v>7.89192703055865E-2</v>
      </c>
      <c r="DS21">
        <v>1</v>
      </c>
      <c r="DT21">
        <v>0.28065614612453799</v>
      </c>
      <c r="DU21">
        <v>0.146079313572263</v>
      </c>
      <c r="DV21">
        <v>4.1496427881230702E-2</v>
      </c>
      <c r="DW21">
        <v>1</v>
      </c>
      <c r="DX21">
        <v>2</v>
      </c>
      <c r="DY21">
        <v>2</v>
      </c>
      <c r="DZ21" t="s">
        <v>282</v>
      </c>
      <c r="EA21">
        <v>1.86676</v>
      </c>
      <c r="EB21">
        <v>1.86338</v>
      </c>
      <c r="EC21">
        <v>1.8689199999999999</v>
      </c>
      <c r="ED21">
        <v>1.8669100000000001</v>
      </c>
      <c r="EE21">
        <v>1.87158</v>
      </c>
      <c r="EF21">
        <v>1.8640600000000001</v>
      </c>
      <c r="EG21">
        <v>1.8656299999999999</v>
      </c>
      <c r="EH21">
        <v>1.86554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-0.47199999999999998</v>
      </c>
      <c r="EW21">
        <v>6.7000000000000004E-2</v>
      </c>
      <c r="EX21">
        <v>2</v>
      </c>
      <c r="EY21">
        <v>511.24599999999998</v>
      </c>
      <c r="EZ21">
        <v>522.75800000000004</v>
      </c>
      <c r="FA21">
        <v>22.021999999999998</v>
      </c>
      <c r="FB21">
        <v>31.023700000000002</v>
      </c>
      <c r="FC21">
        <v>29.9999</v>
      </c>
      <c r="FD21">
        <v>31.1006</v>
      </c>
      <c r="FE21">
        <v>31.096699999999998</v>
      </c>
      <c r="FF21">
        <v>0</v>
      </c>
      <c r="FG21">
        <v>47.608800000000002</v>
      </c>
      <c r="FH21">
        <v>0</v>
      </c>
      <c r="FI21">
        <v>22.030200000000001</v>
      </c>
      <c r="FJ21">
        <v>0</v>
      </c>
      <c r="FK21">
        <v>12.948499999999999</v>
      </c>
      <c r="FL21">
        <v>101.041</v>
      </c>
      <c r="FM21">
        <v>101.651</v>
      </c>
    </row>
    <row r="22" spans="1:169" x14ac:dyDescent="0.25">
      <c r="A22">
        <v>7</v>
      </c>
      <c r="B22">
        <v>1566679817</v>
      </c>
      <c r="C22">
        <v>751.09999990463302</v>
      </c>
      <c r="D22" t="s">
        <v>313</v>
      </c>
      <c r="E22" t="s">
        <v>314</v>
      </c>
      <c r="G22">
        <v>1566679817</v>
      </c>
      <c r="H22">
        <f t="shared" si="0"/>
        <v>4.177989489203897E-3</v>
      </c>
      <c r="I22">
        <f t="shared" si="1"/>
        <v>23.327609019664312</v>
      </c>
      <c r="J22">
        <f t="shared" si="2"/>
        <v>370.25400000000002</v>
      </c>
      <c r="K22">
        <f t="shared" si="3"/>
        <v>203.11727626762027</v>
      </c>
      <c r="L22">
        <f t="shared" si="4"/>
        <v>20.265962176412877</v>
      </c>
      <c r="M22">
        <f t="shared" si="5"/>
        <v>36.941976071888398</v>
      </c>
      <c r="N22">
        <f t="shared" si="6"/>
        <v>0.24695896305967466</v>
      </c>
      <c r="O22">
        <f t="shared" si="7"/>
        <v>2.255892509796932</v>
      </c>
      <c r="P22">
        <f t="shared" si="8"/>
        <v>0.23286239007772372</v>
      </c>
      <c r="Q22">
        <f t="shared" si="9"/>
        <v>0.14673841903089627</v>
      </c>
      <c r="R22">
        <f t="shared" si="10"/>
        <v>321.47596908304888</v>
      </c>
      <c r="S22">
        <f t="shared" si="11"/>
        <v>26.84836864414277</v>
      </c>
      <c r="T22">
        <f t="shared" si="12"/>
        <v>27.004999999999999</v>
      </c>
      <c r="U22">
        <f t="shared" si="13"/>
        <v>3.5802108920450721</v>
      </c>
      <c r="V22">
        <f t="shared" si="14"/>
        <v>55.083370134531236</v>
      </c>
      <c r="W22">
        <f t="shared" si="15"/>
        <v>1.83867782021418</v>
      </c>
      <c r="X22">
        <f t="shared" si="16"/>
        <v>3.3379907869172487</v>
      </c>
      <c r="Y22">
        <f t="shared" si="17"/>
        <v>1.7415330718308921</v>
      </c>
      <c r="Z22">
        <f t="shared" si="18"/>
        <v>-184.24933647389184</v>
      </c>
      <c r="AA22">
        <f t="shared" si="19"/>
        <v>-144.4233664234545</v>
      </c>
      <c r="AB22">
        <f t="shared" si="20"/>
        <v>-13.73524215377882</v>
      </c>
      <c r="AC22">
        <f t="shared" si="21"/>
        <v>-20.931975968076273</v>
      </c>
      <c r="AD22">
        <v>-4.1342570452571899E-2</v>
      </c>
      <c r="AE22">
        <v>4.6410657141103401E-2</v>
      </c>
      <c r="AF22">
        <v>3.4657611032429001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52926.417542394374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315</v>
      </c>
      <c r="AS22">
        <v>710.16811538461502</v>
      </c>
      <c r="AT22">
        <v>840.33500000000004</v>
      </c>
      <c r="AU22">
        <f t="shared" si="27"/>
        <v>0.1548988018056906</v>
      </c>
      <c r="AV22">
        <v>0.5</v>
      </c>
      <c r="AW22">
        <f t="shared" si="28"/>
        <v>1681.3899000837591</v>
      </c>
      <c r="AX22">
        <f t="shared" si="29"/>
        <v>23.327609019664312</v>
      </c>
      <c r="AY22">
        <f t="shared" si="30"/>
        <v>130.22264044558207</v>
      </c>
      <c r="AZ22">
        <f t="shared" si="31"/>
        <v>0.36154033807945646</v>
      </c>
      <c r="BA22">
        <f t="shared" si="32"/>
        <v>1.4468749347460943E-2</v>
      </c>
      <c r="BB22">
        <f t="shared" si="33"/>
        <v>-1</v>
      </c>
      <c r="BC22" t="s">
        <v>316</v>
      </c>
      <c r="BD22">
        <v>536.52</v>
      </c>
      <c r="BE22">
        <f t="shared" si="34"/>
        <v>303.81500000000005</v>
      </c>
      <c r="BF22">
        <f t="shared" si="35"/>
        <v>0.42844127056065368</v>
      </c>
      <c r="BG22">
        <f t="shared" si="36"/>
        <v>1.5662696637590399</v>
      </c>
      <c r="BH22">
        <f t="shared" si="37"/>
        <v>0.1548988018056906</v>
      </c>
      <c r="BI22" t="e">
        <f t="shared" si="38"/>
        <v>#DIV/0!</v>
      </c>
      <c r="BJ22">
        <v>1938</v>
      </c>
      <c r="BK22">
        <v>300</v>
      </c>
      <c r="BL22">
        <v>300</v>
      </c>
      <c r="BM22">
        <v>300</v>
      </c>
      <c r="BN22">
        <v>10335.200000000001</v>
      </c>
      <c r="BO22">
        <v>803.58</v>
      </c>
      <c r="BP22">
        <v>-6.8834500000000002E-3</v>
      </c>
      <c r="BQ22">
        <v>-3.8450899999999999</v>
      </c>
      <c r="BR22">
        <f t="shared" si="39"/>
        <v>2000.23</v>
      </c>
      <c r="BS22">
        <f t="shared" si="40"/>
        <v>1681.3899000837591</v>
      </c>
      <c r="BT22">
        <f t="shared" si="41"/>
        <v>0.84059828123953706</v>
      </c>
      <c r="BU22">
        <f t="shared" si="42"/>
        <v>0.19119656247907427</v>
      </c>
      <c r="BV22" t="s">
        <v>280</v>
      </c>
      <c r="BW22">
        <v>1566679817</v>
      </c>
      <c r="BX22">
        <v>370.25400000000002</v>
      </c>
      <c r="BY22">
        <v>400.09800000000001</v>
      </c>
      <c r="BZ22">
        <v>18.4283</v>
      </c>
      <c r="CA22">
        <v>13.507999999999999</v>
      </c>
      <c r="CB22">
        <v>500.09100000000001</v>
      </c>
      <c r="CC22">
        <v>99.674700000000001</v>
      </c>
      <c r="CD22">
        <v>9.9984600000000007E-2</v>
      </c>
      <c r="CE22">
        <v>25.817499999999999</v>
      </c>
      <c r="CF22">
        <v>27.004999999999999</v>
      </c>
      <c r="CG22">
        <v>999.9</v>
      </c>
      <c r="CH22">
        <v>10002.5</v>
      </c>
      <c r="CI22">
        <v>0</v>
      </c>
      <c r="CJ22">
        <v>907.63199999999995</v>
      </c>
      <c r="CK22">
        <v>2000.23</v>
      </c>
      <c r="CL22">
        <v>0.98000799999999999</v>
      </c>
      <c r="CM22">
        <v>1.9992099999999999E-2</v>
      </c>
      <c r="CN22">
        <v>0</v>
      </c>
      <c r="CO22">
        <v>710.43100000000004</v>
      </c>
      <c r="CP22">
        <v>4.99986</v>
      </c>
      <c r="CQ22">
        <v>17803.400000000001</v>
      </c>
      <c r="CR22">
        <v>16274.1</v>
      </c>
      <c r="CS22">
        <v>45.125</v>
      </c>
      <c r="CT22">
        <v>46.311999999999998</v>
      </c>
      <c r="CU22">
        <v>45.625</v>
      </c>
      <c r="CV22">
        <v>45.375</v>
      </c>
      <c r="CW22">
        <v>46.561999999999998</v>
      </c>
      <c r="CX22">
        <v>1955.34</v>
      </c>
      <c r="CY22">
        <v>39.89</v>
      </c>
      <c r="CZ22">
        <v>0</v>
      </c>
      <c r="DA22">
        <v>156.09999990463299</v>
      </c>
      <c r="DB22">
        <v>710.16811538461502</v>
      </c>
      <c r="DC22">
        <v>-1.18006837929383</v>
      </c>
      <c r="DD22">
        <v>-40.3487161660087</v>
      </c>
      <c r="DE22">
        <v>17819.592307692299</v>
      </c>
      <c r="DF22">
        <v>15</v>
      </c>
      <c r="DG22">
        <v>1566679759</v>
      </c>
      <c r="DH22" t="s">
        <v>317</v>
      </c>
      <c r="DI22">
        <v>118</v>
      </c>
      <c r="DJ22">
        <v>-0.246</v>
      </c>
      <c r="DK22">
        <v>6.3E-2</v>
      </c>
      <c r="DL22">
        <v>400</v>
      </c>
      <c r="DM22">
        <v>13</v>
      </c>
      <c r="DN22">
        <v>0.04</v>
      </c>
      <c r="DO22">
        <v>0.02</v>
      </c>
      <c r="DP22">
        <v>23.126101196936499</v>
      </c>
      <c r="DQ22">
        <v>0.45436662820498303</v>
      </c>
      <c r="DR22">
        <v>9.2026078267019806E-2</v>
      </c>
      <c r="DS22">
        <v>0</v>
      </c>
      <c r="DT22">
        <v>0.24809288135701499</v>
      </c>
      <c r="DU22">
        <v>-1.4628861900134399E-2</v>
      </c>
      <c r="DV22">
        <v>2.8787749359366699E-3</v>
      </c>
      <c r="DW22">
        <v>1</v>
      </c>
      <c r="DX22">
        <v>1</v>
      </c>
      <c r="DY22">
        <v>2</v>
      </c>
      <c r="DZ22" t="s">
        <v>292</v>
      </c>
      <c r="EA22">
        <v>1.86676</v>
      </c>
      <c r="EB22">
        <v>1.8632500000000001</v>
      </c>
      <c r="EC22">
        <v>1.8689</v>
      </c>
      <c r="ED22">
        <v>1.8669</v>
      </c>
      <c r="EE22">
        <v>1.8714999999999999</v>
      </c>
      <c r="EF22">
        <v>1.8640099999999999</v>
      </c>
      <c r="EG22">
        <v>1.8655600000000001</v>
      </c>
      <c r="EH22">
        <v>1.86554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-0.246</v>
      </c>
      <c r="EW22">
        <v>6.3E-2</v>
      </c>
      <c r="EX22">
        <v>2</v>
      </c>
      <c r="EY22">
        <v>511.44299999999998</v>
      </c>
      <c r="EZ22">
        <v>522.82600000000002</v>
      </c>
      <c r="FA22">
        <v>20.7775</v>
      </c>
      <c r="FB22">
        <v>31.1084</v>
      </c>
      <c r="FC22">
        <v>29.998000000000001</v>
      </c>
      <c r="FD22">
        <v>31.123000000000001</v>
      </c>
      <c r="FE22">
        <v>31.1174</v>
      </c>
      <c r="FF22">
        <v>22.112100000000002</v>
      </c>
      <c r="FG22">
        <v>44.942999999999998</v>
      </c>
      <c r="FH22">
        <v>0</v>
      </c>
      <c r="FI22">
        <v>20.805599999999998</v>
      </c>
      <c r="FJ22">
        <v>400</v>
      </c>
      <c r="FK22">
        <v>13.511100000000001</v>
      </c>
      <c r="FL22">
        <v>101.035</v>
      </c>
      <c r="FM22">
        <v>101.639</v>
      </c>
    </row>
    <row r="23" spans="1:169" x14ac:dyDescent="0.25">
      <c r="A23">
        <v>8</v>
      </c>
      <c r="B23">
        <v>1566679891</v>
      </c>
      <c r="C23">
        <v>825.09999990463302</v>
      </c>
      <c r="D23" t="s">
        <v>318</v>
      </c>
      <c r="E23" t="s">
        <v>319</v>
      </c>
      <c r="G23">
        <v>1566679891</v>
      </c>
      <c r="H23">
        <f t="shared" si="0"/>
        <v>3.5465620117860015E-3</v>
      </c>
      <c r="I23">
        <f t="shared" si="1"/>
        <v>24.124363249627578</v>
      </c>
      <c r="J23">
        <f t="shared" si="2"/>
        <v>469.06200000000001</v>
      </c>
      <c r="K23">
        <f t="shared" si="3"/>
        <v>260.03667427940002</v>
      </c>
      <c r="L23">
        <f t="shared" si="4"/>
        <v>25.944844271814585</v>
      </c>
      <c r="M23">
        <f t="shared" si="5"/>
        <v>46.800093015918009</v>
      </c>
      <c r="N23">
        <f t="shared" si="6"/>
        <v>0.20284688797731423</v>
      </c>
      <c r="O23">
        <f t="shared" si="7"/>
        <v>2.2575032261700732</v>
      </c>
      <c r="P23">
        <f t="shared" si="8"/>
        <v>0.19323766506756579</v>
      </c>
      <c r="Q23">
        <f t="shared" si="9"/>
        <v>0.1215989497565656</v>
      </c>
      <c r="R23">
        <f t="shared" si="10"/>
        <v>321.46958511168788</v>
      </c>
      <c r="S23">
        <f t="shared" si="11"/>
        <v>27.071379822227684</v>
      </c>
      <c r="T23">
        <f t="shared" si="12"/>
        <v>27.161000000000001</v>
      </c>
      <c r="U23">
        <f t="shared" si="13"/>
        <v>3.6131439761888848</v>
      </c>
      <c r="V23">
        <f t="shared" si="14"/>
        <v>54.833335592204882</v>
      </c>
      <c r="W23">
        <f t="shared" si="15"/>
        <v>1.8319265850712001</v>
      </c>
      <c r="X23">
        <f t="shared" si="16"/>
        <v>3.3408994096132045</v>
      </c>
      <c r="Y23">
        <f t="shared" si="17"/>
        <v>1.7812173911176847</v>
      </c>
      <c r="Z23">
        <f t="shared" si="18"/>
        <v>-156.40338471976267</v>
      </c>
      <c r="AA23">
        <f t="shared" si="19"/>
        <v>-161.72361570922871</v>
      </c>
      <c r="AB23">
        <f t="shared" si="20"/>
        <v>-15.382754085836439</v>
      </c>
      <c r="AC23">
        <f t="shared" si="21"/>
        <v>-12.040169403139942</v>
      </c>
      <c r="AD23">
        <v>-4.1386050452593498E-2</v>
      </c>
      <c r="AE23">
        <v>4.6459467250184801E-2</v>
      </c>
      <c r="AF23">
        <v>3.4686442389623302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52977.169979498009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707.50599999999997</v>
      </c>
      <c r="AT23">
        <v>843.18299999999999</v>
      </c>
      <c r="AU23">
        <f t="shared" si="27"/>
        <v>0.16091050222786751</v>
      </c>
      <c r="AV23">
        <v>0.5</v>
      </c>
      <c r="AW23">
        <f t="shared" si="28"/>
        <v>1681.356300083761</v>
      </c>
      <c r="AX23">
        <f t="shared" si="29"/>
        <v>24.124363249627578</v>
      </c>
      <c r="AY23">
        <f t="shared" si="30"/>
        <v>135.27394333523355</v>
      </c>
      <c r="AZ23">
        <f t="shared" si="31"/>
        <v>0.35864456470303602</v>
      </c>
      <c r="BA23">
        <f t="shared" si="32"/>
        <v>1.4942914389041719E-2</v>
      </c>
      <c r="BB23">
        <f t="shared" si="33"/>
        <v>-1</v>
      </c>
      <c r="BC23" t="s">
        <v>321</v>
      </c>
      <c r="BD23">
        <v>540.78</v>
      </c>
      <c r="BE23">
        <f t="shared" si="34"/>
        <v>302.40300000000002</v>
      </c>
      <c r="BF23">
        <f t="shared" si="35"/>
        <v>0.44866287702172269</v>
      </c>
      <c r="BG23">
        <f t="shared" si="36"/>
        <v>1.559197825363364</v>
      </c>
      <c r="BH23">
        <f t="shared" si="37"/>
        <v>0.16091050222786751</v>
      </c>
      <c r="BI23" t="e">
        <f t="shared" si="38"/>
        <v>#DIV/0!</v>
      </c>
      <c r="BJ23">
        <v>1940</v>
      </c>
      <c r="BK23">
        <v>300</v>
      </c>
      <c r="BL23">
        <v>300</v>
      </c>
      <c r="BM23">
        <v>300</v>
      </c>
      <c r="BN23">
        <v>10334.799999999999</v>
      </c>
      <c r="BO23">
        <v>807.25599999999997</v>
      </c>
      <c r="BP23">
        <v>-6.8834600000000001E-3</v>
      </c>
      <c r="BQ23">
        <v>-3.6025399999999999</v>
      </c>
      <c r="BR23">
        <f t="shared" si="39"/>
        <v>2000.19</v>
      </c>
      <c r="BS23">
        <f t="shared" si="40"/>
        <v>1681.356300083761</v>
      </c>
      <c r="BT23">
        <f t="shared" si="41"/>
        <v>0.84059829320402613</v>
      </c>
      <c r="BU23">
        <f t="shared" si="42"/>
        <v>0.19119658640805229</v>
      </c>
      <c r="BV23" t="s">
        <v>280</v>
      </c>
      <c r="BW23">
        <v>1566679891</v>
      </c>
      <c r="BX23">
        <v>469.06200000000001</v>
      </c>
      <c r="BY23">
        <v>500.00799999999998</v>
      </c>
      <c r="BZ23">
        <v>18.360800000000001</v>
      </c>
      <c r="CA23">
        <v>14.183</v>
      </c>
      <c r="CB23">
        <v>499.99200000000002</v>
      </c>
      <c r="CC23">
        <v>99.673900000000003</v>
      </c>
      <c r="CD23">
        <v>9.9889000000000006E-2</v>
      </c>
      <c r="CE23">
        <v>25.8322</v>
      </c>
      <c r="CF23">
        <v>27.161000000000001</v>
      </c>
      <c r="CG23">
        <v>999.9</v>
      </c>
      <c r="CH23">
        <v>10013.1</v>
      </c>
      <c r="CI23">
        <v>0</v>
      </c>
      <c r="CJ23">
        <v>1372.11</v>
      </c>
      <c r="CK23">
        <v>2000.19</v>
      </c>
      <c r="CL23">
        <v>0.98000799999999999</v>
      </c>
      <c r="CM23">
        <v>1.9992099999999999E-2</v>
      </c>
      <c r="CN23">
        <v>0</v>
      </c>
      <c r="CO23">
        <v>707.952</v>
      </c>
      <c r="CP23">
        <v>4.99986</v>
      </c>
      <c r="CQ23">
        <v>17930.400000000001</v>
      </c>
      <c r="CR23">
        <v>16273.8</v>
      </c>
      <c r="CS23">
        <v>45.186999999999998</v>
      </c>
      <c r="CT23">
        <v>46.5</v>
      </c>
      <c r="CU23">
        <v>45.75</v>
      </c>
      <c r="CV23">
        <v>45.5</v>
      </c>
      <c r="CW23">
        <v>46.75</v>
      </c>
      <c r="CX23">
        <v>1955.3</v>
      </c>
      <c r="CY23">
        <v>39.89</v>
      </c>
      <c r="CZ23">
        <v>0</v>
      </c>
      <c r="DA23">
        <v>73.700000047683702</v>
      </c>
      <c r="DB23">
        <v>707.50599999999997</v>
      </c>
      <c r="DC23">
        <v>0.75268376566788597</v>
      </c>
      <c r="DD23">
        <v>-130.75555922920401</v>
      </c>
      <c r="DE23">
        <v>17866.9230769231</v>
      </c>
      <c r="DF23">
        <v>15</v>
      </c>
      <c r="DG23">
        <v>1566679921</v>
      </c>
      <c r="DH23" t="s">
        <v>322</v>
      </c>
      <c r="DI23">
        <v>119</v>
      </c>
      <c r="DJ23">
        <v>-0.27500000000000002</v>
      </c>
      <c r="DK23">
        <v>7.8E-2</v>
      </c>
      <c r="DL23">
        <v>500</v>
      </c>
      <c r="DM23">
        <v>14</v>
      </c>
      <c r="DN23">
        <v>0.06</v>
      </c>
      <c r="DO23">
        <v>0.02</v>
      </c>
      <c r="DP23">
        <v>24.038025002367199</v>
      </c>
      <c r="DQ23">
        <v>-0.24384539397789801</v>
      </c>
      <c r="DR23">
        <v>0.195143302713392</v>
      </c>
      <c r="DS23">
        <v>1</v>
      </c>
      <c r="DT23">
        <v>0.21427481487179301</v>
      </c>
      <c r="DU23">
        <v>-3.7577658182444899E-2</v>
      </c>
      <c r="DV23">
        <v>7.3426544465245601E-3</v>
      </c>
      <c r="DW23">
        <v>1</v>
      </c>
      <c r="DX23">
        <v>2</v>
      </c>
      <c r="DY23">
        <v>2</v>
      </c>
      <c r="DZ23" t="s">
        <v>282</v>
      </c>
      <c r="EA23">
        <v>1.86669</v>
      </c>
      <c r="EB23">
        <v>1.8632500000000001</v>
      </c>
      <c r="EC23">
        <v>1.8689</v>
      </c>
      <c r="ED23">
        <v>1.8668100000000001</v>
      </c>
      <c r="EE23">
        <v>1.8714900000000001</v>
      </c>
      <c r="EF23">
        <v>1.86399</v>
      </c>
      <c r="EG23">
        <v>1.86554</v>
      </c>
      <c r="EH23">
        <v>1.8655299999999999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-0.27500000000000002</v>
      </c>
      <c r="EW23">
        <v>7.8E-2</v>
      </c>
      <c r="EX23">
        <v>2</v>
      </c>
      <c r="EY23">
        <v>509.96300000000002</v>
      </c>
      <c r="EZ23">
        <v>524.34199999999998</v>
      </c>
      <c r="FA23">
        <v>20.127099999999999</v>
      </c>
      <c r="FB23">
        <v>31.1601</v>
      </c>
      <c r="FC23">
        <v>30.001100000000001</v>
      </c>
      <c r="FD23">
        <v>31.159700000000001</v>
      </c>
      <c r="FE23">
        <v>31.154399999999999</v>
      </c>
      <c r="FF23">
        <v>26.429600000000001</v>
      </c>
      <c r="FG23">
        <v>39.929400000000001</v>
      </c>
      <c r="FH23">
        <v>0</v>
      </c>
      <c r="FI23">
        <v>20.097999999999999</v>
      </c>
      <c r="FJ23">
        <v>500</v>
      </c>
      <c r="FK23">
        <v>14.2357</v>
      </c>
      <c r="FL23">
        <v>101.023</v>
      </c>
      <c r="FM23">
        <v>101.626</v>
      </c>
    </row>
    <row r="24" spans="1:169" x14ac:dyDescent="0.25">
      <c r="A24">
        <v>9</v>
      </c>
      <c r="B24">
        <v>1566680042.5</v>
      </c>
      <c r="C24">
        <v>976.59999990463302</v>
      </c>
      <c r="D24" t="s">
        <v>323</v>
      </c>
      <c r="E24" t="s">
        <v>324</v>
      </c>
      <c r="G24">
        <v>1566680042.5</v>
      </c>
      <c r="H24">
        <f t="shared" si="0"/>
        <v>2.2482717505594566E-3</v>
      </c>
      <c r="I24">
        <f t="shared" si="1"/>
        <v>24.393745880089899</v>
      </c>
      <c r="J24">
        <f t="shared" si="2"/>
        <v>569.1</v>
      </c>
      <c r="K24">
        <f t="shared" si="3"/>
        <v>231.20218187858976</v>
      </c>
      <c r="L24">
        <f t="shared" si="4"/>
        <v>23.067743153446717</v>
      </c>
      <c r="M24">
        <f t="shared" si="5"/>
        <v>56.780833649400002</v>
      </c>
      <c r="N24">
        <f t="shared" si="6"/>
        <v>0.12287470007955219</v>
      </c>
      <c r="O24">
        <f t="shared" si="7"/>
        <v>2.248964406026269</v>
      </c>
      <c r="P24">
        <f t="shared" si="8"/>
        <v>0.11926323707674957</v>
      </c>
      <c r="Q24">
        <f t="shared" si="9"/>
        <v>7.4855157143145779E-2</v>
      </c>
      <c r="R24">
        <f t="shared" si="10"/>
        <v>321.42433559419089</v>
      </c>
      <c r="S24">
        <f t="shared" si="11"/>
        <v>26.989699685321003</v>
      </c>
      <c r="T24">
        <f t="shared" si="12"/>
        <v>27.063199999999998</v>
      </c>
      <c r="U24">
        <f t="shared" si="13"/>
        <v>3.5924666919561852</v>
      </c>
      <c r="V24">
        <f t="shared" si="14"/>
        <v>54.388794336604498</v>
      </c>
      <c r="W24">
        <f t="shared" si="15"/>
        <v>1.7620815761706001</v>
      </c>
      <c r="X24">
        <f t="shared" si="16"/>
        <v>3.2397878968695801</v>
      </c>
      <c r="Y24">
        <f t="shared" si="17"/>
        <v>1.830385115785585</v>
      </c>
      <c r="Z24">
        <f t="shared" si="18"/>
        <v>-99.148784199672036</v>
      </c>
      <c r="AA24">
        <f t="shared" si="19"/>
        <v>-212.02317583117934</v>
      </c>
      <c r="AB24">
        <f t="shared" si="20"/>
        <v>-20.181427571103239</v>
      </c>
      <c r="AC24">
        <f t="shared" si="21"/>
        <v>-9.9290520077637439</v>
      </c>
      <c r="AD24">
        <v>-4.1155873439093098E-2</v>
      </c>
      <c r="AE24">
        <v>4.6201073387916701E-2</v>
      </c>
      <c r="AF24">
        <v>3.45336940950612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52785.860354998156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325</v>
      </c>
      <c r="AS24">
        <v>706.16646153846102</v>
      </c>
      <c r="AT24">
        <v>848.94500000000005</v>
      </c>
      <c r="AU24">
        <f t="shared" si="27"/>
        <v>0.16818349652985654</v>
      </c>
      <c r="AV24">
        <v>0.5</v>
      </c>
      <c r="AW24">
        <f t="shared" si="28"/>
        <v>1681.1208000837519</v>
      </c>
      <c r="AX24">
        <f t="shared" si="29"/>
        <v>24.393745880089899</v>
      </c>
      <c r="AY24">
        <f t="shared" si="30"/>
        <v>141.36838712357766</v>
      </c>
      <c r="AZ24">
        <f t="shared" si="31"/>
        <v>0.36735595356589651</v>
      </c>
      <c r="BA24">
        <f t="shared" si="32"/>
        <v>1.5105247569850308E-2</v>
      </c>
      <c r="BB24">
        <f t="shared" si="33"/>
        <v>-1</v>
      </c>
      <c r="BC24" t="s">
        <v>326</v>
      </c>
      <c r="BD24">
        <v>537.08000000000004</v>
      </c>
      <c r="BE24">
        <f t="shared" si="34"/>
        <v>311.86500000000001</v>
      </c>
      <c r="BF24">
        <f t="shared" si="35"/>
        <v>0.45782161660185988</v>
      </c>
      <c r="BG24">
        <f t="shared" si="36"/>
        <v>1.5806676845162733</v>
      </c>
      <c r="BH24">
        <f t="shared" si="37"/>
        <v>0.16818349652985648</v>
      </c>
      <c r="BI24" t="e">
        <f t="shared" si="38"/>
        <v>#DIV/0!</v>
      </c>
      <c r="BJ24">
        <v>1942</v>
      </c>
      <c r="BK24">
        <v>300</v>
      </c>
      <c r="BL24">
        <v>300</v>
      </c>
      <c r="BM24">
        <v>300</v>
      </c>
      <c r="BN24">
        <v>10333.4</v>
      </c>
      <c r="BO24">
        <v>809.88199999999995</v>
      </c>
      <c r="BP24">
        <v>-6.8822299999999996E-3</v>
      </c>
      <c r="BQ24">
        <v>-3.38611</v>
      </c>
      <c r="BR24">
        <f t="shared" si="39"/>
        <v>1999.91</v>
      </c>
      <c r="BS24">
        <f t="shared" si="40"/>
        <v>1681.1208000837519</v>
      </c>
      <c r="BT24">
        <f t="shared" si="41"/>
        <v>0.84059822696208919</v>
      </c>
      <c r="BU24">
        <f t="shared" si="42"/>
        <v>0.19119645392417833</v>
      </c>
      <c r="BV24" t="s">
        <v>280</v>
      </c>
      <c r="BW24">
        <v>1566680042.5</v>
      </c>
      <c r="BX24">
        <v>569.1</v>
      </c>
      <c r="BY24">
        <v>599.9</v>
      </c>
      <c r="BZ24">
        <v>17.660900000000002</v>
      </c>
      <c r="CA24">
        <v>15.0113</v>
      </c>
      <c r="CB24">
        <v>500.12799999999999</v>
      </c>
      <c r="CC24">
        <v>99.673000000000002</v>
      </c>
      <c r="CD24">
        <v>0.100034</v>
      </c>
      <c r="CE24">
        <v>25.314499999999999</v>
      </c>
      <c r="CF24">
        <v>27.063199999999998</v>
      </c>
      <c r="CG24">
        <v>999.9</v>
      </c>
      <c r="CH24">
        <v>9957.5</v>
      </c>
      <c r="CI24">
        <v>0</v>
      </c>
      <c r="CJ24">
        <v>1283.75</v>
      </c>
      <c r="CK24">
        <v>1999.91</v>
      </c>
      <c r="CL24">
        <v>0.98000799999999999</v>
      </c>
      <c r="CM24">
        <v>1.9992099999999999E-2</v>
      </c>
      <c r="CN24">
        <v>0</v>
      </c>
      <c r="CO24">
        <v>706.42200000000003</v>
      </c>
      <c r="CP24">
        <v>4.99986</v>
      </c>
      <c r="CQ24">
        <v>17653.8</v>
      </c>
      <c r="CR24">
        <v>16271.5</v>
      </c>
      <c r="CS24">
        <v>45.311999999999998</v>
      </c>
      <c r="CT24">
        <v>46.561999999999998</v>
      </c>
      <c r="CU24">
        <v>45.75</v>
      </c>
      <c r="CV24">
        <v>45.5</v>
      </c>
      <c r="CW24">
        <v>46.686999999999998</v>
      </c>
      <c r="CX24">
        <v>1955.03</v>
      </c>
      <c r="CY24">
        <v>39.880000000000003</v>
      </c>
      <c r="CZ24">
        <v>0</v>
      </c>
      <c r="DA24">
        <v>151.299999952316</v>
      </c>
      <c r="DB24">
        <v>706.16646153846102</v>
      </c>
      <c r="DC24">
        <v>-8.2050261851882998E-4</v>
      </c>
      <c r="DD24">
        <v>-439.02564135834399</v>
      </c>
      <c r="DE24">
        <v>17839.257692307699</v>
      </c>
      <c r="DF24">
        <v>15</v>
      </c>
      <c r="DG24">
        <v>1566680002</v>
      </c>
      <c r="DH24" t="s">
        <v>327</v>
      </c>
      <c r="DI24">
        <v>120</v>
      </c>
      <c r="DJ24">
        <v>-0.17799999999999999</v>
      </c>
      <c r="DK24">
        <v>8.2000000000000003E-2</v>
      </c>
      <c r="DL24">
        <v>600</v>
      </c>
      <c r="DM24">
        <v>15</v>
      </c>
      <c r="DN24">
        <v>7.0000000000000007E-2</v>
      </c>
      <c r="DO24">
        <v>0.02</v>
      </c>
      <c r="DP24">
        <v>22.685093139350201</v>
      </c>
      <c r="DQ24">
        <v>14.1900516439987</v>
      </c>
      <c r="DR24">
        <v>5.3622956232300298</v>
      </c>
      <c r="DS24">
        <v>0</v>
      </c>
      <c r="DT24">
        <v>0.126814451306312</v>
      </c>
      <c r="DU24">
        <v>6.1397364130323297E-2</v>
      </c>
      <c r="DV24">
        <v>3.03910113218076E-2</v>
      </c>
      <c r="DW24">
        <v>1</v>
      </c>
      <c r="DX24">
        <v>1</v>
      </c>
      <c r="DY24">
        <v>2</v>
      </c>
      <c r="DZ24" t="s">
        <v>292</v>
      </c>
      <c r="EA24">
        <v>1.8667199999999999</v>
      </c>
      <c r="EB24">
        <v>1.8632500000000001</v>
      </c>
      <c r="EC24">
        <v>1.8688899999999999</v>
      </c>
      <c r="ED24">
        <v>1.86683</v>
      </c>
      <c r="EE24">
        <v>1.8714900000000001</v>
      </c>
      <c r="EF24">
        <v>1.86399</v>
      </c>
      <c r="EG24">
        <v>1.86554</v>
      </c>
      <c r="EH24">
        <v>1.8655299999999999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-0.17799999999999999</v>
      </c>
      <c r="EW24">
        <v>8.2000000000000003E-2</v>
      </c>
      <c r="EX24">
        <v>2</v>
      </c>
      <c r="EY24">
        <v>509.39</v>
      </c>
      <c r="EZ24">
        <v>523.71699999999998</v>
      </c>
      <c r="FA24">
        <v>19.716899999999999</v>
      </c>
      <c r="FB24">
        <v>31.241499999999998</v>
      </c>
      <c r="FC24">
        <v>30.000499999999999</v>
      </c>
      <c r="FD24">
        <v>31.2271</v>
      </c>
      <c r="FE24">
        <v>31.216000000000001</v>
      </c>
      <c r="FF24">
        <v>30.616</v>
      </c>
      <c r="FG24">
        <v>36.314300000000003</v>
      </c>
      <c r="FH24">
        <v>0</v>
      </c>
      <c r="FI24">
        <v>19.670300000000001</v>
      </c>
      <c r="FJ24">
        <v>600</v>
      </c>
      <c r="FK24">
        <v>15.167999999999999</v>
      </c>
      <c r="FL24">
        <v>101.006</v>
      </c>
      <c r="FM24">
        <v>101.61199999999999</v>
      </c>
    </row>
    <row r="25" spans="1:169" x14ac:dyDescent="0.25">
      <c r="A25">
        <v>10</v>
      </c>
      <c r="B25">
        <v>1566680163</v>
      </c>
      <c r="C25">
        <v>1097.0999999046301</v>
      </c>
      <c r="D25" t="s">
        <v>328</v>
      </c>
      <c r="E25" t="s">
        <v>329</v>
      </c>
      <c r="G25">
        <v>1566680163</v>
      </c>
      <c r="H25">
        <f t="shared" si="0"/>
        <v>1.4589929611249976E-3</v>
      </c>
      <c r="I25">
        <f t="shared" si="1"/>
        <v>23.130857589549645</v>
      </c>
      <c r="J25">
        <f t="shared" si="2"/>
        <v>671.06600000000003</v>
      </c>
      <c r="K25">
        <f t="shared" si="3"/>
        <v>184.36514764230535</v>
      </c>
      <c r="L25">
        <f t="shared" si="4"/>
        <v>18.394591272720589</v>
      </c>
      <c r="M25">
        <f t="shared" si="5"/>
        <v>66.954003752209218</v>
      </c>
      <c r="N25">
        <f t="shared" si="6"/>
        <v>7.93976529355465E-2</v>
      </c>
      <c r="O25">
        <f t="shared" si="7"/>
        <v>2.2573929343593813</v>
      </c>
      <c r="P25">
        <f t="shared" si="8"/>
        <v>7.7878242242581955E-2</v>
      </c>
      <c r="Q25">
        <f t="shared" si="9"/>
        <v>4.8807992601705749E-2</v>
      </c>
      <c r="R25">
        <f t="shared" si="10"/>
        <v>321.48244221627851</v>
      </c>
      <c r="S25">
        <f t="shared" si="11"/>
        <v>26.921392963775176</v>
      </c>
      <c r="T25">
        <f t="shared" si="12"/>
        <v>26.987300000000001</v>
      </c>
      <c r="U25">
        <f t="shared" si="13"/>
        <v>3.5764908578263284</v>
      </c>
      <c r="V25">
        <f t="shared" si="14"/>
        <v>55.300744651027031</v>
      </c>
      <c r="W25">
        <f t="shared" si="15"/>
        <v>1.7572849357399802</v>
      </c>
      <c r="X25">
        <f t="shared" si="16"/>
        <v>3.1776876547128818</v>
      </c>
      <c r="Y25">
        <f t="shared" si="17"/>
        <v>1.8192059220863481</v>
      </c>
      <c r="Z25">
        <f t="shared" si="18"/>
        <v>-64.341589585612397</v>
      </c>
      <c r="AA25">
        <f t="shared" si="19"/>
        <v>-243.13339450503634</v>
      </c>
      <c r="AB25">
        <f t="shared" si="20"/>
        <v>-23.009995026824601</v>
      </c>
      <c r="AC25">
        <f t="shared" si="21"/>
        <v>-9.0025369011947873</v>
      </c>
      <c r="AD25">
        <v>-4.1383072310687601E-2</v>
      </c>
      <c r="AE25">
        <v>4.6456124024995799E-2</v>
      </c>
      <c r="AF25">
        <v>3.4684467933941598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53123.294943905195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702.97461538461505</v>
      </c>
      <c r="AT25">
        <v>838.74400000000003</v>
      </c>
      <c r="AU25">
        <f t="shared" si="27"/>
        <v>0.16187225734596611</v>
      </c>
      <c r="AV25">
        <v>0.5</v>
      </c>
      <c r="AW25">
        <f t="shared" si="28"/>
        <v>1681.416000083821</v>
      </c>
      <c r="AX25">
        <f t="shared" si="29"/>
        <v>23.130857589549645</v>
      </c>
      <c r="AY25">
        <f t="shared" si="30"/>
        <v>136.08730173559661</v>
      </c>
      <c r="AZ25">
        <f t="shared" si="31"/>
        <v>0.36102076438102682</v>
      </c>
      <c r="BA25">
        <f t="shared" si="32"/>
        <v>1.4351509435111053E-2</v>
      </c>
      <c r="BB25">
        <f t="shared" si="33"/>
        <v>-1</v>
      </c>
      <c r="BC25" t="s">
        <v>331</v>
      </c>
      <c r="BD25">
        <v>535.94000000000005</v>
      </c>
      <c r="BE25">
        <f t="shared" si="34"/>
        <v>302.80399999999997</v>
      </c>
      <c r="BF25">
        <f t="shared" si="35"/>
        <v>0.44837381479565985</v>
      </c>
      <c r="BG25">
        <f t="shared" si="36"/>
        <v>1.564996081650931</v>
      </c>
      <c r="BH25">
        <f t="shared" si="37"/>
        <v>0.16187225734596608</v>
      </c>
      <c r="BI25" t="e">
        <f t="shared" si="38"/>
        <v>#DIV/0!</v>
      </c>
      <c r="BJ25">
        <v>1944</v>
      </c>
      <c r="BK25">
        <v>300</v>
      </c>
      <c r="BL25">
        <v>300</v>
      </c>
      <c r="BM25">
        <v>300</v>
      </c>
      <c r="BN25">
        <v>10333.299999999999</v>
      </c>
      <c r="BO25">
        <v>801.54600000000005</v>
      </c>
      <c r="BP25">
        <v>-6.8825199999999996E-3</v>
      </c>
      <c r="BQ25">
        <v>-3.65143</v>
      </c>
      <c r="BR25">
        <f t="shared" si="39"/>
        <v>2000.26</v>
      </c>
      <c r="BS25">
        <f t="shared" si="40"/>
        <v>1681.416000083821</v>
      </c>
      <c r="BT25">
        <f t="shared" si="41"/>
        <v>0.84059872220802345</v>
      </c>
      <c r="BU25">
        <f t="shared" si="42"/>
        <v>0.19119744441604702</v>
      </c>
      <c r="BV25" t="s">
        <v>280</v>
      </c>
      <c r="BW25">
        <v>1566680163</v>
      </c>
      <c r="BX25">
        <v>671.06600000000003</v>
      </c>
      <c r="BY25">
        <v>699.99699999999996</v>
      </c>
      <c r="BZ25">
        <v>17.6129</v>
      </c>
      <c r="CA25">
        <v>15.893000000000001</v>
      </c>
      <c r="CB25">
        <v>500.01600000000002</v>
      </c>
      <c r="CC25">
        <v>99.672700000000006</v>
      </c>
      <c r="CD25">
        <v>9.9906200000000001E-2</v>
      </c>
      <c r="CE25">
        <v>24.9895</v>
      </c>
      <c r="CF25">
        <v>26.987300000000001</v>
      </c>
      <c r="CG25">
        <v>999.9</v>
      </c>
      <c r="CH25">
        <v>10012.5</v>
      </c>
      <c r="CI25">
        <v>0</v>
      </c>
      <c r="CJ25">
        <v>769.08399999999995</v>
      </c>
      <c r="CK25">
        <v>2000.26</v>
      </c>
      <c r="CL25">
        <v>0.97999400000000003</v>
      </c>
      <c r="CM25">
        <v>2.0005700000000001E-2</v>
      </c>
      <c r="CN25">
        <v>0</v>
      </c>
      <c r="CO25">
        <v>702.90700000000004</v>
      </c>
      <c r="CP25">
        <v>4.99986</v>
      </c>
      <c r="CQ25">
        <v>17574.5</v>
      </c>
      <c r="CR25">
        <v>16274.3</v>
      </c>
      <c r="CS25">
        <v>45.311999999999998</v>
      </c>
      <c r="CT25">
        <v>46.561999999999998</v>
      </c>
      <c r="CU25">
        <v>45.811999999999998</v>
      </c>
      <c r="CV25">
        <v>45.561999999999998</v>
      </c>
      <c r="CW25">
        <v>46.75</v>
      </c>
      <c r="CX25">
        <v>1955.34</v>
      </c>
      <c r="CY25">
        <v>39.92</v>
      </c>
      <c r="CZ25">
        <v>0</v>
      </c>
      <c r="DA25">
        <v>119.799999952316</v>
      </c>
      <c r="DB25">
        <v>702.97461538461505</v>
      </c>
      <c r="DC25">
        <v>-1.5258803422329601</v>
      </c>
      <c r="DD25">
        <v>478.42393374519401</v>
      </c>
      <c r="DE25">
        <v>17423.5423076923</v>
      </c>
      <c r="DF25">
        <v>15</v>
      </c>
      <c r="DG25">
        <v>1566680187.5</v>
      </c>
      <c r="DH25" t="s">
        <v>332</v>
      </c>
      <c r="DI25">
        <v>121</v>
      </c>
      <c r="DJ25">
        <v>-0.14399999999999999</v>
      </c>
      <c r="DK25">
        <v>0.10299999999999999</v>
      </c>
      <c r="DL25">
        <v>700</v>
      </c>
      <c r="DM25">
        <v>16</v>
      </c>
      <c r="DN25">
        <v>0.04</v>
      </c>
      <c r="DO25">
        <v>0.05</v>
      </c>
      <c r="DP25">
        <v>23.542809211728901</v>
      </c>
      <c r="DQ25">
        <v>-1.48199691404364</v>
      </c>
      <c r="DR25">
        <v>0.29479172505303097</v>
      </c>
      <c r="DS25">
        <v>0</v>
      </c>
      <c r="DT25">
        <v>7.7021372719594403E-2</v>
      </c>
      <c r="DU25">
        <v>-1.2768581158879399E-3</v>
      </c>
      <c r="DV25">
        <v>1.0843888735269599E-3</v>
      </c>
      <c r="DW25">
        <v>1</v>
      </c>
      <c r="DX25">
        <v>1</v>
      </c>
      <c r="DY25">
        <v>2</v>
      </c>
      <c r="DZ25" t="s">
        <v>292</v>
      </c>
      <c r="EA25">
        <v>1.8667</v>
      </c>
      <c r="EB25">
        <v>1.8632500000000001</v>
      </c>
      <c r="EC25">
        <v>1.8689</v>
      </c>
      <c r="ED25">
        <v>1.86683</v>
      </c>
      <c r="EE25">
        <v>1.8714900000000001</v>
      </c>
      <c r="EF25">
        <v>1.8640099999999999</v>
      </c>
      <c r="EG25">
        <v>1.86554</v>
      </c>
      <c r="EH25">
        <v>1.8655299999999999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-0.14399999999999999</v>
      </c>
      <c r="EW25">
        <v>0.10299999999999999</v>
      </c>
      <c r="EX25">
        <v>2</v>
      </c>
      <c r="EY25">
        <v>508.69799999999998</v>
      </c>
      <c r="EZ25">
        <v>525.202</v>
      </c>
      <c r="FA25">
        <v>19.4026</v>
      </c>
      <c r="FB25">
        <v>31.2883</v>
      </c>
      <c r="FC25">
        <v>30.000299999999999</v>
      </c>
      <c r="FD25">
        <v>31.270800000000001</v>
      </c>
      <c r="FE25">
        <v>31.2621</v>
      </c>
      <c r="FF25">
        <v>34.696100000000001</v>
      </c>
      <c r="FG25">
        <v>32.476700000000001</v>
      </c>
      <c r="FH25">
        <v>0</v>
      </c>
      <c r="FI25">
        <v>19.3475</v>
      </c>
      <c r="FJ25">
        <v>700</v>
      </c>
      <c r="FK25">
        <v>15.876300000000001</v>
      </c>
      <c r="FL25">
        <v>101.003</v>
      </c>
      <c r="FM25">
        <v>101.60899999999999</v>
      </c>
    </row>
    <row r="26" spans="1:169" x14ac:dyDescent="0.25">
      <c r="A26">
        <v>11</v>
      </c>
      <c r="B26">
        <v>1566680305.5</v>
      </c>
      <c r="C26">
        <v>1239.5999999046301</v>
      </c>
      <c r="D26" t="s">
        <v>333</v>
      </c>
      <c r="E26" t="s">
        <v>334</v>
      </c>
      <c r="G26">
        <v>1566680305.5</v>
      </c>
      <c r="H26">
        <f t="shared" si="0"/>
        <v>1.0390731698313672E-3</v>
      </c>
      <c r="I26">
        <f t="shared" si="1"/>
        <v>22.470456103020389</v>
      </c>
      <c r="J26">
        <f t="shared" si="2"/>
        <v>772.14400000000001</v>
      </c>
      <c r="K26">
        <f t="shared" si="3"/>
        <v>108.56283828511623</v>
      </c>
      <c r="L26">
        <f t="shared" si="4"/>
        <v>10.831761480899241</v>
      </c>
      <c r="M26">
        <f t="shared" si="5"/>
        <v>77.0399868778496</v>
      </c>
      <c r="N26">
        <f t="shared" si="6"/>
        <v>5.593381875939122E-2</v>
      </c>
      <c r="O26">
        <f t="shared" si="7"/>
        <v>2.2583801522104325</v>
      </c>
      <c r="P26">
        <f t="shared" si="8"/>
        <v>5.5175454723183567E-2</v>
      </c>
      <c r="Q26">
        <f t="shared" si="9"/>
        <v>3.4551938555401979E-2</v>
      </c>
      <c r="R26">
        <f t="shared" si="10"/>
        <v>321.45474861970433</v>
      </c>
      <c r="S26">
        <f t="shared" si="11"/>
        <v>27.028641091144372</v>
      </c>
      <c r="T26">
        <f t="shared" si="12"/>
        <v>26.995000000000001</v>
      </c>
      <c r="U26">
        <f t="shared" si="13"/>
        <v>3.5781087629434394</v>
      </c>
      <c r="V26">
        <f t="shared" si="14"/>
        <v>55.151295755921701</v>
      </c>
      <c r="W26">
        <f t="shared" si="15"/>
        <v>1.7493096856716799</v>
      </c>
      <c r="X26">
        <f t="shared" si="16"/>
        <v>3.1718378719757516</v>
      </c>
      <c r="Y26">
        <f t="shared" si="17"/>
        <v>1.8287990772717595</v>
      </c>
      <c r="Z26">
        <f t="shared" si="18"/>
        <v>-45.823126789563297</v>
      </c>
      <c r="AA26">
        <f t="shared" si="19"/>
        <v>-247.93941951581903</v>
      </c>
      <c r="AB26">
        <f t="shared" si="20"/>
        <v>-23.451857374606874</v>
      </c>
      <c r="AC26">
        <f t="shared" si="21"/>
        <v>4.2403449397151007</v>
      </c>
      <c r="AD26">
        <v>-4.1409734274081997E-2</v>
      </c>
      <c r="AE26">
        <v>4.6486054414622398E-2</v>
      </c>
      <c r="AF26">
        <v>3.4702142595896501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53161.654173622999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700.57123076923097</v>
      </c>
      <c r="AT26">
        <v>835.79499999999996</v>
      </c>
      <c r="AU26">
        <f t="shared" si="27"/>
        <v>0.16179059366324156</v>
      </c>
      <c r="AV26">
        <v>0.5</v>
      </c>
      <c r="AW26">
        <f t="shared" si="28"/>
        <v>1681.2729000838071</v>
      </c>
      <c r="AX26">
        <f t="shared" si="29"/>
        <v>22.470456103020389</v>
      </c>
      <c r="AY26">
        <f t="shared" si="30"/>
        <v>136.00707030723947</v>
      </c>
      <c r="AZ26">
        <f t="shared" si="31"/>
        <v>0.35304709886993813</v>
      </c>
      <c r="BA26">
        <f t="shared" si="32"/>
        <v>1.3959932442764316E-2</v>
      </c>
      <c r="BB26">
        <f t="shared" si="33"/>
        <v>-1</v>
      </c>
      <c r="BC26" t="s">
        <v>336</v>
      </c>
      <c r="BD26">
        <v>540.72</v>
      </c>
      <c r="BE26">
        <f t="shared" si="34"/>
        <v>295.07499999999993</v>
      </c>
      <c r="BF26">
        <f t="shared" si="35"/>
        <v>0.45826914930363138</v>
      </c>
      <c r="BG26">
        <f t="shared" si="36"/>
        <v>1.5457075750850715</v>
      </c>
      <c r="BH26">
        <f t="shared" si="37"/>
        <v>0.16179059366324158</v>
      </c>
      <c r="BI26" t="e">
        <f t="shared" si="38"/>
        <v>#DIV/0!</v>
      </c>
      <c r="BJ26">
        <v>1946</v>
      </c>
      <c r="BK26">
        <v>300</v>
      </c>
      <c r="BL26">
        <v>300</v>
      </c>
      <c r="BM26">
        <v>300</v>
      </c>
      <c r="BN26">
        <v>10332.6</v>
      </c>
      <c r="BO26">
        <v>795.72</v>
      </c>
      <c r="BP26">
        <v>-6.8819500000000004E-3</v>
      </c>
      <c r="BQ26">
        <v>-4.1993999999999998</v>
      </c>
      <c r="BR26">
        <f t="shared" si="39"/>
        <v>2000.09</v>
      </c>
      <c r="BS26">
        <f t="shared" si="40"/>
        <v>1681.2729000838071</v>
      </c>
      <c r="BT26">
        <f t="shared" si="41"/>
        <v>0.84059862310386391</v>
      </c>
      <c r="BU26">
        <f t="shared" si="42"/>
        <v>0.19119724620772788</v>
      </c>
      <c r="BV26" t="s">
        <v>280</v>
      </c>
      <c r="BW26">
        <v>1566680305.5</v>
      </c>
      <c r="BX26">
        <v>772.14400000000001</v>
      </c>
      <c r="BY26">
        <v>800.07299999999998</v>
      </c>
      <c r="BZ26">
        <v>17.532699999999998</v>
      </c>
      <c r="CA26">
        <v>16.307600000000001</v>
      </c>
      <c r="CB26">
        <v>499.97</v>
      </c>
      <c r="CC26">
        <v>99.674199999999999</v>
      </c>
      <c r="CD26">
        <v>9.9918400000000004E-2</v>
      </c>
      <c r="CE26">
        <v>24.958600000000001</v>
      </c>
      <c r="CF26">
        <v>26.995000000000001</v>
      </c>
      <c r="CG26">
        <v>999.9</v>
      </c>
      <c r="CH26">
        <v>10018.799999999999</v>
      </c>
      <c r="CI26">
        <v>0</v>
      </c>
      <c r="CJ26">
        <v>566.98800000000006</v>
      </c>
      <c r="CK26">
        <v>2000.09</v>
      </c>
      <c r="CL26">
        <v>0.97999400000000003</v>
      </c>
      <c r="CM26">
        <v>2.0005700000000001E-2</v>
      </c>
      <c r="CN26">
        <v>0</v>
      </c>
      <c r="CO26">
        <v>700.79200000000003</v>
      </c>
      <c r="CP26">
        <v>4.99986</v>
      </c>
      <c r="CQ26">
        <v>17324.5</v>
      </c>
      <c r="CR26">
        <v>16272.9</v>
      </c>
      <c r="CS26">
        <v>45.25</v>
      </c>
      <c r="CT26">
        <v>46.436999999999998</v>
      </c>
      <c r="CU26">
        <v>45.686999999999998</v>
      </c>
      <c r="CV26">
        <v>45.436999999999998</v>
      </c>
      <c r="CW26">
        <v>46.625</v>
      </c>
      <c r="CX26">
        <v>1955.18</v>
      </c>
      <c r="CY26">
        <v>39.909999999999997</v>
      </c>
      <c r="CZ26">
        <v>0</v>
      </c>
      <c r="DA26">
        <v>142.299999952316</v>
      </c>
      <c r="DB26">
        <v>700.57123076923097</v>
      </c>
      <c r="DC26">
        <v>0.12929914363915501</v>
      </c>
      <c r="DD26">
        <v>-768.89914685858605</v>
      </c>
      <c r="DE26">
        <v>17432.142307692298</v>
      </c>
      <c r="DF26">
        <v>15</v>
      </c>
      <c r="DG26">
        <v>1566680325.5</v>
      </c>
      <c r="DH26" t="s">
        <v>337</v>
      </c>
      <c r="DI26">
        <v>122</v>
      </c>
      <c r="DJ26">
        <v>-0.186</v>
      </c>
      <c r="DK26">
        <v>0.111</v>
      </c>
      <c r="DL26">
        <v>800</v>
      </c>
      <c r="DM26">
        <v>16</v>
      </c>
      <c r="DN26">
        <v>0.08</v>
      </c>
      <c r="DO26">
        <v>7.0000000000000007E-2</v>
      </c>
      <c r="DP26">
        <v>22.415398283556801</v>
      </c>
      <c r="DQ26">
        <v>-0.29669093126373802</v>
      </c>
      <c r="DR26">
        <v>7.8483585593879496E-2</v>
      </c>
      <c r="DS26">
        <v>1</v>
      </c>
      <c r="DT26">
        <v>5.6909864302126502E-2</v>
      </c>
      <c r="DU26">
        <v>-4.6807236954449598E-3</v>
      </c>
      <c r="DV26">
        <v>9.1700469268389702E-4</v>
      </c>
      <c r="DW26">
        <v>1</v>
      </c>
      <c r="DX26">
        <v>2</v>
      </c>
      <c r="DY26">
        <v>2</v>
      </c>
      <c r="DZ26" t="s">
        <v>282</v>
      </c>
      <c r="EA26">
        <v>1.8666499999999999</v>
      </c>
      <c r="EB26">
        <v>1.8632500000000001</v>
      </c>
      <c r="EC26">
        <v>1.8688899999999999</v>
      </c>
      <c r="ED26">
        <v>1.8668100000000001</v>
      </c>
      <c r="EE26">
        <v>1.8714900000000001</v>
      </c>
      <c r="EF26">
        <v>1.8639600000000001</v>
      </c>
      <c r="EG26">
        <v>1.86554</v>
      </c>
      <c r="EH26">
        <v>1.8654599999999999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-0.186</v>
      </c>
      <c r="EW26">
        <v>0.111</v>
      </c>
      <c r="EX26">
        <v>2</v>
      </c>
      <c r="EY26">
        <v>508.84899999999999</v>
      </c>
      <c r="EZ26">
        <v>525.48699999999997</v>
      </c>
      <c r="FA26">
        <v>19.288499999999999</v>
      </c>
      <c r="FB26">
        <v>31.286000000000001</v>
      </c>
      <c r="FC26">
        <v>29.9999</v>
      </c>
      <c r="FD26">
        <v>31.289899999999999</v>
      </c>
      <c r="FE26">
        <v>31.280999999999999</v>
      </c>
      <c r="FF26">
        <v>38.662199999999999</v>
      </c>
      <c r="FG26">
        <v>29.835699999999999</v>
      </c>
      <c r="FH26">
        <v>0</v>
      </c>
      <c r="FI26">
        <v>19.301600000000001</v>
      </c>
      <c r="FJ26">
        <v>800</v>
      </c>
      <c r="FK26">
        <v>16.3172</v>
      </c>
      <c r="FL26">
        <v>100.998</v>
      </c>
      <c r="FM26">
        <v>101.602</v>
      </c>
    </row>
    <row r="27" spans="1:169" x14ac:dyDescent="0.25">
      <c r="A27">
        <v>12</v>
      </c>
      <c r="B27">
        <v>1566680447</v>
      </c>
      <c r="C27">
        <v>1381.0999999046301</v>
      </c>
      <c r="D27" t="s">
        <v>338</v>
      </c>
      <c r="E27" t="s">
        <v>339</v>
      </c>
      <c r="G27">
        <v>1566680447</v>
      </c>
      <c r="H27">
        <f t="shared" si="0"/>
        <v>8.776218967857317E-4</v>
      </c>
      <c r="I27">
        <f t="shared" si="1"/>
        <v>22.88694935678517</v>
      </c>
      <c r="J27">
        <f t="shared" si="2"/>
        <v>971.50400000000002</v>
      </c>
      <c r="K27">
        <f t="shared" si="3"/>
        <v>168.50425581186417</v>
      </c>
      <c r="L27">
        <f t="shared" si="4"/>
        <v>16.812269140491871</v>
      </c>
      <c r="M27">
        <f t="shared" si="5"/>
        <v>96.930410691232012</v>
      </c>
      <c r="N27">
        <f t="shared" si="6"/>
        <v>4.7060839983812795E-2</v>
      </c>
      <c r="O27">
        <f t="shared" si="7"/>
        <v>2.2602659817114632</v>
      </c>
      <c r="P27">
        <f t="shared" si="8"/>
        <v>4.6523191117924349E-2</v>
      </c>
      <c r="Q27">
        <f t="shared" si="9"/>
        <v>2.9124788183262799E-2</v>
      </c>
      <c r="R27">
        <f t="shared" si="10"/>
        <v>321.41964798729026</v>
      </c>
      <c r="S27">
        <f t="shared" si="11"/>
        <v>27.024831349033722</v>
      </c>
      <c r="T27">
        <f t="shared" si="12"/>
        <v>26.989899999999999</v>
      </c>
      <c r="U27">
        <f t="shared" si="13"/>
        <v>3.5770370920247943</v>
      </c>
      <c r="V27">
        <f t="shared" si="14"/>
        <v>55.200685533504512</v>
      </c>
      <c r="W27">
        <f t="shared" si="15"/>
        <v>1.7450894161990003</v>
      </c>
      <c r="X27">
        <f t="shared" si="16"/>
        <v>3.161354608793407</v>
      </c>
      <c r="Y27">
        <f t="shared" si="17"/>
        <v>1.831947675825794</v>
      </c>
      <c r="Z27">
        <f t="shared" si="18"/>
        <v>-38.703125648250769</v>
      </c>
      <c r="AA27">
        <f t="shared" si="19"/>
        <v>-254.28797310586012</v>
      </c>
      <c r="AB27">
        <f t="shared" si="20"/>
        <v>-24.024988541309106</v>
      </c>
      <c r="AC27">
        <f t="shared" si="21"/>
        <v>4.4035606918702968</v>
      </c>
      <c r="AD27">
        <v>-4.1460694815801502E-2</v>
      </c>
      <c r="AE27">
        <v>4.6543262087091197E-2</v>
      </c>
      <c r="AF27">
        <v>3.47359142255777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53234.262495446244</v>
      </c>
      <c r="AL27">
        <v>0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-1</v>
      </c>
      <c r="AR27" t="s">
        <v>340</v>
      </c>
      <c r="AS27">
        <v>700.61311538461598</v>
      </c>
      <c r="AT27">
        <v>834.87599999999998</v>
      </c>
      <c r="AU27">
        <f t="shared" si="27"/>
        <v>0.16081775570909218</v>
      </c>
      <c r="AV27">
        <v>0.5</v>
      </c>
      <c r="AW27">
        <f t="shared" si="28"/>
        <v>1681.0881060707361</v>
      </c>
      <c r="AX27">
        <f t="shared" si="29"/>
        <v>22.88694935678517</v>
      </c>
      <c r="AY27">
        <f t="shared" si="30"/>
        <v>135.17440818377204</v>
      </c>
      <c r="AZ27">
        <f t="shared" si="31"/>
        <v>0.35506590200221344</v>
      </c>
      <c r="BA27">
        <f t="shared" si="32"/>
        <v>1.4209219178057802E-2</v>
      </c>
      <c r="BB27">
        <f t="shared" si="33"/>
        <v>-1</v>
      </c>
      <c r="BC27" t="s">
        <v>341</v>
      </c>
      <c r="BD27">
        <v>538.44000000000005</v>
      </c>
      <c r="BE27">
        <f t="shared" si="34"/>
        <v>296.43599999999992</v>
      </c>
      <c r="BF27">
        <f t="shared" si="35"/>
        <v>0.45292368206082945</v>
      </c>
      <c r="BG27">
        <f t="shared" si="36"/>
        <v>1.5505460218408735</v>
      </c>
      <c r="BH27">
        <f t="shared" si="37"/>
        <v>0.16081775570909213</v>
      </c>
      <c r="BI27" t="e">
        <f t="shared" si="38"/>
        <v>#DIV/0!</v>
      </c>
      <c r="BJ27">
        <v>1948</v>
      </c>
      <c r="BK27">
        <v>300</v>
      </c>
      <c r="BL27">
        <v>300</v>
      </c>
      <c r="BM27">
        <v>300</v>
      </c>
      <c r="BN27">
        <v>10333.200000000001</v>
      </c>
      <c r="BO27">
        <v>796.55600000000004</v>
      </c>
      <c r="BP27">
        <v>-6.8827699999999999E-3</v>
      </c>
      <c r="BQ27">
        <v>-4.0962500000000004</v>
      </c>
      <c r="BR27">
        <f t="shared" si="39"/>
        <v>1999.87</v>
      </c>
      <c r="BS27">
        <f t="shared" si="40"/>
        <v>1681.0881060707361</v>
      </c>
      <c r="BT27">
        <f t="shared" si="41"/>
        <v>0.84059869195034487</v>
      </c>
      <c r="BU27">
        <f t="shared" si="42"/>
        <v>0.19119738390068991</v>
      </c>
      <c r="BV27" t="s">
        <v>280</v>
      </c>
      <c r="BW27">
        <v>1566680447</v>
      </c>
      <c r="BX27">
        <v>971.50400000000002</v>
      </c>
      <c r="BY27">
        <v>999.98800000000006</v>
      </c>
      <c r="BZ27">
        <v>17.490500000000001</v>
      </c>
      <c r="CA27">
        <v>16.4559</v>
      </c>
      <c r="CB27">
        <v>500.06099999999998</v>
      </c>
      <c r="CC27">
        <v>99.673500000000004</v>
      </c>
      <c r="CD27">
        <v>0.10005799999999999</v>
      </c>
      <c r="CE27">
        <v>24.903099999999998</v>
      </c>
      <c r="CF27">
        <v>26.989899999999999</v>
      </c>
      <c r="CG27">
        <v>999.9</v>
      </c>
      <c r="CH27">
        <v>10031.200000000001</v>
      </c>
      <c r="CI27">
        <v>0</v>
      </c>
      <c r="CJ27">
        <v>967.15899999999999</v>
      </c>
      <c r="CK27">
        <v>1999.87</v>
      </c>
      <c r="CL27">
        <v>0.97999099999999995</v>
      </c>
      <c r="CM27">
        <v>2.00088E-2</v>
      </c>
      <c r="CN27">
        <v>0</v>
      </c>
      <c r="CO27">
        <v>700.35</v>
      </c>
      <c r="CP27">
        <v>4.99986</v>
      </c>
      <c r="CQ27">
        <v>17189.7</v>
      </c>
      <c r="CR27">
        <v>16271</v>
      </c>
      <c r="CS27">
        <v>45.186999999999998</v>
      </c>
      <c r="CT27">
        <v>46.436999999999998</v>
      </c>
      <c r="CU27">
        <v>45.625</v>
      </c>
      <c r="CV27">
        <v>45.311999999999998</v>
      </c>
      <c r="CW27">
        <v>46.561999999999998</v>
      </c>
      <c r="CX27">
        <v>1954.95</v>
      </c>
      <c r="CY27">
        <v>39.909999999999997</v>
      </c>
      <c r="CZ27">
        <v>0</v>
      </c>
      <c r="DA27">
        <v>141.200000047684</v>
      </c>
      <c r="DB27">
        <v>700.61311538461598</v>
      </c>
      <c r="DC27">
        <v>-1.9843077054445399</v>
      </c>
      <c r="DD27">
        <v>-99.582906599088801</v>
      </c>
      <c r="DE27">
        <v>17243.069230769201</v>
      </c>
      <c r="DF27">
        <v>15</v>
      </c>
      <c r="DG27">
        <v>1566680382.5</v>
      </c>
      <c r="DH27" t="s">
        <v>342</v>
      </c>
      <c r="DI27">
        <v>123</v>
      </c>
      <c r="DJ27">
        <v>0.187</v>
      </c>
      <c r="DK27">
        <v>0.11</v>
      </c>
      <c r="DL27">
        <v>1000</v>
      </c>
      <c r="DM27">
        <v>16</v>
      </c>
      <c r="DN27">
        <v>7.0000000000000007E-2</v>
      </c>
      <c r="DO27">
        <v>7.0000000000000007E-2</v>
      </c>
      <c r="DP27">
        <v>23.514698644564799</v>
      </c>
      <c r="DQ27">
        <v>-2.0430173810052499</v>
      </c>
      <c r="DR27">
        <v>0.40271083339431502</v>
      </c>
      <c r="DS27">
        <v>0</v>
      </c>
      <c r="DT27">
        <v>4.5905483524300301E-2</v>
      </c>
      <c r="DU27">
        <v>1.0526137692303799E-3</v>
      </c>
      <c r="DV27">
        <v>5.6789252682025795E-4</v>
      </c>
      <c r="DW27">
        <v>1</v>
      </c>
      <c r="DX27">
        <v>1</v>
      </c>
      <c r="DY27">
        <v>2</v>
      </c>
      <c r="DZ27" t="s">
        <v>292</v>
      </c>
      <c r="EA27">
        <v>1.8667100000000001</v>
      </c>
      <c r="EB27">
        <v>1.8632500000000001</v>
      </c>
      <c r="EC27">
        <v>1.8689</v>
      </c>
      <c r="ED27">
        <v>1.86686</v>
      </c>
      <c r="EE27">
        <v>1.8714900000000001</v>
      </c>
      <c r="EF27">
        <v>1.86398</v>
      </c>
      <c r="EG27">
        <v>1.86554</v>
      </c>
      <c r="EH27">
        <v>1.8654599999999999</v>
      </c>
      <c r="EI27" t="s">
        <v>283</v>
      </c>
      <c r="EJ27" t="s">
        <v>19</v>
      </c>
      <c r="EK27" t="s">
        <v>19</v>
      </c>
      <c r="EL27" t="s">
        <v>19</v>
      </c>
      <c r="EM27" t="s">
        <v>284</v>
      </c>
      <c r="EN27" t="s">
        <v>285</v>
      </c>
      <c r="EO27" t="s">
        <v>286</v>
      </c>
      <c r="EP27" t="s">
        <v>286</v>
      </c>
      <c r="EQ27" t="s">
        <v>286</v>
      </c>
      <c r="ER27" t="s">
        <v>286</v>
      </c>
      <c r="ES27">
        <v>0</v>
      </c>
      <c r="ET27">
        <v>100</v>
      </c>
      <c r="EU27">
        <v>100</v>
      </c>
      <c r="EV27">
        <v>0.187</v>
      </c>
      <c r="EW27">
        <v>0.11</v>
      </c>
      <c r="EX27">
        <v>2</v>
      </c>
      <c r="EY27">
        <v>508.89299999999997</v>
      </c>
      <c r="EZ27">
        <v>526.13300000000004</v>
      </c>
      <c r="FA27">
        <v>19.543399999999998</v>
      </c>
      <c r="FB27">
        <v>31.24</v>
      </c>
      <c r="FC27">
        <v>29.999600000000001</v>
      </c>
      <c r="FD27">
        <v>31.273700000000002</v>
      </c>
      <c r="FE27">
        <v>31.267800000000001</v>
      </c>
      <c r="FF27">
        <v>46.302700000000002</v>
      </c>
      <c r="FG27">
        <v>29.415800000000001</v>
      </c>
      <c r="FH27">
        <v>0</v>
      </c>
      <c r="FI27">
        <v>19.5305</v>
      </c>
      <c r="FJ27">
        <v>1000</v>
      </c>
      <c r="FK27">
        <v>16.439800000000002</v>
      </c>
      <c r="FL27">
        <v>101.011</v>
      </c>
      <c r="FM27">
        <v>101.61499999999999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2019-08-24T16:02:31Z</dcterms:created>
  <dcterms:modified xsi:type="dcterms:W3CDTF">2019-08-27T21:10:23Z</dcterms:modified>
</cp:coreProperties>
</file>