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 Fall\A-Ci curve\"/>
    </mc:Choice>
  </mc:AlternateContent>
  <xr:revisionPtr revIDLastSave="0" documentId="13_ncr:1_{694B008A-4370-4689-95BC-11E2F0E84861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U27" i="1" l="1"/>
  <c r="BT27" i="1"/>
  <c r="BR27" i="1"/>
  <c r="BI27" i="1"/>
  <c r="BH27" i="1"/>
  <c r="BG27" i="1"/>
  <c r="BF27" i="1"/>
  <c r="BE27" i="1"/>
  <c r="AZ27" i="1" s="1"/>
  <c r="BB27" i="1"/>
  <c r="AU27" i="1"/>
  <c r="AO27" i="1"/>
  <c r="AP27" i="1" s="1"/>
  <c r="AK27" i="1"/>
  <c r="AI27" i="1" s="1"/>
  <c r="X27" i="1"/>
  <c r="V27" i="1" s="1"/>
  <c r="W27" i="1"/>
  <c r="O27" i="1"/>
  <c r="BU26" i="1"/>
  <c r="BT26" i="1"/>
  <c r="BR26" i="1"/>
  <c r="BS26" i="1" s="1"/>
  <c r="AW26" i="1" s="1"/>
  <c r="BI26" i="1"/>
  <c r="BH26" i="1"/>
  <c r="BG26" i="1"/>
  <c r="BF26" i="1"/>
  <c r="BE26" i="1"/>
  <c r="AZ26" i="1" s="1"/>
  <c r="BB26" i="1"/>
  <c r="AU26" i="1"/>
  <c r="AO26" i="1"/>
  <c r="AP26" i="1" s="1"/>
  <c r="AK26" i="1"/>
  <c r="AI26" i="1" s="1"/>
  <c r="X26" i="1"/>
  <c r="V26" i="1" s="1"/>
  <c r="W26" i="1"/>
  <c r="O26" i="1"/>
  <c r="BU25" i="1"/>
  <c r="BT25" i="1"/>
  <c r="BR25" i="1"/>
  <c r="BI25" i="1"/>
  <c r="BH25" i="1"/>
  <c r="BG25" i="1"/>
  <c r="BF25" i="1"/>
  <c r="BE25" i="1"/>
  <c r="AZ25" i="1" s="1"/>
  <c r="BB25" i="1"/>
  <c r="AU25" i="1"/>
  <c r="AO25" i="1"/>
  <c r="AP25" i="1" s="1"/>
  <c r="AK25" i="1"/>
  <c r="AI25" i="1" s="1"/>
  <c r="H25" i="1" s="1"/>
  <c r="X25" i="1"/>
  <c r="W25" i="1"/>
  <c r="V25" i="1" s="1"/>
  <c r="O25" i="1"/>
  <c r="BU24" i="1"/>
  <c r="BT24" i="1"/>
  <c r="BR24" i="1"/>
  <c r="BS24" i="1" s="1"/>
  <c r="BI24" i="1"/>
  <c r="BH24" i="1"/>
  <c r="BG24" i="1"/>
  <c r="BF24" i="1"/>
  <c r="BE24" i="1"/>
  <c r="AZ24" i="1" s="1"/>
  <c r="BB24" i="1"/>
  <c r="AU24" i="1"/>
  <c r="AO24" i="1"/>
  <c r="AP24" i="1" s="1"/>
  <c r="AK24" i="1"/>
  <c r="AI24" i="1" s="1"/>
  <c r="J24" i="1" s="1"/>
  <c r="X24" i="1"/>
  <c r="W24" i="1"/>
  <c r="V24" i="1" s="1"/>
  <c r="O24" i="1"/>
  <c r="BU23" i="1"/>
  <c r="BT23" i="1"/>
  <c r="BR23" i="1"/>
  <c r="BI23" i="1"/>
  <c r="BH23" i="1"/>
  <c r="BG23" i="1"/>
  <c r="BF23" i="1"/>
  <c r="BE23" i="1"/>
  <c r="AZ23" i="1" s="1"/>
  <c r="BB23" i="1"/>
  <c r="AU23" i="1"/>
  <c r="AO23" i="1"/>
  <c r="AP23" i="1" s="1"/>
  <c r="AK23" i="1"/>
  <c r="AI23" i="1"/>
  <c r="M23" i="1" s="1"/>
  <c r="X23" i="1"/>
  <c r="W23" i="1"/>
  <c r="V23" i="1" s="1"/>
  <c r="O23" i="1"/>
  <c r="BU22" i="1"/>
  <c r="BT22" i="1"/>
  <c r="BR22" i="1"/>
  <c r="BS22" i="1" s="1"/>
  <c r="BI22" i="1"/>
  <c r="BH22" i="1"/>
  <c r="BG22" i="1"/>
  <c r="BF22" i="1"/>
  <c r="BE22" i="1"/>
  <c r="AZ22" i="1" s="1"/>
  <c r="BB22" i="1"/>
  <c r="AU22" i="1"/>
  <c r="AO22" i="1"/>
  <c r="AP22" i="1" s="1"/>
  <c r="AK22" i="1"/>
  <c r="AI22" i="1" s="1"/>
  <c r="X22" i="1"/>
  <c r="W22" i="1"/>
  <c r="V22" i="1" s="1"/>
  <c r="O22" i="1"/>
  <c r="BU21" i="1"/>
  <c r="BT21" i="1"/>
  <c r="BR21" i="1"/>
  <c r="BS21" i="1" s="1"/>
  <c r="BI21" i="1"/>
  <c r="BH21" i="1"/>
  <c r="BG21" i="1"/>
  <c r="BF21" i="1"/>
  <c r="BE21" i="1"/>
  <c r="AZ21" i="1" s="1"/>
  <c r="BB21" i="1"/>
  <c r="AU21" i="1"/>
  <c r="AP21" i="1"/>
  <c r="AO21" i="1"/>
  <c r="AK21" i="1"/>
  <c r="AI21" i="1"/>
  <c r="I21" i="1" s="1"/>
  <c r="AX21" i="1" s="1"/>
  <c r="X21" i="1"/>
  <c r="W21" i="1"/>
  <c r="O21" i="1"/>
  <c r="M21" i="1"/>
  <c r="BU20" i="1"/>
  <c r="BT20" i="1"/>
  <c r="BR20" i="1"/>
  <c r="BS20" i="1" s="1"/>
  <c r="R20" i="1" s="1"/>
  <c r="BI20" i="1"/>
  <c r="BH20" i="1"/>
  <c r="BG20" i="1"/>
  <c r="BF20" i="1"/>
  <c r="BE20" i="1"/>
  <c r="AZ20" i="1" s="1"/>
  <c r="BB20" i="1"/>
  <c r="AU20" i="1"/>
  <c r="AP20" i="1"/>
  <c r="AO20" i="1"/>
  <c r="AK20" i="1"/>
  <c r="AI20" i="1" s="1"/>
  <c r="X20" i="1"/>
  <c r="V20" i="1" s="1"/>
  <c r="W20" i="1"/>
  <c r="O20" i="1"/>
  <c r="BU19" i="1"/>
  <c r="BT19" i="1"/>
  <c r="BS19" i="1"/>
  <c r="AW19" i="1" s="1"/>
  <c r="BR19" i="1"/>
  <c r="BI19" i="1"/>
  <c r="BH19" i="1"/>
  <c r="BG19" i="1"/>
  <c r="BF19" i="1"/>
  <c r="BE19" i="1"/>
  <c r="AZ19" i="1" s="1"/>
  <c r="BB19" i="1"/>
  <c r="AU19" i="1"/>
  <c r="AY19" i="1" s="1"/>
  <c r="AO19" i="1"/>
  <c r="AP19" i="1" s="1"/>
  <c r="AK19" i="1"/>
  <c r="AI19" i="1" s="1"/>
  <c r="X19" i="1"/>
  <c r="V19" i="1" s="1"/>
  <c r="W19" i="1"/>
  <c r="O19" i="1"/>
  <c r="BU18" i="1"/>
  <c r="BT18" i="1"/>
  <c r="BS18" i="1"/>
  <c r="AW18" i="1" s="1"/>
  <c r="BR18" i="1"/>
  <c r="BI18" i="1"/>
  <c r="BH18" i="1"/>
  <c r="BG18" i="1"/>
  <c r="BF18" i="1"/>
  <c r="BE18" i="1"/>
  <c r="BB18" i="1"/>
  <c r="AZ18" i="1"/>
  <c r="AU18" i="1"/>
  <c r="AO18" i="1"/>
  <c r="AP18" i="1" s="1"/>
  <c r="AK18" i="1"/>
  <c r="AI18" i="1" s="1"/>
  <c r="H18" i="1" s="1"/>
  <c r="X18" i="1"/>
  <c r="W18" i="1"/>
  <c r="V18" i="1"/>
  <c r="O18" i="1"/>
  <c r="BU17" i="1"/>
  <c r="BT17" i="1"/>
  <c r="BR17" i="1"/>
  <c r="BS17" i="1" s="1"/>
  <c r="BI17" i="1"/>
  <c r="BH17" i="1"/>
  <c r="BG17" i="1"/>
  <c r="BF17" i="1"/>
  <c r="BE17" i="1"/>
  <c r="AZ17" i="1" s="1"/>
  <c r="BB17" i="1"/>
  <c r="AU17" i="1"/>
  <c r="AO17" i="1"/>
  <c r="AP17" i="1" s="1"/>
  <c r="AK17" i="1"/>
  <c r="AI17" i="1" s="1"/>
  <c r="J17" i="1" s="1"/>
  <c r="X17" i="1"/>
  <c r="W17" i="1"/>
  <c r="V17" i="1"/>
  <c r="O17" i="1"/>
  <c r="V21" i="1" l="1"/>
  <c r="BS23" i="1"/>
  <c r="AW23" i="1" s="1"/>
  <c r="AY23" i="1" s="1"/>
  <c r="I23" i="1"/>
  <c r="AX23" i="1" s="1"/>
  <c r="AJ21" i="1"/>
  <c r="BS25" i="1"/>
  <c r="BS27" i="1"/>
  <c r="AY26" i="1"/>
  <c r="J21" i="1"/>
  <c r="AW22" i="1"/>
  <c r="AY22" i="1" s="1"/>
  <c r="R22" i="1"/>
  <c r="AY18" i="1"/>
  <c r="R24" i="1"/>
  <c r="AW24" i="1"/>
  <c r="AY24" i="1" s="1"/>
  <c r="M26" i="1"/>
  <c r="J26" i="1"/>
  <c r="H26" i="1"/>
  <c r="I26" i="1"/>
  <c r="AX26" i="1" s="1"/>
  <c r="BA26" i="1" s="1"/>
  <c r="AJ26" i="1"/>
  <c r="J19" i="1"/>
  <c r="I19" i="1"/>
  <c r="AX19" i="1" s="1"/>
  <c r="BA19" i="1" s="1"/>
  <c r="AJ19" i="1"/>
  <c r="M19" i="1"/>
  <c r="H19" i="1"/>
  <c r="J27" i="1"/>
  <c r="I27" i="1"/>
  <c r="AX27" i="1" s="1"/>
  <c r="H27" i="1"/>
  <c r="AJ27" i="1"/>
  <c r="M27" i="1"/>
  <c r="AW25" i="1"/>
  <c r="AY25" i="1" s="1"/>
  <c r="R25" i="1"/>
  <c r="R27" i="1"/>
  <c r="AW27" i="1"/>
  <c r="AY27" i="1" s="1"/>
  <c r="J20" i="1"/>
  <c r="M20" i="1"/>
  <c r="I20" i="1"/>
  <c r="AX20" i="1" s="1"/>
  <c r="H20" i="1"/>
  <c r="AJ20" i="1"/>
  <c r="S20" i="1"/>
  <c r="T20" i="1" s="1"/>
  <c r="I22" i="1"/>
  <c r="AX22" i="1" s="1"/>
  <c r="BA22" i="1" s="1"/>
  <c r="H22" i="1"/>
  <c r="AJ22" i="1"/>
  <c r="M22" i="1"/>
  <c r="J22" i="1"/>
  <c r="Z25" i="1"/>
  <c r="Z18" i="1"/>
  <c r="R17" i="1"/>
  <c r="AW17" i="1"/>
  <c r="AY17" i="1" s="1"/>
  <c r="R21" i="1"/>
  <c r="AW21" i="1"/>
  <c r="AY21" i="1" s="1"/>
  <c r="I17" i="1"/>
  <c r="AX17" i="1" s="1"/>
  <c r="H21" i="1"/>
  <c r="AJ23" i="1"/>
  <c r="I25" i="1"/>
  <c r="AX25" i="1" s="1"/>
  <c r="BA25" i="1" s="1"/>
  <c r="I18" i="1"/>
  <c r="AX18" i="1" s="1"/>
  <c r="BA18" i="1" s="1"/>
  <c r="M17" i="1"/>
  <c r="J18" i="1"/>
  <c r="R18" i="1"/>
  <c r="AW20" i="1"/>
  <c r="AY20" i="1" s="1"/>
  <c r="H23" i="1"/>
  <c r="M24" i="1"/>
  <c r="J25" i="1"/>
  <c r="AJ17" i="1"/>
  <c r="J23" i="1"/>
  <c r="AJ24" i="1"/>
  <c r="H17" i="1"/>
  <c r="M18" i="1"/>
  <c r="R19" i="1"/>
  <c r="H24" i="1"/>
  <c r="M25" i="1"/>
  <c r="R26" i="1"/>
  <c r="I24" i="1"/>
  <c r="AX24" i="1" s="1"/>
  <c r="BA24" i="1" s="1"/>
  <c r="AJ18" i="1"/>
  <c r="AJ25" i="1"/>
  <c r="BA17" i="1" l="1"/>
  <c r="R23" i="1"/>
  <c r="S27" i="1"/>
  <c r="T27" i="1" s="1"/>
  <c r="Z19" i="1"/>
  <c r="S23" i="1"/>
  <c r="T23" i="1" s="1"/>
  <c r="P23" i="1" s="1"/>
  <c r="N23" i="1" s="1"/>
  <c r="Q23" i="1" s="1"/>
  <c r="K23" i="1" s="1"/>
  <c r="L23" i="1" s="1"/>
  <c r="Z23" i="1"/>
  <c r="Z17" i="1"/>
  <c r="S18" i="1"/>
  <c r="T18" i="1" s="1"/>
  <c r="S25" i="1"/>
  <c r="T25" i="1" s="1"/>
  <c r="S21" i="1"/>
  <c r="T21" i="1" s="1"/>
  <c r="S19" i="1"/>
  <c r="T19" i="1" s="1"/>
  <c r="P19" i="1" s="1"/>
  <c r="N19" i="1" s="1"/>
  <c r="Q19" i="1" s="1"/>
  <c r="K19" i="1" s="1"/>
  <c r="L19" i="1" s="1"/>
  <c r="Z20" i="1"/>
  <c r="P20" i="1"/>
  <c r="N20" i="1" s="1"/>
  <c r="Q20" i="1" s="1"/>
  <c r="K20" i="1" s="1"/>
  <c r="L20" i="1" s="1"/>
  <c r="S24" i="1"/>
  <c r="T24" i="1" s="1"/>
  <c r="S22" i="1"/>
  <c r="T22" i="1" s="1"/>
  <c r="Z21" i="1"/>
  <c r="S26" i="1"/>
  <c r="T26" i="1" s="1"/>
  <c r="S17" i="1"/>
  <c r="T17" i="1" s="1"/>
  <c r="BA20" i="1"/>
  <c r="Z27" i="1"/>
  <c r="BA23" i="1"/>
  <c r="Z22" i="1"/>
  <c r="BA27" i="1"/>
  <c r="Z24" i="1"/>
  <c r="BA21" i="1"/>
  <c r="U20" i="1"/>
  <c r="Y20" i="1" s="1"/>
  <c r="AB20" i="1"/>
  <c r="AC20" i="1" s="1"/>
  <c r="AA20" i="1"/>
  <c r="Z26" i="1"/>
  <c r="U21" i="1" l="1"/>
  <c r="Y21" i="1" s="1"/>
  <c r="AB21" i="1"/>
  <c r="AA21" i="1"/>
  <c r="U22" i="1"/>
  <c r="Y22" i="1" s="1"/>
  <c r="AB22" i="1"/>
  <c r="AC22" i="1" s="1"/>
  <c r="AA22" i="1"/>
  <c r="U17" i="1"/>
  <c r="Y17" i="1" s="1"/>
  <c r="AB17" i="1"/>
  <c r="AC17" i="1" s="1"/>
  <c r="AA17" i="1"/>
  <c r="U23" i="1"/>
  <c r="Y23" i="1" s="1"/>
  <c r="AB23" i="1"/>
  <c r="AA23" i="1"/>
  <c r="U25" i="1"/>
  <c r="Y25" i="1" s="1"/>
  <c r="AA25" i="1"/>
  <c r="AB25" i="1"/>
  <c r="AC25" i="1" s="1"/>
  <c r="P25" i="1"/>
  <c r="N25" i="1" s="1"/>
  <c r="Q25" i="1" s="1"/>
  <c r="K25" i="1" s="1"/>
  <c r="L25" i="1" s="1"/>
  <c r="AA24" i="1"/>
  <c r="U24" i="1"/>
  <c r="Y24" i="1" s="1"/>
  <c r="AB24" i="1"/>
  <c r="U18" i="1"/>
  <c r="Y18" i="1" s="1"/>
  <c r="AB18" i="1"/>
  <c r="AC18" i="1" s="1"/>
  <c r="AA18" i="1"/>
  <c r="P18" i="1"/>
  <c r="N18" i="1" s="1"/>
  <c r="Q18" i="1" s="1"/>
  <c r="K18" i="1" s="1"/>
  <c r="L18" i="1" s="1"/>
  <c r="P22" i="1"/>
  <c r="N22" i="1" s="1"/>
  <c r="Q22" i="1" s="1"/>
  <c r="K22" i="1" s="1"/>
  <c r="L22" i="1" s="1"/>
  <c r="U26" i="1"/>
  <c r="Y26" i="1" s="1"/>
  <c r="AB26" i="1"/>
  <c r="AA26" i="1"/>
  <c r="P21" i="1"/>
  <c r="N21" i="1" s="1"/>
  <c r="Q21" i="1" s="1"/>
  <c r="K21" i="1" s="1"/>
  <c r="L21" i="1" s="1"/>
  <c r="P17" i="1"/>
  <c r="N17" i="1" s="1"/>
  <c r="Q17" i="1" s="1"/>
  <c r="K17" i="1" s="1"/>
  <c r="L17" i="1" s="1"/>
  <c r="U27" i="1"/>
  <c r="Y27" i="1" s="1"/>
  <c r="AB27" i="1"/>
  <c r="AA27" i="1"/>
  <c r="U19" i="1"/>
  <c r="Y19" i="1" s="1"/>
  <c r="AB19" i="1"/>
  <c r="AC19" i="1" s="1"/>
  <c r="AA19" i="1"/>
  <c r="P26" i="1"/>
  <c r="N26" i="1" s="1"/>
  <c r="Q26" i="1" s="1"/>
  <c r="K26" i="1" s="1"/>
  <c r="L26" i="1" s="1"/>
  <c r="P24" i="1"/>
  <c r="N24" i="1" s="1"/>
  <c r="Q24" i="1" s="1"/>
  <c r="K24" i="1" s="1"/>
  <c r="L24" i="1" s="1"/>
  <c r="P27" i="1"/>
  <c r="N27" i="1" s="1"/>
  <c r="Q27" i="1" s="1"/>
  <c r="K27" i="1" s="1"/>
  <c r="L27" i="1" s="1"/>
  <c r="AC26" i="1" l="1"/>
  <c r="AC21" i="1"/>
  <c r="AC27" i="1"/>
  <c r="AC24" i="1"/>
  <c r="AC23" i="1"/>
</calcChain>
</file>

<file path=xl/sharedStrings.xml><?xml version="1.0" encoding="utf-8"?>
<sst xmlns="http://schemas.openxmlformats.org/spreadsheetml/2006/main" count="1427" uniqueCount="343">
  <si>
    <t>File opened</t>
  </si>
  <si>
    <t>2019-08-24 16:33:26</t>
  </si>
  <si>
    <t>Console s/n</t>
  </si>
  <si>
    <t>68C-571038</t>
  </si>
  <si>
    <t>Console ver</t>
  </si>
  <si>
    <t>Bluestem v.1.3.4</t>
  </si>
  <si>
    <t>Scripts ver</t>
  </si>
  <si>
    <t>2018.05  1.3.4, Mar 2018</t>
  </si>
  <si>
    <t>Head s/n</t>
  </si>
  <si>
    <t>68H-581038</t>
  </si>
  <si>
    <t>Head ver</t>
  </si>
  <si>
    <t>1.3.0</t>
  </si>
  <si>
    <t>Head cal</t>
  </si>
  <si>
    <t>{"tazero": "0.00774765", "flowazero": "0.4286", "ssa_ref": "36614.9", "h2obspan2b": "0.0963575", "co2bzero": "0.880288", "co2aspanconc2": "0", "h2oazero": "1.00263", "co2bspan2b": "0.162103", "co2bspan2": "0", "h2obspanconc1": "20", "h2oaspan2": "0", "co2aspan2b": "0.163711", "co2aspanconc1": "1002", "co2azero": "0.869071", "h2oaspan2a": "0.0661155", "tbzero": "0.197721", "co2aspan1": "0.992625", "flowmeterzero": "0.991801", "co2bspanconc2": "0", "co2bspan2a": "0.163389", "flowbzero": "0.20796", "h2oaspanconc1": "12.19", "h2obspan2a": "0.0975941", "h2obspan1": "0.998578", "h2oaspanconc2": "0", "co2bspanconc1": "1002", "h2obspanconc2": "0", "h2obspan2": "0", "ssb_ref": "36526.8", "chamberpressurezero": "2.57337", "h2oaspan1": "1.00223", "co2aspan2": "0", "co2aspan2a": "0.164928", "oxygen": "21", "h2oaspan2b": "0.0662632", "h2obzero": "1.01783", "co2bspan1": "0.992131"}</t>
  </si>
  <si>
    <t>Chamber type</t>
  </si>
  <si>
    <t>6800-01</t>
  </si>
  <si>
    <t>Chamber s/n</t>
  </si>
  <si>
    <t>MPF-551037</t>
  </si>
  <si>
    <t>Chamber rev</t>
  </si>
  <si>
    <t>0</t>
  </si>
  <si>
    <t>Chamber cal</t>
  </si>
  <si>
    <t>Fluorometer</t>
  </si>
  <si>
    <t>Flr. Version</t>
  </si>
  <si>
    <t>16:33:26</t>
  </si>
  <si>
    <t>Stability Definition:	A (GasEx): Slp&lt;0.3 Std&lt;0.5	gsw (GasEx): Slp&lt;1 Std&lt;0.5</t>
  </si>
  <si>
    <t>SysConst</t>
  </si>
  <si>
    <t>AvgTime</t>
  </si>
  <si>
    <t>4</t>
  </si>
  <si>
    <t>Oxygen</t>
  </si>
  <si>
    <t>21</t>
  </si>
  <si>
    <t>Chamber</t>
  </si>
  <si>
    <t>Const</t>
  </si>
  <si>
    <t>S</t>
  </si>
  <si>
    <t>K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</si>
  <si>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</si>
  <si>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</si>
  <si>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</si>
  <si>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</si>
  <si>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</si>
  <si>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</si>
  <si>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</si>
  <si>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</si>
  <si>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</si>
  <si>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</si>
  <si>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</si>
  <si>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</si>
  <si>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</si>
  <si>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</si>
  <si>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</si>
  <si>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</si>
  <si>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</si>
  <si>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</si>
  <si>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</si>
  <si>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</si>
  <si>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</si>
  <si>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</si>
  <si>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</si>
  <si>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</si>
  <si>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</si>
  <si>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</si>
  <si>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</si>
  <si>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</si>
  <si>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</si>
  <si>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</si>
  <si>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</si>
  <si>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</si>
  <si>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</si>
  <si>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</si>
  <si>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</si>
  <si>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</si>
  <si>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</si>
  <si>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1.03404 73.7926 383.169 615.575 846.209 1051.07 1225.87 1394.5</t>
  </si>
  <si>
    <t>Fs_true</t>
  </si>
  <si>
    <t>-0.0945659 98.7461 401.969 600.047 801.227 1001.1 1198.91 1401.13</t>
  </si>
  <si>
    <t>leak_wt</t>
  </si>
  <si>
    <t>Sys</t>
  </si>
  <si>
    <t>UserDefVar</t>
  </si>
  <si>
    <t>GasEx</t>
  </si>
  <si>
    <t>Leak</t>
  </si>
  <si>
    <t>FLR</t>
  </si>
  <si>
    <t>MPF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</si>
  <si>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</si>
  <si>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</si>
  <si>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</si>
  <si>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</si>
  <si>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</si>
  <si>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</si>
  <si>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</si>
  <si>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</si>
  <si>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</si>
  <si>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</si>
  <si>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</si>
  <si>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</si>
  <si>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</si>
  <si>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plant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</si>
  <si>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</si>
  <si>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</si>
  <si>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</si>
  <si>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</si>
  <si>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</si>
  <si>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</si>
  <si>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</si>
  <si>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</si>
  <si>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</si>
  <si>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</si>
  <si>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</si>
  <si>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</si>
  <si>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</si>
  <si>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</si>
  <si>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</si>
  <si>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</si>
  <si>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</si>
  <si>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</si>
  <si>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</si>
  <si>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</si>
  <si>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</si>
  <si>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</si>
  <si>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</si>
  <si>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</si>
  <si>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</si>
  <si>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</si>
  <si>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</si>
  <si>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</si>
  <si>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</si>
  <si>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</si>
  <si>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</si>
  <si>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</si>
  <si>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</si>
  <si>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</si>
  <si>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</si>
  <si>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</si>
  <si>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</si>
  <si>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</si>
  <si>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</si>
  <si>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</si>
  <si>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</si>
  <si>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</si>
  <si>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</si>
  <si>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</si>
  <si>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</si>
  <si>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</si>
  <si>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</si>
  <si>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</si>
  <si>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</si>
  <si>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</si>
  <si>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</si>
  <si>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</si>
  <si>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</si>
  <si>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</si>
  <si>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</si>
  <si>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</si>
  <si>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</si>
  <si>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</si>
  <si>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</si>
  <si>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</si>
  <si>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</si>
  <si>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</si>
  <si>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</si>
  <si>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</si>
  <si>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</si>
  <si>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</si>
  <si>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</si>
  <si>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</si>
  <si>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</si>
  <si>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</si>
  <si>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</si>
  <si>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</si>
  <si>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</si>
  <si>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</si>
  <si>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</si>
  <si>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</si>
  <si>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</si>
  <si>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</si>
  <si>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</si>
  <si>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</si>
  <si>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</si>
  <si>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</si>
  <si>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</si>
  <si>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</si>
  <si>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</si>
  <si>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</si>
  <si>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</si>
  <si>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</si>
  <si>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</si>
  <si>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</si>
  <si>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</si>
  <si>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</si>
  <si>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</si>
  <si>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</si>
  <si>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</si>
  <si>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</si>
  <si>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</si>
  <si>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</si>
  <si>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</si>
  <si>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</si>
  <si>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</si>
  <si>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</si>
  <si>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</si>
  <si>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</si>
  <si>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</si>
  <si>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</si>
  <si>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</si>
  <si>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</si>
  <si>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</si>
  <si>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</si>
  <si>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</si>
  <si>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</si>
  <si>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</si>
  <si>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</si>
  <si>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</si>
  <si>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</si>
  <si>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</si>
  <si>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</si>
  <si>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</si>
  <si>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</si>
  <si>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</si>
  <si>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</si>
  <si>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</si>
  <si>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</si>
  <si>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</si>
  <si>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</si>
  <si>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</si>
  <si>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</si>
  <si>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</si>
  <si>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</si>
  <si>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</si>
  <si>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</si>
  <si>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</si>
  <si>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</si>
  <si>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</si>
  <si>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</si>
  <si>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</si>
  <si>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</si>
  <si>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</si>
  <si>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</si>
  <si>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</si>
  <si>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</si>
  <si>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</si>
  <si>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</si>
  <si>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</si>
  <si>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</si>
  <si>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</si>
  <si>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</si>
  <si>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</si>
  <si>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</si>
  <si>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</si>
  <si>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</si>
  <si>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</si>
  <si>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</si>
  <si>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</si>
  <si>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</si>
  <si>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</si>
  <si>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</si>
  <si>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</si>
  <si>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</si>
  <si>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</si>
  <si>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</si>
  <si>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</si>
  <si>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</si>
  <si>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</si>
  <si>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</si>
  <si>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</si>
  <si>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</si>
  <si>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</si>
  <si>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</si>
  <si>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</si>
  <si>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</si>
  <si>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</si>
  <si>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</si>
  <si>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</si>
  <si>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</si>
  <si>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</si>
  <si>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</si>
  <si>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</si>
  <si>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</si>
  <si>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</si>
  <si>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20190824 16:38:42</t>
  </si>
  <si>
    <t>16:38:42</t>
  </si>
  <si>
    <t>MPF-1974-20190824-16_38_44</t>
  </si>
  <si>
    <t>DARK-1975-20190824-16_38_51</t>
  </si>
  <si>
    <t>0: Broadleaf</t>
  </si>
  <si>
    <t>16:37:39</t>
  </si>
  <si>
    <t>1/2</t>
  </si>
  <si>
    <t>5</t>
  </si>
  <si>
    <t>11111111</t>
  </si>
  <si>
    <t>oooooooo</t>
  </si>
  <si>
    <t>off</t>
  </si>
  <si>
    <t>20190824 16:40:43</t>
  </si>
  <si>
    <t>16:40:43</t>
  </si>
  <si>
    <t>MPF-1976-20190824-16_40_44</t>
  </si>
  <si>
    <t>DARK-1977-20190824-16_40_52</t>
  </si>
  <si>
    <t>16:39:49</t>
  </si>
  <si>
    <t>20190824 16:42:43</t>
  </si>
  <si>
    <t>16:42:43</t>
  </si>
  <si>
    <t>MPF-1978-20190824-16_42_45</t>
  </si>
  <si>
    <t>DARK-1979-20190824-16_42_52</t>
  </si>
  <si>
    <t>16:41:52</t>
  </si>
  <si>
    <t>20190824 16:44:44</t>
  </si>
  <si>
    <t>16:44:44</t>
  </si>
  <si>
    <t>MPF-1980-20190824-16_44_45</t>
  </si>
  <si>
    <t>DARK-1981-20190824-16_44_53</t>
  </si>
  <si>
    <t>16:44:15</t>
  </si>
  <si>
    <t>20190824 16:46:44</t>
  </si>
  <si>
    <t>16:46:44</t>
  </si>
  <si>
    <t>MPF-1982-20190824-16_46_46</t>
  </si>
  <si>
    <t>DARK-1983-20190824-16_46_53</t>
  </si>
  <si>
    <t>16:46:07</t>
  </si>
  <si>
    <t>20190824 16:48:45</t>
  </si>
  <si>
    <t>16:48:45</t>
  </si>
  <si>
    <t>MPF-1984-20190824-16_48_46</t>
  </si>
  <si>
    <t>DARK-1985-20190824-16_48_54</t>
  </si>
  <si>
    <t>16:49:22</t>
  </si>
  <si>
    <t>20190824 16:51:24</t>
  </si>
  <si>
    <t>16:51:24</t>
  </si>
  <si>
    <t>MPF-1986-20190824-16_51_25</t>
  </si>
  <si>
    <t>DARK-1987-20190824-16_51_33</t>
  </si>
  <si>
    <t>16:50:38</t>
  </si>
  <si>
    <t>20190824 16:53:24</t>
  </si>
  <si>
    <t>16:53:24</t>
  </si>
  <si>
    <t>MPF-1988-20190824-16_53_26</t>
  </si>
  <si>
    <t>DARK-1989-20190824-16_53_33</t>
  </si>
  <si>
    <t>16:52:33</t>
  </si>
  <si>
    <t>20190824 16:55:20</t>
  </si>
  <si>
    <t>16:55:20</t>
  </si>
  <si>
    <t>MPF-1990-20190824-16_55_21</t>
  </si>
  <si>
    <t>DARK-1991-20190824-16_55_29</t>
  </si>
  <si>
    <t>16:54:34</t>
  </si>
  <si>
    <t>2/2</t>
  </si>
  <si>
    <t>20190824 16:57:20</t>
  </si>
  <si>
    <t>16:57:20</t>
  </si>
  <si>
    <t>MPF-1992-20190824-16_57_22</t>
  </si>
  <si>
    <t>DARK-1993-20190824-16_57_29</t>
  </si>
  <si>
    <t>16:56:44</t>
  </si>
  <si>
    <t>20190824 16:59:13</t>
  </si>
  <si>
    <t>16:59:13</t>
  </si>
  <si>
    <t>MPF-1994-20190824-16_59_15</t>
  </si>
  <si>
    <t>DARK-1995-20190824-16_59_22</t>
  </si>
  <si>
    <t>16:58:27</t>
  </si>
  <si>
    <t>20190824 17:00:29</t>
  </si>
  <si>
    <t>17:00:29</t>
  </si>
  <si>
    <t>MPF-1996-20190824-17_00_31</t>
  </si>
  <si>
    <t>DARK-1997-20190824-17_00_39</t>
  </si>
  <si>
    <t>17:00:58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</si>
</sst>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Measurements!$I$17:$I$27</c:f>
              <c:numCache>
                <c:formatCode>General</c:formatCode>
                <c:ptCount val="11"/>
                <c:pt idx="0">
                  <c:v>33.367440118790526</c:v>
                </c:pt>
                <c:pt idx="1">
                  <c:v>27.225480188155299</c:v>
                </c:pt>
                <c:pt idx="2">
                  <c:v>21.906043848987608</c:v>
                </c:pt>
                <c:pt idx="3">
                  <c:v>13.180300616411349</c:v>
                </c:pt>
                <c:pt idx="4">
                  <c:v>0.48055511505093174</c:v>
                </c:pt>
                <c:pt idx="5">
                  <c:v>34.265869534150589</c:v>
                </c:pt>
                <c:pt idx="6">
                  <c:v>37.252829415106419</c:v>
                </c:pt>
                <c:pt idx="7">
                  <c:v>38.350520861498332</c:v>
                </c:pt>
                <c:pt idx="8">
                  <c:v>38.995861174039604</c:v>
                </c:pt>
                <c:pt idx="9">
                  <c:v>38.743078130100912</c:v>
                </c:pt>
                <c:pt idx="10">
                  <c:v>39.229323564984021</c:v>
                </c:pt>
              </c:numCache>
            </c:numRef>
          </c:xVal>
          <c:yVal>
            <c:numRef>
              <c:f>Measurements!$K$17:$K$27</c:f>
              <c:numCache>
                <c:formatCode>General</c:formatCode>
                <c:ptCount val="11"/>
                <c:pt idx="0">
                  <c:v>76.279564960531616</c:v>
                </c:pt>
                <c:pt idx="1">
                  <c:v>56.940116169733123</c:v>
                </c:pt>
                <c:pt idx="2">
                  <c:v>38.236210299876241</c:v>
                </c:pt>
                <c:pt idx="3">
                  <c:v>15.757632640380443</c:v>
                </c:pt>
                <c:pt idx="4">
                  <c:v>-6.2039052420397143</c:v>
                </c:pt>
                <c:pt idx="5">
                  <c:v>178.53892513995871</c:v>
                </c:pt>
                <c:pt idx="6">
                  <c:v>230.17944464048759</c:v>
                </c:pt>
                <c:pt idx="7">
                  <c:v>285.42816812071123</c:v>
                </c:pt>
                <c:pt idx="8">
                  <c:v>328.76194418301566</c:v>
                </c:pt>
                <c:pt idx="9">
                  <c:v>380.37698381784662</c:v>
                </c:pt>
                <c:pt idx="10">
                  <c:v>500.05915869556071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4D-42A8-A430-73F740046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535336"/>
        <c:axId val="299542552"/>
      </c:scatterChart>
      <c:valAx>
        <c:axId val="299535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42552"/>
        <c:crosses val="autoZero"/>
        <c:crossBetween val="midCat"/>
      </c:valAx>
      <c:valAx>
        <c:axId val="29954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35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171450</xdr:colOff>
      <xdr:row>11</xdr:row>
      <xdr:rowOff>109537</xdr:rowOff>
    </xdr:from>
    <xdr:to>
      <xdr:col>24</xdr:col>
      <xdr:colOff>476250</xdr:colOff>
      <xdr:row>24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0C4D90-0E38-4571-8339-103B42209E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M27"/>
  <sheetViews>
    <sheetView tabSelected="1" topLeftCell="A8" workbookViewId="0">
      <selection activeCell="R32" sqref="R32"/>
    </sheetView>
  </sheetViews>
  <sheetFormatPr defaultRowHeight="15" x14ac:dyDescent="0.25"/>
  <sheetData>
    <row r="2" spans="1:169" x14ac:dyDescent="0.25">
      <c r="A2" t="s">
        <v>25</v>
      </c>
      <c r="B2" t="s">
        <v>26</v>
      </c>
      <c r="C2" t="s">
        <v>28</v>
      </c>
      <c r="D2" t="s">
        <v>30</v>
      </c>
    </row>
    <row r="3" spans="1:169" x14ac:dyDescent="0.25">
      <c r="B3" t="s">
        <v>27</v>
      </c>
      <c r="C3" t="s">
        <v>29</v>
      </c>
      <c r="D3" t="s">
        <v>15</v>
      </c>
    </row>
    <row r="4" spans="1:169" x14ac:dyDescent="0.25">
      <c r="A4" t="s">
        <v>31</v>
      </c>
      <c r="B4" t="s">
        <v>32</v>
      </c>
      <c r="C4" t="s">
        <v>33</v>
      </c>
      <c r="D4" t="s">
        <v>34</v>
      </c>
    </row>
    <row r="5" spans="1:169" x14ac:dyDescent="0.25">
      <c r="B5">
        <v>6</v>
      </c>
      <c r="C5">
        <v>0.5</v>
      </c>
      <c r="D5">
        <v>2</v>
      </c>
    </row>
    <row r="6" spans="1:16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</row>
    <row r="7" spans="1:169" x14ac:dyDescent="0.25">
      <c r="B7">
        <v>0</v>
      </c>
      <c r="C7">
        <v>1</v>
      </c>
      <c r="D7">
        <v>0</v>
      </c>
      <c r="E7">
        <v>0</v>
      </c>
    </row>
    <row r="8" spans="1:169" x14ac:dyDescent="0.25">
      <c r="A8" t="s">
        <v>40</v>
      </c>
      <c r="B8" t="s">
        <v>41</v>
      </c>
      <c r="C8" t="s">
        <v>43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</row>
    <row r="9" spans="1:169" x14ac:dyDescent="0.25">
      <c r="B9" t="s">
        <v>42</v>
      </c>
      <c r="C9" t="s">
        <v>44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69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r="11" spans="1:169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69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72</v>
      </c>
      <c r="H12" t="s">
        <v>74</v>
      </c>
    </row>
    <row r="13" spans="1:169" x14ac:dyDescent="0.25">
      <c r="B13">
        <v>-6276</v>
      </c>
      <c r="C13">
        <v>6.6</v>
      </c>
      <c r="D13">
        <v>1.7090000000000001E-5</v>
      </c>
      <c r="E13">
        <v>3.11</v>
      </c>
      <c r="F13" t="s">
        <v>71</v>
      </c>
      <c r="G13" t="s">
        <v>73</v>
      </c>
      <c r="H13">
        <v>2</v>
      </c>
    </row>
    <row r="14" spans="1:169" x14ac:dyDescent="0.25">
      <c r="A14" t="s">
        <v>75</v>
      </c>
      <c r="B14" t="s">
        <v>75</v>
      </c>
      <c r="C14" t="s">
        <v>75</v>
      </c>
      <c r="D14" t="s">
        <v>75</v>
      </c>
      <c r="E14" t="s">
        <v>75</v>
      </c>
      <c r="F14" t="s">
        <v>76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 t="s">
        <v>80</v>
      </c>
      <c r="BR14" t="s">
        <v>81</v>
      </c>
      <c r="BS14" t="s">
        <v>81</v>
      </c>
      <c r="BT14" t="s">
        <v>81</v>
      </c>
      <c r="BU14" t="s">
        <v>81</v>
      </c>
      <c r="BV14" t="s">
        <v>31</v>
      </c>
      <c r="BW14" t="s">
        <v>82</v>
      </c>
      <c r="BX14" t="s">
        <v>82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  <c r="CD14" t="s">
        <v>82</v>
      </c>
      <c r="CE14" t="s">
        <v>82</v>
      </c>
      <c r="CF14" t="s">
        <v>82</v>
      </c>
      <c r="CG14" t="s">
        <v>82</v>
      </c>
      <c r="CH14" t="s">
        <v>82</v>
      </c>
      <c r="CI14" t="s">
        <v>82</v>
      </c>
      <c r="CJ14" t="s">
        <v>82</v>
      </c>
      <c r="CK14" t="s">
        <v>83</v>
      </c>
      <c r="CL14" t="s">
        <v>83</v>
      </c>
      <c r="CM14" t="s">
        <v>83</v>
      </c>
      <c r="CN14" t="s">
        <v>83</v>
      </c>
      <c r="CO14" t="s">
        <v>83</v>
      </c>
      <c r="CP14" t="s">
        <v>83</v>
      </c>
      <c r="CQ14" t="s">
        <v>83</v>
      </c>
      <c r="CR14" t="s">
        <v>83</v>
      </c>
      <c r="CS14" t="s">
        <v>83</v>
      </c>
      <c r="CT14" t="s">
        <v>83</v>
      </c>
      <c r="CU14" t="s">
        <v>83</v>
      </c>
      <c r="CV14" t="s">
        <v>83</v>
      </c>
      <c r="CW14" t="s">
        <v>83</v>
      </c>
      <c r="CX14" t="s">
        <v>83</v>
      </c>
      <c r="CY14" t="s">
        <v>83</v>
      </c>
      <c r="CZ14" t="s">
        <v>83</v>
      </c>
      <c r="DA14" t="s">
        <v>83</v>
      </c>
      <c r="DB14" t="s">
        <v>84</v>
      </c>
      <c r="DC14" t="s">
        <v>84</v>
      </c>
      <c r="DD14" t="s">
        <v>84</v>
      </c>
      <c r="DE14" t="s">
        <v>84</v>
      </c>
      <c r="DF14" t="s">
        <v>84</v>
      </c>
      <c r="DG14" t="s">
        <v>85</v>
      </c>
      <c r="DH14" t="s">
        <v>85</v>
      </c>
      <c r="DI14" t="s">
        <v>85</v>
      </c>
      <c r="DJ14" t="s">
        <v>85</v>
      </c>
      <c r="DK14" t="s">
        <v>85</v>
      </c>
      <c r="DL14" t="s">
        <v>85</v>
      </c>
      <c r="DM14" t="s">
        <v>85</v>
      </c>
      <c r="DN14" t="s">
        <v>85</v>
      </c>
      <c r="DO14" t="s">
        <v>85</v>
      </c>
      <c r="DP14" t="s">
        <v>86</v>
      </c>
      <c r="DQ14" t="s">
        <v>86</v>
      </c>
      <c r="DR14" t="s">
        <v>86</v>
      </c>
      <c r="DS14" t="s">
        <v>86</v>
      </c>
      <c r="DT14" t="s">
        <v>86</v>
      </c>
      <c r="DU14" t="s">
        <v>86</v>
      </c>
      <c r="DV14" t="s">
        <v>86</v>
      </c>
      <c r="DW14" t="s">
        <v>86</v>
      </c>
      <c r="DX14" t="s">
        <v>86</v>
      </c>
      <c r="DY14" t="s">
        <v>86</v>
      </c>
      <c r="DZ14" t="s">
        <v>86</v>
      </c>
      <c r="EA14" t="s">
        <v>87</v>
      </c>
      <c r="EB14" t="s">
        <v>87</v>
      </c>
      <c r="EC14" t="s">
        <v>87</v>
      </c>
      <c r="ED14" t="s">
        <v>87</v>
      </c>
      <c r="EE14" t="s">
        <v>87</v>
      </c>
      <c r="EF14" t="s">
        <v>87</v>
      </c>
      <c r="EG14" t="s">
        <v>87</v>
      </c>
      <c r="EH14" t="s">
        <v>87</v>
      </c>
      <c r="EI14" t="s">
        <v>87</v>
      </c>
      <c r="EJ14" t="s">
        <v>87</v>
      </c>
      <c r="EK14" t="s">
        <v>87</v>
      </c>
      <c r="EL14" t="s">
        <v>87</v>
      </c>
      <c r="EM14" t="s">
        <v>87</v>
      </c>
      <c r="EN14" t="s">
        <v>87</v>
      </c>
      <c r="EO14" t="s">
        <v>87</v>
      </c>
      <c r="EP14" t="s">
        <v>87</v>
      </c>
      <c r="EQ14" t="s">
        <v>87</v>
      </c>
      <c r="ER14" t="s">
        <v>87</v>
      </c>
      <c r="ES14" t="s">
        <v>87</v>
      </c>
      <c r="ET14" t="s">
        <v>88</v>
      </c>
      <c r="EU14" t="s">
        <v>88</v>
      </c>
      <c r="EV14" t="s">
        <v>88</v>
      </c>
      <c r="EW14" t="s">
        <v>88</v>
      </c>
      <c r="EX14" t="s">
        <v>88</v>
      </c>
      <c r="EY14" t="s">
        <v>88</v>
      </c>
      <c r="EZ14" t="s">
        <v>88</v>
      </c>
      <c r="FA14" t="s">
        <v>88</v>
      </c>
      <c r="FB14" t="s">
        <v>88</v>
      </c>
      <c r="FC14" t="s">
        <v>88</v>
      </c>
      <c r="FD14" t="s">
        <v>88</v>
      </c>
      <c r="FE14" t="s">
        <v>88</v>
      </c>
      <c r="FF14" t="s">
        <v>88</v>
      </c>
      <c r="FG14" t="s">
        <v>88</v>
      </c>
      <c r="FH14" t="s">
        <v>88</v>
      </c>
      <c r="FI14" t="s">
        <v>88</v>
      </c>
      <c r="FJ14" t="s">
        <v>88</v>
      </c>
      <c r="FK14" t="s">
        <v>88</v>
      </c>
      <c r="FL14" t="s">
        <v>88</v>
      </c>
      <c r="FM14" t="s">
        <v>88</v>
      </c>
    </row>
    <row r="15" spans="1:169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  <c r="R15" t="s">
        <v>106</v>
      </c>
      <c r="S15" t="s">
        <v>107</v>
      </c>
      <c r="T15" t="s">
        <v>108</v>
      </c>
      <c r="U15" t="s">
        <v>109</v>
      </c>
      <c r="V15" t="s">
        <v>110</v>
      </c>
      <c r="W15" t="s">
        <v>111</v>
      </c>
      <c r="X15" t="s">
        <v>112</v>
      </c>
      <c r="Y15" t="s">
        <v>113</v>
      </c>
      <c r="Z15" t="s">
        <v>114</v>
      </c>
      <c r="AA15" t="s">
        <v>115</v>
      </c>
      <c r="AB15" t="s">
        <v>116</v>
      </c>
      <c r="AC15" t="s">
        <v>117</v>
      </c>
      <c r="AD15" t="s">
        <v>118</v>
      </c>
      <c r="AE15" t="s">
        <v>119</v>
      </c>
      <c r="AF15" t="s">
        <v>120</v>
      </c>
      <c r="AG15" t="s">
        <v>78</v>
      </c>
      <c r="AH15" t="s">
        <v>121</v>
      </c>
      <c r="AI15" t="s">
        <v>122</v>
      </c>
      <c r="AJ15" t="s">
        <v>123</v>
      </c>
      <c r="AK15" t="s">
        <v>124</v>
      </c>
      <c r="AL15" t="s">
        <v>125</v>
      </c>
      <c r="AM15" t="s">
        <v>126</v>
      </c>
      <c r="AN15" t="s">
        <v>127</v>
      </c>
      <c r="AO15" t="s">
        <v>128</v>
      </c>
      <c r="AP15" t="s">
        <v>129</v>
      </c>
      <c r="AQ15" t="s">
        <v>130</v>
      </c>
      <c r="AR15" t="s">
        <v>131</v>
      </c>
      <c r="AS15" t="s">
        <v>132</v>
      </c>
      <c r="AT15" t="s">
        <v>133</v>
      </c>
      <c r="AU15" t="s">
        <v>134</v>
      </c>
      <c r="AV15" t="s">
        <v>135</v>
      </c>
      <c r="AW15" t="s">
        <v>136</v>
      </c>
      <c r="AX15" t="s">
        <v>137</v>
      </c>
      <c r="AY15" t="s">
        <v>138</v>
      </c>
      <c r="AZ15" t="s">
        <v>139</v>
      </c>
      <c r="BA15" t="s">
        <v>140</v>
      </c>
      <c r="BB15" t="s">
        <v>141</v>
      </c>
      <c r="BC15" t="s">
        <v>142</v>
      </c>
      <c r="BD15" t="s">
        <v>143</v>
      </c>
      <c r="BE15" t="s">
        <v>144</v>
      </c>
      <c r="BF15" t="s">
        <v>145</v>
      </c>
      <c r="BG15" t="s">
        <v>146</v>
      </c>
      <c r="BH15" t="s">
        <v>147</v>
      </c>
      <c r="BI15" t="s">
        <v>148</v>
      </c>
      <c r="BJ15" t="s">
        <v>149</v>
      </c>
      <c r="BK15" t="s">
        <v>150</v>
      </c>
      <c r="BL15" t="s">
        <v>151</v>
      </c>
      <c r="BM15" t="s">
        <v>152</v>
      </c>
      <c r="BN15" t="s">
        <v>153</v>
      </c>
      <c r="BO15" t="s">
        <v>154</v>
      </c>
      <c r="BP15" t="s">
        <v>155</v>
      </c>
      <c r="BQ15" t="s">
        <v>156</v>
      </c>
      <c r="BR15" t="s">
        <v>157</v>
      </c>
      <c r="BS15" t="s">
        <v>158</v>
      </c>
      <c r="BT15" t="s">
        <v>159</v>
      </c>
      <c r="BU15" t="s">
        <v>160</v>
      </c>
      <c r="BV15" t="s">
        <v>161</v>
      </c>
      <c r="BW15" t="s">
        <v>95</v>
      </c>
      <c r="BX15" t="s">
        <v>162</v>
      </c>
      <c r="BY15" t="s">
        <v>163</v>
      </c>
      <c r="BZ15" t="s">
        <v>164</v>
      </c>
      <c r="CA15" t="s">
        <v>165</v>
      </c>
      <c r="CB15" t="s">
        <v>166</v>
      </c>
      <c r="CC15" t="s">
        <v>167</v>
      </c>
      <c r="CD15" t="s">
        <v>168</v>
      </c>
      <c r="CE15" t="s">
        <v>169</v>
      </c>
      <c r="CF15" t="s">
        <v>170</v>
      </c>
      <c r="CG15" t="s">
        <v>171</v>
      </c>
      <c r="CH15" t="s">
        <v>172</v>
      </c>
      <c r="CI15" t="s">
        <v>173</v>
      </c>
      <c r="CJ15" t="s">
        <v>174</v>
      </c>
      <c r="CK15" t="s">
        <v>175</v>
      </c>
      <c r="CL15" t="s">
        <v>176</v>
      </c>
      <c r="CM15" t="s">
        <v>177</v>
      </c>
      <c r="CN15" t="s">
        <v>178</v>
      </c>
      <c r="CO15" t="s">
        <v>179</v>
      </c>
      <c r="CP15" t="s">
        <v>180</v>
      </c>
      <c r="CQ15" t="s">
        <v>181</v>
      </c>
      <c r="CR15" t="s">
        <v>182</v>
      </c>
      <c r="CS15" t="s">
        <v>183</v>
      </c>
      <c r="CT15" t="s">
        <v>184</v>
      </c>
      <c r="CU15" t="s">
        <v>185</v>
      </c>
      <c r="CV15" t="s">
        <v>186</v>
      </c>
      <c r="CW15" t="s">
        <v>187</v>
      </c>
      <c r="CX15" t="s">
        <v>188</v>
      </c>
      <c r="CY15" t="s">
        <v>189</v>
      </c>
      <c r="CZ15" t="s">
        <v>190</v>
      </c>
      <c r="DA15" t="s">
        <v>191</v>
      </c>
      <c r="DB15" t="s">
        <v>192</v>
      </c>
      <c r="DC15" t="s">
        <v>193</v>
      </c>
      <c r="DD15" t="s">
        <v>194</v>
      </c>
      <c r="DE15" t="s">
        <v>195</v>
      </c>
      <c r="DF15" t="s">
        <v>196</v>
      </c>
      <c r="DG15" t="s">
        <v>90</v>
      </c>
      <c r="DH15" t="s">
        <v>93</v>
      </c>
      <c r="DI15" t="s">
        <v>197</v>
      </c>
      <c r="DJ15" t="s">
        <v>198</v>
      </c>
      <c r="DK15" t="s">
        <v>199</v>
      </c>
      <c r="DL15" t="s">
        <v>200</v>
      </c>
      <c r="DM15" t="s">
        <v>201</v>
      </c>
      <c r="DN15" t="s">
        <v>202</v>
      </c>
      <c r="DO15" t="s">
        <v>203</v>
      </c>
      <c r="DP15" t="s">
        <v>204</v>
      </c>
      <c r="DQ15" t="s">
        <v>205</v>
      </c>
      <c r="DR15" t="s">
        <v>206</v>
      </c>
      <c r="DS15" t="s">
        <v>207</v>
      </c>
      <c r="DT15" t="s">
        <v>208</v>
      </c>
      <c r="DU15" t="s">
        <v>209</v>
      </c>
      <c r="DV15" t="s">
        <v>210</v>
      </c>
      <c r="DW15" t="s">
        <v>211</v>
      </c>
      <c r="DX15" t="s">
        <v>212</v>
      </c>
      <c r="DY15" t="s">
        <v>213</v>
      </c>
      <c r="DZ15" t="s">
        <v>214</v>
      </c>
      <c r="EA15" t="s">
        <v>215</v>
      </c>
      <c r="EB15" t="s">
        <v>216</v>
      </c>
      <c r="EC15" t="s">
        <v>217</v>
      </c>
      <c r="ED15" t="s">
        <v>218</v>
      </c>
      <c r="EE15" t="s">
        <v>219</v>
      </c>
      <c r="EF15" t="s">
        <v>220</v>
      </c>
      <c r="EG15" t="s">
        <v>221</v>
      </c>
      <c r="EH15" t="s">
        <v>222</v>
      </c>
      <c r="EI15" t="s">
        <v>223</v>
      </c>
      <c r="EJ15" t="s">
        <v>224</v>
      </c>
      <c r="EK15" t="s">
        <v>225</v>
      </c>
      <c r="EL15" t="s">
        <v>226</v>
      </c>
      <c r="EM15" t="s">
        <v>227</v>
      </c>
      <c r="EN15" t="s">
        <v>228</v>
      </c>
      <c r="EO15" t="s">
        <v>229</v>
      </c>
      <c r="EP15" t="s">
        <v>230</v>
      </c>
      <c r="EQ15" t="s">
        <v>231</v>
      </c>
      <c r="ER15" t="s">
        <v>232</v>
      </c>
      <c r="ES15" t="s">
        <v>233</v>
      </c>
      <c r="ET15" t="s">
        <v>234</v>
      </c>
      <c r="EU15" t="s">
        <v>235</v>
      </c>
      <c r="EV15" t="s">
        <v>236</v>
      </c>
      <c r="EW15" t="s">
        <v>237</v>
      </c>
      <c r="EX15" t="s">
        <v>238</v>
      </c>
      <c r="EY15" t="s">
        <v>239</v>
      </c>
      <c r="EZ15" t="s">
        <v>240</v>
      </c>
      <c r="FA15" t="s">
        <v>241</v>
      </c>
      <c r="FB15" t="s">
        <v>242</v>
      </c>
      <c r="FC15" t="s">
        <v>243</v>
      </c>
      <c r="FD15" t="s">
        <v>244</v>
      </c>
      <c r="FE15" t="s">
        <v>245</v>
      </c>
      <c r="FF15" t="s">
        <v>246</v>
      </c>
      <c r="FG15" t="s">
        <v>247</v>
      </c>
      <c r="FH15" t="s">
        <v>248</v>
      </c>
      <c r="FI15" t="s">
        <v>249</v>
      </c>
      <c r="FJ15" t="s">
        <v>250</v>
      </c>
      <c r="FK15" t="s">
        <v>251</v>
      </c>
      <c r="FL15" t="s">
        <v>252</v>
      </c>
      <c r="FM15" t="s">
        <v>253</v>
      </c>
    </row>
    <row r="16" spans="1:169" x14ac:dyDescent="0.25">
      <c r="B16" t="s">
        <v>254</v>
      </c>
      <c r="C16" t="s">
        <v>254</v>
      </c>
      <c r="G16" t="s">
        <v>254</v>
      </c>
      <c r="H16" t="s">
        <v>255</v>
      </c>
      <c r="I16" t="s">
        <v>256</v>
      </c>
      <c r="J16" t="s">
        <v>257</v>
      </c>
      <c r="K16" t="s">
        <v>257</v>
      </c>
      <c r="L16" t="s">
        <v>167</v>
      </c>
      <c r="M16" t="s">
        <v>167</v>
      </c>
      <c r="N16" t="s">
        <v>255</v>
      </c>
      <c r="O16" t="s">
        <v>255</v>
      </c>
      <c r="P16" t="s">
        <v>255</v>
      </c>
      <c r="Q16" t="s">
        <v>255</v>
      </c>
      <c r="R16" t="s">
        <v>258</v>
      </c>
      <c r="S16" t="s">
        <v>259</v>
      </c>
      <c r="T16" t="s">
        <v>259</v>
      </c>
      <c r="U16" t="s">
        <v>260</v>
      </c>
      <c r="V16" t="s">
        <v>261</v>
      </c>
      <c r="W16" t="s">
        <v>260</v>
      </c>
      <c r="X16" t="s">
        <v>260</v>
      </c>
      <c r="Y16" t="s">
        <v>260</v>
      </c>
      <c r="Z16" t="s">
        <v>258</v>
      </c>
      <c r="AA16" t="s">
        <v>258</v>
      </c>
      <c r="AB16" t="s">
        <v>258</v>
      </c>
      <c r="AC16" t="s">
        <v>258</v>
      </c>
      <c r="AG16" t="s">
        <v>262</v>
      </c>
      <c r="AH16" t="s">
        <v>261</v>
      </c>
      <c r="AJ16" t="s">
        <v>261</v>
      </c>
      <c r="AK16" t="s">
        <v>262</v>
      </c>
      <c r="AQ16" t="s">
        <v>256</v>
      </c>
      <c r="AW16" t="s">
        <v>256</v>
      </c>
      <c r="AX16" t="s">
        <v>256</v>
      </c>
      <c r="AY16" t="s">
        <v>256</v>
      </c>
      <c r="BA16" t="s">
        <v>263</v>
      </c>
      <c r="BK16" t="s">
        <v>264</v>
      </c>
      <c r="BL16" t="s">
        <v>264</v>
      </c>
      <c r="BM16" t="s">
        <v>264</v>
      </c>
      <c r="BN16" t="s">
        <v>256</v>
      </c>
      <c r="BP16" t="s">
        <v>265</v>
      </c>
      <c r="BR16" t="s">
        <v>256</v>
      </c>
      <c r="BS16" t="s">
        <v>256</v>
      </c>
      <c r="BU16" t="s">
        <v>266</v>
      </c>
      <c r="BW16" t="s">
        <v>254</v>
      </c>
      <c r="BX16" t="s">
        <v>257</v>
      </c>
      <c r="BY16" t="s">
        <v>257</v>
      </c>
      <c r="BZ16" t="s">
        <v>267</v>
      </c>
      <c r="CA16" t="s">
        <v>267</v>
      </c>
      <c r="CB16" t="s">
        <v>262</v>
      </c>
      <c r="CC16" t="s">
        <v>260</v>
      </c>
      <c r="CD16" t="s">
        <v>260</v>
      </c>
      <c r="CE16" t="s">
        <v>259</v>
      </c>
      <c r="CF16" t="s">
        <v>259</v>
      </c>
      <c r="CG16" t="s">
        <v>259</v>
      </c>
      <c r="CH16" t="s">
        <v>268</v>
      </c>
      <c r="CI16" t="s">
        <v>256</v>
      </c>
      <c r="CJ16" t="s">
        <v>256</v>
      </c>
      <c r="CK16" t="s">
        <v>256</v>
      </c>
      <c r="CP16" t="s">
        <v>256</v>
      </c>
      <c r="CS16" t="s">
        <v>259</v>
      </c>
      <c r="CT16" t="s">
        <v>259</v>
      </c>
      <c r="CU16" t="s">
        <v>259</v>
      </c>
      <c r="CV16" t="s">
        <v>259</v>
      </c>
      <c r="CW16" t="s">
        <v>259</v>
      </c>
      <c r="CX16" t="s">
        <v>256</v>
      </c>
      <c r="CY16" t="s">
        <v>256</v>
      </c>
      <c r="CZ16" t="s">
        <v>256</v>
      </c>
      <c r="DA16" t="s">
        <v>254</v>
      </c>
      <c r="DC16" t="s">
        <v>269</v>
      </c>
      <c r="DD16" t="s">
        <v>269</v>
      </c>
      <c r="DF16" t="s">
        <v>254</v>
      </c>
      <c r="DG16" t="s">
        <v>270</v>
      </c>
      <c r="DJ16" t="s">
        <v>271</v>
      </c>
      <c r="DK16" t="s">
        <v>272</v>
      </c>
      <c r="DL16" t="s">
        <v>271</v>
      </c>
      <c r="DM16" t="s">
        <v>272</v>
      </c>
      <c r="DN16" t="s">
        <v>261</v>
      </c>
      <c r="DO16" t="s">
        <v>261</v>
      </c>
      <c r="DP16" t="s">
        <v>256</v>
      </c>
      <c r="DQ16" t="s">
        <v>273</v>
      </c>
      <c r="DR16" t="s">
        <v>256</v>
      </c>
      <c r="DT16" t="s">
        <v>255</v>
      </c>
      <c r="DU16" t="s">
        <v>274</v>
      </c>
      <c r="DV16" t="s">
        <v>255</v>
      </c>
      <c r="EA16" t="s">
        <v>275</v>
      </c>
      <c r="EB16" t="s">
        <v>275</v>
      </c>
      <c r="EC16" t="s">
        <v>275</v>
      </c>
      <c r="ED16" t="s">
        <v>275</v>
      </c>
      <c r="EE16" t="s">
        <v>275</v>
      </c>
      <c r="EF16" t="s">
        <v>275</v>
      </c>
      <c r="EG16" t="s">
        <v>275</v>
      </c>
      <c r="EH16" t="s">
        <v>275</v>
      </c>
      <c r="EI16" t="s">
        <v>275</v>
      </c>
      <c r="EJ16" t="s">
        <v>275</v>
      </c>
      <c r="EK16" t="s">
        <v>275</v>
      </c>
      <c r="EL16" t="s">
        <v>275</v>
      </c>
      <c r="ES16" t="s">
        <v>275</v>
      </c>
      <c r="ET16" t="s">
        <v>261</v>
      </c>
      <c r="EU16" t="s">
        <v>261</v>
      </c>
      <c r="EV16" t="s">
        <v>271</v>
      </c>
      <c r="EW16" t="s">
        <v>272</v>
      </c>
      <c r="EY16" t="s">
        <v>262</v>
      </c>
      <c r="EZ16" t="s">
        <v>262</v>
      </c>
      <c r="FA16" t="s">
        <v>259</v>
      </c>
      <c r="FB16" t="s">
        <v>259</v>
      </c>
      <c r="FC16" t="s">
        <v>259</v>
      </c>
      <c r="FD16" t="s">
        <v>259</v>
      </c>
      <c r="FE16" t="s">
        <v>259</v>
      </c>
      <c r="FF16" t="s">
        <v>261</v>
      </c>
      <c r="FG16" t="s">
        <v>261</v>
      </c>
      <c r="FH16" t="s">
        <v>261</v>
      </c>
      <c r="FI16" t="s">
        <v>259</v>
      </c>
      <c r="FJ16" t="s">
        <v>257</v>
      </c>
      <c r="FK16" t="s">
        <v>267</v>
      </c>
      <c r="FL16" t="s">
        <v>261</v>
      </c>
      <c r="FM16" t="s">
        <v>261</v>
      </c>
    </row>
    <row r="17" spans="1:169" x14ac:dyDescent="0.25">
      <c r="A17">
        <v>1</v>
      </c>
      <c r="B17">
        <v>1566682722.8</v>
      </c>
      <c r="C17">
        <v>0</v>
      </c>
      <c r="D17" t="s">
        <v>276</v>
      </c>
      <c r="E17" t="s">
        <v>277</v>
      </c>
      <c r="G17">
        <v>1566682722.8</v>
      </c>
      <c r="H17">
        <f t="shared" ref="H17:H27" si="0">CB17*AI17*(BZ17-CA17)/(100*$B$5*(1000-AI17*BZ17))</f>
        <v>3.4261553634660547E-3</v>
      </c>
      <c r="I17">
        <f t="shared" ref="I17:I27" si="1">CB17*AI17*(BY17-BX17*(1000-AI17*CA17)/(1000-AI17*BZ17))/(100*$B$5)</f>
        <v>33.367440118790526</v>
      </c>
      <c r="J17">
        <f t="shared" ref="J17:J27" si="2">BX17 - IF(AI17&gt;1, I17*$B$5*100/(AK17*CH17), 0)</f>
        <v>358.464</v>
      </c>
      <c r="K17">
        <f t="shared" ref="K17:K27" si="3">((Q17-H17/2)*J17-I17)/(Q17+H17/2)</f>
        <v>76.279564960531616</v>
      </c>
      <c r="L17">
        <f t="shared" ref="L17:L27" si="4">K17*(CC17+CD17)/1000</f>
        <v>7.6074005263284672</v>
      </c>
      <c r="M17">
        <f t="shared" ref="M17:M27" si="5">(BX17 - IF(AI17&gt;1, I17*$B$5*100/(AK17*CH17), 0))*(CC17+CD17)/1000</f>
        <v>35.749800404352001</v>
      </c>
      <c r="N17">
        <f t="shared" ref="N17:N27" si="6">2/((1/P17-1/O17)+SIGN(P17)*SQRT((1/P17-1/O17)*(1/P17-1/O17) + 4*$C$5/(($C$5+1)*($C$5+1))*(2*1/P17*1/O17-1/O17*1/O17)))</f>
        <v>0.20159824028667042</v>
      </c>
      <c r="O17">
        <f t="shared" ref="O17:O27" si="7">AF17+AE17*$B$5+AD17*$B$5*$B$5</f>
        <v>2.2600001280074649</v>
      </c>
      <c r="P17">
        <f t="shared" ref="P17:P27" si="8">H17*(1000-(1000*0.61365*EXP(17.502*T17/(240.97+T17))/(CC17+CD17)+BZ17)/2)/(1000*0.61365*EXP(17.502*T17/(240.97+T17))/(CC17+CD17)-BZ17)</f>
        <v>0.19211393887322906</v>
      </c>
      <c r="Q17">
        <f t="shared" ref="Q17:Q27" si="9">1/(($C$5+1)/(N17/1.6)+1/(O17/1.37)) + $C$5/(($C$5+1)/(N17/1.6) + $C$5/(O17/1.37))</f>
        <v>0.12088614884952914</v>
      </c>
      <c r="R17">
        <f t="shared" ref="R17:R27" si="10">(BS17*BU17)</f>
        <v>321.45306346535313</v>
      </c>
      <c r="S17">
        <f t="shared" ref="S17:S27" si="11">(CE17+(R17+2*0.95*0.0000000567*(((CE17+$B$7)+273)^4-(CE17+273)^4)-44100*H17)/(1.84*29.3*O17+8*0.95*0.0000000567*(CE17+273)^3))</f>
        <v>27.280538112756748</v>
      </c>
      <c r="T17">
        <f t="shared" ref="T17:T27" si="12">($C$7*CF17+$D$7*CG17+$E$7*S17)</f>
        <v>27.036100000000001</v>
      </c>
      <c r="U17">
        <f t="shared" ref="U17:U27" si="13">0.61365*EXP(17.502*T17/(240.97+T17))</f>
        <v>3.5867554050255643</v>
      </c>
      <c r="V17">
        <f t="shared" ref="V17:V27" si="14">(W17/X17*100)</f>
        <v>55.015419836923698</v>
      </c>
      <c r="W17">
        <f t="shared" ref="W17:W27" si="15">BZ17*(CC17+CD17)/1000</f>
        <v>1.8567029997095998</v>
      </c>
      <c r="X17">
        <f t="shared" ref="X17:X27" si="16">0.61365*EXP(17.502*CE17/(240.97+CE17))</f>
        <v>3.3748774529272434</v>
      </c>
      <c r="Y17">
        <f t="shared" ref="Y17:Y27" si="17">(U17-BZ17*(CC17+CD17)/1000)</f>
        <v>1.7300524053159645</v>
      </c>
      <c r="Z17">
        <f t="shared" ref="Z17:Z27" si="18">(-H17*44100)</f>
        <v>-151.09345152885302</v>
      </c>
      <c r="AA17">
        <f t="shared" ref="AA17:AA27" si="19">2*29.3*O17*0.92*(CE17-T17)</f>
        <v>-125.86188408887617</v>
      </c>
      <c r="AB17">
        <f t="shared" ref="AB17:AB27" si="20">2*0.95*0.0000000567*(((CE17+$B$7)+273)^4-(T17+273)^4)</f>
        <v>-11.961179431322778</v>
      </c>
      <c r="AC17">
        <f t="shared" ref="AC17:AC27" si="21">R17+AB17+Z17+AA17</f>
        <v>32.536548416301173</v>
      </c>
      <c r="AD17">
        <v>-4.1453508326644899E-2</v>
      </c>
      <c r="AE17">
        <v>4.6535194623441897E-2</v>
      </c>
      <c r="AF17">
        <v>3.47311526002603</v>
      </c>
      <c r="AG17">
        <v>0</v>
      </c>
      <c r="AH17">
        <v>0</v>
      </c>
      <c r="AI17">
        <f t="shared" ref="AI17:AI27" si="22">IF(AG17*$H$13&gt;=AK17,1,(AK17/(AK17-AG17*$H$13)))</f>
        <v>1</v>
      </c>
      <c r="AJ17">
        <f t="shared" ref="AJ17:AJ27" si="23">(AI17-1)*100</f>
        <v>0</v>
      </c>
      <c r="AK17">
        <f t="shared" ref="AK17:AK27" si="24">MAX(0,($B$13+$C$13*CH17)/(1+$D$13*CH17)*CC17/(CE17+273)*$E$13)</f>
        <v>53028.65368600659</v>
      </c>
      <c r="AL17">
        <v>0</v>
      </c>
      <c r="AM17">
        <v>0</v>
      </c>
      <c r="AN17">
        <v>0</v>
      </c>
      <c r="AO17">
        <f t="shared" ref="AO17:AO27" si="25">AN17-AM17</f>
        <v>0</v>
      </c>
      <c r="AP17" t="e">
        <f t="shared" ref="AP17:AP27" si="26">AO17/AN17</f>
        <v>#DIV/0!</v>
      </c>
      <c r="AQ17">
        <v>-1</v>
      </c>
      <c r="AR17" t="s">
        <v>278</v>
      </c>
      <c r="AS17">
        <v>783.73407692307705</v>
      </c>
      <c r="AT17">
        <v>1022.59</v>
      </c>
      <c r="AU17">
        <f t="shared" ref="AU17:AU27" si="27">1-AS17/AT17</f>
        <v>0.23357936521667821</v>
      </c>
      <c r="AV17">
        <v>0.5</v>
      </c>
      <c r="AW17">
        <f t="shared" ref="AW17:AW27" si="28">BS17</f>
        <v>1681.2720000837439</v>
      </c>
      <c r="AX17">
        <f t="shared" ref="AX17:AX27" si="29">I17</f>
        <v>33.367440118790526</v>
      </c>
      <c r="AY17">
        <f t="shared" ref="AY17:AY27" si="30">AU17*AV17*AW17</f>
        <v>196.35522326806793</v>
      </c>
      <c r="AZ17">
        <f t="shared" ref="AZ17:AZ27" si="31">BE17/AT17</f>
        <v>0.41538642075514132</v>
      </c>
      <c r="BA17">
        <f t="shared" ref="BA17:BA27" si="32">(AX17-AQ17)/AW17</f>
        <v>2.0441332584542352E-2</v>
      </c>
      <c r="BB17">
        <f t="shared" ref="BB17:BB27" si="33">(AN17-AT17)/AT17</f>
        <v>-1</v>
      </c>
      <c r="BC17" t="s">
        <v>279</v>
      </c>
      <c r="BD17">
        <v>597.82000000000005</v>
      </c>
      <c r="BE17">
        <f t="shared" ref="BE17:BE27" si="34">AT17-BD17</f>
        <v>424.77</v>
      </c>
      <c r="BF17">
        <f t="shared" ref="BF17:BF27" si="35">(AT17-AS17)/(AT17-BD17)</f>
        <v>0.56231825005749692</v>
      </c>
      <c r="BG17">
        <f t="shared" ref="BG17:BG27" si="36">(AN17-AT17)/(AN17-BD17)</f>
        <v>1.7105315981399083</v>
      </c>
      <c r="BH17">
        <f t="shared" ref="BH17:BH27" si="37">(AT17-AS17)/(AT17-AM17)</f>
        <v>0.23357936521667821</v>
      </c>
      <c r="BI17" t="e">
        <f t="shared" ref="BI17:BI27" si="38">(AN17-AT17)/(AN17-AM17)</f>
        <v>#DIV/0!</v>
      </c>
      <c r="BJ17">
        <v>1974</v>
      </c>
      <c r="BK17">
        <v>300</v>
      </c>
      <c r="BL17">
        <v>300</v>
      </c>
      <c r="BM17">
        <v>300</v>
      </c>
      <c r="BN17">
        <v>10317.6</v>
      </c>
      <c r="BO17">
        <v>963.01199999999994</v>
      </c>
      <c r="BP17">
        <v>-6.8732899999999998E-3</v>
      </c>
      <c r="BQ17">
        <v>1.8671899999999999</v>
      </c>
      <c r="BR17">
        <f t="shared" ref="BR17:BR27" si="39">$B$11*CI17+$C$11*CJ17+$F$11*CK17</f>
        <v>2000.09</v>
      </c>
      <c r="BS17">
        <f t="shared" ref="BS17:BS27" si="40">BR17*BT17</f>
        <v>1681.2720000837439</v>
      </c>
      <c r="BT17">
        <f t="shared" ref="BT17:BT27" si="41">($B$11*$D$9+$C$11*$D$9+$F$11*((CX17+CP17)/MAX(CX17+CP17+CY17, 0.1)*$I$9+CY17/MAX(CX17+CP17+CY17, 0.1)*$J$9))/($B$11+$C$11+$F$11)</f>
        <v>0.84059817312408147</v>
      </c>
      <c r="BU17">
        <f t="shared" ref="BU17:BU27" si="42">($B$11*$K$9+$C$11*$K$9+$F$11*((CX17+CP17)/MAX(CX17+CP17+CY17, 0.1)*$P$9+CY17/MAX(CX17+CP17+CY17, 0.1)*$Q$9))/($B$11+$C$11+$F$11)</f>
        <v>0.19119634624816306</v>
      </c>
      <c r="BV17" t="s">
        <v>280</v>
      </c>
      <c r="BW17">
        <v>1566682722.8</v>
      </c>
      <c r="BX17">
        <v>358.464</v>
      </c>
      <c r="BY17">
        <v>399.96899999999999</v>
      </c>
      <c r="BZ17">
        <v>18.6172</v>
      </c>
      <c r="CA17">
        <v>14.583299999999999</v>
      </c>
      <c r="CB17">
        <v>500.11700000000002</v>
      </c>
      <c r="CC17">
        <v>99.630399999999995</v>
      </c>
      <c r="CD17">
        <v>0.100118</v>
      </c>
      <c r="CE17">
        <v>26.0031</v>
      </c>
      <c r="CF17">
        <v>27.036100000000001</v>
      </c>
      <c r="CG17">
        <v>999.9</v>
      </c>
      <c r="CH17">
        <v>10033.799999999999</v>
      </c>
      <c r="CI17">
        <v>0</v>
      </c>
      <c r="CJ17">
        <v>865.19500000000005</v>
      </c>
      <c r="CK17">
        <v>2000.09</v>
      </c>
      <c r="CL17">
        <v>0.98000900000000002</v>
      </c>
      <c r="CM17">
        <v>1.9991399999999999E-2</v>
      </c>
      <c r="CN17">
        <v>0</v>
      </c>
      <c r="CO17">
        <v>782.13099999999997</v>
      </c>
      <c r="CP17">
        <v>4.99986</v>
      </c>
      <c r="CQ17">
        <v>18386.3</v>
      </c>
      <c r="CR17">
        <v>16273</v>
      </c>
      <c r="CS17">
        <v>44.625</v>
      </c>
      <c r="CT17">
        <v>45.75</v>
      </c>
      <c r="CU17">
        <v>45</v>
      </c>
      <c r="CV17">
        <v>45.561999999999998</v>
      </c>
      <c r="CW17">
        <v>46.186999999999998</v>
      </c>
      <c r="CX17">
        <v>1955.21</v>
      </c>
      <c r="CY17">
        <v>39.880000000000003</v>
      </c>
      <c r="CZ17">
        <v>0</v>
      </c>
      <c r="DA17">
        <v>500.299999952316</v>
      </c>
      <c r="DB17">
        <v>783.73407692307705</v>
      </c>
      <c r="DC17">
        <v>-12.137367535075899</v>
      </c>
      <c r="DD17">
        <v>-855.57948978205002</v>
      </c>
      <c r="DE17">
        <v>18463.650000000001</v>
      </c>
      <c r="DF17">
        <v>15</v>
      </c>
      <c r="DG17">
        <v>1566682659.8</v>
      </c>
      <c r="DH17" t="s">
        <v>281</v>
      </c>
      <c r="DI17">
        <v>136</v>
      </c>
      <c r="DJ17">
        <v>-0.318</v>
      </c>
      <c r="DK17">
        <v>7.9000000000000001E-2</v>
      </c>
      <c r="DL17">
        <v>400</v>
      </c>
      <c r="DM17">
        <v>15</v>
      </c>
      <c r="DN17">
        <v>0.03</v>
      </c>
      <c r="DO17">
        <v>0.02</v>
      </c>
      <c r="DP17">
        <v>33.453751378345203</v>
      </c>
      <c r="DQ17">
        <v>-0.306745203331863</v>
      </c>
      <c r="DR17">
        <v>8.1162653394793699E-2</v>
      </c>
      <c r="DS17">
        <v>0</v>
      </c>
      <c r="DT17">
        <v>0.20399294286733599</v>
      </c>
      <c r="DU17">
        <v>-1.0277753391770301E-2</v>
      </c>
      <c r="DV17">
        <v>2.03425712396004E-3</v>
      </c>
      <c r="DW17">
        <v>1</v>
      </c>
      <c r="DX17">
        <v>1</v>
      </c>
      <c r="DY17">
        <v>2</v>
      </c>
      <c r="DZ17" t="s">
        <v>282</v>
      </c>
      <c r="EA17">
        <v>1.8666799999999999</v>
      </c>
      <c r="EB17">
        <v>1.8632500000000001</v>
      </c>
      <c r="EC17">
        <v>1.8688899999999999</v>
      </c>
      <c r="ED17">
        <v>1.8668800000000001</v>
      </c>
      <c r="EE17">
        <v>1.8714900000000001</v>
      </c>
      <c r="EF17">
        <v>1.8640000000000001</v>
      </c>
      <c r="EG17">
        <v>1.86554</v>
      </c>
      <c r="EH17">
        <v>1.86551</v>
      </c>
      <c r="EI17" t="s">
        <v>283</v>
      </c>
      <c r="EJ17" t="s">
        <v>19</v>
      </c>
      <c r="EK17" t="s">
        <v>19</v>
      </c>
      <c r="EL17" t="s">
        <v>19</v>
      </c>
      <c r="EM17" t="s">
        <v>284</v>
      </c>
      <c r="EN17" t="s">
        <v>285</v>
      </c>
      <c r="EO17" t="s">
        <v>286</v>
      </c>
      <c r="EP17" t="s">
        <v>286</v>
      </c>
      <c r="EQ17" t="s">
        <v>286</v>
      </c>
      <c r="ER17" t="s">
        <v>286</v>
      </c>
      <c r="ES17">
        <v>0</v>
      </c>
      <c r="ET17">
        <v>100</v>
      </c>
      <c r="EU17">
        <v>100</v>
      </c>
      <c r="EV17">
        <v>-0.318</v>
      </c>
      <c r="EW17">
        <v>7.9000000000000001E-2</v>
      </c>
      <c r="EX17">
        <v>2</v>
      </c>
      <c r="EY17">
        <v>509.88400000000001</v>
      </c>
      <c r="EZ17">
        <v>528.07600000000002</v>
      </c>
      <c r="FA17">
        <v>21.234999999999999</v>
      </c>
      <c r="FB17">
        <v>30.840399999999999</v>
      </c>
      <c r="FC17">
        <v>29.9999</v>
      </c>
      <c r="FD17">
        <v>30.8186</v>
      </c>
      <c r="FE17">
        <v>30.808</v>
      </c>
      <c r="FF17">
        <v>22.1434</v>
      </c>
      <c r="FG17">
        <v>37.094299999999997</v>
      </c>
      <c r="FH17">
        <v>1.8202400000000001</v>
      </c>
      <c r="FI17">
        <v>21.195</v>
      </c>
      <c r="FJ17">
        <v>400</v>
      </c>
      <c r="FK17">
        <v>14.5959</v>
      </c>
      <c r="FL17">
        <v>101.09099999999999</v>
      </c>
      <c r="FM17">
        <v>101.732</v>
      </c>
    </row>
    <row r="18" spans="1:169" x14ac:dyDescent="0.25">
      <c r="A18">
        <v>2</v>
      </c>
      <c r="B18">
        <v>1566682843.3</v>
      </c>
      <c r="C18">
        <v>120.5</v>
      </c>
      <c r="D18" t="s">
        <v>287</v>
      </c>
      <c r="E18" t="s">
        <v>288</v>
      </c>
      <c r="G18">
        <v>1566682843.3</v>
      </c>
      <c r="H18">
        <f t="shared" si="0"/>
        <v>3.7061859646848761E-3</v>
      </c>
      <c r="I18">
        <f t="shared" si="1"/>
        <v>27.225480188155299</v>
      </c>
      <c r="J18">
        <f t="shared" si="2"/>
        <v>266.21100000000001</v>
      </c>
      <c r="K18">
        <f t="shared" si="3"/>
        <v>56.940116169733123</v>
      </c>
      <c r="L18">
        <f t="shared" si="4"/>
        <v>5.6782859526296718</v>
      </c>
      <c r="M18">
        <f t="shared" si="5"/>
        <v>26.547578112231001</v>
      </c>
      <c r="N18">
        <f t="shared" si="6"/>
        <v>0.22266299875260681</v>
      </c>
      <c r="O18">
        <f t="shared" si="7"/>
        <v>2.2610277431613972</v>
      </c>
      <c r="P18">
        <f t="shared" si="8"/>
        <v>0.21115886249892768</v>
      </c>
      <c r="Q18">
        <f t="shared" si="9"/>
        <v>0.1329583396624491</v>
      </c>
      <c r="R18">
        <f t="shared" si="10"/>
        <v>321.44413838838273</v>
      </c>
      <c r="S18">
        <f t="shared" si="11"/>
        <v>27.032137232769422</v>
      </c>
      <c r="T18">
        <f t="shared" si="12"/>
        <v>26.929300000000001</v>
      </c>
      <c r="U18">
        <f t="shared" si="13"/>
        <v>3.5643245480729719</v>
      </c>
      <c r="V18">
        <f t="shared" si="14"/>
        <v>55.671105212858365</v>
      </c>
      <c r="W18">
        <f t="shared" si="15"/>
        <v>1.8616243456638</v>
      </c>
      <c r="X18">
        <f t="shared" si="16"/>
        <v>3.3439687222768129</v>
      </c>
      <c r="Y18">
        <f t="shared" si="17"/>
        <v>1.702700202409172</v>
      </c>
      <c r="Z18">
        <f t="shared" si="18"/>
        <v>-163.44280104260304</v>
      </c>
      <c r="AA18">
        <f t="shared" si="19"/>
        <v>-131.84328434876576</v>
      </c>
      <c r="AB18">
        <f t="shared" si="20"/>
        <v>-12.507487857456239</v>
      </c>
      <c r="AC18">
        <f t="shared" si="21"/>
        <v>13.650565139557699</v>
      </c>
      <c r="AD18">
        <v>-4.1481290844267001E-2</v>
      </c>
      <c r="AE18">
        <v>4.6566382933354897E-2</v>
      </c>
      <c r="AF18">
        <v>3.47495591595488</v>
      </c>
      <c r="AG18">
        <v>0</v>
      </c>
      <c r="AH18">
        <v>0</v>
      </c>
      <c r="AI18">
        <f t="shared" si="22"/>
        <v>1</v>
      </c>
      <c r="AJ18">
        <f t="shared" si="23"/>
        <v>0</v>
      </c>
      <c r="AK18">
        <f t="shared" si="24"/>
        <v>53090.152169104331</v>
      </c>
      <c r="AL18">
        <v>0</v>
      </c>
      <c r="AM18">
        <v>0</v>
      </c>
      <c r="AN18">
        <v>0</v>
      </c>
      <c r="AO18">
        <f t="shared" si="25"/>
        <v>0</v>
      </c>
      <c r="AP18" t="e">
        <f t="shared" si="26"/>
        <v>#DIV/0!</v>
      </c>
      <c r="AQ18">
        <v>-1</v>
      </c>
      <c r="AR18" t="s">
        <v>289</v>
      </c>
      <c r="AS18">
        <v>758.03038461538495</v>
      </c>
      <c r="AT18">
        <v>946.08900000000006</v>
      </c>
      <c r="AU18">
        <f t="shared" si="27"/>
        <v>0.19877476155479568</v>
      </c>
      <c r="AV18">
        <v>0.5</v>
      </c>
      <c r="AW18">
        <f t="shared" si="28"/>
        <v>1681.2144000838309</v>
      </c>
      <c r="AX18">
        <f t="shared" si="29"/>
        <v>27.225480188155299</v>
      </c>
      <c r="AY18">
        <f t="shared" si="30"/>
        <v>167.09149574957618</v>
      </c>
      <c r="AZ18">
        <f t="shared" si="31"/>
        <v>0.37238462766187963</v>
      </c>
      <c r="BA18">
        <f t="shared" si="32"/>
        <v>1.678874519915359E-2</v>
      </c>
      <c r="BB18">
        <f t="shared" si="33"/>
        <v>-1</v>
      </c>
      <c r="BC18" t="s">
        <v>290</v>
      </c>
      <c r="BD18">
        <v>593.78</v>
      </c>
      <c r="BE18">
        <f t="shared" si="34"/>
        <v>352.30900000000008</v>
      </c>
      <c r="BF18">
        <f t="shared" si="35"/>
        <v>0.53378884838200291</v>
      </c>
      <c r="BG18">
        <f t="shared" si="36"/>
        <v>1.593332547408131</v>
      </c>
      <c r="BH18">
        <f t="shared" si="37"/>
        <v>0.19877476155479568</v>
      </c>
      <c r="BI18" t="e">
        <f t="shared" si="38"/>
        <v>#DIV/0!</v>
      </c>
      <c r="BJ18">
        <v>1976</v>
      </c>
      <c r="BK18">
        <v>300</v>
      </c>
      <c r="BL18">
        <v>300</v>
      </c>
      <c r="BM18">
        <v>300</v>
      </c>
      <c r="BN18">
        <v>10316.6</v>
      </c>
      <c r="BO18">
        <v>901.524</v>
      </c>
      <c r="BP18">
        <v>-6.8720700000000001E-3</v>
      </c>
      <c r="BQ18">
        <v>1.88263</v>
      </c>
      <c r="BR18">
        <f t="shared" si="39"/>
        <v>2000.02</v>
      </c>
      <c r="BS18">
        <f t="shared" si="40"/>
        <v>1681.2144000838309</v>
      </c>
      <c r="BT18">
        <f t="shared" si="41"/>
        <v>0.84059879405397497</v>
      </c>
      <c r="BU18">
        <f t="shared" si="42"/>
        <v>0.19119758810795009</v>
      </c>
      <c r="BV18" t="s">
        <v>280</v>
      </c>
      <c r="BW18">
        <v>1566682843.3</v>
      </c>
      <c r="BX18">
        <v>266.21100000000001</v>
      </c>
      <c r="BY18">
        <v>300.05700000000002</v>
      </c>
      <c r="BZ18">
        <v>18.6678</v>
      </c>
      <c r="CA18">
        <v>14.304500000000001</v>
      </c>
      <c r="CB18">
        <v>500.12599999999998</v>
      </c>
      <c r="CC18">
        <v>99.623699999999999</v>
      </c>
      <c r="CD18">
        <v>0.100121</v>
      </c>
      <c r="CE18">
        <v>25.8477</v>
      </c>
      <c r="CF18">
        <v>26.929300000000001</v>
      </c>
      <c r="CG18">
        <v>999.9</v>
      </c>
      <c r="CH18">
        <v>10041.200000000001</v>
      </c>
      <c r="CI18">
        <v>0</v>
      </c>
      <c r="CJ18">
        <v>832.00599999999997</v>
      </c>
      <c r="CK18">
        <v>2000.02</v>
      </c>
      <c r="CL18">
        <v>0.97999199999999997</v>
      </c>
      <c r="CM18">
        <v>2.0008000000000001E-2</v>
      </c>
      <c r="CN18">
        <v>0</v>
      </c>
      <c r="CO18">
        <v>757.40800000000002</v>
      </c>
      <c r="CP18">
        <v>4.99986</v>
      </c>
      <c r="CQ18">
        <v>18611.3</v>
      </c>
      <c r="CR18">
        <v>16272.3</v>
      </c>
      <c r="CS18">
        <v>44.561999999999998</v>
      </c>
      <c r="CT18">
        <v>45.75</v>
      </c>
      <c r="CU18">
        <v>44.936999999999998</v>
      </c>
      <c r="CV18">
        <v>45.625</v>
      </c>
      <c r="CW18">
        <v>46.25</v>
      </c>
      <c r="CX18">
        <v>1955.1</v>
      </c>
      <c r="CY18">
        <v>39.92</v>
      </c>
      <c r="CZ18">
        <v>0</v>
      </c>
      <c r="DA18">
        <v>119.80000019073501</v>
      </c>
      <c r="DB18">
        <v>758.03038461538495</v>
      </c>
      <c r="DC18">
        <v>-7.6635213769824002</v>
      </c>
      <c r="DD18">
        <v>-1263.9487128523599</v>
      </c>
      <c r="DE18">
        <v>18801.8346153846</v>
      </c>
      <c r="DF18">
        <v>15</v>
      </c>
      <c r="DG18">
        <v>1566682789.3</v>
      </c>
      <c r="DH18" t="s">
        <v>291</v>
      </c>
      <c r="DI18">
        <v>137</v>
      </c>
      <c r="DJ18">
        <v>-0.34799999999999998</v>
      </c>
      <c r="DK18">
        <v>0.08</v>
      </c>
      <c r="DL18">
        <v>300</v>
      </c>
      <c r="DM18">
        <v>15</v>
      </c>
      <c r="DN18">
        <v>7.0000000000000007E-2</v>
      </c>
      <c r="DO18">
        <v>0.02</v>
      </c>
      <c r="DP18">
        <v>26.531215817728</v>
      </c>
      <c r="DQ18">
        <v>1.7098254794999099</v>
      </c>
      <c r="DR18">
        <v>0.33629553222062403</v>
      </c>
      <c r="DS18">
        <v>0</v>
      </c>
      <c r="DT18">
        <v>0.20916106822799099</v>
      </c>
      <c r="DU18">
        <v>3.8889070301128002E-2</v>
      </c>
      <c r="DV18">
        <v>7.5990754615290097E-3</v>
      </c>
      <c r="DW18">
        <v>1</v>
      </c>
      <c r="DX18">
        <v>1</v>
      </c>
      <c r="DY18">
        <v>2</v>
      </c>
      <c r="DZ18" t="s">
        <v>282</v>
      </c>
      <c r="EA18">
        <v>1.8667</v>
      </c>
      <c r="EB18">
        <v>1.8632500000000001</v>
      </c>
      <c r="EC18">
        <v>1.8688899999999999</v>
      </c>
      <c r="ED18">
        <v>1.8669100000000001</v>
      </c>
      <c r="EE18">
        <v>1.8714900000000001</v>
      </c>
      <c r="EF18">
        <v>1.86399</v>
      </c>
      <c r="EG18">
        <v>1.86555</v>
      </c>
      <c r="EH18">
        <v>1.86554</v>
      </c>
      <c r="EI18" t="s">
        <v>283</v>
      </c>
      <c r="EJ18" t="s">
        <v>19</v>
      </c>
      <c r="EK18" t="s">
        <v>19</v>
      </c>
      <c r="EL18" t="s">
        <v>19</v>
      </c>
      <c r="EM18" t="s">
        <v>284</v>
      </c>
      <c r="EN18" t="s">
        <v>285</v>
      </c>
      <c r="EO18" t="s">
        <v>286</v>
      </c>
      <c r="EP18" t="s">
        <v>286</v>
      </c>
      <c r="EQ18" t="s">
        <v>286</v>
      </c>
      <c r="ER18" t="s">
        <v>286</v>
      </c>
      <c r="ES18">
        <v>0</v>
      </c>
      <c r="ET18">
        <v>100</v>
      </c>
      <c r="EU18">
        <v>100</v>
      </c>
      <c r="EV18">
        <v>-0.34799999999999998</v>
      </c>
      <c r="EW18">
        <v>0.08</v>
      </c>
      <c r="EX18">
        <v>2</v>
      </c>
      <c r="EY18">
        <v>509.55799999999999</v>
      </c>
      <c r="EZ18">
        <v>528.02200000000005</v>
      </c>
      <c r="FA18">
        <v>21.1755</v>
      </c>
      <c r="FB18">
        <v>30.808199999999999</v>
      </c>
      <c r="FC18">
        <v>30.000399999999999</v>
      </c>
      <c r="FD18">
        <v>30.784400000000002</v>
      </c>
      <c r="FE18">
        <v>30.773800000000001</v>
      </c>
      <c r="FF18">
        <v>17.6435</v>
      </c>
      <c r="FG18">
        <v>37.856900000000003</v>
      </c>
      <c r="FH18">
        <v>0</v>
      </c>
      <c r="FI18">
        <v>21.192399999999999</v>
      </c>
      <c r="FJ18">
        <v>300</v>
      </c>
      <c r="FK18">
        <v>14.1767</v>
      </c>
      <c r="FL18">
        <v>101.101</v>
      </c>
      <c r="FM18">
        <v>101.742</v>
      </c>
    </row>
    <row r="19" spans="1:169" x14ac:dyDescent="0.25">
      <c r="A19">
        <v>3</v>
      </c>
      <c r="B19">
        <v>1566682963.8</v>
      </c>
      <c r="C19">
        <v>241</v>
      </c>
      <c r="D19" t="s">
        <v>292</v>
      </c>
      <c r="E19" t="s">
        <v>293</v>
      </c>
      <c r="G19">
        <v>1566682963.8</v>
      </c>
      <c r="H19">
        <f t="shared" si="0"/>
        <v>4.5722863362072314E-3</v>
      </c>
      <c r="I19">
        <f t="shared" si="1"/>
        <v>21.906043848987608</v>
      </c>
      <c r="J19">
        <f t="shared" si="2"/>
        <v>172.833</v>
      </c>
      <c r="K19">
        <f t="shared" si="3"/>
        <v>38.236210299876241</v>
      </c>
      <c r="L19">
        <f t="shared" si="4"/>
        <v>3.812984557478825</v>
      </c>
      <c r="M19">
        <f t="shared" si="5"/>
        <v>17.235221661726001</v>
      </c>
      <c r="N19">
        <f t="shared" si="6"/>
        <v>0.28189778315413244</v>
      </c>
      <c r="O19">
        <f t="shared" si="7"/>
        <v>2.254691808671605</v>
      </c>
      <c r="P19">
        <f t="shared" si="8"/>
        <v>0.26367916188648655</v>
      </c>
      <c r="Q19">
        <f t="shared" si="9"/>
        <v>0.16633812984687485</v>
      </c>
      <c r="R19">
        <f t="shared" si="10"/>
        <v>321.43080872722908</v>
      </c>
      <c r="S19">
        <f t="shared" si="11"/>
        <v>26.897201782806651</v>
      </c>
      <c r="T19">
        <f t="shared" si="12"/>
        <v>26.9374</v>
      </c>
      <c r="U19">
        <f t="shared" si="13"/>
        <v>3.5660214626830533</v>
      </c>
      <c r="V19">
        <f t="shared" si="14"/>
        <v>55.846309756765535</v>
      </c>
      <c r="W19">
        <f t="shared" si="15"/>
        <v>1.8840643274104001</v>
      </c>
      <c r="X19">
        <f t="shared" si="16"/>
        <v>3.3736594872898542</v>
      </c>
      <c r="Y19">
        <f t="shared" si="17"/>
        <v>1.6819571352726532</v>
      </c>
      <c r="Z19">
        <f t="shared" si="18"/>
        <v>-201.63782742673891</v>
      </c>
      <c r="AA19">
        <f t="shared" si="19"/>
        <v>-114.31027007967305</v>
      </c>
      <c r="AB19">
        <f t="shared" si="20"/>
        <v>-10.883238040198336</v>
      </c>
      <c r="AC19">
        <f t="shared" si="21"/>
        <v>-5.4005268193811844</v>
      </c>
      <c r="AD19">
        <v>-4.1310176880081199E-2</v>
      </c>
      <c r="AE19">
        <v>4.6374292518149701E-2</v>
      </c>
      <c r="AF19">
        <v>3.4636124212456298</v>
      </c>
      <c r="AG19">
        <v>0</v>
      </c>
      <c r="AH19">
        <v>0</v>
      </c>
      <c r="AI19">
        <f t="shared" si="22"/>
        <v>1</v>
      </c>
      <c r="AJ19">
        <f t="shared" si="23"/>
        <v>0</v>
      </c>
      <c r="AK19">
        <f t="shared" si="24"/>
        <v>52853.738980159942</v>
      </c>
      <c r="AL19">
        <v>0</v>
      </c>
      <c r="AM19">
        <v>0</v>
      </c>
      <c r="AN19">
        <v>0</v>
      </c>
      <c r="AO19">
        <f t="shared" si="25"/>
        <v>0</v>
      </c>
      <c r="AP19" t="e">
        <f t="shared" si="26"/>
        <v>#DIV/0!</v>
      </c>
      <c r="AQ19">
        <v>-1</v>
      </c>
      <c r="AR19" t="s">
        <v>294</v>
      </c>
      <c r="AS19">
        <v>750.658538461538</v>
      </c>
      <c r="AT19">
        <v>902.71600000000001</v>
      </c>
      <c r="AU19">
        <f t="shared" si="27"/>
        <v>0.16844440725373433</v>
      </c>
      <c r="AV19">
        <v>0.5</v>
      </c>
      <c r="AW19">
        <f t="shared" si="28"/>
        <v>1681.1469000838135</v>
      </c>
      <c r="AX19">
        <f t="shared" si="29"/>
        <v>21.906043848987608</v>
      </c>
      <c r="AY19">
        <f t="shared" si="30"/>
        <v>141.58989654553545</v>
      </c>
      <c r="AZ19">
        <f t="shared" si="31"/>
        <v>0.3442012770350808</v>
      </c>
      <c r="BA19">
        <f t="shared" si="32"/>
        <v>1.3625248244425058E-2</v>
      </c>
      <c r="BB19">
        <f t="shared" si="33"/>
        <v>-1</v>
      </c>
      <c r="BC19" t="s">
        <v>295</v>
      </c>
      <c r="BD19">
        <v>592</v>
      </c>
      <c r="BE19">
        <f t="shared" si="34"/>
        <v>310.71600000000001</v>
      </c>
      <c r="BF19">
        <f t="shared" si="35"/>
        <v>0.48937763597131145</v>
      </c>
      <c r="BG19">
        <f t="shared" si="36"/>
        <v>1.5248581081081081</v>
      </c>
      <c r="BH19">
        <f t="shared" si="37"/>
        <v>0.1684444072537343</v>
      </c>
      <c r="BI19" t="e">
        <f t="shared" si="38"/>
        <v>#DIV/0!</v>
      </c>
      <c r="BJ19">
        <v>1978</v>
      </c>
      <c r="BK19">
        <v>300</v>
      </c>
      <c r="BL19">
        <v>300</v>
      </c>
      <c r="BM19">
        <v>300</v>
      </c>
      <c r="BN19">
        <v>10315.9</v>
      </c>
      <c r="BO19">
        <v>865.26599999999996</v>
      </c>
      <c r="BP19">
        <v>-6.8712399999999998E-3</v>
      </c>
      <c r="BQ19">
        <v>0.72900399999999999</v>
      </c>
      <c r="BR19">
        <f t="shared" si="39"/>
        <v>1999.94</v>
      </c>
      <c r="BS19">
        <f t="shared" si="40"/>
        <v>1681.1469000838135</v>
      </c>
      <c r="BT19">
        <f t="shared" si="41"/>
        <v>0.84059866800194682</v>
      </c>
      <c r="BU19">
        <f t="shared" si="42"/>
        <v>0.19119733600389363</v>
      </c>
      <c r="BV19" t="s">
        <v>280</v>
      </c>
      <c r="BW19">
        <v>1566682963.8</v>
      </c>
      <c r="BX19">
        <v>172.833</v>
      </c>
      <c r="BY19">
        <v>200.05699999999999</v>
      </c>
      <c r="BZ19">
        <v>18.8932</v>
      </c>
      <c r="CA19">
        <v>13.5124</v>
      </c>
      <c r="CB19">
        <v>500.21199999999999</v>
      </c>
      <c r="CC19">
        <v>99.621499999999997</v>
      </c>
      <c r="CD19">
        <v>0.10032199999999999</v>
      </c>
      <c r="CE19">
        <v>25.997</v>
      </c>
      <c r="CF19">
        <v>26.9374</v>
      </c>
      <c r="CG19">
        <v>999.9</v>
      </c>
      <c r="CH19">
        <v>10000</v>
      </c>
      <c r="CI19">
        <v>0</v>
      </c>
      <c r="CJ19">
        <v>849.97199999999998</v>
      </c>
      <c r="CK19">
        <v>1999.94</v>
      </c>
      <c r="CL19">
        <v>0.97999199999999997</v>
      </c>
      <c r="CM19">
        <v>2.0008000000000001E-2</v>
      </c>
      <c r="CN19">
        <v>0</v>
      </c>
      <c r="CO19">
        <v>749.85400000000004</v>
      </c>
      <c r="CP19">
        <v>4.99986</v>
      </c>
      <c r="CQ19">
        <v>18280.5</v>
      </c>
      <c r="CR19">
        <v>16271.6</v>
      </c>
      <c r="CS19">
        <v>44.686999999999998</v>
      </c>
      <c r="CT19">
        <v>45.811999999999998</v>
      </c>
      <c r="CU19">
        <v>45</v>
      </c>
      <c r="CV19">
        <v>45.875</v>
      </c>
      <c r="CW19">
        <v>46.375</v>
      </c>
      <c r="CX19">
        <v>1955.03</v>
      </c>
      <c r="CY19">
        <v>39.909999999999997</v>
      </c>
      <c r="CZ19">
        <v>0</v>
      </c>
      <c r="DA19">
        <v>119.90000009536701</v>
      </c>
      <c r="DB19">
        <v>750.658538461538</v>
      </c>
      <c r="DC19">
        <v>-5.7117948742881604</v>
      </c>
      <c r="DD19">
        <v>435.81879857063501</v>
      </c>
      <c r="DE19">
        <v>18246.288461538501</v>
      </c>
      <c r="DF19">
        <v>15</v>
      </c>
      <c r="DG19">
        <v>1566682912.8</v>
      </c>
      <c r="DH19" t="s">
        <v>296</v>
      </c>
      <c r="DI19">
        <v>138</v>
      </c>
      <c r="DJ19">
        <v>-0.36399999999999999</v>
      </c>
      <c r="DK19">
        <v>7.1999999999999995E-2</v>
      </c>
      <c r="DL19">
        <v>200</v>
      </c>
      <c r="DM19">
        <v>14</v>
      </c>
      <c r="DN19">
        <v>7.0000000000000007E-2</v>
      </c>
      <c r="DO19">
        <v>0.02</v>
      </c>
      <c r="DP19">
        <v>21.0614527994477</v>
      </c>
      <c r="DQ19">
        <v>2.3599455347459499</v>
      </c>
      <c r="DR19">
        <v>0.45669479991002598</v>
      </c>
      <c r="DS19">
        <v>0</v>
      </c>
      <c r="DT19">
        <v>0.25819065737563501</v>
      </c>
      <c r="DU19">
        <v>7.1562925535174196E-2</v>
      </c>
      <c r="DV19">
        <v>1.38676331944739E-2</v>
      </c>
      <c r="DW19">
        <v>1</v>
      </c>
      <c r="DX19">
        <v>1</v>
      </c>
      <c r="DY19">
        <v>2</v>
      </c>
      <c r="DZ19" t="s">
        <v>282</v>
      </c>
      <c r="EA19">
        <v>1.8667199999999999</v>
      </c>
      <c r="EB19">
        <v>1.8632500000000001</v>
      </c>
      <c r="EC19">
        <v>1.8689</v>
      </c>
      <c r="ED19">
        <v>1.8668899999999999</v>
      </c>
      <c r="EE19">
        <v>1.8714900000000001</v>
      </c>
      <c r="EF19">
        <v>1.8640099999999999</v>
      </c>
      <c r="EG19">
        <v>1.86555</v>
      </c>
      <c r="EH19">
        <v>1.86554</v>
      </c>
      <c r="EI19" t="s">
        <v>283</v>
      </c>
      <c r="EJ19" t="s">
        <v>19</v>
      </c>
      <c r="EK19" t="s">
        <v>19</v>
      </c>
      <c r="EL19" t="s">
        <v>19</v>
      </c>
      <c r="EM19" t="s">
        <v>284</v>
      </c>
      <c r="EN19" t="s">
        <v>285</v>
      </c>
      <c r="EO19" t="s">
        <v>286</v>
      </c>
      <c r="EP19" t="s">
        <v>286</v>
      </c>
      <c r="EQ19" t="s">
        <v>286</v>
      </c>
      <c r="ER19" t="s">
        <v>286</v>
      </c>
      <c r="ES19">
        <v>0</v>
      </c>
      <c r="ET19">
        <v>100</v>
      </c>
      <c r="EU19">
        <v>100</v>
      </c>
      <c r="EV19">
        <v>-0.36399999999999999</v>
      </c>
      <c r="EW19">
        <v>7.1999999999999995E-2</v>
      </c>
      <c r="EX19">
        <v>2</v>
      </c>
      <c r="EY19">
        <v>510.05799999999999</v>
      </c>
      <c r="EZ19">
        <v>527.255</v>
      </c>
      <c r="FA19">
        <v>21.3293</v>
      </c>
      <c r="FB19">
        <v>30.845500000000001</v>
      </c>
      <c r="FC19">
        <v>30</v>
      </c>
      <c r="FD19">
        <v>30.7972</v>
      </c>
      <c r="FE19">
        <v>30.784400000000002</v>
      </c>
      <c r="FF19">
        <v>12.9643</v>
      </c>
      <c r="FG19">
        <v>41.869900000000001</v>
      </c>
      <c r="FH19">
        <v>0</v>
      </c>
      <c r="FI19">
        <v>21.328900000000001</v>
      </c>
      <c r="FJ19">
        <v>200</v>
      </c>
      <c r="FK19">
        <v>13.3591</v>
      </c>
      <c r="FL19">
        <v>101.096</v>
      </c>
      <c r="FM19">
        <v>101.738</v>
      </c>
    </row>
    <row r="20" spans="1:169" x14ac:dyDescent="0.25">
      <c r="A20">
        <v>4</v>
      </c>
      <c r="B20">
        <v>1566683084.3</v>
      </c>
      <c r="C20">
        <v>361.5</v>
      </c>
      <c r="D20" t="s">
        <v>297</v>
      </c>
      <c r="E20" t="s">
        <v>298</v>
      </c>
      <c r="G20">
        <v>1566683084.3</v>
      </c>
      <c r="H20">
        <f t="shared" si="0"/>
        <v>5.3456381723910196E-3</v>
      </c>
      <c r="I20">
        <f t="shared" si="1"/>
        <v>13.180300616411349</v>
      </c>
      <c r="J20">
        <f t="shared" si="2"/>
        <v>83.706100000000006</v>
      </c>
      <c r="K20">
        <f t="shared" si="3"/>
        <v>15.757632640380443</v>
      </c>
      <c r="L20">
        <f t="shared" si="4"/>
        <v>1.5713076673479156</v>
      </c>
      <c r="M20">
        <f t="shared" si="5"/>
        <v>8.3469414305761997</v>
      </c>
      <c r="N20">
        <f t="shared" si="6"/>
        <v>0.33919746204086232</v>
      </c>
      <c r="O20">
        <f t="shared" si="7"/>
        <v>2.2505054753564524</v>
      </c>
      <c r="P20">
        <f t="shared" si="8"/>
        <v>0.31314159006128134</v>
      </c>
      <c r="Q20">
        <f t="shared" si="9"/>
        <v>0.19788745356436971</v>
      </c>
      <c r="R20">
        <f t="shared" si="10"/>
        <v>321.44094640272664</v>
      </c>
      <c r="S20">
        <f t="shared" si="11"/>
        <v>26.960307608934993</v>
      </c>
      <c r="T20">
        <f t="shared" si="12"/>
        <v>26.9344</v>
      </c>
      <c r="U20">
        <f t="shared" si="13"/>
        <v>3.5653928935795629</v>
      </c>
      <c r="V20">
        <f t="shared" si="14"/>
        <v>55.555381817103942</v>
      </c>
      <c r="W20">
        <f t="shared" si="15"/>
        <v>1.9098544208533998</v>
      </c>
      <c r="X20">
        <f t="shared" si="16"/>
        <v>3.4377487083805969</v>
      </c>
      <c r="Y20">
        <f t="shared" si="17"/>
        <v>1.6555384727261631</v>
      </c>
      <c r="Z20">
        <f t="shared" si="18"/>
        <v>-235.74264340244397</v>
      </c>
      <c r="AA20">
        <f t="shared" si="19"/>
        <v>-75.102806485011129</v>
      </c>
      <c r="AB20">
        <f t="shared" si="20"/>
        <v>-7.1749928045573137</v>
      </c>
      <c r="AC20">
        <f t="shared" si="21"/>
        <v>3.4205037107142431</v>
      </c>
      <c r="AD20">
        <v>-4.1197356830975702E-2</v>
      </c>
      <c r="AE20">
        <v>4.6247642129449602E-2</v>
      </c>
      <c r="AF20">
        <v>3.4561244684948802</v>
      </c>
      <c r="AG20">
        <v>0</v>
      </c>
      <c r="AH20">
        <v>0</v>
      </c>
      <c r="AI20">
        <f t="shared" si="22"/>
        <v>1</v>
      </c>
      <c r="AJ20">
        <f t="shared" si="23"/>
        <v>0</v>
      </c>
      <c r="AK20">
        <f t="shared" si="24"/>
        <v>52659.069700707514</v>
      </c>
      <c r="AL20">
        <v>0</v>
      </c>
      <c r="AM20">
        <v>0</v>
      </c>
      <c r="AN20">
        <v>0</v>
      </c>
      <c r="AO20">
        <f t="shared" si="25"/>
        <v>0</v>
      </c>
      <c r="AP20" t="e">
        <f t="shared" si="26"/>
        <v>#DIV/0!</v>
      </c>
      <c r="AQ20">
        <v>-1</v>
      </c>
      <c r="AR20" t="s">
        <v>299</v>
      </c>
      <c r="AS20">
        <v>757.52215384615397</v>
      </c>
      <c r="AT20">
        <v>848.31299999999999</v>
      </c>
      <c r="AU20">
        <f t="shared" si="27"/>
        <v>0.10702517367274345</v>
      </c>
      <c r="AV20">
        <v>0.5</v>
      </c>
      <c r="AW20">
        <f t="shared" si="28"/>
        <v>1681.1976000838317</v>
      </c>
      <c r="AX20">
        <f t="shared" si="29"/>
        <v>13.180300616411349</v>
      </c>
      <c r="AY20">
        <f t="shared" si="30"/>
        <v>89.965232563585786</v>
      </c>
      <c r="AZ20">
        <f t="shared" si="31"/>
        <v>0.28693772227939451</v>
      </c>
      <c r="BA20">
        <f t="shared" si="32"/>
        <v>8.4346424332893757E-3</v>
      </c>
      <c r="BB20">
        <f t="shared" si="33"/>
        <v>-1</v>
      </c>
      <c r="BC20" t="s">
        <v>300</v>
      </c>
      <c r="BD20">
        <v>604.9</v>
      </c>
      <c r="BE20">
        <f t="shared" si="34"/>
        <v>243.41300000000001</v>
      </c>
      <c r="BF20">
        <f t="shared" si="35"/>
        <v>0.37299095017047573</v>
      </c>
      <c r="BG20">
        <f t="shared" si="36"/>
        <v>1.4024020499256076</v>
      </c>
      <c r="BH20">
        <f t="shared" si="37"/>
        <v>0.10702517367274346</v>
      </c>
      <c r="BI20" t="e">
        <f t="shared" si="38"/>
        <v>#DIV/0!</v>
      </c>
      <c r="BJ20">
        <v>1980</v>
      </c>
      <c r="BK20">
        <v>300</v>
      </c>
      <c r="BL20">
        <v>300</v>
      </c>
      <c r="BM20">
        <v>300</v>
      </c>
      <c r="BN20">
        <v>10316</v>
      </c>
      <c r="BO20">
        <v>827.04</v>
      </c>
      <c r="BP20">
        <v>-6.8713699999999999E-3</v>
      </c>
      <c r="BQ20">
        <v>-9.6374500000000002E-2</v>
      </c>
      <c r="BR20">
        <f t="shared" si="39"/>
        <v>2000</v>
      </c>
      <c r="BS20">
        <f t="shared" si="40"/>
        <v>1681.1976000838317</v>
      </c>
      <c r="BT20">
        <f t="shared" si="41"/>
        <v>0.84059880004191589</v>
      </c>
      <c r="BU20">
        <f t="shared" si="42"/>
        <v>0.19119760008383202</v>
      </c>
      <c r="BV20" t="s">
        <v>280</v>
      </c>
      <c r="BW20">
        <v>1566683084.3</v>
      </c>
      <c r="BX20">
        <v>83.706100000000006</v>
      </c>
      <c r="BY20">
        <v>100.062</v>
      </c>
      <c r="BZ20">
        <v>19.152699999999999</v>
      </c>
      <c r="CA20">
        <v>12.8598</v>
      </c>
      <c r="CB20">
        <v>499.92099999999999</v>
      </c>
      <c r="CC20">
        <v>99.617199999999997</v>
      </c>
      <c r="CD20">
        <v>0.10004200000000001</v>
      </c>
      <c r="CE20">
        <v>26.3154</v>
      </c>
      <c r="CF20">
        <v>26.9344</v>
      </c>
      <c r="CG20">
        <v>999.9</v>
      </c>
      <c r="CH20">
        <v>9973.1200000000008</v>
      </c>
      <c r="CI20">
        <v>0</v>
      </c>
      <c r="CJ20">
        <v>772.62900000000002</v>
      </c>
      <c r="CK20">
        <v>2000</v>
      </c>
      <c r="CL20">
        <v>0.97999199999999997</v>
      </c>
      <c r="CM20">
        <v>2.0008000000000001E-2</v>
      </c>
      <c r="CN20">
        <v>0</v>
      </c>
      <c r="CO20">
        <v>756.49199999999996</v>
      </c>
      <c r="CP20">
        <v>4.99986</v>
      </c>
      <c r="CQ20">
        <v>18549.5</v>
      </c>
      <c r="CR20">
        <v>16272.1</v>
      </c>
      <c r="CS20">
        <v>44.625</v>
      </c>
      <c r="CT20">
        <v>45.625</v>
      </c>
      <c r="CU20">
        <v>44.936999999999998</v>
      </c>
      <c r="CV20">
        <v>45.625</v>
      </c>
      <c r="CW20">
        <v>46.311999999999998</v>
      </c>
      <c r="CX20">
        <v>1955.08</v>
      </c>
      <c r="CY20">
        <v>39.92</v>
      </c>
      <c r="CZ20">
        <v>0</v>
      </c>
      <c r="DA20">
        <v>120</v>
      </c>
      <c r="DB20">
        <v>757.52215384615397</v>
      </c>
      <c r="DC20">
        <v>-6.2479316183125597</v>
      </c>
      <c r="DD20">
        <v>1603.7093976521501</v>
      </c>
      <c r="DE20">
        <v>18401.4576923077</v>
      </c>
      <c r="DF20">
        <v>15</v>
      </c>
      <c r="DG20">
        <v>1566683055.3</v>
      </c>
      <c r="DH20" t="s">
        <v>301</v>
      </c>
      <c r="DI20">
        <v>139</v>
      </c>
      <c r="DJ20">
        <v>-0.31900000000000001</v>
      </c>
      <c r="DK20">
        <v>5.7000000000000002E-2</v>
      </c>
      <c r="DL20">
        <v>100</v>
      </c>
      <c r="DM20">
        <v>13</v>
      </c>
      <c r="DN20">
        <v>0.09</v>
      </c>
      <c r="DO20">
        <v>0.02</v>
      </c>
      <c r="DP20">
        <v>8.1420591945481</v>
      </c>
      <c r="DQ20">
        <v>27.517959974487901</v>
      </c>
      <c r="DR20">
        <v>6.0557786479228204</v>
      </c>
      <c r="DS20">
        <v>0</v>
      </c>
      <c r="DT20">
        <v>0.20132502596266799</v>
      </c>
      <c r="DU20">
        <v>0.70830547957241297</v>
      </c>
      <c r="DV20">
        <v>0.152163688612385</v>
      </c>
      <c r="DW20">
        <v>1</v>
      </c>
      <c r="DX20">
        <v>1</v>
      </c>
      <c r="DY20">
        <v>2</v>
      </c>
      <c r="DZ20" t="s">
        <v>282</v>
      </c>
      <c r="EA20">
        <v>1.8667</v>
      </c>
      <c r="EB20">
        <v>1.8632500000000001</v>
      </c>
      <c r="EC20">
        <v>1.8689</v>
      </c>
      <c r="ED20">
        <v>1.8669</v>
      </c>
      <c r="EE20">
        <v>1.8714900000000001</v>
      </c>
      <c r="EF20">
        <v>1.8640099999999999</v>
      </c>
      <c r="EG20">
        <v>1.86554</v>
      </c>
      <c r="EH20">
        <v>1.8655299999999999</v>
      </c>
      <c r="EI20" t="s">
        <v>283</v>
      </c>
      <c r="EJ20" t="s">
        <v>19</v>
      </c>
      <c r="EK20" t="s">
        <v>19</v>
      </c>
      <c r="EL20" t="s">
        <v>19</v>
      </c>
      <c r="EM20" t="s">
        <v>284</v>
      </c>
      <c r="EN20" t="s">
        <v>285</v>
      </c>
      <c r="EO20" t="s">
        <v>286</v>
      </c>
      <c r="EP20" t="s">
        <v>286</v>
      </c>
      <c r="EQ20" t="s">
        <v>286</v>
      </c>
      <c r="ER20" t="s">
        <v>286</v>
      </c>
      <c r="ES20">
        <v>0</v>
      </c>
      <c r="ET20">
        <v>100</v>
      </c>
      <c r="EU20">
        <v>100</v>
      </c>
      <c r="EV20">
        <v>-0.31900000000000001</v>
      </c>
      <c r="EW20">
        <v>5.7000000000000002E-2</v>
      </c>
      <c r="EX20">
        <v>2</v>
      </c>
      <c r="EY20">
        <v>509.67</v>
      </c>
      <c r="EZ20">
        <v>527.09</v>
      </c>
      <c r="FA20">
        <v>22.242999999999999</v>
      </c>
      <c r="FB20">
        <v>30.835000000000001</v>
      </c>
      <c r="FC20">
        <v>29.9999</v>
      </c>
      <c r="FD20">
        <v>30.798500000000001</v>
      </c>
      <c r="FE20">
        <v>30.7791</v>
      </c>
      <c r="FF20">
        <v>8.1090999999999998</v>
      </c>
      <c r="FG20">
        <v>44.575800000000001</v>
      </c>
      <c r="FH20">
        <v>0</v>
      </c>
      <c r="FI20">
        <v>22.2713</v>
      </c>
      <c r="FJ20">
        <v>100</v>
      </c>
      <c r="FK20">
        <v>12.7235</v>
      </c>
      <c r="FL20">
        <v>101.093</v>
      </c>
      <c r="FM20">
        <v>101.738</v>
      </c>
    </row>
    <row r="21" spans="1:169" x14ac:dyDescent="0.25">
      <c r="A21">
        <v>5</v>
      </c>
      <c r="B21">
        <v>1566683204.8</v>
      </c>
      <c r="C21">
        <v>482</v>
      </c>
      <c r="D21" t="s">
        <v>302</v>
      </c>
      <c r="E21" t="s">
        <v>303</v>
      </c>
      <c r="G21">
        <v>1566683204.8</v>
      </c>
      <c r="H21">
        <f t="shared" si="0"/>
        <v>6.1195677691304037E-3</v>
      </c>
      <c r="I21">
        <f t="shared" si="1"/>
        <v>0.48055511505093174</v>
      </c>
      <c r="J21">
        <f t="shared" si="2"/>
        <v>-4.2404400000000004</v>
      </c>
      <c r="K21">
        <f t="shared" si="3"/>
        <v>-6.2039052420397143</v>
      </c>
      <c r="L21">
        <f t="shared" si="4"/>
        <v>-0.61862976469887354</v>
      </c>
      <c r="M21">
        <f t="shared" si="5"/>
        <v>-0.42284050079353203</v>
      </c>
      <c r="N21">
        <f t="shared" si="6"/>
        <v>0.39602774046755862</v>
      </c>
      <c r="O21">
        <f t="shared" si="7"/>
        <v>2.2457883060921322</v>
      </c>
      <c r="P21">
        <f t="shared" si="8"/>
        <v>0.36092556537174136</v>
      </c>
      <c r="Q21">
        <f t="shared" si="9"/>
        <v>0.22847243036932241</v>
      </c>
      <c r="R21">
        <f t="shared" si="10"/>
        <v>321.46639312600786</v>
      </c>
      <c r="S21">
        <f t="shared" si="11"/>
        <v>27.002800521084826</v>
      </c>
      <c r="T21">
        <f t="shared" si="12"/>
        <v>27.011900000000001</v>
      </c>
      <c r="U21">
        <f t="shared" si="13"/>
        <v>3.5816619896091084</v>
      </c>
      <c r="V21">
        <f t="shared" si="14"/>
        <v>55.383197738438263</v>
      </c>
      <c r="W21">
        <f t="shared" si="15"/>
        <v>1.9377447424607801</v>
      </c>
      <c r="X21">
        <f t="shared" si="16"/>
        <v>3.4987953415263058</v>
      </c>
      <c r="Y21">
        <f t="shared" si="17"/>
        <v>1.6439172471483283</v>
      </c>
      <c r="Z21">
        <f t="shared" si="18"/>
        <v>-269.87293861865078</v>
      </c>
      <c r="AA21">
        <f t="shared" si="19"/>
        <v>-48.187825784899495</v>
      </c>
      <c r="AB21">
        <f t="shared" si="20"/>
        <v>-4.6220097818994921</v>
      </c>
      <c r="AC21">
        <f t="shared" si="21"/>
        <v>-1.2163810594418791</v>
      </c>
      <c r="AD21">
        <v>-4.1070458242240301E-2</v>
      </c>
      <c r="AE21">
        <v>4.6105187346667201E-2</v>
      </c>
      <c r="AF21">
        <v>3.4476936787327799</v>
      </c>
      <c r="AG21">
        <v>0</v>
      </c>
      <c r="AH21">
        <v>0</v>
      </c>
      <c r="AI21">
        <f t="shared" si="22"/>
        <v>1</v>
      </c>
      <c r="AJ21">
        <f t="shared" si="23"/>
        <v>0</v>
      </c>
      <c r="AK21">
        <f t="shared" si="24"/>
        <v>52450.991828321465</v>
      </c>
      <c r="AL21">
        <v>0</v>
      </c>
      <c r="AM21">
        <v>0</v>
      </c>
      <c r="AN21">
        <v>0</v>
      </c>
      <c r="AO21">
        <f t="shared" si="25"/>
        <v>0</v>
      </c>
      <c r="AP21" t="e">
        <f t="shared" si="26"/>
        <v>#DIV/0!</v>
      </c>
      <c r="AQ21">
        <v>-1</v>
      </c>
      <c r="AR21" t="s">
        <v>304</v>
      </c>
      <c r="AS21">
        <v>794.96219230769202</v>
      </c>
      <c r="AT21">
        <v>831.16800000000001</v>
      </c>
      <c r="AU21">
        <f t="shared" si="27"/>
        <v>4.3560155939963985E-2</v>
      </c>
      <c r="AV21">
        <v>0.5</v>
      </c>
      <c r="AW21">
        <f t="shared" si="28"/>
        <v>1681.339500083762</v>
      </c>
      <c r="AX21">
        <f t="shared" si="29"/>
        <v>0.48055511505093174</v>
      </c>
      <c r="AY21">
        <f t="shared" si="30"/>
        <v>36.619705405834878</v>
      </c>
      <c r="AZ21">
        <f t="shared" si="31"/>
        <v>0.22391141141141149</v>
      </c>
      <c r="BA21">
        <f t="shared" si="32"/>
        <v>8.8058070067179917E-4</v>
      </c>
      <c r="BB21">
        <f t="shared" si="33"/>
        <v>-1</v>
      </c>
      <c r="BC21" t="s">
        <v>305</v>
      </c>
      <c r="BD21">
        <v>645.05999999999995</v>
      </c>
      <c r="BE21">
        <f t="shared" si="34"/>
        <v>186.10800000000006</v>
      </c>
      <c r="BF21">
        <f t="shared" si="35"/>
        <v>0.19454192024151554</v>
      </c>
      <c r="BG21">
        <f t="shared" si="36"/>
        <v>1.2885126964933495</v>
      </c>
      <c r="BH21">
        <f t="shared" si="37"/>
        <v>4.3560155939963985E-2</v>
      </c>
      <c r="BI21" t="e">
        <f t="shared" si="38"/>
        <v>#DIV/0!</v>
      </c>
      <c r="BJ21">
        <v>1982</v>
      </c>
      <c r="BK21">
        <v>300</v>
      </c>
      <c r="BL21">
        <v>300</v>
      </c>
      <c r="BM21">
        <v>300</v>
      </c>
      <c r="BN21">
        <v>10316.799999999999</v>
      </c>
      <c r="BO21">
        <v>817.43499999999995</v>
      </c>
      <c r="BP21">
        <v>-6.8716599999999999E-3</v>
      </c>
      <c r="BQ21">
        <v>-1.5184299999999999</v>
      </c>
      <c r="BR21">
        <f t="shared" si="39"/>
        <v>2000.17</v>
      </c>
      <c r="BS21">
        <f t="shared" si="40"/>
        <v>1681.339500083762</v>
      </c>
      <c r="BT21">
        <f t="shared" si="41"/>
        <v>0.84059829918645013</v>
      </c>
      <c r="BU21">
        <f t="shared" si="42"/>
        <v>0.19119659837290021</v>
      </c>
      <c r="BV21" t="s">
        <v>280</v>
      </c>
      <c r="BW21">
        <v>1566683204.8</v>
      </c>
      <c r="BX21">
        <v>-4.2404400000000004</v>
      </c>
      <c r="BY21">
        <v>-3.6949800000000002</v>
      </c>
      <c r="BZ21">
        <v>19.432600000000001</v>
      </c>
      <c r="CA21">
        <v>12.232699999999999</v>
      </c>
      <c r="CB21">
        <v>500.06099999999998</v>
      </c>
      <c r="CC21">
        <v>99.616200000000006</v>
      </c>
      <c r="CD21">
        <v>9.9985299999999999E-2</v>
      </c>
      <c r="CE21">
        <v>26.613900000000001</v>
      </c>
      <c r="CF21">
        <v>27.011900000000001</v>
      </c>
      <c r="CG21">
        <v>999.9</v>
      </c>
      <c r="CH21">
        <v>9942.5</v>
      </c>
      <c r="CI21">
        <v>0</v>
      </c>
      <c r="CJ21">
        <v>768.43399999999997</v>
      </c>
      <c r="CK21">
        <v>2000.17</v>
      </c>
      <c r="CL21">
        <v>0.98000600000000004</v>
      </c>
      <c r="CM21">
        <v>1.9994499999999998E-2</v>
      </c>
      <c r="CN21">
        <v>0</v>
      </c>
      <c r="CO21">
        <v>794.33699999999999</v>
      </c>
      <c r="CP21">
        <v>4.99986</v>
      </c>
      <c r="CQ21">
        <v>19325.2</v>
      </c>
      <c r="CR21">
        <v>16273.6</v>
      </c>
      <c r="CS21">
        <v>44.5</v>
      </c>
      <c r="CT21">
        <v>45.375</v>
      </c>
      <c r="CU21">
        <v>44.75</v>
      </c>
      <c r="CV21">
        <v>45.436999999999998</v>
      </c>
      <c r="CW21">
        <v>46.186999999999998</v>
      </c>
      <c r="CX21">
        <v>1955.28</v>
      </c>
      <c r="CY21">
        <v>39.89</v>
      </c>
      <c r="CZ21">
        <v>0</v>
      </c>
      <c r="DA21">
        <v>119.90000009536701</v>
      </c>
      <c r="DB21">
        <v>794.96219230769202</v>
      </c>
      <c r="DC21">
        <v>-3.65268376026361</v>
      </c>
      <c r="DD21">
        <v>-917.17948739643202</v>
      </c>
      <c r="DE21">
        <v>19393.9653846154</v>
      </c>
      <c r="DF21">
        <v>15</v>
      </c>
      <c r="DG21">
        <v>1566683167.3</v>
      </c>
      <c r="DH21" t="s">
        <v>306</v>
      </c>
      <c r="DI21">
        <v>140</v>
      </c>
      <c r="DJ21">
        <v>-0.48599999999999999</v>
      </c>
      <c r="DK21">
        <v>5.1999999999999998E-2</v>
      </c>
      <c r="DL21">
        <v>-4</v>
      </c>
      <c r="DM21">
        <v>13</v>
      </c>
      <c r="DN21">
        <v>0.28999999999999998</v>
      </c>
      <c r="DO21">
        <v>0.01</v>
      </c>
      <c r="DP21">
        <v>0.39429076169865301</v>
      </c>
      <c r="DQ21">
        <v>0.59387839303319201</v>
      </c>
      <c r="DR21">
        <v>0.151026292848292</v>
      </c>
      <c r="DS21">
        <v>0</v>
      </c>
      <c r="DT21">
        <v>0.32464560021719102</v>
      </c>
      <c r="DU21">
        <v>0.484432833329215</v>
      </c>
      <c r="DV21">
        <v>0.130074747441287</v>
      </c>
      <c r="DW21">
        <v>1</v>
      </c>
      <c r="DX21">
        <v>1</v>
      </c>
      <c r="DY21">
        <v>2</v>
      </c>
      <c r="DZ21" t="s">
        <v>282</v>
      </c>
      <c r="EA21">
        <v>1.86676</v>
      </c>
      <c r="EB21">
        <v>1.8632899999999999</v>
      </c>
      <c r="EC21">
        <v>1.8689199999999999</v>
      </c>
      <c r="ED21">
        <v>1.8669100000000001</v>
      </c>
      <c r="EE21">
        <v>1.8714999999999999</v>
      </c>
      <c r="EF21">
        <v>1.8640399999999999</v>
      </c>
      <c r="EG21">
        <v>1.8656200000000001</v>
      </c>
      <c r="EH21">
        <v>1.86554</v>
      </c>
      <c r="EI21" t="s">
        <v>283</v>
      </c>
      <c r="EJ21" t="s">
        <v>19</v>
      </c>
      <c r="EK21" t="s">
        <v>19</v>
      </c>
      <c r="EL21" t="s">
        <v>19</v>
      </c>
      <c r="EM21" t="s">
        <v>284</v>
      </c>
      <c r="EN21" t="s">
        <v>285</v>
      </c>
      <c r="EO21" t="s">
        <v>286</v>
      </c>
      <c r="EP21" t="s">
        <v>286</v>
      </c>
      <c r="EQ21" t="s">
        <v>286</v>
      </c>
      <c r="ER21" t="s">
        <v>286</v>
      </c>
      <c r="ES21">
        <v>0</v>
      </c>
      <c r="ET21">
        <v>100</v>
      </c>
      <c r="EU21">
        <v>100</v>
      </c>
      <c r="EV21">
        <v>-0.48599999999999999</v>
      </c>
      <c r="EW21">
        <v>5.1999999999999998E-2</v>
      </c>
      <c r="EX21">
        <v>2</v>
      </c>
      <c r="EY21">
        <v>510.45100000000002</v>
      </c>
      <c r="EZ21">
        <v>526.76</v>
      </c>
      <c r="FA21">
        <v>22.680599999999998</v>
      </c>
      <c r="FB21">
        <v>30.7867</v>
      </c>
      <c r="FC21">
        <v>30</v>
      </c>
      <c r="FD21">
        <v>30.762</v>
      </c>
      <c r="FE21">
        <v>30.744599999999998</v>
      </c>
      <c r="FF21">
        <v>0</v>
      </c>
      <c r="FG21">
        <v>47.151000000000003</v>
      </c>
      <c r="FH21">
        <v>0</v>
      </c>
      <c r="FI21">
        <v>22.650099999999998</v>
      </c>
      <c r="FJ21">
        <v>0</v>
      </c>
      <c r="FK21">
        <v>12.117699999999999</v>
      </c>
      <c r="FL21">
        <v>101.1</v>
      </c>
      <c r="FM21">
        <v>101.748</v>
      </c>
    </row>
    <row r="22" spans="1:169" x14ac:dyDescent="0.25">
      <c r="A22">
        <v>7</v>
      </c>
      <c r="B22">
        <v>1566683484.3</v>
      </c>
      <c r="C22">
        <v>761.5</v>
      </c>
      <c r="D22" t="s">
        <v>312</v>
      </c>
      <c r="E22" t="s">
        <v>313</v>
      </c>
      <c r="G22">
        <v>1566683484.3</v>
      </c>
      <c r="H22">
        <f t="shared" si="0"/>
        <v>5.5363692334969711E-3</v>
      </c>
      <c r="I22">
        <f t="shared" si="1"/>
        <v>34.265869534150589</v>
      </c>
      <c r="J22">
        <f t="shared" si="2"/>
        <v>356.50299999999999</v>
      </c>
      <c r="K22">
        <f t="shared" si="3"/>
        <v>178.53892513995871</v>
      </c>
      <c r="L22">
        <f t="shared" si="4"/>
        <v>17.804142624651725</v>
      </c>
      <c r="M22">
        <f t="shared" si="5"/>
        <v>35.550960403399692</v>
      </c>
      <c r="N22">
        <f t="shared" si="6"/>
        <v>0.34458947496308823</v>
      </c>
      <c r="O22">
        <f t="shared" si="7"/>
        <v>2.2579350831830185</v>
      </c>
      <c r="P22">
        <f t="shared" si="8"/>
        <v>0.31781476882515958</v>
      </c>
      <c r="Q22">
        <f t="shared" si="9"/>
        <v>0.20086618262001188</v>
      </c>
      <c r="R22">
        <f t="shared" si="10"/>
        <v>321.44029552261151</v>
      </c>
      <c r="S22">
        <f t="shared" si="11"/>
        <v>26.999105204932299</v>
      </c>
      <c r="T22">
        <f t="shared" si="12"/>
        <v>27.026199999999999</v>
      </c>
      <c r="U22">
        <f t="shared" si="13"/>
        <v>3.5846709713878542</v>
      </c>
      <c r="V22">
        <f t="shared" si="14"/>
        <v>54.793403863894319</v>
      </c>
      <c r="W22">
        <f t="shared" si="15"/>
        <v>1.89524414338946</v>
      </c>
      <c r="X22">
        <f t="shared" si="16"/>
        <v>3.458891052100372</v>
      </c>
      <c r="Y22">
        <f t="shared" si="17"/>
        <v>1.6894268279983942</v>
      </c>
      <c r="Z22">
        <f t="shared" si="18"/>
        <v>-244.15388319721643</v>
      </c>
      <c r="AA22">
        <f t="shared" si="19"/>
        <v>-73.877813316549179</v>
      </c>
      <c r="AB22">
        <f t="shared" si="20"/>
        <v>-7.0416325670718178</v>
      </c>
      <c r="AC22">
        <f t="shared" si="21"/>
        <v>-3.6330335582259181</v>
      </c>
      <c r="AD22">
        <v>-4.1397712900026702E-2</v>
      </c>
      <c r="AE22">
        <v>4.6472559369114999E-2</v>
      </c>
      <c r="AF22">
        <v>3.4694173913692898</v>
      </c>
      <c r="AG22">
        <v>0</v>
      </c>
      <c r="AH22">
        <v>0</v>
      </c>
      <c r="AI22">
        <f t="shared" si="22"/>
        <v>1</v>
      </c>
      <c r="AJ22">
        <f t="shared" si="23"/>
        <v>0</v>
      </c>
      <c r="AK22">
        <f t="shared" si="24"/>
        <v>52886.426521405316</v>
      </c>
      <c r="AL22">
        <v>0</v>
      </c>
      <c r="AM22">
        <v>0</v>
      </c>
      <c r="AN22">
        <v>0</v>
      </c>
      <c r="AO22">
        <f t="shared" si="25"/>
        <v>0</v>
      </c>
      <c r="AP22" t="e">
        <f t="shared" si="26"/>
        <v>#DIV/0!</v>
      </c>
      <c r="AQ22">
        <v>-1</v>
      </c>
      <c r="AR22" t="s">
        <v>314</v>
      </c>
      <c r="AS22">
        <v>725.20438461538504</v>
      </c>
      <c r="AT22">
        <v>946.58799999999997</v>
      </c>
      <c r="AU22">
        <f t="shared" si="27"/>
        <v>0.23387536645786222</v>
      </c>
      <c r="AV22">
        <v>0.5</v>
      </c>
      <c r="AW22">
        <f t="shared" si="28"/>
        <v>1681.2048000837474</v>
      </c>
      <c r="AX22">
        <f t="shared" si="29"/>
        <v>34.265869534150589</v>
      </c>
      <c r="AY22">
        <f t="shared" si="30"/>
        <v>196.59619435515171</v>
      </c>
      <c r="AZ22">
        <f t="shared" si="31"/>
        <v>0.4146555840555764</v>
      </c>
      <c r="BA22">
        <f t="shared" si="32"/>
        <v>2.0976545827369669E-2</v>
      </c>
      <c r="BB22">
        <f t="shared" si="33"/>
        <v>-1</v>
      </c>
      <c r="BC22" t="s">
        <v>315</v>
      </c>
      <c r="BD22">
        <v>554.08000000000004</v>
      </c>
      <c r="BE22">
        <f t="shared" si="34"/>
        <v>392.50799999999992</v>
      </c>
      <c r="BF22">
        <f t="shared" si="35"/>
        <v>0.56402319286387781</v>
      </c>
      <c r="BG22">
        <f t="shared" si="36"/>
        <v>1.708395899509096</v>
      </c>
      <c r="BH22">
        <f t="shared" si="37"/>
        <v>0.23387536645786228</v>
      </c>
      <c r="BI22" t="e">
        <f t="shared" si="38"/>
        <v>#DIV/0!</v>
      </c>
      <c r="BJ22">
        <v>1986</v>
      </c>
      <c r="BK22">
        <v>300</v>
      </c>
      <c r="BL22">
        <v>300</v>
      </c>
      <c r="BM22">
        <v>300</v>
      </c>
      <c r="BN22">
        <v>10316</v>
      </c>
      <c r="BO22">
        <v>887.72799999999995</v>
      </c>
      <c r="BP22">
        <v>-6.8716300000000001E-3</v>
      </c>
      <c r="BQ22">
        <v>-1.76654</v>
      </c>
      <c r="BR22">
        <f t="shared" si="39"/>
        <v>2000.01</v>
      </c>
      <c r="BS22">
        <f t="shared" si="40"/>
        <v>1681.2048000837474</v>
      </c>
      <c r="BT22">
        <f t="shared" si="41"/>
        <v>0.84059819705088845</v>
      </c>
      <c r="BU22">
        <f t="shared" si="42"/>
        <v>0.19119639410177708</v>
      </c>
      <c r="BV22" t="s">
        <v>280</v>
      </c>
      <c r="BW22">
        <v>1566683484.3</v>
      </c>
      <c r="BX22">
        <v>356.50299999999999</v>
      </c>
      <c r="BY22">
        <v>399.988</v>
      </c>
      <c r="BZ22">
        <v>19.005400000000002</v>
      </c>
      <c r="CA22">
        <v>12.4884</v>
      </c>
      <c r="CB22">
        <v>500.029</v>
      </c>
      <c r="CC22">
        <v>99.621399999999994</v>
      </c>
      <c r="CD22">
        <v>9.9949899999999994E-2</v>
      </c>
      <c r="CE22">
        <v>26.4193</v>
      </c>
      <c r="CF22">
        <v>27.026199999999999</v>
      </c>
      <c r="CG22">
        <v>999.9</v>
      </c>
      <c r="CH22">
        <v>10021.200000000001</v>
      </c>
      <c r="CI22">
        <v>0</v>
      </c>
      <c r="CJ22">
        <v>745.57100000000003</v>
      </c>
      <c r="CK22">
        <v>2000.01</v>
      </c>
      <c r="CL22">
        <v>0.98000900000000002</v>
      </c>
      <c r="CM22">
        <v>1.9991399999999999E-2</v>
      </c>
      <c r="CN22">
        <v>0</v>
      </c>
      <c r="CO22">
        <v>725.029</v>
      </c>
      <c r="CP22">
        <v>4.99986</v>
      </c>
      <c r="CQ22">
        <v>18925</v>
      </c>
      <c r="CR22">
        <v>16272.3</v>
      </c>
      <c r="CS22">
        <v>44.5</v>
      </c>
      <c r="CT22">
        <v>45.5</v>
      </c>
      <c r="CU22">
        <v>44.875</v>
      </c>
      <c r="CV22">
        <v>45.561999999999998</v>
      </c>
      <c r="CW22">
        <v>46.25</v>
      </c>
      <c r="CX22">
        <v>1955.13</v>
      </c>
      <c r="CY22">
        <v>39.880000000000003</v>
      </c>
      <c r="CZ22">
        <v>0</v>
      </c>
      <c r="DA22">
        <v>158.5</v>
      </c>
      <c r="DB22">
        <v>725.20438461538504</v>
      </c>
      <c r="DC22">
        <v>-0.35008545366968202</v>
      </c>
      <c r="DD22">
        <v>-92.810260914268895</v>
      </c>
      <c r="DE22">
        <v>18824.680769230799</v>
      </c>
      <c r="DF22">
        <v>15</v>
      </c>
      <c r="DG22">
        <v>1566683438.8</v>
      </c>
      <c r="DH22" t="s">
        <v>316</v>
      </c>
      <c r="DI22">
        <v>142</v>
      </c>
      <c r="DJ22">
        <v>-0.30599999999999999</v>
      </c>
      <c r="DK22">
        <v>4.9000000000000002E-2</v>
      </c>
      <c r="DL22">
        <v>400</v>
      </c>
      <c r="DM22">
        <v>12</v>
      </c>
      <c r="DN22">
        <v>0.04</v>
      </c>
      <c r="DO22">
        <v>0.01</v>
      </c>
      <c r="DP22">
        <v>33.965632893388801</v>
      </c>
      <c r="DQ22">
        <v>0.87619080811285699</v>
      </c>
      <c r="DR22">
        <v>0.18459526018771499</v>
      </c>
      <c r="DS22">
        <v>0</v>
      </c>
      <c r="DT22">
        <v>0.34863779553271901</v>
      </c>
      <c r="DU22">
        <v>6.1904815982632699E-3</v>
      </c>
      <c r="DV22">
        <v>4.7399161456639898E-3</v>
      </c>
      <c r="DW22">
        <v>1</v>
      </c>
      <c r="DX22">
        <v>1</v>
      </c>
      <c r="DY22">
        <v>2</v>
      </c>
      <c r="DZ22" t="s">
        <v>282</v>
      </c>
      <c r="EA22">
        <v>1.8667100000000001</v>
      </c>
      <c r="EB22">
        <v>1.8632500000000001</v>
      </c>
      <c r="EC22">
        <v>1.8688800000000001</v>
      </c>
      <c r="ED22">
        <v>1.8668899999999999</v>
      </c>
      <c r="EE22">
        <v>1.8714900000000001</v>
      </c>
      <c r="EF22">
        <v>1.8640000000000001</v>
      </c>
      <c r="EG22">
        <v>1.86554</v>
      </c>
      <c r="EH22">
        <v>1.8655299999999999</v>
      </c>
      <c r="EI22" t="s">
        <v>283</v>
      </c>
      <c r="EJ22" t="s">
        <v>19</v>
      </c>
      <c r="EK22" t="s">
        <v>19</v>
      </c>
      <c r="EL22" t="s">
        <v>19</v>
      </c>
      <c r="EM22" t="s">
        <v>284</v>
      </c>
      <c r="EN22" t="s">
        <v>285</v>
      </c>
      <c r="EO22" t="s">
        <v>286</v>
      </c>
      <c r="EP22" t="s">
        <v>286</v>
      </c>
      <c r="EQ22" t="s">
        <v>286</v>
      </c>
      <c r="ER22" t="s">
        <v>286</v>
      </c>
      <c r="ES22">
        <v>0</v>
      </c>
      <c r="ET22">
        <v>100</v>
      </c>
      <c r="EU22">
        <v>100</v>
      </c>
      <c r="EV22">
        <v>-0.30599999999999999</v>
      </c>
      <c r="EW22">
        <v>4.9000000000000002E-2</v>
      </c>
      <c r="EX22">
        <v>2</v>
      </c>
      <c r="EY22">
        <v>509.81299999999999</v>
      </c>
      <c r="EZ22">
        <v>528.48800000000006</v>
      </c>
      <c r="FA22">
        <v>21.710599999999999</v>
      </c>
      <c r="FB22">
        <v>30.836200000000002</v>
      </c>
      <c r="FC22">
        <v>30.0001</v>
      </c>
      <c r="FD22">
        <v>30.7624</v>
      </c>
      <c r="FE22">
        <v>30.747199999999999</v>
      </c>
      <c r="FF22">
        <v>22.134499999999999</v>
      </c>
      <c r="FG22">
        <v>45.110799999999998</v>
      </c>
      <c r="FH22">
        <v>0</v>
      </c>
      <c r="FI22">
        <v>21.684899999999999</v>
      </c>
      <c r="FJ22">
        <v>400</v>
      </c>
      <c r="FK22">
        <v>12.575900000000001</v>
      </c>
      <c r="FL22">
        <v>101.1</v>
      </c>
      <c r="FM22">
        <v>101.746</v>
      </c>
    </row>
    <row r="23" spans="1:169" x14ac:dyDescent="0.25">
      <c r="A23">
        <v>8</v>
      </c>
      <c r="B23">
        <v>1566683604.8</v>
      </c>
      <c r="C23">
        <v>882</v>
      </c>
      <c r="D23" t="s">
        <v>317</v>
      </c>
      <c r="E23" t="s">
        <v>318</v>
      </c>
      <c r="G23">
        <v>1566683604.8</v>
      </c>
      <c r="H23">
        <f t="shared" si="0"/>
        <v>4.8817874874578487E-3</v>
      </c>
      <c r="I23">
        <f t="shared" si="1"/>
        <v>37.252829415106419</v>
      </c>
      <c r="J23">
        <f t="shared" si="2"/>
        <v>452.65300000000002</v>
      </c>
      <c r="K23">
        <f t="shared" si="3"/>
        <v>230.17944464048759</v>
      </c>
      <c r="L23">
        <f t="shared" si="4"/>
        <v>22.954358083005157</v>
      </c>
      <c r="M23">
        <f t="shared" si="5"/>
        <v>45.140255966709006</v>
      </c>
      <c r="N23">
        <f t="shared" si="6"/>
        <v>0.29739654282025196</v>
      </c>
      <c r="O23">
        <f t="shared" si="7"/>
        <v>2.2529054366064623</v>
      </c>
      <c r="P23">
        <f t="shared" si="8"/>
        <v>0.2771816492517965</v>
      </c>
      <c r="Q23">
        <f t="shared" si="9"/>
        <v>0.17494012173424994</v>
      </c>
      <c r="R23">
        <f t="shared" si="10"/>
        <v>321.45953659820134</v>
      </c>
      <c r="S23">
        <f t="shared" si="11"/>
        <v>26.942425980027799</v>
      </c>
      <c r="T23">
        <f t="shared" si="12"/>
        <v>27.0227</v>
      </c>
      <c r="U23">
        <f t="shared" si="13"/>
        <v>3.5839343034446958</v>
      </c>
      <c r="V23">
        <f t="shared" si="14"/>
        <v>55.115437308482143</v>
      </c>
      <c r="W23">
        <f t="shared" si="15"/>
        <v>1.8756542083004999</v>
      </c>
      <c r="X23">
        <f t="shared" si="16"/>
        <v>3.4031376686760697</v>
      </c>
      <c r="Y23">
        <f t="shared" si="17"/>
        <v>1.7082800951441959</v>
      </c>
      <c r="Z23">
        <f t="shared" si="18"/>
        <v>-215.28682819689112</v>
      </c>
      <c r="AA23">
        <f t="shared" si="19"/>
        <v>-106.71355925747046</v>
      </c>
      <c r="AB23">
        <f t="shared" si="20"/>
        <v>-10.179865028851586</v>
      </c>
      <c r="AC23">
        <f t="shared" si="21"/>
        <v>-10.720715885011813</v>
      </c>
      <c r="AD23">
        <v>-4.1262011583022E-2</v>
      </c>
      <c r="AE23">
        <v>4.6320222752689003E-2</v>
      </c>
      <c r="AF23">
        <v>3.4604165170791199</v>
      </c>
      <c r="AG23">
        <v>0</v>
      </c>
      <c r="AH23">
        <v>0</v>
      </c>
      <c r="AI23">
        <f t="shared" si="22"/>
        <v>1</v>
      </c>
      <c r="AJ23">
        <f t="shared" si="23"/>
        <v>0</v>
      </c>
      <c r="AK23">
        <f t="shared" si="24"/>
        <v>52768.709517995965</v>
      </c>
      <c r="AL23">
        <v>0</v>
      </c>
      <c r="AM23">
        <v>0</v>
      </c>
      <c r="AN23">
        <v>0</v>
      </c>
      <c r="AO23">
        <f t="shared" si="25"/>
        <v>0</v>
      </c>
      <c r="AP23" t="e">
        <f t="shared" si="26"/>
        <v>#DIV/0!</v>
      </c>
      <c r="AQ23">
        <v>-1</v>
      </c>
      <c r="AR23" t="s">
        <v>319</v>
      </c>
      <c r="AS23">
        <v>727.50957692307702</v>
      </c>
      <c r="AT23">
        <v>977.13199999999995</v>
      </c>
      <c r="AU23">
        <f t="shared" si="27"/>
        <v>0.25546438257770998</v>
      </c>
      <c r="AV23">
        <v>0.5</v>
      </c>
      <c r="AW23">
        <f t="shared" si="28"/>
        <v>1681.2981000838058</v>
      </c>
      <c r="AX23">
        <f t="shared" si="29"/>
        <v>37.252829415106419</v>
      </c>
      <c r="AY23">
        <f t="shared" si="30"/>
        <v>214.75589053349316</v>
      </c>
      <c r="AZ23">
        <f t="shared" si="31"/>
        <v>0.43577735659051176</v>
      </c>
      <c r="BA23">
        <f t="shared" si="32"/>
        <v>2.2751961364376534E-2</v>
      </c>
      <c r="BB23">
        <f t="shared" si="33"/>
        <v>-1</v>
      </c>
      <c r="BC23" t="s">
        <v>320</v>
      </c>
      <c r="BD23">
        <v>551.32000000000005</v>
      </c>
      <c r="BE23">
        <f t="shared" si="34"/>
        <v>425.8119999999999</v>
      </c>
      <c r="BF23">
        <f t="shared" si="35"/>
        <v>0.58622683972486211</v>
      </c>
      <c r="BG23">
        <f t="shared" si="36"/>
        <v>1.7723499963723426</v>
      </c>
      <c r="BH23">
        <f t="shared" si="37"/>
        <v>0.25546438257771004</v>
      </c>
      <c r="BI23" t="e">
        <f t="shared" si="38"/>
        <v>#DIV/0!</v>
      </c>
      <c r="BJ23">
        <v>1988</v>
      </c>
      <c r="BK23">
        <v>300</v>
      </c>
      <c r="BL23">
        <v>300</v>
      </c>
      <c r="BM23">
        <v>300</v>
      </c>
      <c r="BN23">
        <v>10315</v>
      </c>
      <c r="BO23">
        <v>911.78399999999999</v>
      </c>
      <c r="BP23">
        <v>-6.8712299999999999E-3</v>
      </c>
      <c r="BQ23">
        <v>-1.8782300000000001</v>
      </c>
      <c r="BR23">
        <f t="shared" si="39"/>
        <v>2000.12</v>
      </c>
      <c r="BS23">
        <f t="shared" si="40"/>
        <v>1681.2981000838058</v>
      </c>
      <c r="BT23">
        <f t="shared" si="41"/>
        <v>0.84059861412505543</v>
      </c>
      <c r="BU23">
        <f t="shared" si="42"/>
        <v>0.19119722825011098</v>
      </c>
      <c r="BV23" t="s">
        <v>280</v>
      </c>
      <c r="BW23">
        <v>1566683604.8</v>
      </c>
      <c r="BX23">
        <v>452.65300000000002</v>
      </c>
      <c r="BY23">
        <v>500.00099999999998</v>
      </c>
      <c r="BZ23">
        <v>18.808499999999999</v>
      </c>
      <c r="CA23">
        <v>13.061400000000001</v>
      </c>
      <c r="CB23">
        <v>500.07499999999999</v>
      </c>
      <c r="CC23">
        <v>99.623699999999999</v>
      </c>
      <c r="CD23">
        <v>0.100053</v>
      </c>
      <c r="CE23">
        <v>26.144100000000002</v>
      </c>
      <c r="CF23">
        <v>27.0227</v>
      </c>
      <c r="CG23">
        <v>999.9</v>
      </c>
      <c r="CH23">
        <v>9988.1200000000008</v>
      </c>
      <c r="CI23">
        <v>0</v>
      </c>
      <c r="CJ23">
        <v>714.92899999999997</v>
      </c>
      <c r="CK23">
        <v>2000.12</v>
      </c>
      <c r="CL23">
        <v>0.97999499999999995</v>
      </c>
      <c r="CM23">
        <v>2.0004899999999999E-2</v>
      </c>
      <c r="CN23">
        <v>0</v>
      </c>
      <c r="CO23">
        <v>727.87300000000005</v>
      </c>
      <c r="CP23">
        <v>4.99986</v>
      </c>
      <c r="CQ23">
        <v>18838.3</v>
      </c>
      <c r="CR23">
        <v>16273.1</v>
      </c>
      <c r="CS23">
        <v>44.625</v>
      </c>
      <c r="CT23">
        <v>45.561999999999998</v>
      </c>
      <c r="CU23">
        <v>44.875</v>
      </c>
      <c r="CV23">
        <v>45.625</v>
      </c>
      <c r="CW23">
        <v>46.311999999999998</v>
      </c>
      <c r="CX23">
        <v>1955.21</v>
      </c>
      <c r="CY23">
        <v>39.909999999999997</v>
      </c>
      <c r="CZ23">
        <v>0</v>
      </c>
      <c r="DA23">
        <v>119.90000009536701</v>
      </c>
      <c r="DB23">
        <v>727.50957692307702</v>
      </c>
      <c r="DC23">
        <v>1.90711111835719</v>
      </c>
      <c r="DD23">
        <v>247.979487862084</v>
      </c>
      <c r="DE23">
        <v>18810.192307692301</v>
      </c>
      <c r="DF23">
        <v>15</v>
      </c>
      <c r="DG23">
        <v>1566683553.3</v>
      </c>
      <c r="DH23" t="s">
        <v>321</v>
      </c>
      <c r="DI23">
        <v>143</v>
      </c>
      <c r="DJ23">
        <v>-0.32800000000000001</v>
      </c>
      <c r="DK23">
        <v>5.1999999999999998E-2</v>
      </c>
      <c r="DL23">
        <v>500</v>
      </c>
      <c r="DM23">
        <v>13</v>
      </c>
      <c r="DN23">
        <v>0.05</v>
      </c>
      <c r="DO23">
        <v>0.01</v>
      </c>
      <c r="DP23">
        <v>36.984300622013897</v>
      </c>
      <c r="DQ23">
        <v>0.91152545797903495</v>
      </c>
      <c r="DR23">
        <v>0.17754561918216499</v>
      </c>
      <c r="DS23">
        <v>0</v>
      </c>
      <c r="DT23">
        <v>0.30301742344941301</v>
      </c>
      <c r="DU23">
        <v>-1.28011267960034E-2</v>
      </c>
      <c r="DV23">
        <v>2.5627368091760598E-3</v>
      </c>
      <c r="DW23">
        <v>1</v>
      </c>
      <c r="DX23">
        <v>1</v>
      </c>
      <c r="DY23">
        <v>2</v>
      </c>
      <c r="DZ23" t="s">
        <v>282</v>
      </c>
      <c r="EA23">
        <v>1.86666</v>
      </c>
      <c r="EB23">
        <v>1.8632500000000001</v>
      </c>
      <c r="EC23">
        <v>1.8688199999999999</v>
      </c>
      <c r="ED23">
        <v>1.8668100000000001</v>
      </c>
      <c r="EE23">
        <v>1.87148</v>
      </c>
      <c r="EF23">
        <v>1.8639699999999999</v>
      </c>
      <c r="EG23">
        <v>1.86554</v>
      </c>
      <c r="EH23">
        <v>1.86551</v>
      </c>
      <c r="EI23" t="s">
        <v>283</v>
      </c>
      <c r="EJ23" t="s">
        <v>19</v>
      </c>
      <c r="EK23" t="s">
        <v>19</v>
      </c>
      <c r="EL23" t="s">
        <v>19</v>
      </c>
      <c r="EM23" t="s">
        <v>284</v>
      </c>
      <c r="EN23" t="s">
        <v>285</v>
      </c>
      <c r="EO23" t="s">
        <v>286</v>
      </c>
      <c r="EP23" t="s">
        <v>286</v>
      </c>
      <c r="EQ23" t="s">
        <v>286</v>
      </c>
      <c r="ER23" t="s">
        <v>286</v>
      </c>
      <c r="ES23">
        <v>0</v>
      </c>
      <c r="ET23">
        <v>100</v>
      </c>
      <c r="EU23">
        <v>100</v>
      </c>
      <c r="EV23">
        <v>-0.32800000000000001</v>
      </c>
      <c r="EW23">
        <v>5.1999999999999998E-2</v>
      </c>
      <c r="EX23">
        <v>2</v>
      </c>
      <c r="EY23">
        <v>509.57299999999998</v>
      </c>
      <c r="EZ23">
        <v>529.226</v>
      </c>
      <c r="FA23">
        <v>20.413599999999999</v>
      </c>
      <c r="FB23">
        <v>30.893899999999999</v>
      </c>
      <c r="FC23">
        <v>30.0001</v>
      </c>
      <c r="FD23">
        <v>30.7972</v>
      </c>
      <c r="FE23">
        <v>30.781099999999999</v>
      </c>
      <c r="FF23">
        <v>26.440999999999999</v>
      </c>
      <c r="FG23">
        <v>41.026200000000003</v>
      </c>
      <c r="FH23">
        <v>0</v>
      </c>
      <c r="FI23">
        <v>20.408799999999999</v>
      </c>
      <c r="FJ23">
        <v>500</v>
      </c>
      <c r="FK23">
        <v>13.1119</v>
      </c>
      <c r="FL23">
        <v>101.093</v>
      </c>
      <c r="FM23">
        <v>101.738</v>
      </c>
    </row>
    <row r="24" spans="1:169" x14ac:dyDescent="0.25">
      <c r="A24">
        <v>9</v>
      </c>
      <c r="B24">
        <v>1566683720.4000001</v>
      </c>
      <c r="C24">
        <v>997.60000014305103</v>
      </c>
      <c r="D24" t="s">
        <v>322</v>
      </c>
      <c r="E24" t="s">
        <v>323</v>
      </c>
      <c r="G24">
        <v>1566683720.4000001</v>
      </c>
      <c r="H24">
        <f t="shared" si="0"/>
        <v>4.3072963980227644E-3</v>
      </c>
      <c r="I24">
        <f t="shared" si="1"/>
        <v>38.350520861498332</v>
      </c>
      <c r="J24">
        <f t="shared" si="2"/>
        <v>551.05799999999999</v>
      </c>
      <c r="K24">
        <f t="shared" si="3"/>
        <v>285.42816812071123</v>
      </c>
      <c r="L24">
        <f t="shared" si="4"/>
        <v>28.465562395945319</v>
      </c>
      <c r="M24">
        <f t="shared" si="5"/>
        <v>54.956649815132991</v>
      </c>
      <c r="N24">
        <f t="shared" si="6"/>
        <v>0.25478224337195404</v>
      </c>
      <c r="O24">
        <f t="shared" si="7"/>
        <v>2.2576910361140201</v>
      </c>
      <c r="P24">
        <f t="shared" si="8"/>
        <v>0.2398186493298762</v>
      </c>
      <c r="Q24">
        <f t="shared" si="9"/>
        <v>0.15115778791448348</v>
      </c>
      <c r="R24">
        <f t="shared" si="10"/>
        <v>321.45155663404012</v>
      </c>
      <c r="S24">
        <f t="shared" si="11"/>
        <v>26.907540497700236</v>
      </c>
      <c r="T24">
        <f t="shared" si="12"/>
        <v>27.005700000000001</v>
      </c>
      <c r="U24">
        <f t="shared" si="13"/>
        <v>3.5803580814468532</v>
      </c>
      <c r="V24">
        <f t="shared" si="14"/>
        <v>54.722565439698236</v>
      </c>
      <c r="W24">
        <f t="shared" si="15"/>
        <v>1.8378122498780001</v>
      </c>
      <c r="X24">
        <f t="shared" si="16"/>
        <v>3.358417565242231</v>
      </c>
      <c r="Y24">
        <f t="shared" si="17"/>
        <v>1.7425458315688531</v>
      </c>
      <c r="Z24">
        <f t="shared" si="18"/>
        <v>-189.9517711528039</v>
      </c>
      <c r="AA24">
        <f t="shared" si="19"/>
        <v>-132.08689679362013</v>
      </c>
      <c r="AB24">
        <f t="shared" si="20"/>
        <v>-12.558501162973743</v>
      </c>
      <c r="AC24">
        <f t="shared" si="21"/>
        <v>-13.145612475357666</v>
      </c>
      <c r="AD24">
        <v>-4.1391122074581302E-2</v>
      </c>
      <c r="AE24">
        <v>4.6465160590164499E-2</v>
      </c>
      <c r="AF24">
        <v>3.4689804672579601</v>
      </c>
      <c r="AG24">
        <v>0</v>
      </c>
      <c r="AH24">
        <v>0</v>
      </c>
      <c r="AI24">
        <f t="shared" si="22"/>
        <v>1</v>
      </c>
      <c r="AJ24">
        <f t="shared" si="23"/>
        <v>0</v>
      </c>
      <c r="AK24">
        <f t="shared" si="24"/>
        <v>52966.767245597788</v>
      </c>
      <c r="AL24">
        <v>0</v>
      </c>
      <c r="AM24">
        <v>0</v>
      </c>
      <c r="AN24">
        <v>0</v>
      </c>
      <c r="AO24">
        <f t="shared" si="25"/>
        <v>0</v>
      </c>
      <c r="AP24" t="e">
        <f t="shared" si="26"/>
        <v>#DIV/0!</v>
      </c>
      <c r="AQ24">
        <v>-1</v>
      </c>
      <c r="AR24" t="s">
        <v>324</v>
      </c>
      <c r="AS24">
        <v>728.13465384615404</v>
      </c>
      <c r="AT24">
        <v>993.91600000000005</v>
      </c>
      <c r="AU24">
        <f t="shared" si="27"/>
        <v>0.26740825799549062</v>
      </c>
      <c r="AV24">
        <v>0.5</v>
      </c>
      <c r="AW24">
        <f t="shared" si="28"/>
        <v>1681.2561000838082</v>
      </c>
      <c r="AX24">
        <f t="shared" si="29"/>
        <v>38.350520861498332</v>
      </c>
      <c r="AY24">
        <f t="shared" si="30"/>
        <v>224.79088248385168</v>
      </c>
      <c r="AZ24">
        <f t="shared" si="31"/>
        <v>0.44278993395820165</v>
      </c>
      <c r="BA24">
        <f t="shared" si="32"/>
        <v>2.3405429345081195E-2</v>
      </c>
      <c r="BB24">
        <f t="shared" si="33"/>
        <v>-1</v>
      </c>
      <c r="BC24" t="s">
        <v>325</v>
      </c>
      <c r="BD24">
        <v>553.82000000000005</v>
      </c>
      <c r="BE24">
        <f t="shared" si="34"/>
        <v>440.096</v>
      </c>
      <c r="BF24">
        <f t="shared" si="35"/>
        <v>0.60391675033139591</v>
      </c>
      <c r="BG24">
        <f t="shared" si="36"/>
        <v>1.794655303167094</v>
      </c>
      <c r="BH24">
        <f t="shared" si="37"/>
        <v>0.26740825799549056</v>
      </c>
      <c r="BI24" t="e">
        <f t="shared" si="38"/>
        <v>#DIV/0!</v>
      </c>
      <c r="BJ24">
        <v>1990</v>
      </c>
      <c r="BK24">
        <v>300</v>
      </c>
      <c r="BL24">
        <v>300</v>
      </c>
      <c r="BM24">
        <v>300</v>
      </c>
      <c r="BN24">
        <v>10314.4</v>
      </c>
      <c r="BO24">
        <v>920.53200000000004</v>
      </c>
      <c r="BP24">
        <v>-6.8705600000000004E-3</v>
      </c>
      <c r="BQ24">
        <v>-1.7487200000000001</v>
      </c>
      <c r="BR24">
        <f t="shared" si="39"/>
        <v>2000.07</v>
      </c>
      <c r="BS24">
        <f t="shared" si="40"/>
        <v>1681.2561000838082</v>
      </c>
      <c r="BT24">
        <f t="shared" si="41"/>
        <v>0.84059862908988592</v>
      </c>
      <c r="BU24">
        <f t="shared" si="42"/>
        <v>0.19119725817977179</v>
      </c>
      <c r="BV24" t="s">
        <v>280</v>
      </c>
      <c r="BW24">
        <v>1566683720.4000001</v>
      </c>
      <c r="BX24">
        <v>551.05799999999999</v>
      </c>
      <c r="BY24">
        <v>599.923</v>
      </c>
      <c r="BZ24">
        <v>18.428000000000001</v>
      </c>
      <c r="CA24">
        <v>13.354900000000001</v>
      </c>
      <c r="CB24">
        <v>500.04</v>
      </c>
      <c r="CC24">
        <v>99.629400000000004</v>
      </c>
      <c r="CD24">
        <v>9.99385E-2</v>
      </c>
      <c r="CE24">
        <v>25.920500000000001</v>
      </c>
      <c r="CF24">
        <v>27.005700000000001</v>
      </c>
      <c r="CG24">
        <v>999.9</v>
      </c>
      <c r="CH24">
        <v>10018.799999999999</v>
      </c>
      <c r="CI24">
        <v>0</v>
      </c>
      <c r="CJ24">
        <v>701.47799999999995</v>
      </c>
      <c r="CK24">
        <v>2000.07</v>
      </c>
      <c r="CL24">
        <v>0.97999499999999995</v>
      </c>
      <c r="CM24">
        <v>2.0004899999999999E-2</v>
      </c>
      <c r="CN24">
        <v>0</v>
      </c>
      <c r="CO24">
        <v>728.024</v>
      </c>
      <c r="CP24">
        <v>4.99986</v>
      </c>
      <c r="CQ24">
        <v>19509.5</v>
      </c>
      <c r="CR24">
        <v>16272.7</v>
      </c>
      <c r="CS24">
        <v>44.686999999999998</v>
      </c>
      <c r="CT24">
        <v>45.625</v>
      </c>
      <c r="CU24">
        <v>44.936999999999998</v>
      </c>
      <c r="CV24">
        <v>45.75</v>
      </c>
      <c r="CW24">
        <v>46.375</v>
      </c>
      <c r="CX24">
        <v>1955.16</v>
      </c>
      <c r="CY24">
        <v>39.909999999999997</v>
      </c>
      <c r="CZ24">
        <v>0</v>
      </c>
      <c r="DA24">
        <v>115.10000014305101</v>
      </c>
      <c r="DB24">
        <v>728.13465384615404</v>
      </c>
      <c r="DC24">
        <v>0.455692299412711</v>
      </c>
      <c r="DD24">
        <v>1219.5145352295201</v>
      </c>
      <c r="DE24">
        <v>19221.538461538501</v>
      </c>
      <c r="DF24">
        <v>15</v>
      </c>
      <c r="DG24">
        <v>1566683674.4000001</v>
      </c>
      <c r="DH24" t="s">
        <v>326</v>
      </c>
      <c r="DI24">
        <v>144</v>
      </c>
      <c r="DJ24">
        <v>-0.27200000000000002</v>
      </c>
      <c r="DK24">
        <v>5.7000000000000002E-2</v>
      </c>
      <c r="DL24">
        <v>600</v>
      </c>
      <c r="DM24">
        <v>13</v>
      </c>
      <c r="DN24">
        <v>0.03</v>
      </c>
      <c r="DO24">
        <v>0.02</v>
      </c>
      <c r="DP24">
        <v>38.267075209627698</v>
      </c>
      <c r="DQ24">
        <v>0.29694266596881203</v>
      </c>
      <c r="DR24">
        <v>0.142361958900111</v>
      </c>
      <c r="DS24">
        <v>1</v>
      </c>
      <c r="DT24">
        <v>0.26210227443950301</v>
      </c>
      <c r="DU24">
        <v>4.1000742825888104E-3</v>
      </c>
      <c r="DV24">
        <v>3.9165076096350001E-3</v>
      </c>
      <c r="DW24">
        <v>1</v>
      </c>
      <c r="DX24">
        <v>2</v>
      </c>
      <c r="DY24">
        <v>2</v>
      </c>
      <c r="DZ24" t="s">
        <v>327</v>
      </c>
      <c r="EA24">
        <v>1.86663</v>
      </c>
      <c r="EB24">
        <v>1.86324</v>
      </c>
      <c r="EC24">
        <v>1.8688199999999999</v>
      </c>
      <c r="ED24">
        <v>1.8667899999999999</v>
      </c>
      <c r="EE24">
        <v>1.8714900000000001</v>
      </c>
      <c r="EF24">
        <v>1.8639699999999999</v>
      </c>
      <c r="EG24">
        <v>1.86554</v>
      </c>
      <c r="EH24">
        <v>1.8654500000000001</v>
      </c>
      <c r="EI24" t="s">
        <v>283</v>
      </c>
      <c r="EJ24" t="s">
        <v>19</v>
      </c>
      <c r="EK24" t="s">
        <v>19</v>
      </c>
      <c r="EL24" t="s">
        <v>19</v>
      </c>
      <c r="EM24" t="s">
        <v>284</v>
      </c>
      <c r="EN24" t="s">
        <v>285</v>
      </c>
      <c r="EO24" t="s">
        <v>286</v>
      </c>
      <c r="EP24" t="s">
        <v>286</v>
      </c>
      <c r="EQ24" t="s">
        <v>286</v>
      </c>
      <c r="ER24" t="s">
        <v>286</v>
      </c>
      <c r="ES24">
        <v>0</v>
      </c>
      <c r="ET24">
        <v>100</v>
      </c>
      <c r="EU24">
        <v>100</v>
      </c>
      <c r="EV24">
        <v>-0.27200000000000002</v>
      </c>
      <c r="EW24">
        <v>5.7000000000000002E-2</v>
      </c>
      <c r="EX24">
        <v>2</v>
      </c>
      <c r="EY24">
        <v>509.00799999999998</v>
      </c>
      <c r="EZ24">
        <v>529.245</v>
      </c>
      <c r="FA24">
        <v>20.678999999999998</v>
      </c>
      <c r="FB24">
        <v>30.985800000000001</v>
      </c>
      <c r="FC24">
        <v>30.000399999999999</v>
      </c>
      <c r="FD24">
        <v>30.8628</v>
      </c>
      <c r="FE24">
        <v>30.841999999999999</v>
      </c>
      <c r="FF24">
        <v>30.610199999999999</v>
      </c>
      <c r="FG24">
        <v>39.046100000000003</v>
      </c>
      <c r="FH24">
        <v>0</v>
      </c>
      <c r="FI24">
        <v>20.676600000000001</v>
      </c>
      <c r="FJ24">
        <v>600</v>
      </c>
      <c r="FK24">
        <v>13.4931</v>
      </c>
      <c r="FL24">
        <v>101.078</v>
      </c>
      <c r="FM24">
        <v>101.721</v>
      </c>
    </row>
    <row r="25" spans="1:169" x14ac:dyDescent="0.25">
      <c r="A25">
        <v>10</v>
      </c>
      <c r="B25">
        <v>1566683840.9000001</v>
      </c>
      <c r="C25">
        <v>1118.10000014305</v>
      </c>
      <c r="D25" t="s">
        <v>328</v>
      </c>
      <c r="E25" t="s">
        <v>329</v>
      </c>
      <c r="G25">
        <v>1566683840.9000001</v>
      </c>
      <c r="H25">
        <f t="shared" si="0"/>
        <v>3.6739590075600312E-3</v>
      </c>
      <c r="I25">
        <f t="shared" si="1"/>
        <v>38.995861174039604</v>
      </c>
      <c r="J25">
        <f t="shared" si="2"/>
        <v>650.31600000000003</v>
      </c>
      <c r="K25">
        <f t="shared" si="3"/>
        <v>328.76194418301566</v>
      </c>
      <c r="L25">
        <f t="shared" si="4"/>
        <v>32.787363269745256</v>
      </c>
      <c r="M25">
        <f t="shared" si="5"/>
        <v>64.855885267115994</v>
      </c>
      <c r="N25">
        <f t="shared" si="6"/>
        <v>0.21207806271418916</v>
      </c>
      <c r="O25">
        <f t="shared" si="7"/>
        <v>2.244553208683548</v>
      </c>
      <c r="P25">
        <f t="shared" si="8"/>
        <v>0.20154138308212491</v>
      </c>
      <c r="Q25">
        <f t="shared" si="9"/>
        <v>0.12686640566998603</v>
      </c>
      <c r="R25">
        <f t="shared" si="10"/>
        <v>321.43240472006022</v>
      </c>
      <c r="S25">
        <f t="shared" si="11"/>
        <v>26.949918695337196</v>
      </c>
      <c r="T25">
        <f t="shared" si="12"/>
        <v>27.049399999999999</v>
      </c>
      <c r="U25">
        <f t="shared" si="13"/>
        <v>3.5895573701777628</v>
      </c>
      <c r="V25">
        <f t="shared" si="14"/>
        <v>54.778846619830823</v>
      </c>
      <c r="W25">
        <f t="shared" si="15"/>
        <v>1.820866706658</v>
      </c>
      <c r="X25">
        <f t="shared" si="16"/>
        <v>3.3240325764705259</v>
      </c>
      <c r="Y25">
        <f t="shared" si="17"/>
        <v>1.7686906635197628</v>
      </c>
      <c r="Z25">
        <f t="shared" si="18"/>
        <v>-162.02159223339737</v>
      </c>
      <c r="AA25">
        <f t="shared" si="19"/>
        <v>-157.6254800792365</v>
      </c>
      <c r="AB25">
        <f t="shared" si="20"/>
        <v>-15.064575559351544</v>
      </c>
      <c r="AC25">
        <f t="shared" si="21"/>
        <v>-13.279243151925215</v>
      </c>
      <c r="AD25">
        <v>-4.1037271980526903E-2</v>
      </c>
      <c r="AE25">
        <v>4.6067932860617798E-2</v>
      </c>
      <c r="AF25">
        <v>3.4454874028188098</v>
      </c>
      <c r="AG25">
        <v>0</v>
      </c>
      <c r="AH25">
        <v>0</v>
      </c>
      <c r="AI25">
        <f t="shared" si="22"/>
        <v>1</v>
      </c>
      <c r="AJ25">
        <f t="shared" si="23"/>
        <v>0</v>
      </c>
      <c r="AK25">
        <f t="shared" si="24"/>
        <v>52562.676688803462</v>
      </c>
      <c r="AL25">
        <v>0</v>
      </c>
      <c r="AM25">
        <v>0</v>
      </c>
      <c r="AN25">
        <v>0</v>
      </c>
      <c r="AO25">
        <f t="shared" si="25"/>
        <v>0</v>
      </c>
      <c r="AP25" t="e">
        <f t="shared" si="26"/>
        <v>#DIV/0!</v>
      </c>
      <c r="AQ25">
        <v>-1</v>
      </c>
      <c r="AR25" t="s">
        <v>330</v>
      </c>
      <c r="AS25">
        <v>727.45346153846106</v>
      </c>
      <c r="AT25">
        <v>997.39800000000002</v>
      </c>
      <c r="AU25">
        <f t="shared" si="27"/>
        <v>0.27064876655210757</v>
      </c>
      <c r="AV25">
        <v>0.5</v>
      </c>
      <c r="AW25">
        <f t="shared" si="28"/>
        <v>1681.155300083813</v>
      </c>
      <c r="AX25">
        <f t="shared" si="29"/>
        <v>38.995861174039604</v>
      </c>
      <c r="AY25">
        <f t="shared" si="30"/>
        <v>227.50130417511113</v>
      </c>
      <c r="AZ25">
        <f t="shared" si="31"/>
        <v>0.44258961818652132</v>
      </c>
      <c r="BA25">
        <f t="shared" si="32"/>
        <v>2.3790699866957938E-2</v>
      </c>
      <c r="BB25">
        <f t="shared" si="33"/>
        <v>-1</v>
      </c>
      <c r="BC25" t="s">
        <v>331</v>
      </c>
      <c r="BD25">
        <v>555.96</v>
      </c>
      <c r="BE25">
        <f t="shared" si="34"/>
        <v>441.43799999999999</v>
      </c>
      <c r="BF25">
        <f t="shared" si="35"/>
        <v>0.61151178299452924</v>
      </c>
      <c r="BG25">
        <f t="shared" si="36"/>
        <v>1.7940103604575868</v>
      </c>
      <c r="BH25">
        <f t="shared" si="37"/>
        <v>0.27064876655210757</v>
      </c>
      <c r="BI25" t="e">
        <f t="shared" si="38"/>
        <v>#DIV/0!</v>
      </c>
      <c r="BJ25">
        <v>1992</v>
      </c>
      <c r="BK25">
        <v>300</v>
      </c>
      <c r="BL25">
        <v>300</v>
      </c>
      <c r="BM25">
        <v>300</v>
      </c>
      <c r="BN25">
        <v>10313.9</v>
      </c>
      <c r="BO25">
        <v>924.577</v>
      </c>
      <c r="BP25">
        <v>-6.8704500000000002E-3</v>
      </c>
      <c r="BQ25">
        <v>-1.6053500000000001</v>
      </c>
      <c r="BR25">
        <f t="shared" si="39"/>
        <v>1999.95</v>
      </c>
      <c r="BS25">
        <f t="shared" si="40"/>
        <v>1681.155300083813</v>
      </c>
      <c r="BT25">
        <f t="shared" si="41"/>
        <v>0.84059866500853175</v>
      </c>
      <c r="BU25">
        <f t="shared" si="42"/>
        <v>0.19119733001706352</v>
      </c>
      <c r="BV25" t="s">
        <v>280</v>
      </c>
      <c r="BW25">
        <v>1566683840.9000001</v>
      </c>
      <c r="BX25">
        <v>650.31600000000003</v>
      </c>
      <c r="BY25">
        <v>699.96600000000001</v>
      </c>
      <c r="BZ25">
        <v>18.257999999999999</v>
      </c>
      <c r="CA25">
        <v>13.9308</v>
      </c>
      <c r="CB25">
        <v>500.12200000000001</v>
      </c>
      <c r="CC25">
        <v>99.6297</v>
      </c>
      <c r="CD25">
        <v>0.100101</v>
      </c>
      <c r="CE25">
        <v>25.7468</v>
      </c>
      <c r="CF25">
        <v>27.049399999999999</v>
      </c>
      <c r="CG25">
        <v>999.9</v>
      </c>
      <c r="CH25">
        <v>9933.1200000000008</v>
      </c>
      <c r="CI25">
        <v>0</v>
      </c>
      <c r="CJ25">
        <v>707.76800000000003</v>
      </c>
      <c r="CK25">
        <v>1999.95</v>
      </c>
      <c r="CL25">
        <v>0.97999499999999995</v>
      </c>
      <c r="CM25">
        <v>2.0004899999999999E-2</v>
      </c>
      <c r="CN25">
        <v>0</v>
      </c>
      <c r="CO25">
        <v>727.65099999999995</v>
      </c>
      <c r="CP25">
        <v>4.99986</v>
      </c>
      <c r="CQ25">
        <v>19448.2</v>
      </c>
      <c r="CR25">
        <v>16271.8</v>
      </c>
      <c r="CS25">
        <v>44.686999999999998</v>
      </c>
      <c r="CT25">
        <v>45.561999999999998</v>
      </c>
      <c r="CU25">
        <v>45</v>
      </c>
      <c r="CV25">
        <v>45.686999999999998</v>
      </c>
      <c r="CW25">
        <v>46.375</v>
      </c>
      <c r="CX25">
        <v>1955.04</v>
      </c>
      <c r="CY25">
        <v>39.909999999999997</v>
      </c>
      <c r="CZ25">
        <v>0</v>
      </c>
      <c r="DA25">
        <v>119.90000009536701</v>
      </c>
      <c r="DB25">
        <v>727.45346153846106</v>
      </c>
      <c r="DC25">
        <v>0.16895726916070899</v>
      </c>
      <c r="DD25">
        <v>-203.14529423142099</v>
      </c>
      <c r="DE25">
        <v>19348.730769230799</v>
      </c>
      <c r="DF25">
        <v>15</v>
      </c>
      <c r="DG25">
        <v>1566683804.4000001</v>
      </c>
      <c r="DH25" t="s">
        <v>332</v>
      </c>
      <c r="DI25">
        <v>145</v>
      </c>
      <c r="DJ25">
        <v>-0.379</v>
      </c>
      <c r="DK25">
        <v>6.7000000000000004E-2</v>
      </c>
      <c r="DL25">
        <v>700</v>
      </c>
      <c r="DM25">
        <v>14</v>
      </c>
      <c r="DN25">
        <v>0.27</v>
      </c>
      <c r="DO25">
        <v>0.02</v>
      </c>
      <c r="DP25">
        <v>31.798210341887799</v>
      </c>
      <c r="DQ25">
        <v>52.667992328913499</v>
      </c>
      <c r="DR25">
        <v>14.203451703110799</v>
      </c>
      <c r="DS25">
        <v>0</v>
      </c>
      <c r="DT25">
        <v>0.173640935206505</v>
      </c>
      <c r="DU25">
        <v>0.29482160598644003</v>
      </c>
      <c r="DV25">
        <v>7.8566922281618795E-2</v>
      </c>
      <c r="DW25">
        <v>1</v>
      </c>
      <c r="DX25">
        <v>1</v>
      </c>
      <c r="DY25">
        <v>2</v>
      </c>
      <c r="DZ25" t="s">
        <v>282</v>
      </c>
      <c r="EA25">
        <v>1.86663</v>
      </c>
      <c r="EB25">
        <v>1.86321</v>
      </c>
      <c r="EC25">
        <v>1.8688100000000001</v>
      </c>
      <c r="ED25">
        <v>1.8667899999999999</v>
      </c>
      <c r="EE25">
        <v>1.87148</v>
      </c>
      <c r="EF25">
        <v>1.86392</v>
      </c>
      <c r="EG25">
        <v>1.86554</v>
      </c>
      <c r="EH25">
        <v>1.86548</v>
      </c>
      <c r="EI25" t="s">
        <v>283</v>
      </c>
      <c r="EJ25" t="s">
        <v>19</v>
      </c>
      <c r="EK25" t="s">
        <v>19</v>
      </c>
      <c r="EL25" t="s">
        <v>19</v>
      </c>
      <c r="EM25" t="s">
        <v>284</v>
      </c>
      <c r="EN25" t="s">
        <v>285</v>
      </c>
      <c r="EO25" t="s">
        <v>286</v>
      </c>
      <c r="EP25" t="s">
        <v>286</v>
      </c>
      <c r="EQ25" t="s">
        <v>286</v>
      </c>
      <c r="ER25" t="s">
        <v>286</v>
      </c>
      <c r="ES25">
        <v>0</v>
      </c>
      <c r="ET25">
        <v>100</v>
      </c>
      <c r="EU25">
        <v>100</v>
      </c>
      <c r="EV25">
        <v>-0.379</v>
      </c>
      <c r="EW25">
        <v>6.7000000000000004E-2</v>
      </c>
      <c r="EX25">
        <v>2</v>
      </c>
      <c r="EY25">
        <v>508.47899999999998</v>
      </c>
      <c r="EZ25">
        <v>530.34</v>
      </c>
      <c r="FA25">
        <v>20.0824</v>
      </c>
      <c r="FB25">
        <v>31.0093</v>
      </c>
      <c r="FC25">
        <v>30.000399999999999</v>
      </c>
      <c r="FD25">
        <v>30.893799999999999</v>
      </c>
      <c r="FE25">
        <v>30.869499999999999</v>
      </c>
      <c r="FF25">
        <v>34.672499999999999</v>
      </c>
      <c r="FG25">
        <v>35.717700000000001</v>
      </c>
      <c r="FH25">
        <v>0</v>
      </c>
      <c r="FI25">
        <v>20.0397</v>
      </c>
      <c r="FJ25">
        <v>700</v>
      </c>
      <c r="FK25">
        <v>14.098599999999999</v>
      </c>
      <c r="FL25">
        <v>101.074</v>
      </c>
      <c r="FM25">
        <v>101.72</v>
      </c>
    </row>
    <row r="26" spans="1:169" x14ac:dyDescent="0.25">
      <c r="A26">
        <v>11</v>
      </c>
      <c r="B26">
        <v>1566683953.9000001</v>
      </c>
      <c r="C26">
        <v>1231.10000014305</v>
      </c>
      <c r="D26" t="s">
        <v>333</v>
      </c>
      <c r="E26" t="s">
        <v>334</v>
      </c>
      <c r="G26">
        <v>1566683953.9000001</v>
      </c>
      <c r="H26">
        <f t="shared" si="0"/>
        <v>3.1419452425124846E-3</v>
      </c>
      <c r="I26">
        <f t="shared" si="1"/>
        <v>38.743078130100912</v>
      </c>
      <c r="J26">
        <f t="shared" si="2"/>
        <v>750.64499999999998</v>
      </c>
      <c r="K26">
        <f t="shared" si="3"/>
        <v>380.37698381784662</v>
      </c>
      <c r="L26">
        <f t="shared" si="4"/>
        <v>37.935734527502447</v>
      </c>
      <c r="M26">
        <f t="shared" si="5"/>
        <v>74.863282101299987</v>
      </c>
      <c r="N26">
        <f t="shared" si="6"/>
        <v>0.18179998279402071</v>
      </c>
      <c r="O26">
        <f t="shared" si="7"/>
        <v>2.2514015791270898</v>
      </c>
      <c r="P26">
        <f t="shared" si="8"/>
        <v>0.1740203146112172</v>
      </c>
      <c r="Q26">
        <f t="shared" si="9"/>
        <v>0.10943392604773056</v>
      </c>
      <c r="R26">
        <f t="shared" si="10"/>
        <v>321.46751656236444</v>
      </c>
      <c r="S26">
        <f t="shared" si="11"/>
        <v>26.865129564306596</v>
      </c>
      <c r="T26">
        <f t="shared" si="12"/>
        <v>26.886900000000001</v>
      </c>
      <c r="U26">
        <f t="shared" si="13"/>
        <v>3.555453430664167</v>
      </c>
      <c r="V26">
        <f t="shared" si="14"/>
        <v>55.085155083566384</v>
      </c>
      <c r="W26">
        <f t="shared" si="15"/>
        <v>1.8031634483940002</v>
      </c>
      <c r="X26">
        <f t="shared" si="16"/>
        <v>3.27341085934773</v>
      </c>
      <c r="Y26">
        <f t="shared" si="17"/>
        <v>1.7522899822701667</v>
      </c>
      <c r="Z26">
        <f t="shared" si="18"/>
        <v>-138.55978519480058</v>
      </c>
      <c r="AA26">
        <f t="shared" si="19"/>
        <v>-169.77079587694567</v>
      </c>
      <c r="AB26">
        <f t="shared" si="20"/>
        <v>-16.141881367612537</v>
      </c>
      <c r="AC26">
        <f t="shared" si="21"/>
        <v>-3.0049458769943556</v>
      </c>
      <c r="AD26">
        <v>-4.1221490486480203E-2</v>
      </c>
      <c r="AE26">
        <v>4.6274734271977799E-2</v>
      </c>
      <c r="AF26">
        <v>3.4577268310085101</v>
      </c>
      <c r="AG26">
        <v>0</v>
      </c>
      <c r="AH26">
        <v>0</v>
      </c>
      <c r="AI26">
        <f t="shared" si="22"/>
        <v>1</v>
      </c>
      <c r="AJ26">
        <f t="shared" si="23"/>
        <v>0</v>
      </c>
      <c r="AK26">
        <f t="shared" si="24"/>
        <v>52835.00280028682</v>
      </c>
      <c r="AL26">
        <v>0</v>
      </c>
      <c r="AM26">
        <v>0</v>
      </c>
      <c r="AN26">
        <v>0</v>
      </c>
      <c r="AO26">
        <f t="shared" si="25"/>
        <v>0</v>
      </c>
      <c r="AP26" t="e">
        <f t="shared" si="26"/>
        <v>#DIV/0!</v>
      </c>
      <c r="AQ26">
        <v>-1</v>
      </c>
      <c r="AR26" t="s">
        <v>335</v>
      </c>
      <c r="AS26">
        <v>726.78257692307704</v>
      </c>
      <c r="AT26">
        <v>996.54499999999996</v>
      </c>
      <c r="AU26">
        <f t="shared" si="27"/>
        <v>0.27069768357366997</v>
      </c>
      <c r="AV26">
        <v>0.5</v>
      </c>
      <c r="AW26">
        <f t="shared" si="28"/>
        <v>1681.3401000838039</v>
      </c>
      <c r="AX26">
        <f t="shared" si="29"/>
        <v>38.743078130100912</v>
      </c>
      <c r="AY26">
        <f t="shared" si="30"/>
        <v>227.56743519610407</v>
      </c>
      <c r="AZ26">
        <f t="shared" si="31"/>
        <v>0.44307582698222359</v>
      </c>
      <c r="BA26">
        <f t="shared" si="32"/>
        <v>2.3637738806158239E-2</v>
      </c>
      <c r="BB26">
        <f t="shared" si="33"/>
        <v>-1</v>
      </c>
      <c r="BC26" t="s">
        <v>336</v>
      </c>
      <c r="BD26">
        <v>555</v>
      </c>
      <c r="BE26">
        <f t="shared" si="34"/>
        <v>441.54499999999996</v>
      </c>
      <c r="BF26">
        <f t="shared" si="35"/>
        <v>0.6109511444516933</v>
      </c>
      <c r="BG26">
        <f t="shared" si="36"/>
        <v>1.7955765765765765</v>
      </c>
      <c r="BH26">
        <f t="shared" si="37"/>
        <v>0.27069768357366997</v>
      </c>
      <c r="BI26" t="e">
        <f t="shared" si="38"/>
        <v>#DIV/0!</v>
      </c>
      <c r="BJ26">
        <v>1994</v>
      </c>
      <c r="BK26">
        <v>300</v>
      </c>
      <c r="BL26">
        <v>300</v>
      </c>
      <c r="BM26">
        <v>300</v>
      </c>
      <c r="BN26">
        <v>10314</v>
      </c>
      <c r="BO26">
        <v>924.55399999999997</v>
      </c>
      <c r="BP26">
        <v>-6.8705299999999997E-3</v>
      </c>
      <c r="BQ26">
        <v>-1.2950999999999999</v>
      </c>
      <c r="BR26">
        <f t="shared" si="39"/>
        <v>2000.17</v>
      </c>
      <c r="BS26">
        <f t="shared" si="40"/>
        <v>1681.3401000838039</v>
      </c>
      <c r="BT26">
        <f t="shared" si="41"/>
        <v>0.84059859916097324</v>
      </c>
      <c r="BU26">
        <f t="shared" si="42"/>
        <v>0.19119719832194651</v>
      </c>
      <c r="BV26" t="s">
        <v>280</v>
      </c>
      <c r="BW26">
        <v>1566683953.9000001</v>
      </c>
      <c r="BX26">
        <v>750.64499999999998</v>
      </c>
      <c r="BY26">
        <v>799.95799999999997</v>
      </c>
      <c r="BZ26">
        <v>18.080100000000002</v>
      </c>
      <c r="CA26">
        <v>14.3786</v>
      </c>
      <c r="CB26">
        <v>500.09</v>
      </c>
      <c r="CC26">
        <v>99.631799999999998</v>
      </c>
      <c r="CD26">
        <v>0.10014000000000001</v>
      </c>
      <c r="CE26">
        <v>25.488199999999999</v>
      </c>
      <c r="CF26">
        <v>26.886900000000001</v>
      </c>
      <c r="CG26">
        <v>999.9</v>
      </c>
      <c r="CH26">
        <v>9977.5</v>
      </c>
      <c r="CI26">
        <v>0</v>
      </c>
      <c r="CJ26">
        <v>210.86199999999999</v>
      </c>
      <c r="CK26">
        <v>2000.17</v>
      </c>
      <c r="CL26">
        <v>0.97999800000000004</v>
      </c>
      <c r="CM26">
        <v>2.00018E-2</v>
      </c>
      <c r="CN26">
        <v>0</v>
      </c>
      <c r="CO26">
        <v>727.149</v>
      </c>
      <c r="CP26">
        <v>4.99986</v>
      </c>
      <c r="CQ26">
        <v>18216.7</v>
      </c>
      <c r="CR26">
        <v>16273.6</v>
      </c>
      <c r="CS26">
        <v>44.625</v>
      </c>
      <c r="CT26">
        <v>45.5</v>
      </c>
      <c r="CU26">
        <v>44.875</v>
      </c>
      <c r="CV26">
        <v>45.561999999999998</v>
      </c>
      <c r="CW26">
        <v>46.25</v>
      </c>
      <c r="CX26">
        <v>1955.26</v>
      </c>
      <c r="CY26">
        <v>39.909999999999997</v>
      </c>
      <c r="CZ26">
        <v>0</v>
      </c>
      <c r="DA26">
        <v>112.80000019073501</v>
      </c>
      <c r="DB26">
        <v>726.78257692307704</v>
      </c>
      <c r="DC26">
        <v>0.40830768826117297</v>
      </c>
      <c r="DD26">
        <v>2249.9316286861899</v>
      </c>
      <c r="DE26">
        <v>16627.680769230799</v>
      </c>
      <c r="DF26">
        <v>15</v>
      </c>
      <c r="DG26">
        <v>1566683907.9000001</v>
      </c>
      <c r="DH26" t="s">
        <v>337</v>
      </c>
      <c r="DI26">
        <v>146</v>
      </c>
      <c r="DJ26">
        <v>-0.375</v>
      </c>
      <c r="DK26">
        <v>7.4999999999999997E-2</v>
      </c>
      <c r="DL26">
        <v>800</v>
      </c>
      <c r="DM26">
        <v>14</v>
      </c>
      <c r="DN26">
        <v>0.03</v>
      </c>
      <c r="DO26">
        <v>0.02</v>
      </c>
      <c r="DP26">
        <v>38.916554464277297</v>
      </c>
      <c r="DQ26">
        <v>-0.18417763748840199</v>
      </c>
      <c r="DR26">
        <v>0.108047390344005</v>
      </c>
      <c r="DS26">
        <v>1</v>
      </c>
      <c r="DT26">
        <v>0.18205877311292001</v>
      </c>
      <c r="DU26">
        <v>1.0389915227436699E-2</v>
      </c>
      <c r="DV26">
        <v>2.8880086945696601E-3</v>
      </c>
      <c r="DW26">
        <v>1</v>
      </c>
      <c r="DX26">
        <v>2</v>
      </c>
      <c r="DY26">
        <v>2</v>
      </c>
      <c r="DZ26" t="s">
        <v>327</v>
      </c>
      <c r="EA26">
        <v>1.8666400000000001</v>
      </c>
      <c r="EB26">
        <v>1.86324</v>
      </c>
      <c r="EC26">
        <v>1.8688899999999999</v>
      </c>
      <c r="ED26">
        <v>1.8668199999999999</v>
      </c>
      <c r="EE26">
        <v>1.87148</v>
      </c>
      <c r="EF26">
        <v>1.8639699999999999</v>
      </c>
      <c r="EG26">
        <v>1.86554</v>
      </c>
      <c r="EH26">
        <v>1.8655200000000001</v>
      </c>
      <c r="EI26" t="s">
        <v>283</v>
      </c>
      <c r="EJ26" t="s">
        <v>19</v>
      </c>
      <c r="EK26" t="s">
        <v>19</v>
      </c>
      <c r="EL26" t="s">
        <v>19</v>
      </c>
      <c r="EM26" t="s">
        <v>284</v>
      </c>
      <c r="EN26" t="s">
        <v>285</v>
      </c>
      <c r="EO26" t="s">
        <v>286</v>
      </c>
      <c r="EP26" t="s">
        <v>286</v>
      </c>
      <c r="EQ26" t="s">
        <v>286</v>
      </c>
      <c r="ER26" t="s">
        <v>286</v>
      </c>
      <c r="ES26">
        <v>0</v>
      </c>
      <c r="ET26">
        <v>100</v>
      </c>
      <c r="EU26">
        <v>100</v>
      </c>
      <c r="EV26">
        <v>-0.375</v>
      </c>
      <c r="EW26">
        <v>7.4999999999999997E-2</v>
      </c>
      <c r="EX26">
        <v>2</v>
      </c>
      <c r="EY26">
        <v>508.55599999999998</v>
      </c>
      <c r="EZ26">
        <v>530.70600000000002</v>
      </c>
      <c r="FA26">
        <v>20.344799999999999</v>
      </c>
      <c r="FB26">
        <v>31.0183</v>
      </c>
      <c r="FC26">
        <v>29.999700000000001</v>
      </c>
      <c r="FD26">
        <v>30.91</v>
      </c>
      <c r="FE26">
        <v>30.888200000000001</v>
      </c>
      <c r="FF26">
        <v>38.636400000000002</v>
      </c>
      <c r="FG26">
        <v>34.5623</v>
      </c>
      <c r="FH26">
        <v>0</v>
      </c>
      <c r="FI26">
        <v>20.431899999999999</v>
      </c>
      <c r="FJ26">
        <v>800</v>
      </c>
      <c r="FK26">
        <v>14.3803</v>
      </c>
      <c r="FL26">
        <v>101.07599999999999</v>
      </c>
      <c r="FM26">
        <v>101.71899999999999</v>
      </c>
    </row>
    <row r="27" spans="1:169" x14ac:dyDescent="0.25">
      <c r="A27">
        <v>12</v>
      </c>
      <c r="B27">
        <v>1566684029.9000001</v>
      </c>
      <c r="C27">
        <v>1307.10000014305</v>
      </c>
      <c r="D27" t="s">
        <v>338</v>
      </c>
      <c r="E27" t="s">
        <v>339</v>
      </c>
      <c r="G27">
        <v>1566684029.9000001</v>
      </c>
      <c r="H27">
        <f t="shared" si="0"/>
        <v>2.7022797173440276E-3</v>
      </c>
      <c r="I27">
        <f t="shared" si="1"/>
        <v>39.229323564984021</v>
      </c>
      <c r="J27">
        <f t="shared" si="2"/>
        <v>949.79100000000005</v>
      </c>
      <c r="K27">
        <f t="shared" si="3"/>
        <v>500.05915869556071</v>
      </c>
      <c r="L27">
        <f t="shared" si="4"/>
        <v>49.872957140087145</v>
      </c>
      <c r="M27">
        <f t="shared" si="5"/>
        <v>94.726563870174004</v>
      </c>
      <c r="N27">
        <f t="shared" si="6"/>
        <v>0.15119441849618173</v>
      </c>
      <c r="O27">
        <f t="shared" si="7"/>
        <v>2.2560339835361307</v>
      </c>
      <c r="P27">
        <f t="shared" si="8"/>
        <v>0.14578233439898119</v>
      </c>
      <c r="Q27">
        <f t="shared" si="9"/>
        <v>9.1584073264711852E-2</v>
      </c>
      <c r="R27">
        <f t="shared" si="10"/>
        <v>321.42282876307416</v>
      </c>
      <c r="S27">
        <f t="shared" si="11"/>
        <v>27.222915004902536</v>
      </c>
      <c r="T27">
        <f t="shared" si="12"/>
        <v>27.123100000000001</v>
      </c>
      <c r="U27">
        <f t="shared" si="13"/>
        <v>3.605118705117472</v>
      </c>
      <c r="V27">
        <f t="shared" si="14"/>
        <v>54.48827716957738</v>
      </c>
      <c r="W27">
        <f t="shared" si="15"/>
        <v>1.8065637941732002</v>
      </c>
      <c r="X27">
        <f t="shared" si="16"/>
        <v>3.3155091113467337</v>
      </c>
      <c r="Y27">
        <f t="shared" si="17"/>
        <v>1.7985549109442718</v>
      </c>
      <c r="Z27">
        <f t="shared" si="18"/>
        <v>-119.17053553487162</v>
      </c>
      <c r="AA27">
        <f t="shared" si="19"/>
        <v>-172.66212092932003</v>
      </c>
      <c r="AB27">
        <f t="shared" si="20"/>
        <v>-16.42019635605476</v>
      </c>
      <c r="AC27">
        <f t="shared" si="21"/>
        <v>13.169975942827762</v>
      </c>
      <c r="AD27">
        <v>-4.1346388289760901E-2</v>
      </c>
      <c r="AE27">
        <v>4.6414942997808899E-2</v>
      </c>
      <c r="AF27">
        <v>3.4660143039806699</v>
      </c>
      <c r="AG27">
        <v>0</v>
      </c>
      <c r="AH27">
        <v>0</v>
      </c>
      <c r="AI27">
        <f t="shared" si="22"/>
        <v>1</v>
      </c>
      <c r="AJ27">
        <f t="shared" si="23"/>
        <v>0</v>
      </c>
      <c r="AK27">
        <f t="shared" si="24"/>
        <v>52950.421536100759</v>
      </c>
      <c r="AL27">
        <v>0</v>
      </c>
      <c r="AM27">
        <v>0</v>
      </c>
      <c r="AN27">
        <v>0</v>
      </c>
      <c r="AO27">
        <f t="shared" si="25"/>
        <v>0</v>
      </c>
      <c r="AP27" t="e">
        <f t="shared" si="26"/>
        <v>#DIV/0!</v>
      </c>
      <c r="AQ27">
        <v>-1</v>
      </c>
      <c r="AR27" t="s">
        <v>340</v>
      </c>
      <c r="AS27">
        <v>725.24469230769205</v>
      </c>
      <c r="AT27">
        <v>1001.23</v>
      </c>
      <c r="AU27">
        <f t="shared" si="27"/>
        <v>0.27564626278907745</v>
      </c>
      <c r="AV27">
        <v>0.5</v>
      </c>
      <c r="AW27">
        <f t="shared" si="28"/>
        <v>1681.1049000838154</v>
      </c>
      <c r="AX27">
        <f t="shared" si="29"/>
        <v>39.229323564984021</v>
      </c>
      <c r="AY27">
        <f t="shared" si="30"/>
        <v>231.69514153225458</v>
      </c>
      <c r="AZ27">
        <f t="shared" si="31"/>
        <v>0.44476294158185437</v>
      </c>
      <c r="BA27">
        <f t="shared" si="32"/>
        <v>2.3930287493051917E-2</v>
      </c>
      <c r="BB27">
        <f t="shared" si="33"/>
        <v>-1</v>
      </c>
      <c r="BC27" t="s">
        <v>341</v>
      </c>
      <c r="BD27">
        <v>555.91999999999996</v>
      </c>
      <c r="BE27">
        <f t="shared" si="34"/>
        <v>445.31000000000006</v>
      </c>
      <c r="BF27">
        <f t="shared" si="35"/>
        <v>0.61975995978600962</v>
      </c>
      <c r="BG27">
        <f t="shared" si="36"/>
        <v>1.8010325226651318</v>
      </c>
      <c r="BH27">
        <f t="shared" si="37"/>
        <v>0.27564626278907739</v>
      </c>
      <c r="BI27" t="e">
        <f t="shared" si="38"/>
        <v>#DIV/0!</v>
      </c>
      <c r="BJ27">
        <v>1996</v>
      </c>
      <c r="BK27">
        <v>300</v>
      </c>
      <c r="BL27">
        <v>300</v>
      </c>
      <c r="BM27">
        <v>300</v>
      </c>
      <c r="BN27">
        <v>10313.6</v>
      </c>
      <c r="BO27">
        <v>925.57299999999998</v>
      </c>
      <c r="BP27">
        <v>-6.8703499999999999E-3</v>
      </c>
      <c r="BQ27">
        <v>-1.36652</v>
      </c>
      <c r="BR27">
        <f t="shared" si="39"/>
        <v>1999.89</v>
      </c>
      <c r="BS27">
        <f t="shared" si="40"/>
        <v>1681.1049000838154</v>
      </c>
      <c r="BT27">
        <f t="shared" si="41"/>
        <v>0.84059868296947104</v>
      </c>
      <c r="BU27">
        <f t="shared" si="42"/>
        <v>0.19119736593894224</v>
      </c>
      <c r="BV27" t="s">
        <v>280</v>
      </c>
      <c r="BW27">
        <v>1566684029.9000001</v>
      </c>
      <c r="BX27">
        <v>949.79100000000005</v>
      </c>
      <c r="BY27">
        <v>999.94299999999998</v>
      </c>
      <c r="BZ27">
        <v>18.113800000000001</v>
      </c>
      <c r="CA27">
        <v>14.93</v>
      </c>
      <c r="CB27">
        <v>500.03100000000001</v>
      </c>
      <c r="CC27">
        <v>99.634100000000004</v>
      </c>
      <c r="CD27">
        <v>0.10001400000000001</v>
      </c>
      <c r="CE27">
        <v>25.703499999999998</v>
      </c>
      <c r="CF27">
        <v>27.123100000000001</v>
      </c>
      <c r="CG27">
        <v>999.9</v>
      </c>
      <c r="CH27">
        <v>10007.5</v>
      </c>
      <c r="CI27">
        <v>0</v>
      </c>
      <c r="CJ27">
        <v>731.68</v>
      </c>
      <c r="CK27">
        <v>1999.89</v>
      </c>
      <c r="CL27">
        <v>0.97999499999999995</v>
      </c>
      <c r="CM27">
        <v>2.0004899999999999E-2</v>
      </c>
      <c r="CN27">
        <v>0</v>
      </c>
      <c r="CO27">
        <v>725.298</v>
      </c>
      <c r="CP27">
        <v>4.99986</v>
      </c>
      <c r="CQ27">
        <v>19092.8</v>
      </c>
      <c r="CR27">
        <v>16271.2</v>
      </c>
      <c r="CS27">
        <v>44.561999999999998</v>
      </c>
      <c r="CT27">
        <v>45.436999999999998</v>
      </c>
      <c r="CU27">
        <v>44.875</v>
      </c>
      <c r="CV27">
        <v>45.436999999999998</v>
      </c>
      <c r="CW27">
        <v>46.125</v>
      </c>
      <c r="CX27">
        <v>1954.98</v>
      </c>
      <c r="CY27">
        <v>39.909999999999997</v>
      </c>
      <c r="CZ27">
        <v>0</v>
      </c>
      <c r="DA27">
        <v>75.300000190734906</v>
      </c>
      <c r="DB27">
        <v>725.24469230769205</v>
      </c>
      <c r="DC27">
        <v>0.90694016114092302</v>
      </c>
      <c r="DD27">
        <v>467.07692348698703</v>
      </c>
      <c r="DE27">
        <v>18954</v>
      </c>
      <c r="DF27">
        <v>15</v>
      </c>
      <c r="DG27">
        <v>1566684058.9000001</v>
      </c>
      <c r="DH27" t="s">
        <v>342</v>
      </c>
      <c r="DI27">
        <v>147</v>
      </c>
      <c r="DJ27">
        <v>-1.2999999999999999E-2</v>
      </c>
      <c r="DK27">
        <v>8.8999999999999996E-2</v>
      </c>
      <c r="DL27">
        <v>1000</v>
      </c>
      <c r="DM27">
        <v>15</v>
      </c>
      <c r="DN27">
        <v>0.05</v>
      </c>
      <c r="DO27">
        <v>0.03</v>
      </c>
      <c r="DP27">
        <v>39.427021302377099</v>
      </c>
      <c r="DQ27">
        <v>-0.24222502013022701</v>
      </c>
      <c r="DR27">
        <v>0.24172555131603901</v>
      </c>
      <c r="DS27">
        <v>1</v>
      </c>
      <c r="DT27">
        <v>0.160893537563677</v>
      </c>
      <c r="DU27">
        <v>-3.8533081281105303E-2</v>
      </c>
      <c r="DV27">
        <v>7.4882050224395497E-3</v>
      </c>
      <c r="DW27">
        <v>1</v>
      </c>
      <c r="DX27">
        <v>2</v>
      </c>
      <c r="DY27">
        <v>2</v>
      </c>
      <c r="DZ27" t="s">
        <v>327</v>
      </c>
      <c r="EA27">
        <v>1.8666400000000001</v>
      </c>
      <c r="EB27">
        <v>1.86324</v>
      </c>
      <c r="EC27">
        <v>1.86887</v>
      </c>
      <c r="ED27">
        <v>1.8668</v>
      </c>
      <c r="EE27">
        <v>1.8714599999999999</v>
      </c>
      <c r="EF27">
        <v>1.86395</v>
      </c>
      <c r="EG27">
        <v>1.86554</v>
      </c>
      <c r="EH27">
        <v>1.8654299999999999</v>
      </c>
      <c r="EI27" t="s">
        <v>283</v>
      </c>
      <c r="EJ27" t="s">
        <v>19</v>
      </c>
      <c r="EK27" t="s">
        <v>19</v>
      </c>
      <c r="EL27" t="s">
        <v>19</v>
      </c>
      <c r="EM27" t="s">
        <v>284</v>
      </c>
      <c r="EN27" t="s">
        <v>285</v>
      </c>
      <c r="EO27" t="s">
        <v>286</v>
      </c>
      <c r="EP27" t="s">
        <v>286</v>
      </c>
      <c r="EQ27" t="s">
        <v>286</v>
      </c>
      <c r="ER27" t="s">
        <v>286</v>
      </c>
      <c r="ES27">
        <v>0</v>
      </c>
      <c r="ET27">
        <v>100</v>
      </c>
      <c r="EU27">
        <v>100</v>
      </c>
      <c r="EV27">
        <v>-1.2999999999999999E-2</v>
      </c>
      <c r="EW27">
        <v>8.8999999999999996E-2</v>
      </c>
      <c r="EX27">
        <v>2</v>
      </c>
      <c r="EY27">
        <v>508.64699999999999</v>
      </c>
      <c r="EZ27">
        <v>532.09699999999998</v>
      </c>
      <c r="FA27">
        <v>20.616700000000002</v>
      </c>
      <c r="FB27">
        <v>30.988600000000002</v>
      </c>
      <c r="FC27">
        <v>29.999700000000001</v>
      </c>
      <c r="FD27">
        <v>30.901900000000001</v>
      </c>
      <c r="FE27">
        <v>30.882899999999999</v>
      </c>
      <c r="FF27">
        <v>46.271999999999998</v>
      </c>
      <c r="FG27">
        <v>30.612400000000001</v>
      </c>
      <c r="FH27">
        <v>0</v>
      </c>
      <c r="FI27">
        <v>20.531400000000001</v>
      </c>
      <c r="FJ27">
        <v>1000</v>
      </c>
      <c r="FK27">
        <v>15.0776</v>
      </c>
      <c r="FL27">
        <v>101.077</v>
      </c>
      <c r="FM27">
        <v>101.723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28610</cp:lastModifiedBy>
  <dcterms:created xsi:type="dcterms:W3CDTF">2019-08-24T17:01:10Z</dcterms:created>
  <dcterms:modified xsi:type="dcterms:W3CDTF">2019-08-27T21:15:25Z</dcterms:modified>
</cp:coreProperties>
</file>