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90139AED-2588-48F1-A955-EC43BFBDCC7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M27" i="1" l="1"/>
  <c r="BL27" i="1"/>
  <c r="BJ27" i="1"/>
  <c r="BI27" i="1"/>
  <c r="BH27" i="1"/>
  <c r="BG27" i="1"/>
  <c r="BF27" i="1"/>
  <c r="BE27" i="1"/>
  <c r="AZ27" i="1" s="1"/>
  <c r="BB27" i="1"/>
  <c r="AU27" i="1"/>
  <c r="AO27" i="1"/>
  <c r="AP27" i="1" s="1"/>
  <c r="AK27" i="1"/>
  <c r="AI27" i="1" s="1"/>
  <c r="X27" i="1"/>
  <c r="V27" i="1" s="1"/>
  <c r="W27" i="1"/>
  <c r="O27" i="1"/>
  <c r="BM26" i="1"/>
  <c r="BL26" i="1"/>
  <c r="BK26" i="1" s="1"/>
  <c r="BJ26" i="1"/>
  <c r="BI26" i="1"/>
  <c r="BH26" i="1"/>
  <c r="BG26" i="1"/>
  <c r="BF26" i="1"/>
  <c r="BE26" i="1"/>
  <c r="AZ26" i="1" s="1"/>
  <c r="BB26" i="1"/>
  <c r="AU26" i="1"/>
  <c r="AP26" i="1"/>
  <c r="AO26" i="1"/>
  <c r="AK26" i="1"/>
  <c r="AI26" i="1"/>
  <c r="M26" i="1" s="1"/>
  <c r="X26" i="1"/>
  <c r="W26" i="1"/>
  <c r="V26" i="1"/>
  <c r="O26" i="1"/>
  <c r="BM25" i="1"/>
  <c r="BL25" i="1"/>
  <c r="BJ25" i="1"/>
  <c r="BI25" i="1"/>
  <c r="BH25" i="1"/>
  <c r="BG25" i="1"/>
  <c r="BF25" i="1"/>
  <c r="BE25" i="1"/>
  <c r="AZ25" i="1" s="1"/>
  <c r="BB25" i="1"/>
  <c r="AU25" i="1"/>
  <c r="AO25" i="1"/>
  <c r="AP25" i="1" s="1"/>
  <c r="AK25" i="1"/>
  <c r="AI25" i="1" s="1"/>
  <c r="X25" i="1"/>
  <c r="W25" i="1"/>
  <c r="V25" i="1" s="1"/>
  <c r="O25" i="1"/>
  <c r="BM24" i="1"/>
  <c r="BL24" i="1"/>
  <c r="BJ24" i="1"/>
  <c r="BI24" i="1"/>
  <c r="BH24" i="1"/>
  <c r="BG24" i="1"/>
  <c r="BF24" i="1"/>
  <c r="BE24" i="1"/>
  <c r="AZ24" i="1" s="1"/>
  <c r="BB24" i="1"/>
  <c r="AU24" i="1"/>
  <c r="AO24" i="1"/>
  <c r="AP24" i="1" s="1"/>
  <c r="AK24" i="1"/>
  <c r="AI24" i="1" s="1"/>
  <c r="X24" i="1"/>
  <c r="W24" i="1"/>
  <c r="V24" i="1" s="1"/>
  <c r="O24" i="1"/>
  <c r="BM23" i="1"/>
  <c r="BL23" i="1"/>
  <c r="BJ23" i="1"/>
  <c r="BI23" i="1"/>
  <c r="BH23" i="1"/>
  <c r="BG23" i="1"/>
  <c r="BF23" i="1"/>
  <c r="BE23" i="1"/>
  <c r="BB23" i="1"/>
  <c r="AZ23" i="1"/>
  <c r="AU23" i="1"/>
  <c r="AO23" i="1"/>
  <c r="AP23" i="1" s="1"/>
  <c r="AK23" i="1"/>
  <c r="AI23" i="1" s="1"/>
  <c r="X23" i="1"/>
  <c r="W23" i="1"/>
  <c r="V23" i="1" s="1"/>
  <c r="O23" i="1"/>
  <c r="BM22" i="1"/>
  <c r="BL22" i="1"/>
  <c r="BJ22" i="1"/>
  <c r="BI22" i="1"/>
  <c r="BH22" i="1"/>
  <c r="BG22" i="1"/>
  <c r="BF22" i="1"/>
  <c r="BE22" i="1"/>
  <c r="AZ22" i="1" s="1"/>
  <c r="BB22" i="1"/>
  <c r="AU22" i="1"/>
  <c r="AO22" i="1"/>
  <c r="AP22" i="1" s="1"/>
  <c r="AK22" i="1"/>
  <c r="AI22" i="1" s="1"/>
  <c r="X22" i="1"/>
  <c r="W22" i="1"/>
  <c r="V22" i="1" s="1"/>
  <c r="O22" i="1"/>
  <c r="BM21" i="1"/>
  <c r="BL21" i="1"/>
  <c r="BJ21" i="1"/>
  <c r="BK21" i="1" s="1"/>
  <c r="AW21" i="1" s="1"/>
  <c r="AY21" i="1" s="1"/>
  <c r="BI21" i="1"/>
  <c r="BH21" i="1"/>
  <c r="BG21" i="1"/>
  <c r="BF21" i="1"/>
  <c r="BE21" i="1"/>
  <c r="AZ21" i="1" s="1"/>
  <c r="BB21" i="1"/>
  <c r="AU21" i="1"/>
  <c r="AP21" i="1"/>
  <c r="AO21" i="1"/>
  <c r="AK21" i="1"/>
  <c r="AI21" i="1" s="1"/>
  <c r="X21" i="1"/>
  <c r="W21" i="1"/>
  <c r="V21" i="1" s="1"/>
  <c r="O21" i="1"/>
  <c r="BM20" i="1"/>
  <c r="BL20" i="1"/>
  <c r="BK20" i="1"/>
  <c r="BJ20" i="1"/>
  <c r="BI20" i="1"/>
  <c r="BH20" i="1"/>
  <c r="BG20" i="1"/>
  <c r="BF20" i="1"/>
  <c r="BE20" i="1"/>
  <c r="AZ20" i="1" s="1"/>
  <c r="BB20" i="1"/>
  <c r="AU20" i="1"/>
  <c r="AO20" i="1"/>
  <c r="AP20" i="1" s="1"/>
  <c r="AK20" i="1"/>
  <c r="AI20" i="1" s="1"/>
  <c r="X20" i="1"/>
  <c r="W20" i="1"/>
  <c r="V20" i="1" s="1"/>
  <c r="O20" i="1"/>
  <c r="BM19" i="1"/>
  <c r="BL19" i="1"/>
  <c r="BJ19" i="1"/>
  <c r="BK19" i="1" s="1"/>
  <c r="AW19" i="1" s="1"/>
  <c r="AY19" i="1" s="1"/>
  <c r="BI19" i="1"/>
  <c r="BH19" i="1"/>
  <c r="BG19" i="1"/>
  <c r="BF19" i="1"/>
  <c r="BE19" i="1"/>
  <c r="AZ19" i="1" s="1"/>
  <c r="BB19" i="1"/>
  <c r="AU19" i="1"/>
  <c r="AO19" i="1"/>
  <c r="AP19" i="1" s="1"/>
  <c r="AK19" i="1"/>
  <c r="AI19" i="1"/>
  <c r="M19" i="1" s="1"/>
  <c r="X19" i="1"/>
  <c r="V19" i="1" s="1"/>
  <c r="W19" i="1"/>
  <c r="O19" i="1"/>
  <c r="BM18" i="1"/>
  <c r="BL18" i="1"/>
  <c r="BJ18" i="1"/>
  <c r="BI18" i="1"/>
  <c r="BH18" i="1"/>
  <c r="BG18" i="1"/>
  <c r="BF18" i="1"/>
  <c r="BE18" i="1"/>
  <c r="BB18" i="1"/>
  <c r="AZ18" i="1"/>
  <c r="AU18" i="1"/>
  <c r="AO18" i="1"/>
  <c r="AP18" i="1" s="1"/>
  <c r="AK18" i="1"/>
  <c r="AI18" i="1" s="1"/>
  <c r="X18" i="1"/>
  <c r="V18" i="1" s="1"/>
  <c r="W18" i="1"/>
  <c r="O18" i="1"/>
  <c r="BM17" i="1"/>
  <c r="BL17" i="1"/>
  <c r="BK17" i="1" s="1"/>
  <c r="BJ17" i="1"/>
  <c r="BI17" i="1"/>
  <c r="BH17" i="1"/>
  <c r="BG17" i="1"/>
  <c r="BF17" i="1"/>
  <c r="BE17" i="1"/>
  <c r="AZ17" i="1" s="1"/>
  <c r="BB17" i="1"/>
  <c r="AU17" i="1"/>
  <c r="AO17" i="1"/>
  <c r="AP17" i="1" s="1"/>
  <c r="AK17" i="1"/>
  <c r="AI17" i="1" s="1"/>
  <c r="X17" i="1"/>
  <c r="W17" i="1"/>
  <c r="V17" i="1"/>
  <c r="O17" i="1"/>
  <c r="J17" i="1" l="1"/>
  <c r="I17" i="1"/>
  <c r="AX17" i="1" s="1"/>
  <c r="H25" i="1"/>
  <c r="Z25" i="1" s="1"/>
  <c r="I25" i="1"/>
  <c r="AX25" i="1" s="1"/>
  <c r="M23" i="1"/>
  <c r="I23" i="1"/>
  <c r="AX23" i="1" s="1"/>
  <c r="AJ23" i="1"/>
  <c r="J24" i="1"/>
  <c r="I24" i="1"/>
  <c r="AX24" i="1" s="1"/>
  <c r="BA24" i="1" s="1"/>
  <c r="H18" i="1"/>
  <c r="I18" i="1"/>
  <c r="AX18" i="1" s="1"/>
  <c r="BK18" i="1"/>
  <c r="BK24" i="1"/>
  <c r="R20" i="1"/>
  <c r="BK22" i="1"/>
  <c r="AW22" i="1" s="1"/>
  <c r="AY22" i="1" s="1"/>
  <c r="BK25" i="1"/>
  <c r="AW25" i="1" s="1"/>
  <c r="AY25" i="1" s="1"/>
  <c r="BK27" i="1"/>
  <c r="AW27" i="1" s="1"/>
  <c r="AY27" i="1" s="1"/>
  <c r="BK23" i="1"/>
  <c r="AJ21" i="1"/>
  <c r="M21" i="1"/>
  <c r="H21" i="1"/>
  <c r="J21" i="1"/>
  <c r="I21" i="1"/>
  <c r="AX21" i="1" s="1"/>
  <c r="BA21" i="1" s="1"/>
  <c r="R24" i="1"/>
  <c r="AW24" i="1"/>
  <c r="AY24" i="1" s="1"/>
  <c r="I22" i="1"/>
  <c r="AX22" i="1" s="1"/>
  <c r="H22" i="1"/>
  <c r="AJ22" i="1"/>
  <c r="M22" i="1"/>
  <c r="J22" i="1"/>
  <c r="S20" i="1"/>
  <c r="T20" i="1" s="1"/>
  <c r="J27" i="1"/>
  <c r="I27" i="1"/>
  <c r="AX27" i="1" s="1"/>
  <c r="H27" i="1"/>
  <c r="AJ27" i="1"/>
  <c r="M27" i="1"/>
  <c r="J20" i="1"/>
  <c r="I20" i="1"/>
  <c r="AX20" i="1" s="1"/>
  <c r="H20" i="1"/>
  <c r="AJ20" i="1"/>
  <c r="M20" i="1"/>
  <c r="R17" i="1"/>
  <c r="AW17" i="1"/>
  <c r="BA17" i="1" s="1"/>
  <c r="R27" i="1"/>
  <c r="Z18" i="1"/>
  <c r="AW18" i="1"/>
  <c r="AY18" i="1" s="1"/>
  <c r="R18" i="1"/>
  <c r="AW23" i="1"/>
  <c r="BA23" i="1" s="1"/>
  <c r="R23" i="1"/>
  <c r="AW26" i="1"/>
  <c r="AY26" i="1" s="1"/>
  <c r="R26" i="1"/>
  <c r="M17" i="1"/>
  <c r="J18" i="1"/>
  <c r="AJ19" i="1"/>
  <c r="AW20" i="1"/>
  <c r="AY20" i="1" s="1"/>
  <c r="H23" i="1"/>
  <c r="M24" i="1"/>
  <c r="J25" i="1"/>
  <c r="AJ26" i="1"/>
  <c r="R21" i="1"/>
  <c r="H26" i="1"/>
  <c r="H19" i="1"/>
  <c r="AJ17" i="1"/>
  <c r="I19" i="1"/>
  <c r="AX19" i="1" s="1"/>
  <c r="BA19" i="1" s="1"/>
  <c r="J23" i="1"/>
  <c r="AJ24" i="1"/>
  <c r="I26" i="1"/>
  <c r="AX26" i="1" s="1"/>
  <c r="H17" i="1"/>
  <c r="M18" i="1"/>
  <c r="J19" i="1"/>
  <c r="R19" i="1"/>
  <c r="H24" i="1"/>
  <c r="M25" i="1"/>
  <c r="J26" i="1"/>
  <c r="AJ18" i="1"/>
  <c r="AJ25" i="1"/>
  <c r="AY23" i="1" l="1"/>
  <c r="R22" i="1"/>
  <c r="BA26" i="1"/>
  <c r="R25" i="1"/>
  <c r="BA20" i="1"/>
  <c r="Z26" i="1"/>
  <c r="U20" i="1"/>
  <c r="Y20" i="1" s="1"/>
  <c r="AA20" i="1"/>
  <c r="AB20" i="1"/>
  <c r="S26" i="1"/>
  <c r="T26" i="1" s="1"/>
  <c r="BA18" i="1"/>
  <c r="S27" i="1"/>
  <c r="T27" i="1" s="1"/>
  <c r="P27" i="1" s="1"/>
  <c r="N27" i="1" s="1"/>
  <c r="Q27" i="1" s="1"/>
  <c r="K27" i="1" s="1"/>
  <c r="L27" i="1" s="1"/>
  <c r="Z27" i="1"/>
  <c r="Z17" i="1"/>
  <c r="S21" i="1"/>
  <c r="T21" i="1" s="1"/>
  <c r="P21" i="1" s="1"/>
  <c r="N21" i="1" s="1"/>
  <c r="Q21" i="1" s="1"/>
  <c r="K21" i="1" s="1"/>
  <c r="L21" i="1" s="1"/>
  <c r="BA27" i="1"/>
  <c r="S18" i="1"/>
  <c r="T18" i="1" s="1"/>
  <c r="Z20" i="1"/>
  <c r="P20" i="1"/>
  <c r="N20" i="1" s="1"/>
  <c r="Q20" i="1" s="1"/>
  <c r="K20" i="1" s="1"/>
  <c r="L20" i="1" s="1"/>
  <c r="S25" i="1"/>
  <c r="T25" i="1" s="1"/>
  <c r="S24" i="1"/>
  <c r="T24" i="1" s="1"/>
  <c r="Z24" i="1"/>
  <c r="Z23" i="1"/>
  <c r="S17" i="1"/>
  <c r="T17" i="1" s="1"/>
  <c r="P17" i="1" s="1"/>
  <c r="N17" i="1" s="1"/>
  <c r="Q17" i="1" s="1"/>
  <c r="K17" i="1" s="1"/>
  <c r="L17" i="1" s="1"/>
  <c r="BA25" i="1"/>
  <c r="S19" i="1"/>
  <c r="T19" i="1" s="1"/>
  <c r="P19" i="1" s="1"/>
  <c r="N19" i="1" s="1"/>
  <c r="Q19" i="1" s="1"/>
  <c r="K19" i="1" s="1"/>
  <c r="L19" i="1" s="1"/>
  <c r="AY17" i="1"/>
  <c r="Z22" i="1"/>
  <c r="Z21" i="1"/>
  <c r="S23" i="1"/>
  <c r="T23" i="1" s="1"/>
  <c r="P23" i="1" s="1"/>
  <c r="N23" i="1" s="1"/>
  <c r="Q23" i="1" s="1"/>
  <c r="K23" i="1" s="1"/>
  <c r="L23" i="1" s="1"/>
  <c r="Z19" i="1"/>
  <c r="S22" i="1"/>
  <c r="T22" i="1" s="1"/>
  <c r="P22" i="1" s="1"/>
  <c r="N22" i="1" s="1"/>
  <c r="Q22" i="1" s="1"/>
  <c r="K22" i="1" s="1"/>
  <c r="L22" i="1" s="1"/>
  <c r="BA22" i="1"/>
  <c r="AA24" i="1" l="1"/>
  <c r="AB24" i="1"/>
  <c r="AC24" i="1" s="1"/>
  <c r="U24" i="1"/>
  <c r="Y24" i="1" s="1"/>
  <c r="U26" i="1"/>
  <c r="Y26" i="1" s="1"/>
  <c r="AB26" i="1"/>
  <c r="AA26" i="1"/>
  <c r="AC20" i="1"/>
  <c r="U18" i="1"/>
  <c r="Y18" i="1" s="1"/>
  <c r="AB18" i="1"/>
  <c r="AA18" i="1"/>
  <c r="P18" i="1"/>
  <c r="N18" i="1" s="1"/>
  <c r="Q18" i="1" s="1"/>
  <c r="K18" i="1" s="1"/>
  <c r="L18" i="1" s="1"/>
  <c r="U23" i="1"/>
  <c r="Y23" i="1" s="1"/>
  <c r="AB23" i="1"/>
  <c r="AC23" i="1" s="1"/>
  <c r="AA23" i="1"/>
  <c r="U19" i="1"/>
  <c r="Y19" i="1" s="1"/>
  <c r="AB19" i="1"/>
  <c r="AA19" i="1"/>
  <c r="P24" i="1"/>
  <c r="N24" i="1" s="1"/>
  <c r="Q24" i="1" s="1"/>
  <c r="K24" i="1" s="1"/>
  <c r="L24" i="1" s="1"/>
  <c r="U27" i="1"/>
  <c r="Y27" i="1" s="1"/>
  <c r="AB27" i="1"/>
  <c r="AA27" i="1"/>
  <c r="P26" i="1"/>
  <c r="N26" i="1" s="1"/>
  <c r="Q26" i="1" s="1"/>
  <c r="K26" i="1" s="1"/>
  <c r="L26" i="1" s="1"/>
  <c r="AA17" i="1"/>
  <c r="AB17" i="1"/>
  <c r="U17" i="1"/>
  <c r="Y17" i="1" s="1"/>
  <c r="U21" i="1"/>
  <c r="Y21" i="1" s="1"/>
  <c r="AB21" i="1"/>
  <c r="AC21" i="1" s="1"/>
  <c r="AA21" i="1"/>
  <c r="U25" i="1"/>
  <c r="Y25" i="1" s="1"/>
  <c r="AB25" i="1"/>
  <c r="AA25" i="1"/>
  <c r="P25" i="1"/>
  <c r="N25" i="1" s="1"/>
  <c r="Q25" i="1" s="1"/>
  <c r="K25" i="1" s="1"/>
  <c r="L25" i="1" s="1"/>
  <c r="U22" i="1"/>
  <c r="Y22" i="1" s="1"/>
  <c r="AB22" i="1"/>
  <c r="AA22" i="1"/>
  <c r="AC18" i="1" l="1"/>
  <c r="AC27" i="1"/>
  <c r="AC22" i="1"/>
  <c r="AC26" i="1"/>
  <c r="AC17" i="1"/>
  <c r="AC19" i="1"/>
  <c r="AC25" i="1"/>
</calcChain>
</file>

<file path=xl/sharedStrings.xml><?xml version="1.0" encoding="utf-8"?>
<sst xmlns="http://schemas.openxmlformats.org/spreadsheetml/2006/main" count="705" uniqueCount="329">
  <si>
    <t>File opened</t>
  </si>
  <si>
    <t>2019-08-25 11:07:39</t>
  </si>
  <si>
    <t>Console s/n</t>
  </si>
  <si>
    <t>68C-901314</t>
  </si>
  <si>
    <t>Console ver</t>
  </si>
  <si>
    <t>Bluestem v.1.3.17</t>
  </si>
  <si>
    <t>Scripts ver</t>
  </si>
  <si>
    <t>2018.12  1.3.16, Nov 2018</t>
  </si>
  <si>
    <t>Head s/n</t>
  </si>
  <si>
    <t>68H-581314</t>
  </si>
  <si>
    <t>Head ver</t>
  </si>
  <si>
    <t>1.3.1</t>
  </si>
  <si>
    <t>Head cal</t>
  </si>
  <si>
    <t>{"chamberpressurezero": "2.54428", "h2obspanconc1": "12.65", "oxygen": "21", "h2obspanconc2": "0", "co2aspan1": "0.989248", "co2bspanconc2": "0", "h2oazero": "1.0423", "flowmeterzero": "0.98973", "h2oaspan2b": "0.0637527", "ssa_ref": "48151.7", "co2bspan2b": "0.171128", "h2obspan2": "0", "h2obzero": "1.03857", "co2bzero": "0.883364", "co2bspan2a": "0.173013", "h2oaspan2a": "0.0639919", "co2aspanconc2": "0", "h2oaspan2": "0", "h2oaspan1": "0.996261", "co2bspanconc1": "993.2", "co2azero": "0.905448", "co2aspan2a": "0.170673", "co2aspan2": "0", "co2bspan1": "0.989102", "flowbzero": "0.27328", "co2aspanconc1": "993.2", "flowazero": "0.397", "h2obspan2a": "0.0654143", "co2aspan2b": "0.168838", "tazero": "0.0490437", "ssb_ref": "48598.6", "h2obspan2b": "0.0652267", "h2obspan1": "0.997132", "tbzero": "0.0887165", "h2oaspanconc1": "12.65", "h2oaspanconc2": "0", "co2bspan2": "0"}</t>
  </si>
  <si>
    <t>Chamber type</t>
  </si>
  <si>
    <t>6800-01A</t>
  </si>
  <si>
    <t>Chamber s/n</t>
  </si>
  <si>
    <t>MPF-651261</t>
  </si>
  <si>
    <t>Chamber rev</t>
  </si>
  <si>
    <t>0</t>
  </si>
  <si>
    <t>Chamber cal</t>
  </si>
  <si>
    <t>Fluorometer</t>
  </si>
  <si>
    <t>Flr. Version</t>
  </si>
  <si>
    <t>11:07:39</t>
  </si>
  <si>
    <t>Stability Definition:	gsw (GasEx): Slp&lt;0.25 Std&lt;0.05 Per=15	A (GasEx): Slp&lt;0.2 Std&lt;1 Per=15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</si>
  <si>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</si>
  <si>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</si>
  <si>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</si>
  <si>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</si>
  <si>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</si>
  <si>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</si>
  <si>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</si>
  <si>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</si>
  <si>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</si>
  <si>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</si>
  <si>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</si>
  <si>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</si>
  <si>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</si>
  <si>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</si>
  <si>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</si>
  <si>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</si>
  <si>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</si>
  <si>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</si>
  <si>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</si>
  <si>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</si>
  <si>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</si>
  <si>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</si>
  <si>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</si>
  <si>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</si>
  <si>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</si>
  <si>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</si>
  <si>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</si>
  <si>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</si>
  <si>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</si>
  <si>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</si>
  <si>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</si>
  <si>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</si>
  <si>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</si>
  <si>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</si>
  <si>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</si>
  <si>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</si>
  <si>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</si>
  <si>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</si>
  <si>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</si>
  <si>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</si>
  <si>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</si>
  <si>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</si>
  <si>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</si>
  <si>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251.918 251.477 382.709 646.662 912.391 1122 1283.63 1411.44</t>
  </si>
  <si>
    <t>Fs_true</t>
  </si>
  <si>
    <t>213.721 212.137 398.868 598.142 809.163 1014.92 1198.57 1401.82</t>
  </si>
  <si>
    <t>leak_wt</t>
  </si>
  <si>
    <t>Sys</t>
  </si>
  <si>
    <t>UserDefVar</t>
  </si>
  <si>
    <t>GasEx</t>
  </si>
  <si>
    <t>Leak</t>
  </si>
  <si>
    <t>FLR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</si>
  <si>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</si>
  <si>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</si>
  <si>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</si>
  <si>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</si>
  <si>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</si>
  <si>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</si>
  <si>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</si>
  <si>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</si>
  <si>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</si>
  <si>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</si>
  <si>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</si>
  <si>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</si>
  <si>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</si>
  <si>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</si>
  <si>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</si>
  <si>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</si>
  <si>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</si>
  <si>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</si>
  <si>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</si>
  <si>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</si>
  <si>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</si>
  <si>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</si>
  <si>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</si>
  <si>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</si>
  <si>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</si>
  <si>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</si>
  <si>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</si>
  <si>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</si>
  <si>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</si>
  <si>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</si>
  <si>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</si>
  <si>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</si>
  <si>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</si>
  <si>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</si>
  <si>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</si>
  <si>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</si>
  <si>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</si>
  <si>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</si>
  <si>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</si>
  <si>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</si>
  <si>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</si>
  <si>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</si>
  <si>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</si>
  <si>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</si>
  <si>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</si>
  <si>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</si>
  <si>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</si>
  <si>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</si>
  <si>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</si>
  <si>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</si>
  <si>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</si>
  <si>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</si>
  <si>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</si>
  <si>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</si>
  <si>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</si>
  <si>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</si>
  <si>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</si>
  <si>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</si>
  <si>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</si>
  <si>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</si>
  <si>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</si>
  <si>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</si>
  <si>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</si>
  <si>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</si>
  <si>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</si>
  <si>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</si>
  <si>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</si>
  <si>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</si>
  <si>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</si>
  <si>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</si>
  <si>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</si>
  <si>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</si>
  <si>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</si>
  <si>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</si>
  <si>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</si>
  <si>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</si>
  <si>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</si>
  <si>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</si>
  <si>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</si>
  <si>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</si>
  <si>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</si>
  <si>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</si>
  <si>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</si>
  <si>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</si>
  <si>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</si>
  <si>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</si>
  <si>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</si>
  <si>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</si>
  <si>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</si>
  <si>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</si>
  <si>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</si>
  <si>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</si>
  <si>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</si>
  <si>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</si>
  <si>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</si>
  <si>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</si>
  <si>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</si>
  <si>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</si>
  <si>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</si>
  <si>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</si>
  <si>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</si>
  <si>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</si>
  <si>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</si>
  <si>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</si>
  <si>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</si>
  <si>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</si>
  <si>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</si>
  <si>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</si>
  <si>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</si>
  <si>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</si>
  <si>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</si>
  <si>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</si>
  <si>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</si>
  <si>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</si>
  <si>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</si>
  <si>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</si>
  <si>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</si>
  <si>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</si>
  <si>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</si>
  <si>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</si>
  <si>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</si>
  <si>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</si>
  <si>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</si>
  <si>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</si>
  <si>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</si>
  <si>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</si>
  <si>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</si>
  <si>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</si>
  <si>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</si>
  <si>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</si>
  <si>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</si>
  <si>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</si>
  <si>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</si>
  <si>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</si>
  <si>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</si>
  <si>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</si>
  <si>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</si>
  <si>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</si>
  <si>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</si>
  <si>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</si>
  <si>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</si>
  <si>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</si>
  <si>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</si>
  <si>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</si>
  <si>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</si>
  <si>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</si>
  <si>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</si>
  <si>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</si>
  <si>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</si>
  <si>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</si>
  <si>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</si>
  <si>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</si>
  <si>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</si>
  <si>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</si>
  <si>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</si>
  <si>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</si>
  <si>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</si>
  <si>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</si>
  <si>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</si>
  <si>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</si>
  <si>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</si>
  <si>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</si>
  <si>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</si>
  <si>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</si>
  <si>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</si>
  <si>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</si>
  <si>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</si>
  <si>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</si>
  <si>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</si>
  <si>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</si>
  <si>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</si>
  <si>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</si>
  <si>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</si>
  <si>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</si>
  <si>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</si>
  <si>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</si>
  <si>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</si>
  <si>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</si>
  <si>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</si>
  <si>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</si>
  <si>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</si>
  <si>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</si>
  <si>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</si>
  <si>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</si>
  <si>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</si>
  <si>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</si>
  <si>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</si>
  <si>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</si>
  <si>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</si>
  <si>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</si>
  <si>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20190825 11:30:27</t>
  </si>
  <si>
    <t>11:30:27</t>
  </si>
  <si>
    <t>MPF-6341-20190825-11_30_26</t>
  </si>
  <si>
    <t>DARK-6342-20190825-11_30_28</t>
  </si>
  <si>
    <t>0: Broadleaf</t>
  </si>
  <si>
    <t>11:29:48</t>
  </si>
  <si>
    <t>2/2</t>
  </si>
  <si>
    <t>5</t>
  </si>
  <si>
    <t>11111111</t>
  </si>
  <si>
    <t>oooooooo</t>
  </si>
  <si>
    <t>off</t>
  </si>
  <si>
    <t>20190825 11:32:27</t>
  </si>
  <si>
    <t>11:32:27</t>
  </si>
  <si>
    <t>MPF-6343-20190825-11_32_27</t>
  </si>
  <si>
    <t>DARK-6344-20190825-11_32_29</t>
  </si>
  <si>
    <t>11:32:55</t>
  </si>
  <si>
    <t>1/2</t>
  </si>
  <si>
    <t>20190825 11:34:56</t>
  </si>
  <si>
    <t>11:34:56</t>
  </si>
  <si>
    <t>MPF-6345-20190825-11_34_56</t>
  </si>
  <si>
    <t>DARK-6346-20190825-11_34_58</t>
  </si>
  <si>
    <t>20190825 11:36:57</t>
  </si>
  <si>
    <t>11:36:57</t>
  </si>
  <si>
    <t>MPF-6347-20190825-11_36_56</t>
  </si>
  <si>
    <t>DARK-6348-20190825-11_36_58</t>
  </si>
  <si>
    <t>11:36:11</t>
  </si>
  <si>
    <t>20190825 11:38:03</t>
  </si>
  <si>
    <t>11:38:03</t>
  </si>
  <si>
    <t>MPF-6349-20190825-11_38_03</t>
  </si>
  <si>
    <t>DARK-6350-20190825-11_38_05</t>
  </si>
  <si>
    <t>11:38:44</t>
  </si>
  <si>
    <t>11:41:19</t>
  </si>
  <si>
    <t>20190825 11:42:22</t>
  </si>
  <si>
    <t>11:42:22</t>
  </si>
  <si>
    <t>MPF-6353-20190825-11_42_22</t>
  </si>
  <si>
    <t>DARK-6354-20190825-11_42_24</t>
  </si>
  <si>
    <t>20190825 11:43:58</t>
  </si>
  <si>
    <t>11:43:58</t>
  </si>
  <si>
    <t>MPF-6355-20190825-11_43_57</t>
  </si>
  <si>
    <t>DARK-6356-20190825-11_43_59</t>
  </si>
  <si>
    <t>11:43:29</t>
  </si>
  <si>
    <t>20190825 11:45:58</t>
  </si>
  <si>
    <t>11:45:58</t>
  </si>
  <si>
    <t>MPF-6357-20190825-11_45_58</t>
  </si>
  <si>
    <t>DARK-6358-20190825-11_46_00</t>
  </si>
  <si>
    <t>11:45:31</t>
  </si>
  <si>
    <t>0/2</t>
  </si>
  <si>
    <t>20190825 11:47:43</t>
  </si>
  <si>
    <t>11:47:43</t>
  </si>
  <si>
    <t>MPF-6359-20190825-11_47_42</t>
  </si>
  <si>
    <t>DARK-6360-20190825-11_47_44</t>
  </si>
  <si>
    <t>11:47:05</t>
  </si>
  <si>
    <t>20190825 11:49:22</t>
  </si>
  <si>
    <t>11:49:22</t>
  </si>
  <si>
    <t>MPF-6361-20190825-11_49_22</t>
  </si>
  <si>
    <t>DARK-6362-20190825-11_49_24</t>
  </si>
  <si>
    <t>11:48:45</t>
  </si>
  <si>
    <t>20190825 11:51:09</t>
  </si>
  <si>
    <t>11:51:09</t>
  </si>
  <si>
    <t>MPF-6363-20190825-11_51_08</t>
  </si>
  <si>
    <t>DARK-6364-20190825-11_51_10</t>
  </si>
  <si>
    <t>11:50:31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</si>
</sst>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Measurements!$I$17:$I$27</c:f>
              <c:numCache>
                <c:formatCode>General</c:formatCode>
                <c:ptCount val="11"/>
                <c:pt idx="0">
                  <c:v>41.160130873114987</c:v>
                </c:pt>
                <c:pt idx="1">
                  <c:v>34.696023414138935</c:v>
                </c:pt>
                <c:pt idx="2">
                  <c:v>26.571468640302481</c:v>
                </c:pt>
                <c:pt idx="3">
                  <c:v>15.209642886823543</c:v>
                </c:pt>
                <c:pt idx="4">
                  <c:v>0.58786461173434257</c:v>
                </c:pt>
                <c:pt idx="5">
                  <c:v>40.142678431913581</c:v>
                </c:pt>
                <c:pt idx="6">
                  <c:v>42.675267483952169</c:v>
                </c:pt>
                <c:pt idx="7">
                  <c:v>44.765169542209669</c:v>
                </c:pt>
                <c:pt idx="8">
                  <c:v>45.488133574658463</c:v>
                </c:pt>
                <c:pt idx="9">
                  <c:v>45.792511061831377</c:v>
                </c:pt>
                <c:pt idx="10">
                  <c:v>45.460915071067923</c:v>
                </c:pt>
              </c:numCache>
            </c:numRef>
          </c:xVal>
          <c:yVal>
            <c:numRef>
              <c:f>Measurements!$K$17:$K$27</c:f>
              <c:numCache>
                <c:formatCode>General</c:formatCode>
                <c:ptCount val="11"/>
                <c:pt idx="0">
                  <c:v>119.05543982243461</c:v>
                </c:pt>
                <c:pt idx="1">
                  <c:v>77.331669900985418</c:v>
                </c:pt>
                <c:pt idx="2">
                  <c:v>57.604029157726359</c:v>
                </c:pt>
                <c:pt idx="3">
                  <c:v>27.767235574402381</c:v>
                </c:pt>
                <c:pt idx="4">
                  <c:v>1.0899661641596681</c:v>
                </c:pt>
                <c:pt idx="5">
                  <c:v>196.79842504494508</c:v>
                </c:pt>
                <c:pt idx="6">
                  <c:v>268.82972730420266</c:v>
                </c:pt>
                <c:pt idx="7">
                  <c:v>343.93310656857199</c:v>
                </c:pt>
                <c:pt idx="8">
                  <c:v>423.43081753218098</c:v>
                </c:pt>
                <c:pt idx="9">
                  <c:v>507.05704746520803</c:v>
                </c:pt>
                <c:pt idx="10">
                  <c:v>688.58511295146513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11-4D25-8790-146B29FBB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000912"/>
        <c:axId val="436001240"/>
      </c:scatterChart>
      <c:valAx>
        <c:axId val="43600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01240"/>
        <c:crosses val="autoZero"/>
        <c:crossBetween val="midCat"/>
      </c:valAx>
      <c:valAx>
        <c:axId val="43600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0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14</xdr:row>
      <xdr:rowOff>90487</xdr:rowOff>
    </xdr:from>
    <xdr:to>
      <xdr:col>17</xdr:col>
      <xdr:colOff>466725</xdr:colOff>
      <xdr:row>27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2250CE-400F-48F1-BD83-C46C0412B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I27"/>
  <sheetViews>
    <sheetView tabSelected="1" topLeftCell="A8" workbookViewId="0">
      <selection activeCell="A22" sqref="A22:XFD22"/>
    </sheetView>
  </sheetViews>
  <sheetFormatPr defaultRowHeight="15" x14ac:dyDescent="0.25"/>
  <sheetData>
    <row r="2" spans="1:165" x14ac:dyDescent="0.25">
      <c r="A2" t="s">
        <v>25</v>
      </c>
      <c r="B2" t="s">
        <v>26</v>
      </c>
      <c r="C2" t="s">
        <v>27</v>
      </c>
      <c r="D2" t="s">
        <v>28</v>
      </c>
    </row>
    <row r="3" spans="1:165" x14ac:dyDescent="0.25">
      <c r="B3">
        <v>4</v>
      </c>
      <c r="C3">
        <v>21</v>
      </c>
      <c r="D3" t="s">
        <v>29</v>
      </c>
    </row>
    <row r="4" spans="1:165" x14ac:dyDescent="0.25">
      <c r="A4" t="s">
        <v>30</v>
      </c>
      <c r="B4" t="s">
        <v>31</v>
      </c>
    </row>
    <row r="5" spans="1:165" x14ac:dyDescent="0.25">
      <c r="B5">
        <v>2</v>
      </c>
    </row>
    <row r="6" spans="1:16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65" x14ac:dyDescent="0.25">
      <c r="B7">
        <v>0</v>
      </c>
      <c r="C7">
        <v>1</v>
      </c>
      <c r="D7">
        <v>0</v>
      </c>
      <c r="E7">
        <v>0</v>
      </c>
    </row>
    <row r="8" spans="1:165" x14ac:dyDescent="0.25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65" x14ac:dyDescent="0.25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65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65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6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65" x14ac:dyDescent="0.25">
      <c r="B13">
        <v>-6276</v>
      </c>
      <c r="C13">
        <v>6.6</v>
      </c>
      <c r="D13">
        <v>1.7090000000000001E-5</v>
      </c>
      <c r="E13">
        <v>3.11</v>
      </c>
      <c r="F13" t="s">
        <v>68</v>
      </c>
      <c r="G13" t="s">
        <v>70</v>
      </c>
      <c r="H13">
        <v>0</v>
      </c>
    </row>
    <row r="14" spans="1:165" x14ac:dyDescent="0.2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77</v>
      </c>
      <c r="BK14" t="s">
        <v>77</v>
      </c>
      <c r="BL14" t="s">
        <v>77</v>
      </c>
      <c r="BM14" t="s">
        <v>77</v>
      </c>
      <c r="BN14" t="s">
        <v>30</v>
      </c>
      <c r="BO14" t="s">
        <v>30</v>
      </c>
      <c r="BP14" t="s">
        <v>30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78</v>
      </c>
      <c r="CB14" t="s">
        <v>78</v>
      </c>
      <c r="CC14" t="s">
        <v>78</v>
      </c>
      <c r="CD14" t="s">
        <v>78</v>
      </c>
      <c r="CE14" t="s">
        <v>78</v>
      </c>
      <c r="CF14" t="s">
        <v>78</v>
      </c>
      <c r="CG14" t="s">
        <v>79</v>
      </c>
      <c r="CH14" t="s">
        <v>79</v>
      </c>
      <c r="CI14" t="s">
        <v>79</v>
      </c>
      <c r="CJ14" t="s">
        <v>79</v>
      </c>
      <c r="CK14" t="s">
        <v>79</v>
      </c>
      <c r="CL14" t="s">
        <v>79</v>
      </c>
      <c r="CM14" t="s">
        <v>79</v>
      </c>
      <c r="CN14" t="s">
        <v>79</v>
      </c>
      <c r="CO14" t="s">
        <v>79</v>
      </c>
      <c r="CP14" t="s">
        <v>79</v>
      </c>
      <c r="CQ14" t="s">
        <v>79</v>
      </c>
      <c r="CR14" t="s">
        <v>79</v>
      </c>
      <c r="CS14" t="s">
        <v>79</v>
      </c>
      <c r="CT14" t="s">
        <v>79</v>
      </c>
      <c r="CU14" t="s">
        <v>79</v>
      </c>
      <c r="CV14" t="s">
        <v>79</v>
      </c>
      <c r="CW14" t="s">
        <v>79</v>
      </c>
      <c r="CX14" t="s">
        <v>80</v>
      </c>
      <c r="CY14" t="s">
        <v>80</v>
      </c>
      <c r="CZ14" t="s">
        <v>80</v>
      </c>
      <c r="DA14" t="s">
        <v>80</v>
      </c>
      <c r="DB14" t="s">
        <v>80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82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83</v>
      </c>
      <c r="DX14" t="s">
        <v>83</v>
      </c>
      <c r="DY14" t="s">
        <v>83</v>
      </c>
      <c r="DZ14" t="s">
        <v>83</v>
      </c>
      <c r="EA14" t="s">
        <v>83</v>
      </c>
      <c r="EB14" t="s">
        <v>83</v>
      </c>
      <c r="EC14" t="s">
        <v>83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83</v>
      </c>
      <c r="EJ14" t="s">
        <v>83</v>
      </c>
      <c r="EK14" t="s">
        <v>83</v>
      </c>
      <c r="EL14" t="s">
        <v>83</v>
      </c>
      <c r="EM14" t="s">
        <v>83</v>
      </c>
      <c r="EN14" t="s">
        <v>83</v>
      </c>
      <c r="EO14" t="s">
        <v>83</v>
      </c>
      <c r="EP14" t="s">
        <v>84</v>
      </c>
      <c r="EQ14" t="s">
        <v>84</v>
      </c>
      <c r="ER14" t="s">
        <v>84</v>
      </c>
      <c r="ES14" t="s">
        <v>84</v>
      </c>
      <c r="ET14" t="s">
        <v>84</v>
      </c>
      <c r="EU14" t="s">
        <v>84</v>
      </c>
      <c r="EV14" t="s">
        <v>84</v>
      </c>
      <c r="EW14" t="s">
        <v>84</v>
      </c>
      <c r="EX14" t="s">
        <v>84</v>
      </c>
      <c r="EY14" t="s">
        <v>84</v>
      </c>
      <c r="EZ14" t="s">
        <v>84</v>
      </c>
      <c r="FA14" t="s">
        <v>84</v>
      </c>
      <c r="FB14" t="s">
        <v>84</v>
      </c>
      <c r="FC14" t="s">
        <v>84</v>
      </c>
      <c r="FD14" t="s">
        <v>84</v>
      </c>
      <c r="FE14" t="s">
        <v>84</v>
      </c>
      <c r="FF14" t="s">
        <v>84</v>
      </c>
      <c r="FG14" t="s">
        <v>84</v>
      </c>
      <c r="FH14" t="s">
        <v>84</v>
      </c>
      <c r="FI14" t="s">
        <v>84</v>
      </c>
    </row>
    <row r="15" spans="1:165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116</v>
      </c>
      <c r="AG15" t="s">
        <v>75</v>
      </c>
      <c r="AH15" t="s">
        <v>117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129</v>
      </c>
      <c r="AU15" t="s">
        <v>130</v>
      </c>
      <c r="AV15" t="s">
        <v>131</v>
      </c>
      <c r="AW15" t="s">
        <v>132</v>
      </c>
      <c r="AX15" t="s">
        <v>133</v>
      </c>
      <c r="AY15" t="s">
        <v>134</v>
      </c>
      <c r="AZ15" t="s">
        <v>135</v>
      </c>
      <c r="BA15" t="s">
        <v>136</v>
      </c>
      <c r="BB15" t="s">
        <v>137</v>
      </c>
      <c r="BC15" t="s">
        <v>138</v>
      </c>
      <c r="BD15" t="s">
        <v>139</v>
      </c>
      <c r="BE15" t="s">
        <v>140</v>
      </c>
      <c r="BF15" t="s">
        <v>141</v>
      </c>
      <c r="BG15" t="s">
        <v>142</v>
      </c>
      <c r="BH15" t="s">
        <v>143</v>
      </c>
      <c r="BI15" t="s">
        <v>144</v>
      </c>
      <c r="BJ15" t="s">
        <v>145</v>
      </c>
      <c r="BK15" t="s">
        <v>146</v>
      </c>
      <c r="BL15" t="s">
        <v>147</v>
      </c>
      <c r="BM15" t="s">
        <v>148</v>
      </c>
      <c r="BN15" t="s">
        <v>149</v>
      </c>
      <c r="BO15" t="s">
        <v>150</v>
      </c>
      <c r="BP15" t="s">
        <v>151</v>
      </c>
      <c r="BQ15" t="s">
        <v>91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166</v>
      </c>
      <c r="CG15" t="s">
        <v>167</v>
      </c>
      <c r="CH15" t="s">
        <v>168</v>
      </c>
      <c r="CI15" t="s">
        <v>169</v>
      </c>
      <c r="CJ15" t="s">
        <v>170</v>
      </c>
      <c r="CK15" t="s">
        <v>171</v>
      </c>
      <c r="CL15" t="s">
        <v>172</v>
      </c>
      <c r="CM15" t="s">
        <v>173</v>
      </c>
      <c r="CN15" t="s">
        <v>174</v>
      </c>
      <c r="CO15" t="s">
        <v>175</v>
      </c>
      <c r="CP15" t="s">
        <v>176</v>
      </c>
      <c r="CQ15" t="s">
        <v>177</v>
      </c>
      <c r="CR15" t="s">
        <v>178</v>
      </c>
      <c r="CS15" t="s">
        <v>179</v>
      </c>
      <c r="CT15" t="s">
        <v>180</v>
      </c>
      <c r="CU15" t="s">
        <v>181</v>
      </c>
      <c r="CV15" t="s">
        <v>182</v>
      </c>
      <c r="CW15" t="s">
        <v>183</v>
      </c>
      <c r="CX15" t="s">
        <v>184</v>
      </c>
      <c r="CY15" t="s">
        <v>185</v>
      </c>
      <c r="CZ15" t="s">
        <v>186</v>
      </c>
      <c r="DA15" t="s">
        <v>187</v>
      </c>
      <c r="DB15" t="s">
        <v>188</v>
      </c>
      <c r="DC15" t="s">
        <v>86</v>
      </c>
      <c r="DD15" t="s">
        <v>89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  <c r="EQ15" t="s">
        <v>227</v>
      </c>
      <c r="ER15" t="s">
        <v>228</v>
      </c>
      <c r="ES15" t="s">
        <v>229</v>
      </c>
      <c r="ET15" t="s">
        <v>230</v>
      </c>
      <c r="EU15" t="s">
        <v>231</v>
      </c>
      <c r="EV15" t="s">
        <v>232</v>
      </c>
      <c r="EW15" t="s">
        <v>233</v>
      </c>
      <c r="EX15" t="s">
        <v>234</v>
      </c>
      <c r="EY15" t="s">
        <v>235</v>
      </c>
      <c r="EZ15" t="s">
        <v>236</v>
      </c>
      <c r="FA15" t="s">
        <v>237</v>
      </c>
      <c r="FB15" t="s">
        <v>238</v>
      </c>
      <c r="FC15" t="s">
        <v>239</v>
      </c>
      <c r="FD15" t="s">
        <v>240</v>
      </c>
      <c r="FE15" t="s">
        <v>241</v>
      </c>
      <c r="FF15" t="s">
        <v>242</v>
      </c>
      <c r="FG15" t="s">
        <v>243</v>
      </c>
      <c r="FH15" t="s">
        <v>244</v>
      </c>
      <c r="FI15" t="s">
        <v>245</v>
      </c>
    </row>
    <row r="16" spans="1:165" x14ac:dyDescent="0.25">
      <c r="B16" t="s">
        <v>246</v>
      </c>
      <c r="C16" t="s">
        <v>246</v>
      </c>
      <c r="G16" t="s">
        <v>246</v>
      </c>
      <c r="H16" t="s">
        <v>247</v>
      </c>
      <c r="I16" t="s">
        <v>248</v>
      </c>
      <c r="J16" t="s">
        <v>249</v>
      </c>
      <c r="K16" t="s">
        <v>249</v>
      </c>
      <c r="L16" t="s">
        <v>157</v>
      </c>
      <c r="M16" t="s">
        <v>157</v>
      </c>
      <c r="N16" t="s">
        <v>247</v>
      </c>
      <c r="O16" t="s">
        <v>247</v>
      </c>
      <c r="P16" t="s">
        <v>247</v>
      </c>
      <c r="Q16" t="s">
        <v>247</v>
      </c>
      <c r="R16" t="s">
        <v>250</v>
      </c>
      <c r="S16" t="s">
        <v>251</v>
      </c>
      <c r="T16" t="s">
        <v>251</v>
      </c>
      <c r="U16" t="s">
        <v>252</v>
      </c>
      <c r="V16" t="s">
        <v>253</v>
      </c>
      <c r="W16" t="s">
        <v>252</v>
      </c>
      <c r="X16" t="s">
        <v>252</v>
      </c>
      <c r="Y16" t="s">
        <v>252</v>
      </c>
      <c r="Z16" t="s">
        <v>250</v>
      </c>
      <c r="AA16" t="s">
        <v>250</v>
      </c>
      <c r="AB16" t="s">
        <v>250</v>
      </c>
      <c r="AC16" t="s">
        <v>250</v>
      </c>
      <c r="AG16" t="s">
        <v>254</v>
      </c>
      <c r="AH16" t="s">
        <v>253</v>
      </c>
      <c r="AJ16" t="s">
        <v>253</v>
      </c>
      <c r="AK16" t="s">
        <v>254</v>
      </c>
      <c r="AQ16" t="s">
        <v>248</v>
      </c>
      <c r="AW16" t="s">
        <v>248</v>
      </c>
      <c r="AX16" t="s">
        <v>248</v>
      </c>
      <c r="AY16" t="s">
        <v>248</v>
      </c>
      <c r="BA16" t="s">
        <v>255</v>
      </c>
      <c r="BJ16" t="s">
        <v>248</v>
      </c>
      <c r="BK16" t="s">
        <v>248</v>
      </c>
      <c r="BM16" t="s">
        <v>256</v>
      </c>
      <c r="BN16" t="s">
        <v>257</v>
      </c>
      <c r="BQ16" t="s">
        <v>246</v>
      </c>
      <c r="BR16" t="s">
        <v>249</v>
      </c>
      <c r="BS16" t="s">
        <v>249</v>
      </c>
      <c r="BT16" t="s">
        <v>258</v>
      </c>
      <c r="BU16" t="s">
        <v>258</v>
      </c>
      <c r="BV16" t="s">
        <v>254</v>
      </c>
      <c r="BW16" t="s">
        <v>252</v>
      </c>
      <c r="BX16" t="s">
        <v>252</v>
      </c>
      <c r="BY16" t="s">
        <v>251</v>
      </c>
      <c r="BZ16" t="s">
        <v>251</v>
      </c>
      <c r="CA16" t="s">
        <v>251</v>
      </c>
      <c r="CB16" t="s">
        <v>251</v>
      </c>
      <c r="CC16" t="s">
        <v>251</v>
      </c>
      <c r="CD16" t="s">
        <v>259</v>
      </c>
      <c r="CE16" t="s">
        <v>248</v>
      </c>
      <c r="CF16" t="s">
        <v>248</v>
      </c>
      <c r="CG16" t="s">
        <v>248</v>
      </c>
      <c r="CL16" t="s">
        <v>248</v>
      </c>
      <c r="CO16" t="s">
        <v>251</v>
      </c>
      <c r="CP16" t="s">
        <v>251</v>
      </c>
      <c r="CQ16" t="s">
        <v>251</v>
      </c>
      <c r="CR16" t="s">
        <v>251</v>
      </c>
      <c r="CS16" t="s">
        <v>251</v>
      </c>
      <c r="CT16" t="s">
        <v>248</v>
      </c>
      <c r="CU16" t="s">
        <v>248</v>
      </c>
      <c r="CV16" t="s">
        <v>248</v>
      </c>
      <c r="CW16" t="s">
        <v>246</v>
      </c>
      <c r="CY16" t="s">
        <v>260</v>
      </c>
      <c r="CZ16" t="s">
        <v>260</v>
      </c>
      <c r="DB16" t="s">
        <v>246</v>
      </c>
      <c r="DC16" t="s">
        <v>261</v>
      </c>
      <c r="DF16" t="s">
        <v>262</v>
      </c>
      <c r="DG16" t="s">
        <v>263</v>
      </c>
      <c r="DH16" t="s">
        <v>262</v>
      </c>
      <c r="DI16" t="s">
        <v>263</v>
      </c>
      <c r="DJ16" t="s">
        <v>253</v>
      </c>
      <c r="DK16" t="s">
        <v>253</v>
      </c>
      <c r="DL16" t="s">
        <v>248</v>
      </c>
      <c r="DM16" t="s">
        <v>264</v>
      </c>
      <c r="DN16" t="s">
        <v>248</v>
      </c>
      <c r="DP16" t="s">
        <v>247</v>
      </c>
      <c r="DQ16" t="s">
        <v>265</v>
      </c>
      <c r="DR16" t="s">
        <v>247</v>
      </c>
      <c r="DW16" t="s">
        <v>266</v>
      </c>
      <c r="DX16" t="s">
        <v>266</v>
      </c>
      <c r="DY16" t="s">
        <v>266</v>
      </c>
      <c r="DZ16" t="s">
        <v>266</v>
      </c>
      <c r="EA16" t="s">
        <v>266</v>
      </c>
      <c r="EB16" t="s">
        <v>266</v>
      </c>
      <c r="EC16" t="s">
        <v>266</v>
      </c>
      <c r="ED16" t="s">
        <v>266</v>
      </c>
      <c r="EE16" t="s">
        <v>266</v>
      </c>
      <c r="EF16" t="s">
        <v>266</v>
      </c>
      <c r="EG16" t="s">
        <v>266</v>
      </c>
      <c r="EH16" t="s">
        <v>266</v>
      </c>
      <c r="EO16" t="s">
        <v>266</v>
      </c>
      <c r="EP16" t="s">
        <v>253</v>
      </c>
      <c r="EQ16" t="s">
        <v>253</v>
      </c>
      <c r="ER16" t="s">
        <v>262</v>
      </c>
      <c r="ES16" t="s">
        <v>263</v>
      </c>
      <c r="EU16" t="s">
        <v>254</v>
      </c>
      <c r="EV16" t="s">
        <v>254</v>
      </c>
      <c r="EW16" t="s">
        <v>251</v>
      </c>
      <c r="EX16" t="s">
        <v>251</v>
      </c>
      <c r="EY16" t="s">
        <v>251</v>
      </c>
      <c r="EZ16" t="s">
        <v>251</v>
      </c>
      <c r="FA16" t="s">
        <v>251</v>
      </c>
      <c r="FB16" t="s">
        <v>253</v>
      </c>
      <c r="FC16" t="s">
        <v>253</v>
      </c>
      <c r="FD16" t="s">
        <v>253</v>
      </c>
      <c r="FE16" t="s">
        <v>251</v>
      </c>
      <c r="FF16" t="s">
        <v>249</v>
      </c>
      <c r="FG16" t="s">
        <v>258</v>
      </c>
      <c r="FH16" t="s">
        <v>253</v>
      </c>
      <c r="FI16" t="s">
        <v>253</v>
      </c>
    </row>
    <row r="17" spans="1:165" x14ac:dyDescent="0.25">
      <c r="A17">
        <v>1</v>
      </c>
      <c r="B17">
        <v>1566750627</v>
      </c>
      <c r="C17">
        <v>0</v>
      </c>
      <c r="D17" t="s">
        <v>267</v>
      </c>
      <c r="E17" t="s">
        <v>268</v>
      </c>
      <c r="G17">
        <v>1566750627</v>
      </c>
      <c r="H17">
        <f t="shared" ref="H17:H27" si="0">BV17*AI17*(BT17-BU17)/(100*BN17*(1000-AI17*BT17))</f>
        <v>5.7426110448781367E-3</v>
      </c>
      <c r="I17">
        <f t="shared" ref="I17:I27" si="1">BV17*AI17*(BS17-BR17*(1000-AI17*BU17)/(1000-AI17*BT17))/(100*BN17)</f>
        <v>41.160130873114987</v>
      </c>
      <c r="J17">
        <f t="shared" ref="J17:J27" si="2">BR17 - IF(AI17&gt;1, I17*BN17*100/(AK17*CD17), 0)</f>
        <v>348.15699999999998</v>
      </c>
      <c r="K17">
        <f t="shared" ref="K17:K27" si="3">((Q17-H17/2)*J17-I17)/(Q17+H17/2)</f>
        <v>119.05543982243461</v>
      </c>
      <c r="L17">
        <f t="shared" ref="L17:L27" si="4">K17*(BW17+BX17)/1000</f>
        <v>11.838143721373985</v>
      </c>
      <c r="M17">
        <f t="shared" ref="M17:M27" si="5">(BR17 - IF(AI17&gt;1, I17*BN17*100/(AK17*CD17), 0))*(BW17+BX17)/1000</f>
        <v>34.618599618374994</v>
      </c>
      <c r="N17">
        <f t="shared" ref="N17:N27" si="6">2/((1/P17-1/O17)+SIGN(P17)*SQRT((1/P17-1/O17)*(1/P17-1/O17) + 4*BO17/((BO17+1)*(BO17+1))*(2*1/P17*1/O17-1/O17*1/O17)))</f>
        <v>0.31663169295584265</v>
      </c>
      <c r="O17">
        <f t="shared" ref="O17:O27" si="7">AF17+AE17*BN17+AD17*BN17*BN17</f>
        <v>2.2454738592083827</v>
      </c>
      <c r="P17">
        <f t="shared" ref="P17:P27" si="8">H17*(1000-(1000*0.61365*EXP(17.502*T17/(240.97+T17))/(BW17+BX17)+BT17)/2)/(1000*0.61365*EXP(17.502*T17/(240.97+T17))/(BW17+BX17)-BT17)</f>
        <v>0.29375514265691927</v>
      </c>
      <c r="Q17">
        <f t="shared" ref="Q17:Q27" si="9">1/((BO17+1)/(N17/1.6)+1/(O17/1.37)) + BO17/((BO17+1)/(N17/1.6) + BO17/(O17/1.37))</f>
        <v>0.18551440897560206</v>
      </c>
      <c r="R17">
        <f t="shared" ref="R17:R27" si="10">(BK17*BM17)</f>
        <v>321.439260631548</v>
      </c>
      <c r="S17">
        <f t="shared" ref="S17:S27" si="11">(BY17+(R17+2*0.95*0.0000000567*(((BY17+$B$7)+273)^4-(BY17+273)^4)-44100*H17)/(1.84*29.3*O17+8*0.95*0.0000000567*(BY17+273)^3))</f>
        <v>31.333656417379849</v>
      </c>
      <c r="T17">
        <f t="shared" ref="T17:T27" si="12">($C$7*BZ17+$D$7*CA17+$E$7*S17)</f>
        <v>30.311499999999999</v>
      </c>
      <c r="U17">
        <f t="shared" ref="U17:U27" si="13">0.61365*EXP(17.502*T17/(240.97+T17))</f>
        <v>4.3372759722246741</v>
      </c>
      <c r="V17">
        <f t="shared" ref="V17:V27" si="14">(W17/X17*100)</f>
        <v>55.084383859537667</v>
      </c>
      <c r="W17">
        <f t="shared" ref="W17:W27" si="15">BT17*(BW17+BX17)/1000</f>
        <v>2.4598846902375002</v>
      </c>
      <c r="X17">
        <f t="shared" ref="X17:X27" si="16">0.61365*EXP(17.502*BY17/(240.97+BY17))</f>
        <v>4.465666161411697</v>
      </c>
      <c r="Y17">
        <f t="shared" ref="Y17:Y27" si="17">(U17-BT17*(BW17+BX17)/1000)</f>
        <v>1.8773912819871739</v>
      </c>
      <c r="Z17">
        <f t="shared" ref="Z17:Z27" si="18">(-H17*44100)</f>
        <v>-253.24914707912583</v>
      </c>
      <c r="AA17">
        <f t="shared" ref="AA17:AA27" si="19">2*29.3*O17*0.92*(BY17-T17)</f>
        <v>61.739573215797783</v>
      </c>
      <c r="AB17">
        <f t="shared" ref="AB17:AB27" si="20">2*0.95*0.0000000567*(((BY17+$B$7)+273)^4-(T17+273)^4)</f>
        <v>6.1479264604863522</v>
      </c>
      <c r="AC17">
        <f t="shared" ref="AC17:AC27" si="21">R17+AB17+Z17+AA17</f>
        <v>136.0776132287063</v>
      </c>
      <c r="AD17">
        <v>-4.1062007702474798E-2</v>
      </c>
      <c r="AE17">
        <v>4.6095700875472601E-2</v>
      </c>
      <c r="AF17">
        <v>3.4471319312446398</v>
      </c>
      <c r="AG17">
        <v>0</v>
      </c>
      <c r="AH17">
        <v>0</v>
      </c>
      <c r="AI17">
        <f t="shared" ref="AI17:AI27" si="22">IF(AG17*$H$13&gt;=AK17,1,(AK17/(AK17-AG17*$H$13)))</f>
        <v>1</v>
      </c>
      <c r="AJ17">
        <f t="shared" ref="AJ17:AJ27" si="23">(AI17-1)*100</f>
        <v>0</v>
      </c>
      <c r="AK17">
        <f t="shared" ref="AK17:AK27" si="24">MAX(0,($B$13+$C$13*CD17)/(1+$D$13*CD17)*BW17/(BY17+273)*$E$13)</f>
        <v>51706.446533725757</v>
      </c>
      <c r="AL17">
        <v>0</v>
      </c>
      <c r="AM17">
        <v>551.05807692307701</v>
      </c>
      <c r="AN17">
        <v>2908.47</v>
      </c>
      <c r="AO17">
        <f t="shared" ref="AO17:AO27" si="25">AN17-AM17</f>
        <v>2357.4119230769229</v>
      </c>
      <c r="AP17">
        <f t="shared" ref="AP17:AP27" si="26">AO17/AN17</f>
        <v>0.81053334676889333</v>
      </c>
      <c r="AQ17">
        <v>-1.9053575955467199</v>
      </c>
      <c r="AR17" t="s">
        <v>269</v>
      </c>
      <c r="AS17">
        <v>741.33284615384605</v>
      </c>
      <c r="AT17">
        <v>1072.93</v>
      </c>
      <c r="AU17">
        <f t="shared" ref="AU17:AU27" si="27">1-AS17/AT17</f>
        <v>0.30905758422837837</v>
      </c>
      <c r="AV17">
        <v>0.5</v>
      </c>
      <c r="AW17">
        <f t="shared" ref="AW17:AW27" si="28">BK17</f>
        <v>1681.1966997546765</v>
      </c>
      <c r="AX17">
        <f t="shared" ref="AX17:AX27" si="29">I17</f>
        <v>41.160130873114987</v>
      </c>
      <c r="AY17">
        <f t="shared" ref="AY17:AY27" si="30">AU17*AV17*AW17</f>
        <v>259.79329531945132</v>
      </c>
      <c r="AZ17">
        <f t="shared" ref="AZ17:AZ27" si="31">BE17/AT17</f>
        <v>0.47064580168324122</v>
      </c>
      <c r="BA17">
        <f t="shared" ref="BA17:BA27" si="32">(AX17-AQ17)/AW17</f>
        <v>2.5615972524182271E-2</v>
      </c>
      <c r="BB17">
        <f t="shared" ref="BB17:BB27" si="33">(AN17-AT17)/AT17</f>
        <v>1.7107733030113796</v>
      </c>
      <c r="BC17" t="s">
        <v>270</v>
      </c>
      <c r="BD17">
        <v>567.96</v>
      </c>
      <c r="BE17">
        <f t="shared" ref="BE17:BE27" si="34">AT17-BD17</f>
        <v>504.97</v>
      </c>
      <c r="BF17">
        <f t="shared" ref="BF17:BF27" si="35">(AT17-AS17)/(AT17-BD17)</f>
        <v>0.65666703734113707</v>
      </c>
      <c r="BG17">
        <f t="shared" ref="BG17:BG27" si="36">(AN17-AT17)/(AN17-BD17)</f>
        <v>0.78424787759932657</v>
      </c>
      <c r="BH17">
        <f t="shared" ref="BH17:BH27" si="37">(AT17-AS17)/(AT17-AM17)</f>
        <v>0.63539949014899799</v>
      </c>
      <c r="BI17">
        <f t="shared" ref="BI17:BI27" si="38">(AN17-AT17)/(AN17-AM17)</f>
        <v>0.77862505997858467</v>
      </c>
      <c r="BJ17">
        <f t="shared" ref="BJ17:BJ27" si="39">$B$11*CE17+$C$11*CF17+$F$11*CG17</f>
        <v>2000</v>
      </c>
      <c r="BK17">
        <f t="shared" ref="BK17:BK27" si="40">BJ17*BL17</f>
        <v>1681.1966997546765</v>
      </c>
      <c r="BL17">
        <f t="shared" ref="BL17:BL27" si="41">($B$11*$D$9+$C$11*$D$9+$F$11*((CT17+CL17)/MAX(CT17+CL17+CU17, 0.1)*$I$9+CU17/MAX(CT17+CL17+CU17, 0.1)*$J$9))/($B$11+$C$11+$F$11)</f>
        <v>0.84059834987733828</v>
      </c>
      <c r="BM17">
        <f t="shared" ref="BM17:BM27" si="42">($B$11*$K$9+$C$11*$K$9+$F$11*((CT17+CL17)/MAX(CT17+CL17+CU17, 0.1)*$P$9+CU17/MAX(CT17+CL17+CU17, 0.1)*$Q$9))/($B$11+$C$11+$F$11)</f>
        <v>0.19119669975467654</v>
      </c>
      <c r="BN17">
        <v>6</v>
      </c>
      <c r="BO17">
        <v>0.5</v>
      </c>
      <c r="BP17" t="s">
        <v>271</v>
      </c>
      <c r="BQ17">
        <v>1566750627</v>
      </c>
      <c r="BR17">
        <v>348.15699999999998</v>
      </c>
      <c r="BS17">
        <v>399.94099999999997</v>
      </c>
      <c r="BT17">
        <v>24.738900000000001</v>
      </c>
      <c r="BU17">
        <v>18.019200000000001</v>
      </c>
      <c r="BV17">
        <v>500.07100000000003</v>
      </c>
      <c r="BW17">
        <v>99.233900000000006</v>
      </c>
      <c r="BX17">
        <v>0.19997500000000001</v>
      </c>
      <c r="BY17">
        <v>30.8215</v>
      </c>
      <c r="BZ17">
        <v>30.311499999999999</v>
      </c>
      <c r="CA17">
        <v>999.9</v>
      </c>
      <c r="CB17">
        <v>0</v>
      </c>
      <c r="CC17">
        <v>0</v>
      </c>
      <c r="CD17">
        <v>9978.75</v>
      </c>
      <c r="CE17">
        <v>0</v>
      </c>
      <c r="CF17">
        <v>1408.07</v>
      </c>
      <c r="CG17">
        <v>2000</v>
      </c>
      <c r="CH17">
        <v>0.98000699999999996</v>
      </c>
      <c r="CI17">
        <v>1.9992800000000002E-2</v>
      </c>
      <c r="CJ17">
        <v>0</v>
      </c>
      <c r="CK17">
        <v>741.25400000000002</v>
      </c>
      <c r="CL17">
        <v>5.0004099999999996</v>
      </c>
      <c r="CM17">
        <v>17954.099999999999</v>
      </c>
      <c r="CN17">
        <v>18518.2</v>
      </c>
      <c r="CO17">
        <v>47.5</v>
      </c>
      <c r="CP17">
        <v>48.436999999999998</v>
      </c>
      <c r="CQ17">
        <v>48</v>
      </c>
      <c r="CR17">
        <v>48.25</v>
      </c>
      <c r="CS17">
        <v>49.311999999999998</v>
      </c>
      <c r="CT17">
        <v>1955.11</v>
      </c>
      <c r="CU17">
        <v>39.89</v>
      </c>
      <c r="CV17">
        <v>0</v>
      </c>
      <c r="CW17">
        <v>1804.7000000476801</v>
      </c>
      <c r="CX17">
        <v>741.33284615384605</v>
      </c>
      <c r="CY17">
        <v>-1.12068376337158</v>
      </c>
      <c r="CZ17">
        <v>580.902562913304</v>
      </c>
      <c r="DA17">
        <v>18061.461538461499</v>
      </c>
      <c r="DB17">
        <v>15</v>
      </c>
      <c r="DC17">
        <v>1566750588.5</v>
      </c>
      <c r="DD17" t="s">
        <v>272</v>
      </c>
      <c r="DE17">
        <v>11</v>
      </c>
      <c r="DF17">
        <v>6.5149999999999997</v>
      </c>
      <c r="DG17">
        <v>-0.04</v>
      </c>
      <c r="DH17">
        <v>400</v>
      </c>
      <c r="DI17">
        <v>18</v>
      </c>
      <c r="DJ17">
        <v>0.08</v>
      </c>
      <c r="DK17">
        <v>0.02</v>
      </c>
      <c r="DL17">
        <v>41.126600213401602</v>
      </c>
      <c r="DM17">
        <v>-0.16388950097836699</v>
      </c>
      <c r="DN17">
        <v>6.5477707257123693E-2</v>
      </c>
      <c r="DO17">
        <v>1</v>
      </c>
      <c r="DP17">
        <v>0.32145023100921</v>
      </c>
      <c r="DQ17">
        <v>-1.38802623198826E-2</v>
      </c>
      <c r="DR17">
        <v>2.7899273296637401E-3</v>
      </c>
      <c r="DS17">
        <v>1</v>
      </c>
      <c r="DT17">
        <v>2</v>
      </c>
      <c r="DU17">
        <v>2</v>
      </c>
      <c r="DV17" t="s">
        <v>273</v>
      </c>
      <c r="DW17">
        <v>1.8644700000000001</v>
      </c>
      <c r="DX17">
        <v>1.86547</v>
      </c>
      <c r="DY17">
        <v>1.86798</v>
      </c>
      <c r="DZ17">
        <v>1.8675200000000001</v>
      </c>
      <c r="EA17">
        <v>1.8696600000000001</v>
      </c>
      <c r="EB17">
        <v>1.8675200000000001</v>
      </c>
      <c r="EC17">
        <v>1.86819</v>
      </c>
      <c r="ED17">
        <v>1.8726100000000001</v>
      </c>
      <c r="EE17" t="s">
        <v>274</v>
      </c>
      <c r="EF17" t="s">
        <v>19</v>
      </c>
      <c r="EG17" t="s">
        <v>19</v>
      </c>
      <c r="EH17" t="s">
        <v>19</v>
      </c>
      <c r="EI17" t="s">
        <v>275</v>
      </c>
      <c r="EJ17" t="s">
        <v>276</v>
      </c>
      <c r="EK17" t="s">
        <v>277</v>
      </c>
      <c r="EL17" t="s">
        <v>277</v>
      </c>
      <c r="EM17" t="s">
        <v>277</v>
      </c>
      <c r="EN17" t="s">
        <v>277</v>
      </c>
      <c r="EO17">
        <v>0</v>
      </c>
      <c r="EP17">
        <v>100</v>
      </c>
      <c r="EQ17">
        <v>100</v>
      </c>
      <c r="ER17">
        <v>6.5149999999999997</v>
      </c>
      <c r="ES17">
        <v>-0.04</v>
      </c>
      <c r="ET17">
        <v>2</v>
      </c>
      <c r="EU17">
        <v>521.99099999999999</v>
      </c>
      <c r="EV17">
        <v>484.43400000000003</v>
      </c>
      <c r="EW17">
        <v>27.001100000000001</v>
      </c>
      <c r="EX17">
        <v>33.0505</v>
      </c>
      <c r="EY17">
        <v>30.000499999999999</v>
      </c>
      <c r="EZ17">
        <v>34.735999999999997</v>
      </c>
      <c r="FA17">
        <v>34.728900000000003</v>
      </c>
      <c r="FB17">
        <v>19.811599999999999</v>
      </c>
      <c r="FC17">
        <v>29.322099999999999</v>
      </c>
      <c r="FD17">
        <v>28.914200000000001</v>
      </c>
      <c r="FE17">
        <v>27</v>
      </c>
      <c r="FF17">
        <v>400</v>
      </c>
      <c r="FG17">
        <v>17.9758</v>
      </c>
      <c r="FH17">
        <v>109.86</v>
      </c>
      <c r="FI17">
        <v>108.127</v>
      </c>
    </row>
    <row r="18" spans="1:165" x14ac:dyDescent="0.25">
      <c r="A18">
        <v>2</v>
      </c>
      <c r="B18">
        <v>1566750747.5</v>
      </c>
      <c r="C18">
        <v>120.5</v>
      </c>
      <c r="D18" t="s">
        <v>278</v>
      </c>
      <c r="E18" t="s">
        <v>279</v>
      </c>
      <c r="G18">
        <v>1566750747.5</v>
      </c>
      <c r="H18">
        <f t="shared" si="0"/>
        <v>6.1085928825365138E-3</v>
      </c>
      <c r="I18">
        <f t="shared" si="1"/>
        <v>34.696023414138935</v>
      </c>
      <c r="J18">
        <f t="shared" si="2"/>
        <v>256.40300000000002</v>
      </c>
      <c r="K18">
        <f t="shared" si="3"/>
        <v>77.331669900985418</v>
      </c>
      <c r="L18">
        <f t="shared" si="4"/>
        <v>7.6894390240363304</v>
      </c>
      <c r="M18">
        <f t="shared" si="5"/>
        <v>25.495314359620004</v>
      </c>
      <c r="N18">
        <f t="shared" si="6"/>
        <v>0.34207389853791959</v>
      </c>
      <c r="O18">
        <f t="shared" si="7"/>
        <v>2.2494979378271909</v>
      </c>
      <c r="P18">
        <f t="shared" si="8"/>
        <v>0.31558183894599984</v>
      </c>
      <c r="Q18">
        <f t="shared" si="9"/>
        <v>0.19944760564964323</v>
      </c>
      <c r="R18">
        <f t="shared" si="10"/>
        <v>321.43878807488267</v>
      </c>
      <c r="S18">
        <f t="shared" si="11"/>
        <v>31.295766161643119</v>
      </c>
      <c r="T18">
        <f t="shared" si="12"/>
        <v>30.289000000000001</v>
      </c>
      <c r="U18">
        <f t="shared" si="13"/>
        <v>4.3316865629533599</v>
      </c>
      <c r="V18">
        <f t="shared" si="14"/>
        <v>55.109371639322312</v>
      </c>
      <c r="W18">
        <f t="shared" si="15"/>
        <v>2.4728276318059996</v>
      </c>
      <c r="X18">
        <f t="shared" si="16"/>
        <v>4.4871272494088057</v>
      </c>
      <c r="Y18">
        <f t="shared" si="17"/>
        <v>1.8588589311473602</v>
      </c>
      <c r="Z18">
        <f t="shared" si="18"/>
        <v>-269.38894611986024</v>
      </c>
      <c r="AA18">
        <f t="shared" si="19"/>
        <v>74.765996086081827</v>
      </c>
      <c r="AB18">
        <f t="shared" si="20"/>
        <v>7.4340192261348612</v>
      </c>
      <c r="AC18">
        <f t="shared" si="21"/>
        <v>134.24985726723912</v>
      </c>
      <c r="AD18">
        <v>-4.1170232448788903E-2</v>
      </c>
      <c r="AE18">
        <v>4.6217192634218598E-2</v>
      </c>
      <c r="AF18">
        <v>3.4543231501782801</v>
      </c>
      <c r="AG18">
        <v>0</v>
      </c>
      <c r="AH18">
        <v>0</v>
      </c>
      <c r="AI18">
        <f t="shared" si="22"/>
        <v>1</v>
      </c>
      <c r="AJ18">
        <f t="shared" si="23"/>
        <v>0</v>
      </c>
      <c r="AK18">
        <f t="shared" si="24"/>
        <v>51822.858527669632</v>
      </c>
      <c r="AL18">
        <v>0</v>
      </c>
      <c r="AM18">
        <v>551.05807692307701</v>
      </c>
      <c r="AN18">
        <v>2908.47</v>
      </c>
      <c r="AO18">
        <f t="shared" si="25"/>
        <v>2357.4119230769229</v>
      </c>
      <c r="AP18">
        <f t="shared" si="26"/>
        <v>0.81053334676889333</v>
      </c>
      <c r="AQ18">
        <v>-1.9053575955467199</v>
      </c>
      <c r="AR18" t="s">
        <v>280</v>
      </c>
      <c r="AS18">
        <v>724.51161538461497</v>
      </c>
      <c r="AT18">
        <v>993.077</v>
      </c>
      <c r="AU18">
        <f t="shared" si="27"/>
        <v>0.27043762428833318</v>
      </c>
      <c r="AV18">
        <v>0.5</v>
      </c>
      <c r="AW18">
        <f t="shared" si="28"/>
        <v>1681.188899754552</v>
      </c>
      <c r="AX18">
        <f t="shared" si="29"/>
        <v>34.696023414138935</v>
      </c>
      <c r="AY18">
        <f t="shared" si="30"/>
        <v>227.32836601476887</v>
      </c>
      <c r="AZ18">
        <f t="shared" si="31"/>
        <v>0.42076999064523696</v>
      </c>
      <c r="BA18">
        <f t="shared" si="32"/>
        <v>2.177112935674827E-2</v>
      </c>
      <c r="BB18">
        <f t="shared" si="33"/>
        <v>1.9287457065262812</v>
      </c>
      <c r="BC18" t="s">
        <v>281</v>
      </c>
      <c r="BD18">
        <v>575.22</v>
      </c>
      <c r="BE18">
        <f t="shared" si="34"/>
        <v>417.85699999999997</v>
      </c>
      <c r="BF18">
        <f t="shared" si="35"/>
        <v>0.64272079830033968</v>
      </c>
      <c r="BG18">
        <f t="shared" si="36"/>
        <v>0.82091203257259182</v>
      </c>
      <c r="BH18">
        <f t="shared" si="37"/>
        <v>0.60758798004819248</v>
      </c>
      <c r="BI18">
        <f t="shared" si="38"/>
        <v>0.81249822368761304</v>
      </c>
      <c r="BJ18">
        <f t="shared" si="39"/>
        <v>1999.99</v>
      </c>
      <c r="BK18">
        <f t="shared" si="40"/>
        <v>1681.188899754552</v>
      </c>
      <c r="BL18">
        <f t="shared" si="41"/>
        <v>0.84059865287054036</v>
      </c>
      <c r="BM18">
        <f t="shared" si="42"/>
        <v>0.19119730574108101</v>
      </c>
      <c r="BN18">
        <v>6</v>
      </c>
      <c r="BO18">
        <v>0.5</v>
      </c>
      <c r="BP18" t="s">
        <v>271</v>
      </c>
      <c r="BQ18">
        <v>1566750747.5</v>
      </c>
      <c r="BR18">
        <v>256.40300000000002</v>
      </c>
      <c r="BS18">
        <v>299.91399999999999</v>
      </c>
      <c r="BT18">
        <v>24.8689</v>
      </c>
      <c r="BU18">
        <v>17.721499999999999</v>
      </c>
      <c r="BV18">
        <v>500.04300000000001</v>
      </c>
      <c r="BW18">
        <v>99.234399999999994</v>
      </c>
      <c r="BX18">
        <v>0.20014000000000001</v>
      </c>
      <c r="BY18">
        <v>30.9055</v>
      </c>
      <c r="BZ18">
        <v>30.289000000000001</v>
      </c>
      <c r="CA18">
        <v>999.9</v>
      </c>
      <c r="CB18">
        <v>0</v>
      </c>
      <c r="CC18">
        <v>0</v>
      </c>
      <c r="CD18">
        <v>10005</v>
      </c>
      <c r="CE18">
        <v>0</v>
      </c>
      <c r="CF18">
        <v>1046.48</v>
      </c>
      <c r="CG18">
        <v>1999.99</v>
      </c>
      <c r="CH18">
        <v>0.97999400000000003</v>
      </c>
      <c r="CI18">
        <v>2.0006300000000001E-2</v>
      </c>
      <c r="CJ18">
        <v>0</v>
      </c>
      <c r="CK18">
        <v>724.61500000000001</v>
      </c>
      <c r="CL18">
        <v>5.0004099999999996</v>
      </c>
      <c r="CM18">
        <v>17216.8</v>
      </c>
      <c r="CN18">
        <v>18518.099999999999</v>
      </c>
      <c r="CO18">
        <v>47.75</v>
      </c>
      <c r="CP18">
        <v>48.686999999999998</v>
      </c>
      <c r="CQ18">
        <v>48.25</v>
      </c>
      <c r="CR18">
        <v>48.561999999999998</v>
      </c>
      <c r="CS18">
        <v>49.561999999999998</v>
      </c>
      <c r="CT18">
        <v>1955.08</v>
      </c>
      <c r="CU18">
        <v>39.909999999999997</v>
      </c>
      <c r="CV18">
        <v>0</v>
      </c>
      <c r="CW18">
        <v>119.69999980926499</v>
      </c>
      <c r="CX18">
        <v>724.51161538461497</v>
      </c>
      <c r="CY18">
        <v>1.2565470095537901</v>
      </c>
      <c r="CZ18">
        <v>-31.675214210460801</v>
      </c>
      <c r="DA18">
        <v>17190.45</v>
      </c>
      <c r="DB18">
        <v>15</v>
      </c>
      <c r="DC18">
        <v>1566750775.5</v>
      </c>
      <c r="DD18" t="s">
        <v>282</v>
      </c>
      <c r="DE18">
        <v>12</v>
      </c>
      <c r="DF18">
        <v>5.7670000000000003</v>
      </c>
      <c r="DG18">
        <v>-5.1999999999999998E-2</v>
      </c>
      <c r="DH18">
        <v>300</v>
      </c>
      <c r="DI18">
        <v>18</v>
      </c>
      <c r="DJ18">
        <v>0.06</v>
      </c>
      <c r="DK18">
        <v>0.03</v>
      </c>
      <c r="DL18">
        <v>33.830684118905999</v>
      </c>
      <c r="DM18">
        <v>1.7880305205668601</v>
      </c>
      <c r="DN18">
        <v>0.190220185970425</v>
      </c>
      <c r="DO18">
        <v>0</v>
      </c>
      <c r="DP18">
        <v>0.33649320701360202</v>
      </c>
      <c r="DQ18">
        <v>2.94770077647909E-2</v>
      </c>
      <c r="DR18">
        <v>3.0487330836178701E-3</v>
      </c>
      <c r="DS18">
        <v>1</v>
      </c>
      <c r="DT18">
        <v>1</v>
      </c>
      <c r="DU18">
        <v>2</v>
      </c>
      <c r="DV18" t="s">
        <v>283</v>
      </c>
      <c r="DW18">
        <v>1.86449</v>
      </c>
      <c r="DX18">
        <v>1.8654599999999999</v>
      </c>
      <c r="DY18">
        <v>1.8680099999999999</v>
      </c>
      <c r="DZ18">
        <v>1.8675200000000001</v>
      </c>
      <c r="EA18">
        <v>1.8696600000000001</v>
      </c>
      <c r="EB18">
        <v>1.8675200000000001</v>
      </c>
      <c r="EC18">
        <v>1.8681399999999999</v>
      </c>
      <c r="ED18">
        <v>1.8726100000000001</v>
      </c>
      <c r="EE18" t="s">
        <v>274</v>
      </c>
      <c r="EF18" t="s">
        <v>19</v>
      </c>
      <c r="EG18" t="s">
        <v>19</v>
      </c>
      <c r="EH18" t="s">
        <v>19</v>
      </c>
      <c r="EI18" t="s">
        <v>275</v>
      </c>
      <c r="EJ18" t="s">
        <v>276</v>
      </c>
      <c r="EK18" t="s">
        <v>277</v>
      </c>
      <c r="EL18" t="s">
        <v>277</v>
      </c>
      <c r="EM18" t="s">
        <v>277</v>
      </c>
      <c r="EN18" t="s">
        <v>277</v>
      </c>
      <c r="EO18">
        <v>0</v>
      </c>
      <c r="EP18">
        <v>100</v>
      </c>
      <c r="EQ18">
        <v>100</v>
      </c>
      <c r="ER18">
        <v>5.7670000000000003</v>
      </c>
      <c r="ES18">
        <v>-5.1999999999999998E-2</v>
      </c>
      <c r="ET18">
        <v>2</v>
      </c>
      <c r="EU18">
        <v>521.89</v>
      </c>
      <c r="EV18">
        <v>482.99700000000001</v>
      </c>
      <c r="EW18">
        <v>27.001100000000001</v>
      </c>
      <c r="EX18">
        <v>33.226500000000001</v>
      </c>
      <c r="EY18">
        <v>30.000699999999998</v>
      </c>
      <c r="EZ18">
        <v>34.8842</v>
      </c>
      <c r="FA18">
        <v>34.877099999999999</v>
      </c>
      <c r="FB18">
        <v>15.7593</v>
      </c>
      <c r="FC18">
        <v>29.3049</v>
      </c>
      <c r="FD18">
        <v>25.889900000000001</v>
      </c>
      <c r="FE18">
        <v>27</v>
      </c>
      <c r="FF18">
        <v>300</v>
      </c>
      <c r="FG18">
        <v>17.771599999999999</v>
      </c>
      <c r="FH18">
        <v>109.82299999999999</v>
      </c>
      <c r="FI18">
        <v>108.095</v>
      </c>
    </row>
    <row r="19" spans="1:165" x14ac:dyDescent="0.25">
      <c r="A19">
        <v>3</v>
      </c>
      <c r="B19">
        <v>1566750896.5</v>
      </c>
      <c r="C19">
        <v>269.5</v>
      </c>
      <c r="D19" t="s">
        <v>284</v>
      </c>
      <c r="E19" t="s">
        <v>285</v>
      </c>
      <c r="G19">
        <v>1566750896.5</v>
      </c>
      <c r="H19">
        <f t="shared" si="0"/>
        <v>7.3836113292785645E-3</v>
      </c>
      <c r="I19">
        <f t="shared" si="1"/>
        <v>26.571468640302481</v>
      </c>
      <c r="J19">
        <f t="shared" si="2"/>
        <v>166.68</v>
      </c>
      <c r="K19">
        <f t="shared" si="3"/>
        <v>57.604029157726359</v>
      </c>
      <c r="L19">
        <f t="shared" si="4"/>
        <v>5.72766936859973</v>
      </c>
      <c r="M19">
        <f t="shared" si="5"/>
        <v>16.573283923320002</v>
      </c>
      <c r="N19">
        <f t="shared" si="6"/>
        <v>0.43894310771566386</v>
      </c>
      <c r="O19">
        <f t="shared" si="7"/>
        <v>2.2506943409851523</v>
      </c>
      <c r="P19">
        <f t="shared" si="8"/>
        <v>0.39634284959487076</v>
      </c>
      <c r="Q19">
        <f t="shared" si="9"/>
        <v>0.25119631279060878</v>
      </c>
      <c r="R19">
        <f t="shared" si="10"/>
        <v>321.4068682182052</v>
      </c>
      <c r="S19">
        <f t="shared" si="11"/>
        <v>30.984649159223498</v>
      </c>
      <c r="T19">
        <f t="shared" si="12"/>
        <v>30.1448</v>
      </c>
      <c r="U19">
        <f t="shared" si="13"/>
        <v>4.2960134424992065</v>
      </c>
      <c r="V19">
        <f t="shared" si="14"/>
        <v>55.520013497943346</v>
      </c>
      <c r="W19">
        <f t="shared" si="15"/>
        <v>2.5070323465864002</v>
      </c>
      <c r="X19">
        <f t="shared" si="16"/>
        <v>4.5155470768739443</v>
      </c>
      <c r="Y19">
        <f t="shared" si="17"/>
        <v>1.7889810959128063</v>
      </c>
      <c r="Z19">
        <f t="shared" si="18"/>
        <v>-325.6172596211847</v>
      </c>
      <c r="AA19">
        <f t="shared" si="19"/>
        <v>105.73518218737246</v>
      </c>
      <c r="AB19">
        <f t="shared" si="20"/>
        <v>10.50598356534044</v>
      </c>
      <c r="AC19">
        <f t="shared" si="21"/>
        <v>112.03077434973341</v>
      </c>
      <c r="AD19">
        <v>-4.1202442592259601E-2</v>
      </c>
      <c r="AE19">
        <v>4.6253351342028001E-2</v>
      </c>
      <c r="AF19">
        <v>3.45646216625433</v>
      </c>
      <c r="AG19">
        <v>0</v>
      </c>
      <c r="AH19">
        <v>0</v>
      </c>
      <c r="AI19">
        <f t="shared" si="22"/>
        <v>1</v>
      </c>
      <c r="AJ19">
        <f t="shared" si="23"/>
        <v>0</v>
      </c>
      <c r="AK19">
        <f t="shared" si="24"/>
        <v>51842.794165306426</v>
      </c>
      <c r="AL19">
        <v>0</v>
      </c>
      <c r="AM19">
        <v>551.05807692307701</v>
      </c>
      <c r="AN19">
        <v>2908.47</v>
      </c>
      <c r="AO19">
        <f t="shared" si="25"/>
        <v>2357.4119230769229</v>
      </c>
      <c r="AP19">
        <f t="shared" si="26"/>
        <v>0.81053334676889333</v>
      </c>
      <c r="AQ19">
        <v>-1.9053575955467199</v>
      </c>
      <c r="AR19" t="s">
        <v>286</v>
      </c>
      <c r="AS19">
        <v>727.20469230769197</v>
      </c>
      <c r="AT19">
        <v>933.38499999999999</v>
      </c>
      <c r="AU19">
        <f t="shared" si="27"/>
        <v>0.22089524439787234</v>
      </c>
      <c r="AV19">
        <v>0.5</v>
      </c>
      <c r="AW19">
        <f t="shared" si="28"/>
        <v>1681.0208997545276</v>
      </c>
      <c r="AX19">
        <f t="shared" si="29"/>
        <v>26.571468640302481</v>
      </c>
      <c r="AY19">
        <f t="shared" si="30"/>
        <v>185.66476124460382</v>
      </c>
      <c r="AZ19">
        <f t="shared" si="31"/>
        <v>0.37039913861911217</v>
      </c>
      <c r="BA19">
        <f t="shared" si="32"/>
        <v>1.6940197614442244E-2</v>
      </c>
      <c r="BB19">
        <f t="shared" si="33"/>
        <v>2.1160453617746158</v>
      </c>
      <c r="BC19" t="s">
        <v>287</v>
      </c>
      <c r="BD19">
        <v>587.66</v>
      </c>
      <c r="BE19">
        <f t="shared" si="34"/>
        <v>345.72500000000002</v>
      </c>
      <c r="BF19">
        <f t="shared" si="35"/>
        <v>0.59637083720387019</v>
      </c>
      <c r="BG19">
        <f t="shared" si="36"/>
        <v>0.85103261361335047</v>
      </c>
      <c r="BH19">
        <f t="shared" si="37"/>
        <v>0.53927750113173478</v>
      </c>
      <c r="BI19">
        <f t="shared" si="38"/>
        <v>0.83781921210532218</v>
      </c>
      <c r="BJ19">
        <f t="shared" si="39"/>
        <v>1999.79</v>
      </c>
      <c r="BK19">
        <f t="shared" si="40"/>
        <v>1681.0208997545276</v>
      </c>
      <c r="BL19">
        <f t="shared" si="41"/>
        <v>0.84059871274210174</v>
      </c>
      <c r="BM19">
        <f t="shared" si="42"/>
        <v>0.19119742548420363</v>
      </c>
      <c r="BN19">
        <v>6</v>
      </c>
      <c r="BO19">
        <v>0.5</v>
      </c>
      <c r="BP19" t="s">
        <v>271</v>
      </c>
      <c r="BQ19">
        <v>1566750896.5</v>
      </c>
      <c r="BR19">
        <v>166.68</v>
      </c>
      <c r="BS19">
        <v>200.03899999999999</v>
      </c>
      <c r="BT19">
        <v>25.2136</v>
      </c>
      <c r="BU19">
        <v>16.5776</v>
      </c>
      <c r="BV19">
        <v>500.05399999999997</v>
      </c>
      <c r="BW19">
        <v>99.231700000000004</v>
      </c>
      <c r="BX19">
        <v>0.200049</v>
      </c>
      <c r="BY19">
        <v>31.016200000000001</v>
      </c>
      <c r="BZ19">
        <v>30.1448</v>
      </c>
      <c r="CA19">
        <v>999.9</v>
      </c>
      <c r="CB19">
        <v>0</v>
      </c>
      <c r="CC19">
        <v>0</v>
      </c>
      <c r="CD19">
        <v>10013.1</v>
      </c>
      <c r="CE19">
        <v>0</v>
      </c>
      <c r="CF19">
        <v>1450.68</v>
      </c>
      <c r="CG19">
        <v>1999.79</v>
      </c>
      <c r="CH19">
        <v>0.97999400000000003</v>
      </c>
      <c r="CI19">
        <v>2.0006300000000001E-2</v>
      </c>
      <c r="CJ19">
        <v>0</v>
      </c>
      <c r="CK19">
        <v>727.05700000000002</v>
      </c>
      <c r="CL19">
        <v>5.0004099999999996</v>
      </c>
      <c r="CM19">
        <v>18049.900000000001</v>
      </c>
      <c r="CN19">
        <v>18516.2</v>
      </c>
      <c r="CO19">
        <v>48.061999999999998</v>
      </c>
      <c r="CP19">
        <v>49.125</v>
      </c>
      <c r="CQ19">
        <v>48.561999999999998</v>
      </c>
      <c r="CR19">
        <v>49</v>
      </c>
      <c r="CS19">
        <v>49.875</v>
      </c>
      <c r="CT19">
        <v>1954.88</v>
      </c>
      <c r="CU19">
        <v>39.909999999999997</v>
      </c>
      <c r="CV19">
        <v>0</v>
      </c>
      <c r="CW19">
        <v>148.59999990463299</v>
      </c>
      <c r="CX19">
        <v>727.20469230769197</v>
      </c>
      <c r="CY19">
        <v>-1.1111794856977</v>
      </c>
      <c r="CZ19">
        <v>2644.1333299210901</v>
      </c>
      <c r="DA19">
        <v>17599.019230769201</v>
      </c>
      <c r="DB19">
        <v>15</v>
      </c>
      <c r="DC19">
        <v>1566750775.5</v>
      </c>
      <c r="DD19" t="s">
        <v>282</v>
      </c>
      <c r="DE19">
        <v>12</v>
      </c>
      <c r="DF19">
        <v>5.7670000000000003</v>
      </c>
      <c r="DG19">
        <v>-5.1999999999999998E-2</v>
      </c>
      <c r="DH19">
        <v>300</v>
      </c>
      <c r="DI19">
        <v>18</v>
      </c>
      <c r="DJ19">
        <v>0.06</v>
      </c>
      <c r="DK19">
        <v>0.03</v>
      </c>
      <c r="DL19">
        <v>26.272566248522001</v>
      </c>
      <c r="DM19">
        <v>1.6751936428213501</v>
      </c>
      <c r="DN19">
        <v>0.171675270891301</v>
      </c>
      <c r="DO19">
        <v>0</v>
      </c>
      <c r="DP19">
        <v>0.43086245036475801</v>
      </c>
      <c r="DQ19">
        <v>4.0858891023997299E-2</v>
      </c>
      <c r="DR19">
        <v>4.1920736189982703E-3</v>
      </c>
      <c r="DS19">
        <v>1</v>
      </c>
      <c r="DT19">
        <v>1</v>
      </c>
      <c r="DU19">
        <v>2</v>
      </c>
      <c r="DV19" t="s">
        <v>283</v>
      </c>
      <c r="DW19">
        <v>1.86449</v>
      </c>
      <c r="DX19">
        <v>1.86548</v>
      </c>
      <c r="DY19">
        <v>1.8680099999999999</v>
      </c>
      <c r="DZ19">
        <v>1.8675200000000001</v>
      </c>
      <c r="EA19">
        <v>1.8696600000000001</v>
      </c>
      <c r="EB19">
        <v>1.8675200000000001</v>
      </c>
      <c r="EC19">
        <v>1.86825</v>
      </c>
      <c r="ED19">
        <v>1.8726400000000001</v>
      </c>
      <c r="EE19" t="s">
        <v>274</v>
      </c>
      <c r="EF19" t="s">
        <v>19</v>
      </c>
      <c r="EG19" t="s">
        <v>19</v>
      </c>
      <c r="EH19" t="s">
        <v>19</v>
      </c>
      <c r="EI19" t="s">
        <v>275</v>
      </c>
      <c r="EJ19" t="s">
        <v>276</v>
      </c>
      <c r="EK19" t="s">
        <v>277</v>
      </c>
      <c r="EL19" t="s">
        <v>277</v>
      </c>
      <c r="EM19" t="s">
        <v>277</v>
      </c>
      <c r="EN19" t="s">
        <v>277</v>
      </c>
      <c r="EO19">
        <v>0</v>
      </c>
      <c r="EP19">
        <v>100</v>
      </c>
      <c r="EQ19">
        <v>100</v>
      </c>
      <c r="ER19">
        <v>5.7670000000000003</v>
      </c>
      <c r="ES19">
        <v>-5.1999999999999998E-2</v>
      </c>
      <c r="ET19">
        <v>2</v>
      </c>
      <c r="EU19">
        <v>522.17600000000004</v>
      </c>
      <c r="EV19">
        <v>479.90800000000002</v>
      </c>
      <c r="EW19">
        <v>27.000599999999999</v>
      </c>
      <c r="EX19">
        <v>33.468200000000003</v>
      </c>
      <c r="EY19">
        <v>30.000599999999999</v>
      </c>
      <c r="EZ19">
        <v>35.095799999999997</v>
      </c>
      <c r="FA19">
        <v>35.084400000000002</v>
      </c>
      <c r="FB19">
        <v>11.5207</v>
      </c>
      <c r="FC19">
        <v>34.037999999999997</v>
      </c>
      <c r="FD19">
        <v>21.931999999999999</v>
      </c>
      <c r="FE19">
        <v>27</v>
      </c>
      <c r="FF19">
        <v>200</v>
      </c>
      <c r="FG19">
        <v>16.422599999999999</v>
      </c>
      <c r="FH19">
        <v>109.77500000000001</v>
      </c>
      <c r="FI19">
        <v>108.05800000000001</v>
      </c>
    </row>
    <row r="20" spans="1:165" x14ac:dyDescent="0.25">
      <c r="A20">
        <v>4</v>
      </c>
      <c r="B20">
        <v>1566751017</v>
      </c>
      <c r="C20">
        <v>390</v>
      </c>
      <c r="D20" t="s">
        <v>288</v>
      </c>
      <c r="E20" t="s">
        <v>289</v>
      </c>
      <c r="G20">
        <v>1566751017</v>
      </c>
      <c r="H20">
        <f t="shared" si="0"/>
        <v>8.3011642325222946E-3</v>
      </c>
      <c r="I20">
        <f t="shared" si="1"/>
        <v>15.209642886823543</v>
      </c>
      <c r="J20">
        <f t="shared" si="2"/>
        <v>80.941599999999994</v>
      </c>
      <c r="K20">
        <f t="shared" si="3"/>
        <v>27.767235574402381</v>
      </c>
      <c r="L20">
        <f t="shared" si="4"/>
        <v>2.7609868098852726</v>
      </c>
      <c r="M20">
        <f t="shared" si="5"/>
        <v>8.0482873194991988</v>
      </c>
      <c r="N20">
        <f t="shared" si="6"/>
        <v>0.5229298251950667</v>
      </c>
      <c r="O20">
        <f t="shared" si="7"/>
        <v>2.248901507950293</v>
      </c>
      <c r="P20">
        <f t="shared" si="8"/>
        <v>0.46360195902943419</v>
      </c>
      <c r="Q20">
        <f t="shared" si="9"/>
        <v>0.29451875927075966</v>
      </c>
      <c r="R20">
        <f t="shared" si="10"/>
        <v>321.44357605338683</v>
      </c>
      <c r="S20">
        <f t="shared" si="11"/>
        <v>30.601837685516408</v>
      </c>
      <c r="T20">
        <f t="shared" si="12"/>
        <v>29.828600000000002</v>
      </c>
      <c r="U20">
        <f t="shared" si="13"/>
        <v>4.2186848316030199</v>
      </c>
      <c r="V20">
        <f t="shared" si="14"/>
        <v>55.580350829111893</v>
      </c>
      <c r="W20">
        <f t="shared" si="15"/>
        <v>2.4983899709905999</v>
      </c>
      <c r="X20">
        <f t="shared" si="16"/>
        <v>4.4950957194786048</v>
      </c>
      <c r="Y20">
        <f t="shared" si="17"/>
        <v>1.72029486061242</v>
      </c>
      <c r="Z20">
        <f t="shared" si="18"/>
        <v>-366.0813426542332</v>
      </c>
      <c r="AA20">
        <f t="shared" si="19"/>
        <v>134.33699813105036</v>
      </c>
      <c r="AB20">
        <f t="shared" si="20"/>
        <v>13.332447019077344</v>
      </c>
      <c r="AC20">
        <f t="shared" si="21"/>
        <v>103.03167854928134</v>
      </c>
      <c r="AD20">
        <v>-4.1154180857833102E-2</v>
      </c>
      <c r="AE20">
        <v>4.6199173317174103E-2</v>
      </c>
      <c r="AF20">
        <v>3.45325697892924</v>
      </c>
      <c r="AG20">
        <v>0</v>
      </c>
      <c r="AH20">
        <v>0</v>
      </c>
      <c r="AI20">
        <f t="shared" si="22"/>
        <v>1</v>
      </c>
      <c r="AJ20">
        <f t="shared" si="23"/>
        <v>0</v>
      </c>
      <c r="AK20">
        <f t="shared" si="24"/>
        <v>51798.158723971021</v>
      </c>
      <c r="AL20">
        <v>0</v>
      </c>
      <c r="AM20">
        <v>551.05807692307701</v>
      </c>
      <c r="AN20">
        <v>2908.47</v>
      </c>
      <c r="AO20">
        <f t="shared" si="25"/>
        <v>2357.4119230769229</v>
      </c>
      <c r="AP20">
        <f t="shared" si="26"/>
        <v>0.81053334676889333</v>
      </c>
      <c r="AQ20">
        <v>-1.9053575955467199</v>
      </c>
      <c r="AR20" t="s">
        <v>290</v>
      </c>
      <c r="AS20">
        <v>748.76480769230795</v>
      </c>
      <c r="AT20">
        <v>874.86099999999999</v>
      </c>
      <c r="AU20">
        <f t="shared" si="27"/>
        <v>0.14413283059559412</v>
      </c>
      <c r="AV20">
        <v>0.5</v>
      </c>
      <c r="AW20">
        <f t="shared" si="28"/>
        <v>1681.2140997545559</v>
      </c>
      <c r="AX20">
        <f t="shared" si="29"/>
        <v>15.209642886823543</v>
      </c>
      <c r="AY20">
        <f t="shared" si="30"/>
        <v>121.15907351742385</v>
      </c>
      <c r="AZ20">
        <f t="shared" si="31"/>
        <v>0.30608405220943663</v>
      </c>
      <c r="BA20">
        <f t="shared" si="32"/>
        <v>1.0180143317183052E-2</v>
      </c>
      <c r="BB20">
        <f t="shared" si="33"/>
        <v>2.32449383387761</v>
      </c>
      <c r="BC20" t="s">
        <v>291</v>
      </c>
      <c r="BD20">
        <v>607.08000000000004</v>
      </c>
      <c r="BE20">
        <f t="shared" si="34"/>
        <v>267.78099999999995</v>
      </c>
      <c r="BF20">
        <f t="shared" si="35"/>
        <v>0.47089297712568129</v>
      </c>
      <c r="BG20">
        <f t="shared" si="36"/>
        <v>0.88364379787867331</v>
      </c>
      <c r="BH20">
        <f t="shared" si="37"/>
        <v>0.38942264976939844</v>
      </c>
      <c r="BI20">
        <f t="shared" si="38"/>
        <v>0.86264474192771057</v>
      </c>
      <c r="BJ20">
        <f t="shared" si="39"/>
        <v>2000.02</v>
      </c>
      <c r="BK20">
        <f t="shared" si="40"/>
        <v>1681.2140997545559</v>
      </c>
      <c r="BL20">
        <f t="shared" si="41"/>
        <v>0.84059864389083905</v>
      </c>
      <c r="BM20">
        <f t="shared" si="42"/>
        <v>0.19119728778167819</v>
      </c>
      <c r="BN20">
        <v>6</v>
      </c>
      <c r="BO20">
        <v>0.5</v>
      </c>
      <c r="BP20" t="s">
        <v>271</v>
      </c>
      <c r="BQ20">
        <v>1566751017</v>
      </c>
      <c r="BR20">
        <v>80.941599999999994</v>
      </c>
      <c r="BS20">
        <v>99.997100000000003</v>
      </c>
      <c r="BT20">
        <v>25.126300000000001</v>
      </c>
      <c r="BU20">
        <v>15.416399999999999</v>
      </c>
      <c r="BV20">
        <v>500.06200000000001</v>
      </c>
      <c r="BW20">
        <v>99.233400000000003</v>
      </c>
      <c r="BX20">
        <v>0.19986200000000001</v>
      </c>
      <c r="BY20">
        <v>30.936599999999999</v>
      </c>
      <c r="BZ20">
        <v>29.828600000000002</v>
      </c>
      <c r="CA20">
        <v>999.9</v>
      </c>
      <c r="CB20">
        <v>0</v>
      </c>
      <c r="CC20">
        <v>0</v>
      </c>
      <c r="CD20">
        <v>10001.200000000001</v>
      </c>
      <c r="CE20">
        <v>0</v>
      </c>
      <c r="CF20">
        <v>1277.28</v>
      </c>
      <c r="CG20">
        <v>2000.02</v>
      </c>
      <c r="CH20">
        <v>0.97999700000000001</v>
      </c>
      <c r="CI20">
        <v>2.0003300000000002E-2</v>
      </c>
      <c r="CJ20">
        <v>0</v>
      </c>
      <c r="CK20">
        <v>748.197</v>
      </c>
      <c r="CL20">
        <v>5.0004099999999996</v>
      </c>
      <c r="CM20">
        <v>17905.8</v>
      </c>
      <c r="CN20">
        <v>18518.400000000001</v>
      </c>
      <c r="CO20">
        <v>48.125</v>
      </c>
      <c r="CP20">
        <v>49.186999999999998</v>
      </c>
      <c r="CQ20">
        <v>48.625</v>
      </c>
      <c r="CR20">
        <v>49.125</v>
      </c>
      <c r="CS20">
        <v>50</v>
      </c>
      <c r="CT20">
        <v>1955.11</v>
      </c>
      <c r="CU20">
        <v>39.909999999999997</v>
      </c>
      <c r="CV20">
        <v>0</v>
      </c>
      <c r="CW20">
        <v>119.799999952316</v>
      </c>
      <c r="CX20">
        <v>748.76480769230795</v>
      </c>
      <c r="CY20">
        <v>-2.6613675228106302</v>
      </c>
      <c r="CZ20">
        <v>185.63418862671699</v>
      </c>
      <c r="DA20">
        <v>17947.623076923101</v>
      </c>
      <c r="DB20">
        <v>15</v>
      </c>
      <c r="DC20">
        <v>1566750971</v>
      </c>
      <c r="DD20" t="s">
        <v>292</v>
      </c>
      <c r="DE20">
        <v>13</v>
      </c>
      <c r="DF20">
        <v>4.383</v>
      </c>
      <c r="DG20">
        <v>-6.5000000000000002E-2</v>
      </c>
      <c r="DH20">
        <v>100</v>
      </c>
      <c r="DI20">
        <v>16</v>
      </c>
      <c r="DJ20">
        <v>0.09</v>
      </c>
      <c r="DK20">
        <v>0.03</v>
      </c>
      <c r="DL20">
        <v>15.082413738390599</v>
      </c>
      <c r="DM20">
        <v>0.73632983316519696</v>
      </c>
      <c r="DN20">
        <v>8.1157042268310303E-2</v>
      </c>
      <c r="DO20">
        <v>0</v>
      </c>
      <c r="DP20">
        <v>0.52397940602128301</v>
      </c>
      <c r="DQ20">
        <v>-2.09196377325416E-3</v>
      </c>
      <c r="DR20">
        <v>8.2042842130729504E-4</v>
      </c>
      <c r="DS20">
        <v>1</v>
      </c>
      <c r="DT20">
        <v>1</v>
      </c>
      <c r="DU20">
        <v>2</v>
      </c>
      <c r="DV20" t="s">
        <v>283</v>
      </c>
      <c r="DW20">
        <v>1.8646</v>
      </c>
      <c r="DX20">
        <v>1.86554</v>
      </c>
      <c r="DY20">
        <v>1.86805</v>
      </c>
      <c r="DZ20">
        <v>1.86754</v>
      </c>
      <c r="EA20">
        <v>1.8696699999999999</v>
      </c>
      <c r="EB20">
        <v>1.8675200000000001</v>
      </c>
      <c r="EC20">
        <v>1.86829</v>
      </c>
      <c r="ED20">
        <v>1.8726499999999999</v>
      </c>
      <c r="EE20" t="s">
        <v>274</v>
      </c>
      <c r="EF20" t="s">
        <v>19</v>
      </c>
      <c r="EG20" t="s">
        <v>19</v>
      </c>
      <c r="EH20" t="s">
        <v>19</v>
      </c>
      <c r="EI20" t="s">
        <v>275</v>
      </c>
      <c r="EJ20" t="s">
        <v>276</v>
      </c>
      <c r="EK20" t="s">
        <v>277</v>
      </c>
      <c r="EL20" t="s">
        <v>277</v>
      </c>
      <c r="EM20" t="s">
        <v>277</v>
      </c>
      <c r="EN20" t="s">
        <v>277</v>
      </c>
      <c r="EO20">
        <v>0</v>
      </c>
      <c r="EP20">
        <v>100</v>
      </c>
      <c r="EQ20">
        <v>100</v>
      </c>
      <c r="ER20">
        <v>4.383</v>
      </c>
      <c r="ES20">
        <v>-6.5000000000000002E-2</v>
      </c>
      <c r="ET20">
        <v>2</v>
      </c>
      <c r="EU20">
        <v>522.56399999999996</v>
      </c>
      <c r="EV20">
        <v>477.49700000000001</v>
      </c>
      <c r="EW20">
        <v>27.000900000000001</v>
      </c>
      <c r="EX20">
        <v>33.598599999999998</v>
      </c>
      <c r="EY20">
        <v>30.000399999999999</v>
      </c>
      <c r="EZ20">
        <v>35.233400000000003</v>
      </c>
      <c r="FA20">
        <v>35.217300000000002</v>
      </c>
      <c r="FB20">
        <v>7.1763199999999996</v>
      </c>
      <c r="FC20">
        <v>37.616500000000002</v>
      </c>
      <c r="FD20">
        <v>17.514700000000001</v>
      </c>
      <c r="FE20">
        <v>27</v>
      </c>
      <c r="FF20">
        <v>100</v>
      </c>
      <c r="FG20">
        <v>15.3225</v>
      </c>
      <c r="FH20">
        <v>109.748</v>
      </c>
      <c r="FI20">
        <v>108.04</v>
      </c>
    </row>
    <row r="21" spans="1:165" x14ac:dyDescent="0.25">
      <c r="A21">
        <v>5</v>
      </c>
      <c r="B21">
        <v>1566751083.5</v>
      </c>
      <c r="C21">
        <v>456.5</v>
      </c>
      <c r="D21" t="s">
        <v>293</v>
      </c>
      <c r="E21" t="s">
        <v>294</v>
      </c>
      <c r="G21">
        <v>1566751083.5</v>
      </c>
      <c r="H21">
        <f t="shared" si="0"/>
        <v>8.6106335376343636E-3</v>
      </c>
      <c r="I21">
        <f t="shared" si="1"/>
        <v>0.58786461173434257</v>
      </c>
      <c r="J21">
        <f t="shared" si="2"/>
        <v>3.0754800000000002</v>
      </c>
      <c r="K21">
        <f t="shared" si="3"/>
        <v>1.0899661641596681</v>
      </c>
      <c r="L21">
        <f t="shared" si="4"/>
        <v>0.10837614009742495</v>
      </c>
      <c r="M21">
        <f t="shared" si="5"/>
        <v>0.30579724610424008</v>
      </c>
      <c r="N21">
        <f t="shared" si="6"/>
        <v>0.54403458155075846</v>
      </c>
      <c r="O21">
        <f t="shared" si="7"/>
        <v>2.2425456677374478</v>
      </c>
      <c r="P21">
        <f t="shared" si="8"/>
        <v>0.47997504355145965</v>
      </c>
      <c r="Q21">
        <f t="shared" si="9"/>
        <v>0.30510901813892999</v>
      </c>
      <c r="R21">
        <f t="shared" si="10"/>
        <v>321.44357605338683</v>
      </c>
      <c r="S21">
        <f t="shared" si="11"/>
        <v>30.504963541622196</v>
      </c>
      <c r="T21">
        <f t="shared" si="12"/>
        <v>29.7712</v>
      </c>
      <c r="U21">
        <f t="shared" si="13"/>
        <v>4.2047781961880535</v>
      </c>
      <c r="V21">
        <f t="shared" si="14"/>
        <v>55.172394868702369</v>
      </c>
      <c r="W21">
        <f t="shared" si="15"/>
        <v>2.4809858315021995</v>
      </c>
      <c r="X21">
        <f t="shared" si="16"/>
        <v>4.4967883620175924</v>
      </c>
      <c r="Y21">
        <f t="shared" si="17"/>
        <v>1.723792364685854</v>
      </c>
      <c r="Z21">
        <f t="shared" si="18"/>
        <v>-379.72893900967546</v>
      </c>
      <c r="AA21">
        <f t="shared" si="19"/>
        <v>141.69494302977989</v>
      </c>
      <c r="AB21">
        <f t="shared" si="20"/>
        <v>14.099016045660742</v>
      </c>
      <c r="AC21">
        <f t="shared" si="21"/>
        <v>97.508596119152003</v>
      </c>
      <c r="AD21">
        <v>-4.0983365637779601E-2</v>
      </c>
      <c r="AE21">
        <v>4.6007418268428898E-2</v>
      </c>
      <c r="AF21">
        <v>3.4419023210869399</v>
      </c>
      <c r="AG21">
        <v>0</v>
      </c>
      <c r="AH21">
        <v>0</v>
      </c>
      <c r="AI21">
        <f t="shared" si="22"/>
        <v>1</v>
      </c>
      <c r="AJ21">
        <f t="shared" si="23"/>
        <v>0</v>
      </c>
      <c r="AK21">
        <f t="shared" si="24"/>
        <v>51590.64843308086</v>
      </c>
      <c r="AL21">
        <v>0</v>
      </c>
      <c r="AM21">
        <v>551.05807692307701</v>
      </c>
      <c r="AN21">
        <v>2908.47</v>
      </c>
      <c r="AO21">
        <f t="shared" si="25"/>
        <v>2357.4119230769229</v>
      </c>
      <c r="AP21">
        <f t="shared" si="26"/>
        <v>0.81053334676889333</v>
      </c>
      <c r="AQ21">
        <v>-1.9053575955467199</v>
      </c>
      <c r="AR21" t="s">
        <v>295</v>
      </c>
      <c r="AS21">
        <v>794.800730769231</v>
      </c>
      <c r="AT21">
        <v>839.90899999999999</v>
      </c>
      <c r="AU21">
        <f t="shared" si="27"/>
        <v>5.3706138677843684E-2</v>
      </c>
      <c r="AV21">
        <v>0.5</v>
      </c>
      <c r="AW21">
        <f t="shared" si="28"/>
        <v>1681.2140997545559</v>
      </c>
      <c r="AX21">
        <f t="shared" si="29"/>
        <v>0.58786461173434257</v>
      </c>
      <c r="AY21">
        <f t="shared" si="30"/>
        <v>45.145758794282152</v>
      </c>
      <c r="AZ21">
        <f t="shared" si="31"/>
        <v>0.20160398328866574</v>
      </c>
      <c r="BA21">
        <f t="shared" si="32"/>
        <v>1.4829891134300224E-3</v>
      </c>
      <c r="BB21">
        <f t="shared" si="33"/>
        <v>2.4628394266521725</v>
      </c>
      <c r="BC21" t="s">
        <v>296</v>
      </c>
      <c r="BD21">
        <v>670.58</v>
      </c>
      <c r="BE21">
        <f t="shared" si="34"/>
        <v>169.32899999999995</v>
      </c>
      <c r="BF21">
        <f t="shared" si="35"/>
        <v>0.26639423389241662</v>
      </c>
      <c r="BG21">
        <f t="shared" si="36"/>
        <v>0.92433542309943728</v>
      </c>
      <c r="BH21">
        <f t="shared" si="37"/>
        <v>0.15616453203702022</v>
      </c>
      <c r="BI21">
        <f t="shared" si="38"/>
        <v>0.87747117071508174</v>
      </c>
      <c r="BJ21">
        <f t="shared" si="39"/>
        <v>2000.02</v>
      </c>
      <c r="BK21">
        <f t="shared" si="40"/>
        <v>1681.2140997545559</v>
      </c>
      <c r="BL21">
        <f t="shared" si="41"/>
        <v>0.84059864389083905</v>
      </c>
      <c r="BM21">
        <f t="shared" si="42"/>
        <v>0.19119728778167819</v>
      </c>
      <c r="BN21">
        <v>6</v>
      </c>
      <c r="BO21">
        <v>0.5</v>
      </c>
      <c r="BP21" t="s">
        <v>271</v>
      </c>
      <c r="BQ21">
        <v>1566751083.5</v>
      </c>
      <c r="BR21">
        <v>3.0754800000000002</v>
      </c>
      <c r="BS21">
        <v>3.8125100000000001</v>
      </c>
      <c r="BT21">
        <v>24.951899999999998</v>
      </c>
      <c r="BU21">
        <v>14.8795</v>
      </c>
      <c r="BV21">
        <v>500.12599999999998</v>
      </c>
      <c r="BW21">
        <v>99.2303</v>
      </c>
      <c r="BX21">
        <v>0.20043800000000001</v>
      </c>
      <c r="BY21">
        <v>30.943200000000001</v>
      </c>
      <c r="BZ21">
        <v>29.7712</v>
      </c>
      <c r="CA21">
        <v>999.9</v>
      </c>
      <c r="CB21">
        <v>0</v>
      </c>
      <c r="CC21">
        <v>0</v>
      </c>
      <c r="CD21">
        <v>9960</v>
      </c>
      <c r="CE21">
        <v>0</v>
      </c>
      <c r="CF21">
        <v>935.01800000000003</v>
      </c>
      <c r="CG21">
        <v>2000.02</v>
      </c>
      <c r="CH21">
        <v>0.97999700000000001</v>
      </c>
      <c r="CI21">
        <v>2.0003300000000002E-2</v>
      </c>
      <c r="CJ21">
        <v>0</v>
      </c>
      <c r="CK21">
        <v>794.58299999999997</v>
      </c>
      <c r="CL21">
        <v>5.0004099999999996</v>
      </c>
      <c r="CM21">
        <v>18377.7</v>
      </c>
      <c r="CN21">
        <v>18518.3</v>
      </c>
      <c r="CO21">
        <v>48.186999999999998</v>
      </c>
      <c r="CP21">
        <v>49.125</v>
      </c>
      <c r="CQ21">
        <v>48.686999999999998</v>
      </c>
      <c r="CR21">
        <v>49.061999999999998</v>
      </c>
      <c r="CS21">
        <v>50</v>
      </c>
      <c r="CT21">
        <v>1955.11</v>
      </c>
      <c r="CU21">
        <v>39.909999999999997</v>
      </c>
      <c r="CV21">
        <v>0</v>
      </c>
      <c r="CW21">
        <v>65.900000095367403</v>
      </c>
      <c r="CX21">
        <v>794.800730769231</v>
      </c>
      <c r="CY21">
        <v>-1.6936410287985999</v>
      </c>
      <c r="CZ21">
        <v>-191.63418811119399</v>
      </c>
      <c r="DA21">
        <v>18405.057692307699</v>
      </c>
      <c r="DB21">
        <v>15</v>
      </c>
      <c r="DC21">
        <v>1566751124</v>
      </c>
      <c r="DD21" t="s">
        <v>297</v>
      </c>
      <c r="DE21">
        <v>14</v>
      </c>
      <c r="DF21">
        <v>4.2919999999999998</v>
      </c>
      <c r="DG21">
        <v>-5.6000000000000001E-2</v>
      </c>
      <c r="DH21">
        <v>4</v>
      </c>
      <c r="DI21">
        <v>15</v>
      </c>
      <c r="DJ21">
        <v>0.8</v>
      </c>
      <c r="DK21">
        <v>0.02</v>
      </c>
      <c r="DL21">
        <v>0.53206327311889601</v>
      </c>
      <c r="DM21">
        <v>0.103791120846041</v>
      </c>
      <c r="DN21">
        <v>3.7050096317626097E-2</v>
      </c>
      <c r="DO21">
        <v>1</v>
      </c>
      <c r="DP21">
        <v>0.53776141728901306</v>
      </c>
      <c r="DQ21">
        <v>1.8751023051661E-2</v>
      </c>
      <c r="DR21">
        <v>1.9609781245852301E-3</v>
      </c>
      <c r="DS21">
        <v>1</v>
      </c>
      <c r="DT21">
        <v>2</v>
      </c>
      <c r="DU21">
        <v>2</v>
      </c>
      <c r="DV21" t="s">
        <v>273</v>
      </c>
      <c r="DW21">
        <v>1.8646199999999999</v>
      </c>
      <c r="DX21">
        <v>1.86554</v>
      </c>
      <c r="DY21">
        <v>1.86812</v>
      </c>
      <c r="DZ21">
        <v>1.86765</v>
      </c>
      <c r="EA21">
        <v>1.8697699999999999</v>
      </c>
      <c r="EB21">
        <v>1.8675600000000001</v>
      </c>
      <c r="EC21">
        <v>1.86829</v>
      </c>
      <c r="ED21">
        <v>1.8727100000000001</v>
      </c>
      <c r="EE21" t="s">
        <v>274</v>
      </c>
      <c r="EF21" t="s">
        <v>19</v>
      </c>
      <c r="EG21" t="s">
        <v>19</v>
      </c>
      <c r="EH21" t="s">
        <v>19</v>
      </c>
      <c r="EI21" t="s">
        <v>275</v>
      </c>
      <c r="EJ21" t="s">
        <v>276</v>
      </c>
      <c r="EK21" t="s">
        <v>277</v>
      </c>
      <c r="EL21" t="s">
        <v>277</v>
      </c>
      <c r="EM21" t="s">
        <v>277</v>
      </c>
      <c r="EN21" t="s">
        <v>277</v>
      </c>
      <c r="EO21">
        <v>0</v>
      </c>
      <c r="EP21">
        <v>100</v>
      </c>
      <c r="EQ21">
        <v>100</v>
      </c>
      <c r="ER21">
        <v>4.2919999999999998</v>
      </c>
      <c r="ES21">
        <v>-5.6000000000000001E-2</v>
      </c>
      <c r="ET21">
        <v>2</v>
      </c>
      <c r="EU21">
        <v>522.87400000000002</v>
      </c>
      <c r="EV21">
        <v>476.28</v>
      </c>
      <c r="EW21">
        <v>27.0001</v>
      </c>
      <c r="EX21">
        <v>33.655500000000004</v>
      </c>
      <c r="EY21">
        <v>30.000499999999999</v>
      </c>
      <c r="EZ21">
        <v>35.296199999999999</v>
      </c>
      <c r="FA21">
        <v>35.2821</v>
      </c>
      <c r="FB21">
        <v>0</v>
      </c>
      <c r="FC21">
        <v>35.711300000000001</v>
      </c>
      <c r="FD21">
        <v>14.472300000000001</v>
      </c>
      <c r="FE21">
        <v>27</v>
      </c>
      <c r="FF21">
        <v>0</v>
      </c>
      <c r="FG21">
        <v>14.7943</v>
      </c>
      <c r="FH21">
        <v>109.735</v>
      </c>
      <c r="FI21">
        <v>108.029</v>
      </c>
    </row>
    <row r="22" spans="1:165" x14ac:dyDescent="0.25">
      <c r="A22">
        <v>7</v>
      </c>
      <c r="B22">
        <v>1566751342.5</v>
      </c>
      <c r="C22">
        <v>715.5</v>
      </c>
      <c r="D22" t="s">
        <v>299</v>
      </c>
      <c r="E22" t="s">
        <v>300</v>
      </c>
      <c r="G22">
        <v>1566751342.5</v>
      </c>
      <c r="H22">
        <f t="shared" si="0"/>
        <v>7.9923790515292695E-3</v>
      </c>
      <c r="I22">
        <f t="shared" si="1"/>
        <v>40.142678431913581</v>
      </c>
      <c r="J22">
        <f t="shared" si="2"/>
        <v>348.47</v>
      </c>
      <c r="K22">
        <f t="shared" si="3"/>
        <v>196.79842504494508</v>
      </c>
      <c r="L22">
        <f t="shared" si="4"/>
        <v>19.567138014455519</v>
      </c>
      <c r="M22">
        <f t="shared" si="5"/>
        <v>34.647434715700001</v>
      </c>
      <c r="N22">
        <f t="shared" si="6"/>
        <v>0.49256295509260511</v>
      </c>
      <c r="O22">
        <f t="shared" si="7"/>
        <v>2.25139038685138</v>
      </c>
      <c r="P22">
        <f t="shared" si="8"/>
        <v>0.43960456376149176</v>
      </c>
      <c r="Q22">
        <f t="shared" si="9"/>
        <v>0.27903497681322031</v>
      </c>
      <c r="R22">
        <f t="shared" si="10"/>
        <v>321.44939830657347</v>
      </c>
      <c r="S22">
        <f t="shared" si="11"/>
        <v>30.651328487661914</v>
      </c>
      <c r="T22">
        <f t="shared" si="12"/>
        <v>29.697099999999999</v>
      </c>
      <c r="U22">
        <f t="shared" si="13"/>
        <v>4.1868846499970971</v>
      </c>
      <c r="V22">
        <f t="shared" si="14"/>
        <v>54.433167331221654</v>
      </c>
      <c r="W22">
        <f t="shared" si="15"/>
        <v>2.4394490508500004</v>
      </c>
      <c r="X22">
        <f t="shared" si="16"/>
        <v>4.4815489717990129</v>
      </c>
      <c r="Y22">
        <f t="shared" si="17"/>
        <v>1.7474355991470967</v>
      </c>
      <c r="Z22">
        <f t="shared" si="18"/>
        <v>-352.4639161724408</v>
      </c>
      <c r="AA22">
        <f t="shared" si="19"/>
        <v>144.02589899873669</v>
      </c>
      <c r="AB22">
        <f t="shared" si="20"/>
        <v>14.265225746861404</v>
      </c>
      <c r="AC22">
        <f t="shared" si="21"/>
        <v>127.27660687973076</v>
      </c>
      <c r="AD22">
        <v>-4.12211890051025E-2</v>
      </c>
      <c r="AE22">
        <v>4.6274395832720097E-2</v>
      </c>
      <c r="AF22">
        <v>3.4577068160387499</v>
      </c>
      <c r="AG22">
        <v>0</v>
      </c>
      <c r="AH22">
        <v>0</v>
      </c>
      <c r="AI22">
        <f t="shared" si="22"/>
        <v>1</v>
      </c>
      <c r="AJ22">
        <f t="shared" si="23"/>
        <v>0</v>
      </c>
      <c r="AK22">
        <f t="shared" si="24"/>
        <v>51887.928164823446</v>
      </c>
      <c r="AL22">
        <v>0</v>
      </c>
      <c r="AM22">
        <v>551.05807692307701</v>
      </c>
      <c r="AN22">
        <v>2908.47</v>
      </c>
      <c r="AO22">
        <f t="shared" si="25"/>
        <v>2357.4119230769229</v>
      </c>
      <c r="AP22">
        <f t="shared" si="26"/>
        <v>0.81053334676889333</v>
      </c>
      <c r="AQ22">
        <v>-1.9053575955467199</v>
      </c>
      <c r="AR22" t="s">
        <v>301</v>
      </c>
      <c r="AS22">
        <v>718.80150000000003</v>
      </c>
      <c r="AT22">
        <v>1020.83</v>
      </c>
      <c r="AU22">
        <f t="shared" si="27"/>
        <v>0.2958656191530421</v>
      </c>
      <c r="AV22">
        <v>0.5</v>
      </c>
      <c r="AW22">
        <f t="shared" si="28"/>
        <v>1681.2473997546222</v>
      </c>
      <c r="AX22">
        <f t="shared" si="29"/>
        <v>40.142678431913581</v>
      </c>
      <c r="AY22">
        <f t="shared" si="30"/>
        <v>248.71165143892168</v>
      </c>
      <c r="AZ22">
        <f t="shared" si="31"/>
        <v>0.45285698892078019</v>
      </c>
      <c r="BA22">
        <f t="shared" si="32"/>
        <v>2.5010022935111873E-2</v>
      </c>
      <c r="BB22">
        <f t="shared" si="33"/>
        <v>1.8491227726457879</v>
      </c>
      <c r="BC22" t="s">
        <v>302</v>
      </c>
      <c r="BD22">
        <v>558.54</v>
      </c>
      <c r="BE22">
        <f t="shared" si="34"/>
        <v>462.29000000000008</v>
      </c>
      <c r="BF22">
        <f t="shared" si="35"/>
        <v>0.65333124229379813</v>
      </c>
      <c r="BG22">
        <f t="shared" si="36"/>
        <v>0.80327499116994971</v>
      </c>
      <c r="BH22">
        <f t="shared" si="37"/>
        <v>0.64292582243265362</v>
      </c>
      <c r="BI22">
        <f t="shared" si="38"/>
        <v>0.80072556752670909</v>
      </c>
      <c r="BJ22">
        <f t="shared" si="39"/>
        <v>2000.06</v>
      </c>
      <c r="BK22">
        <f t="shared" si="40"/>
        <v>1681.2473997546222</v>
      </c>
      <c r="BL22">
        <f t="shared" si="41"/>
        <v>0.84059848192285347</v>
      </c>
      <c r="BM22">
        <f t="shared" si="42"/>
        <v>0.19119696384570706</v>
      </c>
      <c r="BN22">
        <v>6</v>
      </c>
      <c r="BO22">
        <v>0.5</v>
      </c>
      <c r="BP22" t="s">
        <v>271</v>
      </c>
      <c r="BQ22">
        <v>1566751342.5</v>
      </c>
      <c r="BR22">
        <v>348.47</v>
      </c>
      <c r="BS22">
        <v>399.98200000000003</v>
      </c>
      <c r="BT22">
        <v>24.535</v>
      </c>
      <c r="BU22">
        <v>15.1797</v>
      </c>
      <c r="BV22">
        <v>500.01299999999998</v>
      </c>
      <c r="BW22">
        <v>99.2273</v>
      </c>
      <c r="BX22">
        <v>0.20000999999999999</v>
      </c>
      <c r="BY22">
        <v>30.883700000000001</v>
      </c>
      <c r="BZ22">
        <v>29.697099999999999</v>
      </c>
      <c r="CA22">
        <v>999.9</v>
      </c>
      <c r="CB22">
        <v>0</v>
      </c>
      <c r="CC22">
        <v>0</v>
      </c>
      <c r="CD22">
        <v>10018.1</v>
      </c>
      <c r="CE22">
        <v>0</v>
      </c>
      <c r="CF22">
        <v>1076.27</v>
      </c>
      <c r="CG22">
        <v>2000.06</v>
      </c>
      <c r="CH22">
        <v>0.98</v>
      </c>
      <c r="CI22">
        <v>2.0000299999999999E-2</v>
      </c>
      <c r="CJ22">
        <v>0</v>
      </c>
      <c r="CK22">
        <v>718.01400000000001</v>
      </c>
      <c r="CL22">
        <v>5.0004099999999996</v>
      </c>
      <c r="CM22">
        <v>17101.2</v>
      </c>
      <c r="CN22">
        <v>18518.7</v>
      </c>
      <c r="CO22">
        <v>48.311999999999998</v>
      </c>
      <c r="CP22">
        <v>49.186999999999998</v>
      </c>
      <c r="CQ22">
        <v>48.811999999999998</v>
      </c>
      <c r="CR22">
        <v>49.061999999999998</v>
      </c>
      <c r="CS22">
        <v>50.125</v>
      </c>
      <c r="CT22">
        <v>1955.16</v>
      </c>
      <c r="CU22">
        <v>39.9</v>
      </c>
      <c r="CV22">
        <v>0</v>
      </c>
      <c r="CW22">
        <v>97.200000047683702</v>
      </c>
      <c r="CX22">
        <v>718.80150000000003</v>
      </c>
      <c r="CY22">
        <v>-3.4708717921907999</v>
      </c>
      <c r="CZ22">
        <v>585.91794834536904</v>
      </c>
      <c r="DA22">
        <v>16871.8884615385</v>
      </c>
      <c r="DB22">
        <v>15</v>
      </c>
      <c r="DC22">
        <v>1566751279.5</v>
      </c>
      <c r="DD22" t="s">
        <v>298</v>
      </c>
      <c r="DE22">
        <v>15</v>
      </c>
      <c r="DF22">
        <v>6.5119999999999996</v>
      </c>
      <c r="DG22">
        <v>-5.5E-2</v>
      </c>
      <c r="DH22">
        <v>400</v>
      </c>
      <c r="DI22">
        <v>15</v>
      </c>
      <c r="DJ22">
        <v>0.05</v>
      </c>
      <c r="DK22">
        <v>0.01</v>
      </c>
      <c r="DL22">
        <v>40.126744967310103</v>
      </c>
      <c r="DM22">
        <v>0.19371360526165701</v>
      </c>
      <c r="DN22">
        <v>4.5557345817235202E-2</v>
      </c>
      <c r="DO22">
        <v>1</v>
      </c>
      <c r="DP22">
        <v>0.50230739185158702</v>
      </c>
      <c r="DQ22">
        <v>-3.9666247661553897E-2</v>
      </c>
      <c r="DR22">
        <v>4.0191039967603101E-3</v>
      </c>
      <c r="DS22">
        <v>1</v>
      </c>
      <c r="DT22">
        <v>2</v>
      </c>
      <c r="DU22">
        <v>2</v>
      </c>
      <c r="DV22" t="s">
        <v>273</v>
      </c>
      <c r="DW22">
        <v>1.8646</v>
      </c>
      <c r="DX22">
        <v>1.86554</v>
      </c>
      <c r="DY22">
        <v>1.8681000000000001</v>
      </c>
      <c r="DZ22">
        <v>1.86765</v>
      </c>
      <c r="EA22">
        <v>1.86971</v>
      </c>
      <c r="EB22">
        <v>1.86754</v>
      </c>
      <c r="EC22">
        <v>1.86829</v>
      </c>
      <c r="ED22">
        <v>1.87269</v>
      </c>
      <c r="EE22" t="s">
        <v>274</v>
      </c>
      <c r="EF22" t="s">
        <v>19</v>
      </c>
      <c r="EG22" t="s">
        <v>19</v>
      </c>
      <c r="EH22" t="s">
        <v>19</v>
      </c>
      <c r="EI22" t="s">
        <v>275</v>
      </c>
      <c r="EJ22" t="s">
        <v>276</v>
      </c>
      <c r="EK22" t="s">
        <v>277</v>
      </c>
      <c r="EL22" t="s">
        <v>277</v>
      </c>
      <c r="EM22" t="s">
        <v>277</v>
      </c>
      <c r="EN22" t="s">
        <v>277</v>
      </c>
      <c r="EO22">
        <v>0</v>
      </c>
      <c r="EP22">
        <v>100</v>
      </c>
      <c r="EQ22">
        <v>100</v>
      </c>
      <c r="ER22">
        <v>6.5119999999999996</v>
      </c>
      <c r="ES22">
        <v>-5.5E-2</v>
      </c>
      <c r="ET22">
        <v>2</v>
      </c>
      <c r="EU22">
        <v>522.16399999999999</v>
      </c>
      <c r="EV22">
        <v>477.21600000000001</v>
      </c>
      <c r="EW22">
        <v>27.0002</v>
      </c>
      <c r="EX22">
        <v>33.798000000000002</v>
      </c>
      <c r="EY22">
        <v>30.000299999999999</v>
      </c>
      <c r="EZ22">
        <v>35.477600000000002</v>
      </c>
      <c r="FA22">
        <v>35.464199999999998</v>
      </c>
      <c r="FB22">
        <v>19.8947</v>
      </c>
      <c r="FC22">
        <v>30.8872</v>
      </c>
      <c r="FD22">
        <v>6.3027499999999996</v>
      </c>
      <c r="FE22">
        <v>27</v>
      </c>
      <c r="FF22">
        <v>400</v>
      </c>
      <c r="FG22">
        <v>15.6029</v>
      </c>
      <c r="FH22">
        <v>109.708</v>
      </c>
      <c r="FI22">
        <v>108.004</v>
      </c>
    </row>
    <row r="23" spans="1:165" x14ac:dyDescent="0.25">
      <c r="A23">
        <v>8</v>
      </c>
      <c r="B23">
        <v>1566751438</v>
      </c>
      <c r="C23">
        <v>811</v>
      </c>
      <c r="D23" t="s">
        <v>303</v>
      </c>
      <c r="E23" t="s">
        <v>304</v>
      </c>
      <c r="G23">
        <v>1566751438</v>
      </c>
      <c r="H23">
        <f t="shared" si="0"/>
        <v>7.3526874183413105E-3</v>
      </c>
      <c r="I23">
        <f t="shared" si="1"/>
        <v>42.675267483952169</v>
      </c>
      <c r="J23">
        <f t="shared" si="2"/>
        <v>444.86599999999999</v>
      </c>
      <c r="K23">
        <f t="shared" si="3"/>
        <v>268.82972730420266</v>
      </c>
      <c r="L23">
        <f t="shared" si="4"/>
        <v>26.729689783527597</v>
      </c>
      <c r="M23">
        <f t="shared" si="5"/>
        <v>44.232943634923998</v>
      </c>
      <c r="N23">
        <f t="shared" si="6"/>
        <v>0.4506660279505621</v>
      </c>
      <c r="O23">
        <f t="shared" si="7"/>
        <v>2.2505764452226522</v>
      </c>
      <c r="P23">
        <f t="shared" si="8"/>
        <v>0.40588187371731055</v>
      </c>
      <c r="Q23">
        <f t="shared" si="9"/>
        <v>0.25732797898742604</v>
      </c>
      <c r="R23">
        <f t="shared" si="10"/>
        <v>321.43184238535235</v>
      </c>
      <c r="S23">
        <f t="shared" si="11"/>
        <v>30.912253037787782</v>
      </c>
      <c r="T23">
        <f t="shared" si="12"/>
        <v>29.8416</v>
      </c>
      <c r="U23">
        <f t="shared" si="13"/>
        <v>4.2218399798273367</v>
      </c>
      <c r="V23">
        <f t="shared" si="14"/>
        <v>55.211361508833676</v>
      </c>
      <c r="W23">
        <f t="shared" si="15"/>
        <v>2.4813505522212003</v>
      </c>
      <c r="X23">
        <f t="shared" si="16"/>
        <v>4.4942752440984277</v>
      </c>
      <c r="Y23">
        <f t="shared" si="17"/>
        <v>1.7404894276061365</v>
      </c>
      <c r="Z23">
        <f t="shared" si="18"/>
        <v>-324.25351514885182</v>
      </c>
      <c r="AA23">
        <f t="shared" si="19"/>
        <v>132.4714538123462</v>
      </c>
      <c r="AB23">
        <f t="shared" si="20"/>
        <v>13.138149427398684</v>
      </c>
      <c r="AC23">
        <f t="shared" si="21"/>
        <v>142.78793047624541</v>
      </c>
      <c r="AD23">
        <v>-4.1199267857593203E-2</v>
      </c>
      <c r="AE23">
        <v>4.6249787424242898E-2</v>
      </c>
      <c r="AF23">
        <v>3.4562513635505501</v>
      </c>
      <c r="AG23">
        <v>0</v>
      </c>
      <c r="AH23">
        <v>0</v>
      </c>
      <c r="AI23">
        <f t="shared" si="22"/>
        <v>1</v>
      </c>
      <c r="AJ23">
        <f t="shared" si="23"/>
        <v>0</v>
      </c>
      <c r="AK23">
        <f t="shared" si="24"/>
        <v>51853.049871793744</v>
      </c>
      <c r="AL23">
        <v>0</v>
      </c>
      <c r="AM23">
        <v>551.05807692307701</v>
      </c>
      <c r="AN23">
        <v>2908.47</v>
      </c>
      <c r="AO23">
        <f t="shared" si="25"/>
        <v>2357.4119230769229</v>
      </c>
      <c r="AP23">
        <f t="shared" si="26"/>
        <v>0.81053334676889333</v>
      </c>
      <c r="AQ23">
        <v>-1.9053575955467199</v>
      </c>
      <c r="AR23" t="s">
        <v>305</v>
      </c>
      <c r="AS23">
        <v>719.63292307692302</v>
      </c>
      <c r="AT23">
        <v>1047.46</v>
      </c>
      <c r="AU23">
        <f t="shared" si="27"/>
        <v>0.31297336120050123</v>
      </c>
      <c r="AV23">
        <v>0.5</v>
      </c>
      <c r="AW23">
        <f t="shared" si="28"/>
        <v>1681.154999754609</v>
      </c>
      <c r="AX23">
        <f t="shared" si="29"/>
        <v>42.675267483952169</v>
      </c>
      <c r="AY23">
        <f t="shared" si="30"/>
        <v>263.07836548611391</v>
      </c>
      <c r="AZ23">
        <f t="shared" si="31"/>
        <v>0.46466690852156645</v>
      </c>
      <c r="BA23">
        <f t="shared" si="32"/>
        <v>2.6517855335175002E-2</v>
      </c>
      <c r="BB23">
        <f t="shared" si="33"/>
        <v>1.7766883699616212</v>
      </c>
      <c r="BC23" t="s">
        <v>306</v>
      </c>
      <c r="BD23">
        <v>560.74</v>
      </c>
      <c r="BE23">
        <f t="shared" si="34"/>
        <v>486.72</v>
      </c>
      <c r="BF23">
        <f t="shared" si="35"/>
        <v>0.67354346836595369</v>
      </c>
      <c r="BG23">
        <f t="shared" si="36"/>
        <v>0.79268484876881073</v>
      </c>
      <c r="BH23">
        <f t="shared" si="37"/>
        <v>0.66040654091558892</v>
      </c>
      <c r="BI23">
        <f t="shared" si="38"/>
        <v>0.78942928123099787</v>
      </c>
      <c r="BJ23">
        <f t="shared" si="39"/>
        <v>1999.95</v>
      </c>
      <c r="BK23">
        <f t="shared" si="40"/>
        <v>1681.154999754609</v>
      </c>
      <c r="BL23">
        <f t="shared" si="41"/>
        <v>0.84059851484017545</v>
      </c>
      <c r="BM23">
        <f t="shared" si="42"/>
        <v>0.19119702968035093</v>
      </c>
      <c r="BN23">
        <v>6</v>
      </c>
      <c r="BO23">
        <v>0.5</v>
      </c>
      <c r="BP23" t="s">
        <v>271</v>
      </c>
      <c r="BQ23">
        <v>1566751438</v>
      </c>
      <c r="BR23">
        <v>444.86599999999999</v>
      </c>
      <c r="BS23">
        <v>499.99099999999999</v>
      </c>
      <c r="BT23">
        <v>24.9558</v>
      </c>
      <c r="BU23">
        <v>16.354399999999998</v>
      </c>
      <c r="BV23">
        <v>500.09500000000003</v>
      </c>
      <c r="BW23">
        <v>99.23</v>
      </c>
      <c r="BX23">
        <v>0.19981399999999999</v>
      </c>
      <c r="BY23">
        <v>30.933399999999999</v>
      </c>
      <c r="BZ23">
        <v>29.8416</v>
      </c>
      <c r="CA23">
        <v>999.9</v>
      </c>
      <c r="CB23">
        <v>0</v>
      </c>
      <c r="CC23">
        <v>0</v>
      </c>
      <c r="CD23">
        <v>10012.5</v>
      </c>
      <c r="CE23">
        <v>0</v>
      </c>
      <c r="CF23">
        <v>1025.02</v>
      </c>
      <c r="CG23">
        <v>1999.95</v>
      </c>
      <c r="CH23">
        <v>0.98</v>
      </c>
      <c r="CI23">
        <v>2.0000299999999999E-2</v>
      </c>
      <c r="CJ23">
        <v>0</v>
      </c>
      <c r="CK23">
        <v>719.98099999999999</v>
      </c>
      <c r="CL23">
        <v>5.0004099999999996</v>
      </c>
      <c r="CM23">
        <v>16978.2</v>
      </c>
      <c r="CN23">
        <v>18517.7</v>
      </c>
      <c r="CO23">
        <v>48.375</v>
      </c>
      <c r="CP23">
        <v>49.25</v>
      </c>
      <c r="CQ23">
        <v>48.875</v>
      </c>
      <c r="CR23">
        <v>49.125</v>
      </c>
      <c r="CS23">
        <v>50.186999999999998</v>
      </c>
      <c r="CT23">
        <v>1955.05</v>
      </c>
      <c r="CU23">
        <v>39.9</v>
      </c>
      <c r="CV23">
        <v>0</v>
      </c>
      <c r="CW23">
        <v>95.100000143051105</v>
      </c>
      <c r="CX23">
        <v>719.63292307692302</v>
      </c>
      <c r="CY23">
        <v>2.8187350438921999</v>
      </c>
      <c r="CZ23">
        <v>610.69401743004198</v>
      </c>
      <c r="DA23">
        <v>16888.9230769231</v>
      </c>
      <c r="DB23">
        <v>15</v>
      </c>
      <c r="DC23">
        <v>1566751409.5</v>
      </c>
      <c r="DD23" t="s">
        <v>307</v>
      </c>
      <c r="DE23">
        <v>16</v>
      </c>
      <c r="DF23">
        <v>7.0439999999999996</v>
      </c>
      <c r="DG23">
        <v>-5.2999999999999999E-2</v>
      </c>
      <c r="DH23">
        <v>500</v>
      </c>
      <c r="DI23">
        <v>16</v>
      </c>
      <c r="DJ23">
        <v>0.09</v>
      </c>
      <c r="DK23">
        <v>0.02</v>
      </c>
      <c r="DL23">
        <v>42.581685451395501</v>
      </c>
      <c r="DM23">
        <v>0.101269191901392</v>
      </c>
      <c r="DN23">
        <v>0.12572870393770699</v>
      </c>
      <c r="DO23">
        <v>1</v>
      </c>
      <c r="DP23">
        <v>0.43184261289902398</v>
      </c>
      <c r="DQ23">
        <v>0.22194246878448501</v>
      </c>
      <c r="DR23">
        <v>2.4874394497266399E-2</v>
      </c>
      <c r="DS23">
        <v>1</v>
      </c>
      <c r="DT23">
        <v>2</v>
      </c>
      <c r="DU23">
        <v>2</v>
      </c>
      <c r="DV23" t="s">
        <v>273</v>
      </c>
      <c r="DW23">
        <v>1.8646199999999999</v>
      </c>
      <c r="DX23">
        <v>1.86554</v>
      </c>
      <c r="DY23">
        <v>1.8681300000000001</v>
      </c>
      <c r="DZ23">
        <v>1.8676200000000001</v>
      </c>
      <c r="EA23">
        <v>1.86972</v>
      </c>
      <c r="EB23">
        <v>1.86754</v>
      </c>
      <c r="EC23">
        <v>1.86829</v>
      </c>
      <c r="ED23">
        <v>1.8726700000000001</v>
      </c>
      <c r="EE23" t="s">
        <v>274</v>
      </c>
      <c r="EF23" t="s">
        <v>19</v>
      </c>
      <c r="EG23" t="s">
        <v>19</v>
      </c>
      <c r="EH23" t="s">
        <v>19</v>
      </c>
      <c r="EI23" t="s">
        <v>275</v>
      </c>
      <c r="EJ23" t="s">
        <v>276</v>
      </c>
      <c r="EK23" t="s">
        <v>277</v>
      </c>
      <c r="EL23" t="s">
        <v>277</v>
      </c>
      <c r="EM23" t="s">
        <v>277</v>
      </c>
      <c r="EN23" t="s">
        <v>277</v>
      </c>
      <c r="EO23">
        <v>0</v>
      </c>
      <c r="EP23">
        <v>100</v>
      </c>
      <c r="EQ23">
        <v>100</v>
      </c>
      <c r="ER23">
        <v>7.0439999999999996</v>
      </c>
      <c r="ES23">
        <v>-5.2999999999999999E-2</v>
      </c>
      <c r="ET23">
        <v>2</v>
      </c>
      <c r="EU23">
        <v>521.89400000000001</v>
      </c>
      <c r="EV23">
        <v>477.858</v>
      </c>
      <c r="EW23">
        <v>26.999500000000001</v>
      </c>
      <c r="EX23">
        <v>33.841700000000003</v>
      </c>
      <c r="EY23">
        <v>30.000299999999999</v>
      </c>
      <c r="EZ23">
        <v>35.531599999999997</v>
      </c>
      <c r="FA23">
        <v>35.517299999999999</v>
      </c>
      <c r="FB23">
        <v>23.802</v>
      </c>
      <c r="FC23">
        <v>28.8188</v>
      </c>
      <c r="FD23">
        <v>4.6515700000000004</v>
      </c>
      <c r="FE23">
        <v>27</v>
      </c>
      <c r="FF23">
        <v>500</v>
      </c>
      <c r="FG23">
        <v>16.337299999999999</v>
      </c>
      <c r="FH23">
        <v>109.696</v>
      </c>
      <c r="FI23">
        <v>107.995</v>
      </c>
    </row>
    <row r="24" spans="1:165" x14ac:dyDescent="0.25">
      <c r="A24">
        <v>9</v>
      </c>
      <c r="B24">
        <v>1566751558.5</v>
      </c>
      <c r="C24">
        <v>931.5</v>
      </c>
      <c r="D24" t="s">
        <v>308</v>
      </c>
      <c r="E24" t="s">
        <v>309</v>
      </c>
      <c r="G24">
        <v>1566751558.5</v>
      </c>
      <c r="H24">
        <f t="shared" si="0"/>
        <v>7.0629181401098053E-3</v>
      </c>
      <c r="I24">
        <f t="shared" si="1"/>
        <v>44.765169542209669</v>
      </c>
      <c r="J24">
        <f t="shared" si="2"/>
        <v>541.72900000000004</v>
      </c>
      <c r="K24">
        <f t="shared" si="3"/>
        <v>343.93310656857199</v>
      </c>
      <c r="L24">
        <f t="shared" si="4"/>
        <v>34.200345267751366</v>
      </c>
      <c r="M24">
        <f t="shared" si="5"/>
        <v>53.868960235905</v>
      </c>
      <c r="N24">
        <f t="shared" si="6"/>
        <v>0.42173139547826571</v>
      </c>
      <c r="O24">
        <f t="shared" si="7"/>
        <v>2.2495703817400257</v>
      </c>
      <c r="P24">
        <f t="shared" si="8"/>
        <v>0.38222810417167929</v>
      </c>
      <c r="Q24">
        <f t="shared" si="9"/>
        <v>0.24213267621786433</v>
      </c>
      <c r="R24">
        <f t="shared" si="10"/>
        <v>321.41907444265138</v>
      </c>
      <c r="S24">
        <f t="shared" si="11"/>
        <v>31.287639585975352</v>
      </c>
      <c r="T24">
        <f t="shared" si="12"/>
        <v>30.1663</v>
      </c>
      <c r="U24">
        <f t="shared" si="13"/>
        <v>4.3013159554949905</v>
      </c>
      <c r="V24">
        <f t="shared" si="14"/>
        <v>55.336714295182141</v>
      </c>
      <c r="W24">
        <f t="shared" si="15"/>
        <v>2.5269424703399994</v>
      </c>
      <c r="X24">
        <f t="shared" si="16"/>
        <v>4.5664844805576141</v>
      </c>
      <c r="Y24">
        <f t="shared" si="17"/>
        <v>1.774373485154991</v>
      </c>
      <c r="Z24">
        <f t="shared" si="18"/>
        <v>-311.47468997884243</v>
      </c>
      <c r="AA24">
        <f t="shared" si="19"/>
        <v>126.95468805844163</v>
      </c>
      <c r="AB24">
        <f t="shared" si="20"/>
        <v>12.634319137693955</v>
      </c>
      <c r="AC24">
        <f t="shared" si="21"/>
        <v>149.53339165994456</v>
      </c>
      <c r="AD24">
        <v>-4.1172182378374902E-2</v>
      </c>
      <c r="AE24">
        <v>4.6219381601002099E-2</v>
      </c>
      <c r="AF24">
        <v>3.4544526577555099</v>
      </c>
      <c r="AG24">
        <v>0</v>
      </c>
      <c r="AH24">
        <v>0</v>
      </c>
      <c r="AI24">
        <f t="shared" si="22"/>
        <v>1</v>
      </c>
      <c r="AJ24">
        <f t="shared" si="23"/>
        <v>0</v>
      </c>
      <c r="AK24">
        <f t="shared" si="24"/>
        <v>51772.910692928104</v>
      </c>
      <c r="AL24">
        <v>0</v>
      </c>
      <c r="AM24">
        <v>551.05807692307701</v>
      </c>
      <c r="AN24">
        <v>2908.47</v>
      </c>
      <c r="AO24">
        <f t="shared" si="25"/>
        <v>2357.4119230769229</v>
      </c>
      <c r="AP24">
        <f t="shared" si="26"/>
        <v>0.81053334676889333</v>
      </c>
      <c r="AQ24">
        <v>-1.9053575955467199</v>
      </c>
      <c r="AR24" t="s">
        <v>310</v>
      </c>
      <c r="AS24">
        <v>722.02561538461498</v>
      </c>
      <c r="AT24">
        <v>1070.02</v>
      </c>
      <c r="AU24">
        <f t="shared" si="27"/>
        <v>0.32522231791497824</v>
      </c>
      <c r="AV24">
        <v>0.5</v>
      </c>
      <c r="AW24">
        <f t="shared" si="28"/>
        <v>1681.087799754599</v>
      </c>
      <c r="AX24">
        <f t="shared" si="29"/>
        <v>44.765169542209669</v>
      </c>
      <c r="AY24">
        <f t="shared" si="30"/>
        <v>273.36363542739076</v>
      </c>
      <c r="AZ24">
        <f t="shared" si="31"/>
        <v>0.47875740640361858</v>
      </c>
      <c r="BA24">
        <f t="shared" si="32"/>
        <v>2.7762099721721396E-2</v>
      </c>
      <c r="BB24">
        <f t="shared" si="33"/>
        <v>1.7181454552251358</v>
      </c>
      <c r="BC24" t="s">
        <v>311</v>
      </c>
      <c r="BD24">
        <v>557.74</v>
      </c>
      <c r="BE24">
        <f t="shared" si="34"/>
        <v>512.28</v>
      </c>
      <c r="BF24">
        <f t="shared" si="35"/>
        <v>0.67930503750953586</v>
      </c>
      <c r="BG24">
        <f t="shared" si="36"/>
        <v>0.7820762061146963</v>
      </c>
      <c r="BH24">
        <f t="shared" si="37"/>
        <v>0.67055860775320053</v>
      </c>
      <c r="BI24">
        <f t="shared" si="38"/>
        <v>0.77985946452685806</v>
      </c>
      <c r="BJ24">
        <f t="shared" si="39"/>
        <v>1999.87</v>
      </c>
      <c r="BK24">
        <f t="shared" si="40"/>
        <v>1681.087799754599</v>
      </c>
      <c r="BL24">
        <f t="shared" si="41"/>
        <v>0.84059853878232038</v>
      </c>
      <c r="BM24">
        <f t="shared" si="42"/>
        <v>0.19119707756464077</v>
      </c>
      <c r="BN24">
        <v>6</v>
      </c>
      <c r="BO24">
        <v>0.5</v>
      </c>
      <c r="BP24" t="s">
        <v>271</v>
      </c>
      <c r="BQ24">
        <v>1566751558.5</v>
      </c>
      <c r="BR24">
        <v>541.72900000000004</v>
      </c>
      <c r="BS24">
        <v>600.03</v>
      </c>
      <c r="BT24">
        <v>25.411999999999999</v>
      </c>
      <c r="BU24">
        <v>17.153099999999998</v>
      </c>
      <c r="BV24">
        <v>500.07400000000001</v>
      </c>
      <c r="BW24">
        <v>99.239099999999993</v>
      </c>
      <c r="BX24">
        <v>0.19984499999999999</v>
      </c>
      <c r="BY24">
        <v>31.213100000000001</v>
      </c>
      <c r="BZ24">
        <v>30.1663</v>
      </c>
      <c r="CA24">
        <v>999.9</v>
      </c>
      <c r="CB24">
        <v>0</v>
      </c>
      <c r="CC24">
        <v>0</v>
      </c>
      <c r="CD24">
        <v>10005</v>
      </c>
      <c r="CE24">
        <v>0</v>
      </c>
      <c r="CF24">
        <v>1777.26</v>
      </c>
      <c r="CG24">
        <v>1999.87</v>
      </c>
      <c r="CH24">
        <v>0.98</v>
      </c>
      <c r="CI24">
        <v>2.0000299999999999E-2</v>
      </c>
      <c r="CJ24">
        <v>0</v>
      </c>
      <c r="CK24">
        <v>722.22699999999998</v>
      </c>
      <c r="CL24">
        <v>5.0004099999999996</v>
      </c>
      <c r="CM24">
        <v>17963.099999999999</v>
      </c>
      <c r="CN24">
        <v>18517</v>
      </c>
      <c r="CO24">
        <v>48.561999999999998</v>
      </c>
      <c r="CP24">
        <v>49.686999999999998</v>
      </c>
      <c r="CQ24">
        <v>49.125</v>
      </c>
      <c r="CR24">
        <v>49.5</v>
      </c>
      <c r="CS24">
        <v>50.375</v>
      </c>
      <c r="CT24">
        <v>1954.97</v>
      </c>
      <c r="CU24">
        <v>39.9</v>
      </c>
      <c r="CV24">
        <v>0</v>
      </c>
      <c r="CW24">
        <v>120</v>
      </c>
      <c r="CX24">
        <v>722.02561538461498</v>
      </c>
      <c r="CY24">
        <v>0.77347007899847997</v>
      </c>
      <c r="CZ24">
        <v>-734.22906071003297</v>
      </c>
      <c r="DA24">
        <v>18026.407692307701</v>
      </c>
      <c r="DB24">
        <v>15</v>
      </c>
      <c r="DC24">
        <v>1566751531.5</v>
      </c>
      <c r="DD24" t="s">
        <v>312</v>
      </c>
      <c r="DE24">
        <v>17</v>
      </c>
      <c r="DF24">
        <v>7.7610000000000001</v>
      </c>
      <c r="DG24">
        <v>-4.7E-2</v>
      </c>
      <c r="DH24">
        <v>600</v>
      </c>
      <c r="DI24">
        <v>17</v>
      </c>
      <c r="DJ24">
        <v>0.06</v>
      </c>
      <c r="DK24">
        <v>0.02</v>
      </c>
      <c r="DL24">
        <v>44.917594690213399</v>
      </c>
      <c r="DM24">
        <v>1.1919565046518901</v>
      </c>
      <c r="DN24">
        <v>0.85824582917043701</v>
      </c>
      <c r="DO24">
        <v>0</v>
      </c>
      <c r="DP24">
        <v>0.39347612242940899</v>
      </c>
      <c r="DQ24">
        <v>0.25443408407093898</v>
      </c>
      <c r="DR24">
        <v>2.7460794759258299E-2</v>
      </c>
      <c r="DS24">
        <v>0</v>
      </c>
      <c r="DT24">
        <v>0</v>
      </c>
      <c r="DU24">
        <v>2</v>
      </c>
      <c r="DV24" t="s">
        <v>313</v>
      </c>
      <c r="DW24">
        <v>1.8646199999999999</v>
      </c>
      <c r="DX24">
        <v>1.86554</v>
      </c>
      <c r="DY24">
        <v>1.8681300000000001</v>
      </c>
      <c r="DZ24">
        <v>1.86758</v>
      </c>
      <c r="EA24">
        <v>1.8697600000000001</v>
      </c>
      <c r="EB24">
        <v>1.86754</v>
      </c>
      <c r="EC24">
        <v>1.86829</v>
      </c>
      <c r="ED24">
        <v>1.8727100000000001</v>
      </c>
      <c r="EE24" t="s">
        <v>274</v>
      </c>
      <c r="EF24" t="s">
        <v>19</v>
      </c>
      <c r="EG24" t="s">
        <v>19</v>
      </c>
      <c r="EH24" t="s">
        <v>19</v>
      </c>
      <c r="EI24" t="s">
        <v>275</v>
      </c>
      <c r="EJ24" t="s">
        <v>276</v>
      </c>
      <c r="EK24" t="s">
        <v>277</v>
      </c>
      <c r="EL24" t="s">
        <v>277</v>
      </c>
      <c r="EM24" t="s">
        <v>277</v>
      </c>
      <c r="EN24" t="s">
        <v>277</v>
      </c>
      <c r="EO24">
        <v>0</v>
      </c>
      <c r="EP24">
        <v>100</v>
      </c>
      <c r="EQ24">
        <v>100</v>
      </c>
      <c r="ER24">
        <v>7.7610000000000001</v>
      </c>
      <c r="ES24">
        <v>-4.7E-2</v>
      </c>
      <c r="ET24">
        <v>2</v>
      </c>
      <c r="EU24">
        <v>521.08100000000002</v>
      </c>
      <c r="EV24">
        <v>478.42099999999999</v>
      </c>
      <c r="EW24">
        <v>27.001799999999999</v>
      </c>
      <c r="EX24">
        <v>33.944299999999998</v>
      </c>
      <c r="EY24">
        <v>30.000599999999999</v>
      </c>
      <c r="EZ24">
        <v>35.621099999999998</v>
      </c>
      <c r="FA24">
        <v>35.609900000000003</v>
      </c>
      <c r="FB24">
        <v>27.587199999999999</v>
      </c>
      <c r="FC24">
        <v>25.351900000000001</v>
      </c>
      <c r="FD24">
        <v>2.7759900000000002</v>
      </c>
      <c r="FE24">
        <v>27</v>
      </c>
      <c r="FF24">
        <v>600</v>
      </c>
      <c r="FG24">
        <v>16.9711</v>
      </c>
      <c r="FH24">
        <v>109.68</v>
      </c>
      <c r="FI24">
        <v>107.97799999999999</v>
      </c>
    </row>
    <row r="25" spans="1:165" x14ac:dyDescent="0.25">
      <c r="A25">
        <v>10</v>
      </c>
      <c r="B25">
        <v>1566751663</v>
      </c>
      <c r="C25">
        <v>1036</v>
      </c>
      <c r="D25" t="s">
        <v>314</v>
      </c>
      <c r="E25" t="s">
        <v>315</v>
      </c>
      <c r="G25">
        <v>1566751663</v>
      </c>
      <c r="H25">
        <f t="shared" si="0"/>
        <v>6.7705295900252526E-3</v>
      </c>
      <c r="I25">
        <f t="shared" si="1"/>
        <v>45.488133574658463</v>
      </c>
      <c r="J25">
        <f t="shared" si="2"/>
        <v>640.10900000000004</v>
      </c>
      <c r="K25">
        <f t="shared" si="3"/>
        <v>423.43081753218098</v>
      </c>
      <c r="L25">
        <f t="shared" si="4"/>
        <v>42.102332963586278</v>
      </c>
      <c r="M25">
        <f t="shared" si="5"/>
        <v>63.646955146197001</v>
      </c>
      <c r="N25">
        <f t="shared" si="6"/>
        <v>0.39236167166332797</v>
      </c>
      <c r="O25">
        <f t="shared" si="7"/>
        <v>2.2500341134864006</v>
      </c>
      <c r="P25">
        <f t="shared" si="8"/>
        <v>0.35793507049114709</v>
      </c>
      <c r="Q25">
        <f t="shared" si="9"/>
        <v>0.22655025493549596</v>
      </c>
      <c r="R25">
        <f t="shared" si="10"/>
        <v>321.45522055996997</v>
      </c>
      <c r="S25">
        <f t="shared" si="11"/>
        <v>31.542705445294775</v>
      </c>
      <c r="T25">
        <f t="shared" si="12"/>
        <v>30.378499999999999</v>
      </c>
      <c r="U25">
        <f t="shared" si="13"/>
        <v>4.3539572275787286</v>
      </c>
      <c r="V25">
        <f t="shared" si="14"/>
        <v>55.088341927576842</v>
      </c>
      <c r="W25">
        <f t="shared" si="15"/>
        <v>2.5383452804838003</v>
      </c>
      <c r="X25">
        <f t="shared" si="16"/>
        <v>4.6077721558962406</v>
      </c>
      <c r="Y25">
        <f t="shared" si="17"/>
        <v>1.8156119470949283</v>
      </c>
      <c r="Z25">
        <f t="shared" si="18"/>
        <v>-298.58035492011362</v>
      </c>
      <c r="AA25">
        <f t="shared" si="19"/>
        <v>120.43045148456993</v>
      </c>
      <c r="AB25">
        <f t="shared" si="20"/>
        <v>12.004499708206042</v>
      </c>
      <c r="AC25">
        <f t="shared" si="21"/>
        <v>155.30981683263229</v>
      </c>
      <c r="AD25">
        <v>-4.1184665713674302E-2</v>
      </c>
      <c r="AE25">
        <v>4.6233395238475902E-2</v>
      </c>
      <c r="AF25">
        <v>3.4552817077478202</v>
      </c>
      <c r="AG25">
        <v>0</v>
      </c>
      <c r="AH25">
        <v>0</v>
      </c>
      <c r="AI25">
        <f t="shared" si="22"/>
        <v>1</v>
      </c>
      <c r="AJ25">
        <f t="shared" si="23"/>
        <v>0</v>
      </c>
      <c r="AK25">
        <f t="shared" si="24"/>
        <v>51760.883861445342</v>
      </c>
      <c r="AL25">
        <v>0</v>
      </c>
      <c r="AM25">
        <v>551.05807692307701</v>
      </c>
      <c r="AN25">
        <v>2908.47</v>
      </c>
      <c r="AO25">
        <f t="shared" si="25"/>
        <v>2357.4119230769229</v>
      </c>
      <c r="AP25">
        <f t="shared" si="26"/>
        <v>0.81053334676889333</v>
      </c>
      <c r="AQ25">
        <v>-1.9053575955467199</v>
      </c>
      <c r="AR25" t="s">
        <v>316</v>
      </c>
      <c r="AS25">
        <v>720.76938461538498</v>
      </c>
      <c r="AT25">
        <v>1077.4100000000001</v>
      </c>
      <c r="AU25">
        <f t="shared" si="27"/>
        <v>0.33101661891444767</v>
      </c>
      <c r="AV25">
        <v>0.5</v>
      </c>
      <c r="AW25">
        <f t="shared" si="28"/>
        <v>1681.2806997546886</v>
      </c>
      <c r="AX25">
        <f t="shared" si="29"/>
        <v>45.488133574658463</v>
      </c>
      <c r="AY25">
        <f t="shared" si="30"/>
        <v>278.26592633945683</v>
      </c>
      <c r="AZ25">
        <f t="shared" si="31"/>
        <v>0.47975236910739649</v>
      </c>
      <c r="BA25">
        <f t="shared" si="32"/>
        <v>2.8188922395362206E-2</v>
      </c>
      <c r="BB25">
        <f t="shared" si="33"/>
        <v>1.6995015824987698</v>
      </c>
      <c r="BC25" t="s">
        <v>317</v>
      </c>
      <c r="BD25">
        <v>560.52</v>
      </c>
      <c r="BE25">
        <f t="shared" si="34"/>
        <v>516.8900000000001</v>
      </c>
      <c r="BF25">
        <f t="shared" si="35"/>
        <v>0.68997391202115543</v>
      </c>
      <c r="BG25">
        <f t="shared" si="36"/>
        <v>0.77985476692433819</v>
      </c>
      <c r="BH25">
        <f t="shared" si="37"/>
        <v>0.67757065139950912</v>
      </c>
      <c r="BI25">
        <f t="shared" si="38"/>
        <v>0.77672467084584762</v>
      </c>
      <c r="BJ25">
        <f t="shared" si="39"/>
        <v>2000.1</v>
      </c>
      <c r="BK25">
        <f t="shared" si="40"/>
        <v>1681.2806997546886</v>
      </c>
      <c r="BL25">
        <f t="shared" si="41"/>
        <v>0.84059831996134626</v>
      </c>
      <c r="BM25">
        <f t="shared" si="42"/>
        <v>0.19119663992269267</v>
      </c>
      <c r="BN25">
        <v>6</v>
      </c>
      <c r="BO25">
        <v>0.5</v>
      </c>
      <c r="BP25" t="s">
        <v>271</v>
      </c>
      <c r="BQ25">
        <v>1566751663</v>
      </c>
      <c r="BR25">
        <v>640.10900000000004</v>
      </c>
      <c r="BS25">
        <v>699.899</v>
      </c>
      <c r="BT25">
        <v>25.528600000000001</v>
      </c>
      <c r="BU25">
        <v>17.610900000000001</v>
      </c>
      <c r="BV25">
        <v>499.97</v>
      </c>
      <c r="BW25">
        <v>99.231499999999997</v>
      </c>
      <c r="BX25">
        <v>0.199933</v>
      </c>
      <c r="BY25">
        <v>31.371300000000002</v>
      </c>
      <c r="BZ25">
        <v>30.378499999999999</v>
      </c>
      <c r="CA25">
        <v>999.9</v>
      </c>
      <c r="CB25">
        <v>0</v>
      </c>
      <c r="CC25">
        <v>0</v>
      </c>
      <c r="CD25">
        <v>10008.799999999999</v>
      </c>
      <c r="CE25">
        <v>0</v>
      </c>
      <c r="CF25">
        <v>1501.95</v>
      </c>
      <c r="CG25">
        <v>2000.1</v>
      </c>
      <c r="CH25">
        <v>0.98000600000000004</v>
      </c>
      <c r="CI25">
        <v>1.99943E-2</v>
      </c>
      <c r="CJ25">
        <v>0</v>
      </c>
      <c r="CK25">
        <v>721.15599999999995</v>
      </c>
      <c r="CL25">
        <v>5.0004099999999996</v>
      </c>
      <c r="CM25">
        <v>17567.2</v>
      </c>
      <c r="CN25">
        <v>18519.099999999999</v>
      </c>
      <c r="CO25">
        <v>48.811999999999998</v>
      </c>
      <c r="CP25">
        <v>50.125</v>
      </c>
      <c r="CQ25">
        <v>49.311999999999998</v>
      </c>
      <c r="CR25">
        <v>50</v>
      </c>
      <c r="CS25">
        <v>50.686999999999998</v>
      </c>
      <c r="CT25">
        <v>1955.21</v>
      </c>
      <c r="CU25">
        <v>39.89</v>
      </c>
      <c r="CV25">
        <v>0</v>
      </c>
      <c r="CW25">
        <v>103.799999952316</v>
      </c>
      <c r="CX25">
        <v>720.76938461538498</v>
      </c>
      <c r="CY25">
        <v>3.5550769254116399</v>
      </c>
      <c r="CZ25">
        <v>-1851.25128071978</v>
      </c>
      <c r="DA25">
        <v>17786.842307692299</v>
      </c>
      <c r="DB25">
        <v>15</v>
      </c>
      <c r="DC25">
        <v>1566751625.5</v>
      </c>
      <c r="DD25" t="s">
        <v>318</v>
      </c>
      <c r="DE25">
        <v>18</v>
      </c>
      <c r="DF25">
        <v>8.1470000000000002</v>
      </c>
      <c r="DG25">
        <v>-0.05</v>
      </c>
      <c r="DH25">
        <v>700</v>
      </c>
      <c r="DI25">
        <v>17</v>
      </c>
      <c r="DJ25">
        <v>0.06</v>
      </c>
      <c r="DK25">
        <v>0.02</v>
      </c>
      <c r="DL25">
        <v>45.470120844984898</v>
      </c>
      <c r="DM25">
        <v>2.7675030553277898E-3</v>
      </c>
      <c r="DN25">
        <v>9.2130672891621204E-2</v>
      </c>
      <c r="DO25">
        <v>1</v>
      </c>
      <c r="DP25">
        <v>0.39498800362699998</v>
      </c>
      <c r="DQ25">
        <v>1.18154077586202E-2</v>
      </c>
      <c r="DR25">
        <v>3.4011516346600301E-3</v>
      </c>
      <c r="DS25">
        <v>1</v>
      </c>
      <c r="DT25">
        <v>2</v>
      </c>
      <c r="DU25">
        <v>2</v>
      </c>
      <c r="DV25" t="s">
        <v>273</v>
      </c>
      <c r="DW25">
        <v>1.8646199999999999</v>
      </c>
      <c r="DX25">
        <v>1.86554</v>
      </c>
      <c r="DY25">
        <v>1.8681300000000001</v>
      </c>
      <c r="DZ25">
        <v>1.8676600000000001</v>
      </c>
      <c r="EA25">
        <v>1.86975</v>
      </c>
      <c r="EB25">
        <v>1.86755</v>
      </c>
      <c r="EC25">
        <v>1.86829</v>
      </c>
      <c r="ED25">
        <v>1.8727100000000001</v>
      </c>
      <c r="EE25" t="s">
        <v>274</v>
      </c>
      <c r="EF25" t="s">
        <v>19</v>
      </c>
      <c r="EG25" t="s">
        <v>19</v>
      </c>
      <c r="EH25" t="s">
        <v>19</v>
      </c>
      <c r="EI25" t="s">
        <v>275</v>
      </c>
      <c r="EJ25" t="s">
        <v>276</v>
      </c>
      <c r="EK25" t="s">
        <v>277</v>
      </c>
      <c r="EL25" t="s">
        <v>277</v>
      </c>
      <c r="EM25" t="s">
        <v>277</v>
      </c>
      <c r="EN25" t="s">
        <v>277</v>
      </c>
      <c r="EO25">
        <v>0</v>
      </c>
      <c r="EP25">
        <v>100</v>
      </c>
      <c r="EQ25">
        <v>100</v>
      </c>
      <c r="ER25">
        <v>8.1470000000000002</v>
      </c>
      <c r="ES25">
        <v>-0.05</v>
      </c>
      <c r="ET25">
        <v>2</v>
      </c>
      <c r="EU25">
        <v>520.702</v>
      </c>
      <c r="EV25">
        <v>478.28100000000001</v>
      </c>
      <c r="EW25">
        <v>27.000699999999998</v>
      </c>
      <c r="EX25">
        <v>34.1143</v>
      </c>
      <c r="EY25">
        <v>30.001000000000001</v>
      </c>
      <c r="EZ25">
        <v>35.7577</v>
      </c>
      <c r="FA25">
        <v>35.749299999999998</v>
      </c>
      <c r="FB25">
        <v>31.268000000000001</v>
      </c>
      <c r="FC25">
        <v>22.716100000000001</v>
      </c>
      <c r="FD25">
        <v>1.7153099999999999</v>
      </c>
      <c r="FE25">
        <v>27</v>
      </c>
      <c r="FF25">
        <v>700</v>
      </c>
      <c r="FG25">
        <v>17.589200000000002</v>
      </c>
      <c r="FH25">
        <v>109.65</v>
      </c>
      <c r="FI25">
        <v>107.95</v>
      </c>
    </row>
    <row r="26" spans="1:165" x14ac:dyDescent="0.25">
      <c r="A26">
        <v>11</v>
      </c>
      <c r="B26">
        <v>1566751762.5</v>
      </c>
      <c r="C26">
        <v>1135.5</v>
      </c>
      <c r="D26" t="s">
        <v>319</v>
      </c>
      <c r="E26" t="s">
        <v>320</v>
      </c>
      <c r="G26">
        <v>1566751762.5</v>
      </c>
      <c r="H26">
        <f t="shared" si="0"/>
        <v>6.3844799385267279E-3</v>
      </c>
      <c r="I26">
        <f t="shared" si="1"/>
        <v>45.792511061831377</v>
      </c>
      <c r="J26">
        <f t="shared" si="2"/>
        <v>739.47699999999998</v>
      </c>
      <c r="K26">
        <f t="shared" si="3"/>
        <v>507.05704746520803</v>
      </c>
      <c r="L26">
        <f t="shared" si="4"/>
        <v>50.412047728051803</v>
      </c>
      <c r="M26">
        <f t="shared" si="5"/>
        <v>73.519439290220006</v>
      </c>
      <c r="N26">
        <f t="shared" si="6"/>
        <v>0.36925053093997179</v>
      </c>
      <c r="O26">
        <f t="shared" si="7"/>
        <v>2.2477683409346607</v>
      </c>
      <c r="P26">
        <f t="shared" si="8"/>
        <v>0.33856238747180645</v>
      </c>
      <c r="Q26">
        <f t="shared" si="9"/>
        <v>0.21414575783353584</v>
      </c>
      <c r="R26">
        <f t="shared" si="10"/>
        <v>321.47277648124253</v>
      </c>
      <c r="S26">
        <f t="shared" si="11"/>
        <v>31.600499678606113</v>
      </c>
      <c r="T26">
        <f t="shared" si="12"/>
        <v>30.354199999999999</v>
      </c>
      <c r="U26">
        <f t="shared" si="13"/>
        <v>4.3479007111777417</v>
      </c>
      <c r="V26">
        <f t="shared" si="14"/>
        <v>55.300904994763755</v>
      </c>
      <c r="W26">
        <f t="shared" si="15"/>
        <v>2.5379858878220003</v>
      </c>
      <c r="X26">
        <f t="shared" si="16"/>
        <v>4.5894111281945804</v>
      </c>
      <c r="Y26">
        <f t="shared" si="17"/>
        <v>1.8099148233557414</v>
      </c>
      <c r="Z26">
        <f t="shared" si="18"/>
        <v>-281.55556528902872</v>
      </c>
      <c r="AA26">
        <f t="shared" si="19"/>
        <v>114.74693922757727</v>
      </c>
      <c r="AB26">
        <f t="shared" si="20"/>
        <v>11.444154331193475</v>
      </c>
      <c r="AC26">
        <f t="shared" si="21"/>
        <v>166.10830475098459</v>
      </c>
      <c r="AD26">
        <v>-4.1123694759636599E-2</v>
      </c>
      <c r="AE26">
        <v>4.6164950001219701E-2</v>
      </c>
      <c r="AF26">
        <v>3.4512316522742599</v>
      </c>
      <c r="AG26">
        <v>0</v>
      </c>
      <c r="AH26">
        <v>0</v>
      </c>
      <c r="AI26">
        <f t="shared" si="22"/>
        <v>1</v>
      </c>
      <c r="AJ26">
        <f t="shared" si="23"/>
        <v>0</v>
      </c>
      <c r="AK26">
        <f t="shared" si="24"/>
        <v>51699.0974223093</v>
      </c>
      <c r="AL26">
        <v>0</v>
      </c>
      <c r="AM26">
        <v>551.05807692307701</v>
      </c>
      <c r="AN26">
        <v>2908.47</v>
      </c>
      <c r="AO26">
        <f t="shared" si="25"/>
        <v>2357.4119230769229</v>
      </c>
      <c r="AP26">
        <f t="shared" si="26"/>
        <v>0.81053334676889333</v>
      </c>
      <c r="AQ26">
        <v>-1.9053575955467199</v>
      </c>
      <c r="AR26" t="s">
        <v>321</v>
      </c>
      <c r="AS26">
        <v>719.58734615384606</v>
      </c>
      <c r="AT26">
        <v>1075.8399999999999</v>
      </c>
      <c r="AU26">
        <f t="shared" si="27"/>
        <v>0.33113906700453033</v>
      </c>
      <c r="AV26">
        <v>0.5</v>
      </c>
      <c r="AW26">
        <f t="shared" si="28"/>
        <v>1681.3730997547025</v>
      </c>
      <c r="AX26">
        <f t="shared" si="29"/>
        <v>45.792511061831377</v>
      </c>
      <c r="AY26">
        <f t="shared" si="30"/>
        <v>278.38415976964365</v>
      </c>
      <c r="AZ26">
        <f t="shared" si="31"/>
        <v>0.48206052944675781</v>
      </c>
      <c r="BA26">
        <f t="shared" si="32"/>
        <v>2.8368402387511014E-2</v>
      </c>
      <c r="BB26">
        <f t="shared" si="33"/>
        <v>1.7034410321237359</v>
      </c>
      <c r="BC26" t="s">
        <v>322</v>
      </c>
      <c r="BD26">
        <v>557.22</v>
      </c>
      <c r="BE26">
        <f t="shared" si="34"/>
        <v>518.61999999999989</v>
      </c>
      <c r="BF26">
        <f t="shared" si="35"/>
        <v>0.68692424867177115</v>
      </c>
      <c r="BG26">
        <f t="shared" si="36"/>
        <v>0.77942796384901647</v>
      </c>
      <c r="BH26">
        <f t="shared" si="37"/>
        <v>0.67885847088131135</v>
      </c>
      <c r="BI26">
        <f t="shared" si="38"/>
        <v>0.77739065543031138</v>
      </c>
      <c r="BJ26">
        <f t="shared" si="39"/>
        <v>2000.21</v>
      </c>
      <c r="BK26">
        <f t="shared" si="40"/>
        <v>1681.3730997547025</v>
      </c>
      <c r="BL26">
        <f t="shared" si="41"/>
        <v>0.84059828705721018</v>
      </c>
      <c r="BM26">
        <f t="shared" si="42"/>
        <v>0.19119657411442029</v>
      </c>
      <c r="BN26">
        <v>6</v>
      </c>
      <c r="BO26">
        <v>0.5</v>
      </c>
      <c r="BP26" t="s">
        <v>271</v>
      </c>
      <c r="BQ26">
        <v>1566751762.5</v>
      </c>
      <c r="BR26">
        <v>739.47699999999998</v>
      </c>
      <c r="BS26">
        <v>800.09100000000001</v>
      </c>
      <c r="BT26">
        <v>25.527699999999999</v>
      </c>
      <c r="BU26">
        <v>18.062200000000001</v>
      </c>
      <c r="BV26">
        <v>500.02</v>
      </c>
      <c r="BW26">
        <v>99.221400000000003</v>
      </c>
      <c r="BX26">
        <v>0.19946</v>
      </c>
      <c r="BY26">
        <v>31.301100000000002</v>
      </c>
      <c r="BZ26">
        <v>30.354199999999999</v>
      </c>
      <c r="CA26">
        <v>999.9</v>
      </c>
      <c r="CB26">
        <v>0</v>
      </c>
      <c r="CC26">
        <v>0</v>
      </c>
      <c r="CD26">
        <v>9995</v>
      </c>
      <c r="CE26">
        <v>0</v>
      </c>
      <c r="CF26">
        <v>1208.53</v>
      </c>
      <c r="CG26">
        <v>2000.21</v>
      </c>
      <c r="CH26">
        <v>0.98000900000000002</v>
      </c>
      <c r="CI26">
        <v>1.99913E-2</v>
      </c>
      <c r="CJ26">
        <v>0</v>
      </c>
      <c r="CK26">
        <v>719.99800000000005</v>
      </c>
      <c r="CL26">
        <v>5.0004099999999996</v>
      </c>
      <c r="CM26">
        <v>17136.599999999999</v>
      </c>
      <c r="CN26">
        <v>18520.2</v>
      </c>
      <c r="CO26">
        <v>48.936999999999998</v>
      </c>
      <c r="CP26">
        <v>50.125</v>
      </c>
      <c r="CQ26">
        <v>49.375</v>
      </c>
      <c r="CR26">
        <v>50.125</v>
      </c>
      <c r="CS26">
        <v>50.811999999999998</v>
      </c>
      <c r="CT26">
        <v>1955.32</v>
      </c>
      <c r="CU26">
        <v>39.89</v>
      </c>
      <c r="CV26">
        <v>0</v>
      </c>
      <c r="CW26">
        <v>98.700000047683702</v>
      </c>
      <c r="CX26">
        <v>719.58734615384606</v>
      </c>
      <c r="CY26">
        <v>2.0631452980929699</v>
      </c>
      <c r="CZ26">
        <v>-398.51623868669498</v>
      </c>
      <c r="DA26">
        <v>17147.107692307702</v>
      </c>
      <c r="DB26">
        <v>15</v>
      </c>
      <c r="DC26">
        <v>1566751725</v>
      </c>
      <c r="DD26" t="s">
        <v>323</v>
      </c>
      <c r="DE26">
        <v>19</v>
      </c>
      <c r="DF26">
        <v>8.4179999999999993</v>
      </c>
      <c r="DG26">
        <v>-4.9000000000000002E-2</v>
      </c>
      <c r="DH26">
        <v>800</v>
      </c>
      <c r="DI26">
        <v>18</v>
      </c>
      <c r="DJ26">
        <v>0.06</v>
      </c>
      <c r="DK26">
        <v>0.02</v>
      </c>
      <c r="DL26">
        <v>45.6993219709668</v>
      </c>
      <c r="DM26">
        <v>-0.122818458259443</v>
      </c>
      <c r="DN26">
        <v>9.7872102883105799E-2</v>
      </c>
      <c r="DO26">
        <v>1</v>
      </c>
      <c r="DP26">
        <v>0.36997058734042199</v>
      </c>
      <c r="DQ26">
        <v>3.0045161673197901E-2</v>
      </c>
      <c r="DR26">
        <v>4.1460980353595703E-3</v>
      </c>
      <c r="DS26">
        <v>1</v>
      </c>
      <c r="DT26">
        <v>2</v>
      </c>
      <c r="DU26">
        <v>2</v>
      </c>
      <c r="DV26" t="s">
        <v>273</v>
      </c>
      <c r="DW26">
        <v>1.8646199999999999</v>
      </c>
      <c r="DX26">
        <v>1.86554</v>
      </c>
      <c r="DY26">
        <v>1.8681300000000001</v>
      </c>
      <c r="DZ26">
        <v>1.86768</v>
      </c>
      <c r="EA26">
        <v>1.8697900000000001</v>
      </c>
      <c r="EB26">
        <v>1.86754</v>
      </c>
      <c r="EC26">
        <v>1.86829</v>
      </c>
      <c r="ED26">
        <v>1.8727100000000001</v>
      </c>
      <c r="EE26" t="s">
        <v>274</v>
      </c>
      <c r="EF26" t="s">
        <v>19</v>
      </c>
      <c r="EG26" t="s">
        <v>19</v>
      </c>
      <c r="EH26" t="s">
        <v>19</v>
      </c>
      <c r="EI26" t="s">
        <v>275</v>
      </c>
      <c r="EJ26" t="s">
        <v>276</v>
      </c>
      <c r="EK26" t="s">
        <v>277</v>
      </c>
      <c r="EL26" t="s">
        <v>277</v>
      </c>
      <c r="EM26" t="s">
        <v>277</v>
      </c>
      <c r="EN26" t="s">
        <v>277</v>
      </c>
      <c r="EO26">
        <v>0</v>
      </c>
      <c r="EP26">
        <v>100</v>
      </c>
      <c r="EQ26">
        <v>100</v>
      </c>
      <c r="ER26">
        <v>8.4179999999999993</v>
      </c>
      <c r="ES26">
        <v>-4.9000000000000002E-2</v>
      </c>
      <c r="ET26">
        <v>2</v>
      </c>
      <c r="EU26">
        <v>520.14400000000001</v>
      </c>
      <c r="EV26">
        <v>477.95600000000002</v>
      </c>
      <c r="EW26">
        <v>26.999099999999999</v>
      </c>
      <c r="EX26">
        <v>34.280200000000001</v>
      </c>
      <c r="EY26">
        <v>30.000599999999999</v>
      </c>
      <c r="EZ26">
        <v>35.897300000000001</v>
      </c>
      <c r="FA26">
        <v>35.884500000000003</v>
      </c>
      <c r="FB26">
        <v>34.854100000000003</v>
      </c>
      <c r="FC26">
        <v>20.898499999999999</v>
      </c>
      <c r="FD26">
        <v>1.1539900000000001</v>
      </c>
      <c r="FE26">
        <v>27</v>
      </c>
      <c r="FF26">
        <v>800</v>
      </c>
      <c r="FG26">
        <v>17.9953</v>
      </c>
      <c r="FH26">
        <v>109.614</v>
      </c>
      <c r="FI26">
        <v>107.92100000000001</v>
      </c>
    </row>
    <row r="27" spans="1:165" x14ac:dyDescent="0.25">
      <c r="A27">
        <v>12</v>
      </c>
      <c r="B27">
        <v>1566751869</v>
      </c>
      <c r="C27">
        <v>1242</v>
      </c>
      <c r="D27" t="s">
        <v>324</v>
      </c>
      <c r="E27" t="s">
        <v>325</v>
      </c>
      <c r="G27">
        <v>1566751869</v>
      </c>
      <c r="H27">
        <f t="shared" si="0"/>
        <v>6.0348093819955649E-3</v>
      </c>
      <c r="I27">
        <f t="shared" si="1"/>
        <v>45.460915071067923</v>
      </c>
      <c r="J27">
        <f t="shared" si="2"/>
        <v>938.66300000000001</v>
      </c>
      <c r="K27">
        <f t="shared" si="3"/>
        <v>688.58511295146513</v>
      </c>
      <c r="L27">
        <f t="shared" si="4"/>
        <v>68.458675397704781</v>
      </c>
      <c r="M27">
        <f t="shared" si="5"/>
        <v>93.321253126430989</v>
      </c>
      <c r="N27">
        <f t="shared" si="6"/>
        <v>0.34572835783885625</v>
      </c>
      <c r="O27">
        <f t="shared" si="7"/>
        <v>2.2472617616224917</v>
      </c>
      <c r="P27">
        <f t="shared" si="8"/>
        <v>0.31866654289939161</v>
      </c>
      <c r="Q27">
        <f t="shared" si="9"/>
        <v>0.2014211722395472</v>
      </c>
      <c r="R27">
        <f t="shared" si="10"/>
        <v>321.44987086365296</v>
      </c>
      <c r="S27">
        <f t="shared" si="11"/>
        <v>31.67409002298394</v>
      </c>
      <c r="T27">
        <f t="shared" si="12"/>
        <v>30.3673</v>
      </c>
      <c r="U27">
        <f t="shared" si="13"/>
        <v>4.3511648341323994</v>
      </c>
      <c r="V27">
        <f t="shared" si="14"/>
        <v>55.337045591721221</v>
      </c>
      <c r="W27">
        <f t="shared" si="15"/>
        <v>2.5335825002406001</v>
      </c>
      <c r="X27">
        <f t="shared" si="16"/>
        <v>4.5784563905588058</v>
      </c>
      <c r="Y27">
        <f t="shared" si="17"/>
        <v>1.8175823338917994</v>
      </c>
      <c r="Z27">
        <f t="shared" si="18"/>
        <v>-266.13509374600443</v>
      </c>
      <c r="AA27">
        <f t="shared" si="19"/>
        <v>108.04547259937334</v>
      </c>
      <c r="AB27">
        <f t="shared" si="20"/>
        <v>10.776679618778553</v>
      </c>
      <c r="AC27">
        <f t="shared" si="21"/>
        <v>174.1369293358004</v>
      </c>
      <c r="AD27">
        <v>-4.1110070512651503E-2</v>
      </c>
      <c r="AE27">
        <v>4.61496555904293E-2</v>
      </c>
      <c r="AF27">
        <v>3.4503263665353701</v>
      </c>
      <c r="AG27">
        <v>0</v>
      </c>
      <c r="AH27">
        <v>0</v>
      </c>
      <c r="AI27">
        <f t="shared" si="22"/>
        <v>1</v>
      </c>
      <c r="AJ27">
        <f t="shared" si="23"/>
        <v>0</v>
      </c>
      <c r="AK27">
        <f t="shared" si="24"/>
        <v>51689.760785752667</v>
      </c>
      <c r="AL27">
        <v>0</v>
      </c>
      <c r="AM27">
        <v>551.05807692307701</v>
      </c>
      <c r="AN27">
        <v>2908.47</v>
      </c>
      <c r="AO27">
        <f t="shared" si="25"/>
        <v>2357.4119230769229</v>
      </c>
      <c r="AP27">
        <f t="shared" si="26"/>
        <v>0.81053334676889333</v>
      </c>
      <c r="AQ27">
        <v>-1.9053575955467199</v>
      </c>
      <c r="AR27" t="s">
        <v>326</v>
      </c>
      <c r="AS27">
        <v>718.49053846153799</v>
      </c>
      <c r="AT27">
        <v>1074.75</v>
      </c>
      <c r="AU27">
        <f t="shared" si="27"/>
        <v>0.33148123892855275</v>
      </c>
      <c r="AV27">
        <v>0.5</v>
      </c>
      <c r="AW27">
        <f t="shared" si="28"/>
        <v>1681.2551997547462</v>
      </c>
      <c r="AX27">
        <f t="shared" si="29"/>
        <v>45.460915071067923</v>
      </c>
      <c r="AY27">
        <f t="shared" si="30"/>
        <v>278.65227828488736</v>
      </c>
      <c r="AZ27">
        <f t="shared" si="31"/>
        <v>0.47652942544777854</v>
      </c>
      <c r="BA27">
        <f t="shared" si="32"/>
        <v>2.8173160549049434E-2</v>
      </c>
      <c r="BB27">
        <f t="shared" si="33"/>
        <v>1.706182833217027</v>
      </c>
      <c r="BC27" t="s">
        <v>327</v>
      </c>
      <c r="BD27">
        <v>562.6</v>
      </c>
      <c r="BE27">
        <f t="shared" si="34"/>
        <v>512.15</v>
      </c>
      <c r="BF27">
        <f t="shared" si="35"/>
        <v>0.69561546722339551</v>
      </c>
      <c r="BG27">
        <f t="shared" si="36"/>
        <v>0.78168014425351784</v>
      </c>
      <c r="BH27">
        <f t="shared" si="37"/>
        <v>0.68028443029115138</v>
      </c>
      <c r="BI27">
        <f t="shared" si="38"/>
        <v>0.77785302689341029</v>
      </c>
      <c r="BJ27">
        <f t="shared" si="39"/>
        <v>2000.07</v>
      </c>
      <c r="BK27">
        <f t="shared" si="40"/>
        <v>1681.2551997547462</v>
      </c>
      <c r="BL27">
        <f t="shared" si="41"/>
        <v>0.84059817894111022</v>
      </c>
      <c r="BM27">
        <f t="shared" si="42"/>
        <v>0.19119635788222072</v>
      </c>
      <c r="BN27">
        <v>6</v>
      </c>
      <c r="BO27">
        <v>0.5</v>
      </c>
      <c r="BP27" t="s">
        <v>271</v>
      </c>
      <c r="BQ27">
        <v>1566751869</v>
      </c>
      <c r="BR27">
        <v>938.66300000000001</v>
      </c>
      <c r="BS27">
        <v>1000.01</v>
      </c>
      <c r="BT27">
        <v>25.483799999999999</v>
      </c>
      <c r="BU27">
        <v>18.427</v>
      </c>
      <c r="BV27">
        <v>500.03</v>
      </c>
      <c r="BW27">
        <v>99.219499999999996</v>
      </c>
      <c r="BX27">
        <v>0.19983699999999999</v>
      </c>
      <c r="BY27">
        <v>31.2591</v>
      </c>
      <c r="BZ27">
        <v>30.3673</v>
      </c>
      <c r="CA27">
        <v>999.9</v>
      </c>
      <c r="CB27">
        <v>0</v>
      </c>
      <c r="CC27">
        <v>0</v>
      </c>
      <c r="CD27">
        <v>9991.8799999999992</v>
      </c>
      <c r="CE27">
        <v>0</v>
      </c>
      <c r="CF27">
        <v>1069.94</v>
      </c>
      <c r="CG27">
        <v>2000.07</v>
      </c>
      <c r="CH27">
        <v>0.98000900000000002</v>
      </c>
      <c r="CI27">
        <v>1.99913E-2</v>
      </c>
      <c r="CJ27">
        <v>0</v>
      </c>
      <c r="CK27">
        <v>718.62599999999998</v>
      </c>
      <c r="CL27">
        <v>5.0004099999999996</v>
      </c>
      <c r="CM27">
        <v>17042.8</v>
      </c>
      <c r="CN27">
        <v>18518.8</v>
      </c>
      <c r="CO27">
        <v>49</v>
      </c>
      <c r="CP27">
        <v>50</v>
      </c>
      <c r="CQ27">
        <v>49.5</v>
      </c>
      <c r="CR27">
        <v>50.061999999999998</v>
      </c>
      <c r="CS27">
        <v>50.811999999999998</v>
      </c>
      <c r="CT27">
        <v>1955.19</v>
      </c>
      <c r="CU27">
        <v>39.880000000000003</v>
      </c>
      <c r="CV27">
        <v>0</v>
      </c>
      <c r="CW27">
        <v>105.90000009536701</v>
      </c>
      <c r="CX27">
        <v>718.49053846153799</v>
      </c>
      <c r="CY27">
        <v>1.1464615344729201</v>
      </c>
      <c r="CZ27">
        <v>-123.45982899480001</v>
      </c>
      <c r="DA27">
        <v>16945.884615384599</v>
      </c>
      <c r="DB27">
        <v>15</v>
      </c>
      <c r="DC27">
        <v>1566751831</v>
      </c>
      <c r="DD27" t="s">
        <v>328</v>
      </c>
      <c r="DE27">
        <v>20</v>
      </c>
      <c r="DF27">
        <v>9.2850000000000001</v>
      </c>
      <c r="DG27">
        <v>-4.5999999999999999E-2</v>
      </c>
      <c r="DH27">
        <v>1000</v>
      </c>
      <c r="DI27">
        <v>18</v>
      </c>
      <c r="DJ27">
        <v>7.0000000000000007E-2</v>
      </c>
      <c r="DK27">
        <v>0.02</v>
      </c>
      <c r="DL27">
        <v>45.540293603295098</v>
      </c>
      <c r="DM27">
        <v>-0.17915672006626401</v>
      </c>
      <c r="DN27">
        <v>6.8878783167699104E-2</v>
      </c>
      <c r="DO27">
        <v>1</v>
      </c>
      <c r="DP27">
        <v>0.343379423924078</v>
      </c>
      <c r="DQ27">
        <v>3.4514701633928203E-2</v>
      </c>
      <c r="DR27">
        <v>3.7636075473134298E-3</v>
      </c>
      <c r="DS27">
        <v>1</v>
      </c>
      <c r="DT27">
        <v>2</v>
      </c>
      <c r="DU27">
        <v>2</v>
      </c>
      <c r="DV27" t="s">
        <v>273</v>
      </c>
      <c r="DW27">
        <v>1.8646199999999999</v>
      </c>
      <c r="DX27">
        <v>1.86554</v>
      </c>
      <c r="DY27">
        <v>1.8681300000000001</v>
      </c>
      <c r="DZ27">
        <v>1.86765</v>
      </c>
      <c r="EA27">
        <v>1.8697900000000001</v>
      </c>
      <c r="EB27">
        <v>1.86755</v>
      </c>
      <c r="EC27">
        <v>1.86829</v>
      </c>
      <c r="ED27">
        <v>1.8727100000000001</v>
      </c>
      <c r="EE27" t="s">
        <v>274</v>
      </c>
      <c r="EF27" t="s">
        <v>19</v>
      </c>
      <c r="EG27" t="s">
        <v>19</v>
      </c>
      <c r="EH27" t="s">
        <v>19</v>
      </c>
      <c r="EI27" t="s">
        <v>275</v>
      </c>
      <c r="EJ27" t="s">
        <v>276</v>
      </c>
      <c r="EK27" t="s">
        <v>277</v>
      </c>
      <c r="EL27" t="s">
        <v>277</v>
      </c>
      <c r="EM27" t="s">
        <v>277</v>
      </c>
      <c r="EN27" t="s">
        <v>277</v>
      </c>
      <c r="EO27">
        <v>0</v>
      </c>
      <c r="EP27">
        <v>100</v>
      </c>
      <c r="EQ27">
        <v>100</v>
      </c>
      <c r="ER27">
        <v>9.2850000000000001</v>
      </c>
      <c r="ES27">
        <v>-4.5999999999999999E-2</v>
      </c>
      <c r="ET27">
        <v>2</v>
      </c>
      <c r="EU27">
        <v>519.74800000000005</v>
      </c>
      <c r="EV27">
        <v>477.98599999999999</v>
      </c>
      <c r="EW27">
        <v>26.9998</v>
      </c>
      <c r="EX27">
        <v>34.380800000000001</v>
      </c>
      <c r="EY27">
        <v>30.000299999999999</v>
      </c>
      <c r="EZ27">
        <v>36.003900000000002</v>
      </c>
      <c r="FA27">
        <v>35.990099999999998</v>
      </c>
      <c r="FB27">
        <v>41.796500000000002</v>
      </c>
      <c r="FC27">
        <v>19.392900000000001</v>
      </c>
      <c r="FD27">
        <v>0.48255500000000001</v>
      </c>
      <c r="FE27">
        <v>27</v>
      </c>
      <c r="FF27">
        <v>1000</v>
      </c>
      <c r="FG27">
        <v>18.3492</v>
      </c>
      <c r="FH27">
        <v>109.59699999999999</v>
      </c>
      <c r="FI27">
        <v>107.90600000000001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2019-08-25T11:55:11Z</dcterms:created>
  <dcterms:modified xsi:type="dcterms:W3CDTF">2019-08-27T21:17:33Z</dcterms:modified>
</cp:coreProperties>
</file>