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A8DC7C6B-CC2D-4311-95EA-584F95D58E92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U27" i="1" l="1"/>
  <c r="BT27" i="1"/>
  <c r="BR27" i="1"/>
  <c r="BI27" i="1"/>
  <c r="BH27" i="1"/>
  <c r="BG27" i="1"/>
  <c r="BF27" i="1"/>
  <c r="BE27" i="1"/>
  <c r="AZ27" i="1" s="1"/>
  <c r="BB27" i="1"/>
  <c r="AU27" i="1"/>
  <c r="AO27" i="1"/>
  <c r="AP27" i="1" s="1"/>
  <c r="AK27" i="1"/>
  <c r="AI27" i="1" s="1"/>
  <c r="X27" i="1"/>
  <c r="V27" i="1" s="1"/>
  <c r="W27" i="1"/>
  <c r="O27" i="1"/>
  <c r="BU26" i="1"/>
  <c r="BT26" i="1"/>
  <c r="BR26" i="1"/>
  <c r="BS26" i="1" s="1"/>
  <c r="AW26" i="1" s="1"/>
  <c r="BI26" i="1"/>
  <c r="BH26" i="1"/>
  <c r="BG26" i="1"/>
  <c r="BF26" i="1"/>
  <c r="BE26" i="1"/>
  <c r="AZ26" i="1" s="1"/>
  <c r="BB26" i="1"/>
  <c r="AU26" i="1"/>
  <c r="AO26" i="1"/>
  <c r="AP26" i="1" s="1"/>
  <c r="AK26" i="1"/>
  <c r="AI26" i="1" s="1"/>
  <c r="X26" i="1"/>
  <c r="W26" i="1"/>
  <c r="O26" i="1"/>
  <c r="BU25" i="1"/>
  <c r="BT25" i="1"/>
  <c r="BR25" i="1"/>
  <c r="BI25" i="1"/>
  <c r="BH25" i="1"/>
  <c r="BG25" i="1"/>
  <c r="BF25" i="1"/>
  <c r="BE25" i="1"/>
  <c r="AZ25" i="1" s="1"/>
  <c r="BB25" i="1"/>
  <c r="AU25" i="1"/>
  <c r="AO25" i="1"/>
  <c r="AP25" i="1" s="1"/>
  <c r="AK25" i="1"/>
  <c r="AI25" i="1" s="1"/>
  <c r="H25" i="1" s="1"/>
  <c r="X25" i="1"/>
  <c r="V25" i="1" s="1"/>
  <c r="W25" i="1"/>
  <c r="O25" i="1"/>
  <c r="BU24" i="1"/>
  <c r="BT24" i="1"/>
  <c r="BR24" i="1"/>
  <c r="BS24" i="1" s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/>
  <c r="J24" i="1" s="1"/>
  <c r="X24" i="1"/>
  <c r="W24" i="1"/>
  <c r="V24" i="1" s="1"/>
  <c r="O24" i="1"/>
  <c r="BU23" i="1"/>
  <c r="BT23" i="1"/>
  <c r="BR23" i="1"/>
  <c r="BI23" i="1"/>
  <c r="BH23" i="1"/>
  <c r="BG23" i="1"/>
  <c r="BF23" i="1"/>
  <c r="BE23" i="1"/>
  <c r="AZ23" i="1" s="1"/>
  <c r="BB23" i="1"/>
  <c r="AU23" i="1"/>
  <c r="AO23" i="1"/>
  <c r="AP23" i="1" s="1"/>
  <c r="AK23" i="1"/>
  <c r="AI23" i="1" s="1"/>
  <c r="X23" i="1"/>
  <c r="V23" i="1" s="1"/>
  <c r="W23" i="1"/>
  <c r="O23" i="1"/>
  <c r="BU22" i="1"/>
  <c r="BT22" i="1"/>
  <c r="BR22" i="1"/>
  <c r="BI22" i="1"/>
  <c r="BH22" i="1"/>
  <c r="BG22" i="1"/>
  <c r="BF22" i="1"/>
  <c r="BE22" i="1"/>
  <c r="AZ22" i="1" s="1"/>
  <c r="BB22" i="1"/>
  <c r="AU22" i="1"/>
  <c r="AO22" i="1"/>
  <c r="AP22" i="1" s="1"/>
  <c r="AK22" i="1"/>
  <c r="AI22" i="1" s="1"/>
  <c r="X22" i="1"/>
  <c r="W22" i="1"/>
  <c r="V22" i="1" s="1"/>
  <c r="O22" i="1"/>
  <c r="BU21" i="1"/>
  <c r="BT21" i="1"/>
  <c r="BR21" i="1"/>
  <c r="BI21" i="1"/>
  <c r="BH21" i="1"/>
  <c r="BG21" i="1"/>
  <c r="BF21" i="1"/>
  <c r="BE21" i="1"/>
  <c r="AZ21" i="1" s="1"/>
  <c r="BB21" i="1"/>
  <c r="AU21" i="1"/>
  <c r="AP21" i="1"/>
  <c r="AO21" i="1"/>
  <c r="AK21" i="1"/>
  <c r="AI21" i="1"/>
  <c r="I21" i="1" s="1"/>
  <c r="AX21" i="1" s="1"/>
  <c r="X21" i="1"/>
  <c r="W21" i="1"/>
  <c r="O21" i="1"/>
  <c r="BU20" i="1"/>
  <c r="BT20" i="1"/>
  <c r="BR20" i="1"/>
  <c r="BS20" i="1" s="1"/>
  <c r="R20" i="1" s="1"/>
  <c r="BI20" i="1"/>
  <c r="BH20" i="1"/>
  <c r="BG20" i="1"/>
  <c r="BF20" i="1"/>
  <c r="BE20" i="1"/>
  <c r="AZ20" i="1" s="1"/>
  <c r="BB20" i="1"/>
  <c r="AU20" i="1"/>
  <c r="AP20" i="1"/>
  <c r="AO20" i="1"/>
  <c r="AK20" i="1"/>
  <c r="AI20" i="1" s="1"/>
  <c r="X20" i="1"/>
  <c r="V20" i="1" s="1"/>
  <c r="W20" i="1"/>
  <c r="O20" i="1"/>
  <c r="BU19" i="1"/>
  <c r="BT19" i="1"/>
  <c r="BS19" i="1"/>
  <c r="AW19" i="1" s="1"/>
  <c r="BR19" i="1"/>
  <c r="BI19" i="1"/>
  <c r="BH19" i="1"/>
  <c r="BG19" i="1"/>
  <c r="BF19" i="1"/>
  <c r="BE19" i="1"/>
  <c r="AZ19" i="1" s="1"/>
  <c r="BB19" i="1"/>
  <c r="AU19" i="1"/>
  <c r="AY19" i="1" s="1"/>
  <c r="AO19" i="1"/>
  <c r="AP19" i="1" s="1"/>
  <c r="AK19" i="1"/>
  <c r="AI19" i="1" s="1"/>
  <c r="X19" i="1"/>
  <c r="W19" i="1"/>
  <c r="O19" i="1"/>
  <c r="BU18" i="1"/>
  <c r="BT18" i="1"/>
  <c r="BS18" i="1"/>
  <c r="AW18" i="1" s="1"/>
  <c r="BR18" i="1"/>
  <c r="BI18" i="1"/>
  <c r="BH18" i="1"/>
  <c r="BG18" i="1"/>
  <c r="BF18" i="1"/>
  <c r="BE18" i="1"/>
  <c r="BB18" i="1"/>
  <c r="AZ18" i="1"/>
  <c r="AU18" i="1"/>
  <c r="AP18" i="1"/>
  <c r="AO18" i="1"/>
  <c r="AK18" i="1"/>
  <c r="AI18" i="1"/>
  <c r="AJ18" i="1" s="1"/>
  <c r="X18" i="1"/>
  <c r="W18" i="1"/>
  <c r="V18" i="1"/>
  <c r="O18" i="1"/>
  <c r="BU17" i="1"/>
  <c r="BT17" i="1"/>
  <c r="BR17" i="1"/>
  <c r="BS17" i="1" s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J17" i="1" s="1"/>
  <c r="X17" i="1"/>
  <c r="W17" i="1"/>
  <c r="V17" i="1" s="1"/>
  <c r="O17" i="1"/>
  <c r="M23" i="1" l="1"/>
  <c r="I23" i="1"/>
  <c r="AX23" i="1" s="1"/>
  <c r="AY18" i="1"/>
  <c r="V21" i="1"/>
  <c r="BS23" i="1"/>
  <c r="R23" i="1" s="1"/>
  <c r="V26" i="1"/>
  <c r="AJ21" i="1"/>
  <c r="BS25" i="1"/>
  <c r="AW25" i="1" s="1"/>
  <c r="AY25" i="1" s="1"/>
  <c r="AY26" i="1"/>
  <c r="BS27" i="1"/>
  <c r="V19" i="1"/>
  <c r="J21" i="1"/>
  <c r="M21" i="1"/>
  <c r="BS21" i="1"/>
  <c r="R21" i="1" s="1"/>
  <c r="BS22" i="1"/>
  <c r="AW23" i="1"/>
  <c r="AY23" i="1" s="1"/>
  <c r="Z25" i="1"/>
  <c r="J27" i="1"/>
  <c r="I27" i="1"/>
  <c r="AX27" i="1" s="1"/>
  <c r="H27" i="1"/>
  <c r="AJ27" i="1"/>
  <c r="M27" i="1"/>
  <c r="BA23" i="1"/>
  <c r="R17" i="1"/>
  <c r="AW17" i="1"/>
  <c r="AY17" i="1" s="1"/>
  <c r="R27" i="1"/>
  <c r="AW27" i="1"/>
  <c r="AY27" i="1" s="1"/>
  <c r="R24" i="1"/>
  <c r="AW24" i="1"/>
  <c r="AY24" i="1" s="1"/>
  <c r="M26" i="1"/>
  <c r="J26" i="1"/>
  <c r="I26" i="1"/>
  <c r="AX26" i="1" s="1"/>
  <c r="BA26" i="1" s="1"/>
  <c r="H26" i="1"/>
  <c r="AJ26" i="1"/>
  <c r="I22" i="1"/>
  <c r="AX22" i="1" s="1"/>
  <c r="H22" i="1"/>
  <c r="AJ22" i="1"/>
  <c r="M22" i="1"/>
  <c r="J22" i="1"/>
  <c r="M19" i="1"/>
  <c r="H19" i="1"/>
  <c r="J19" i="1"/>
  <c r="I19" i="1"/>
  <c r="AX19" i="1" s="1"/>
  <c r="BA19" i="1" s="1"/>
  <c r="AJ19" i="1"/>
  <c r="J20" i="1"/>
  <c r="M20" i="1"/>
  <c r="I20" i="1"/>
  <c r="AX20" i="1" s="1"/>
  <c r="H20" i="1"/>
  <c r="S20" i="1" s="1"/>
  <c r="T20" i="1" s="1"/>
  <c r="AJ20" i="1"/>
  <c r="AW22" i="1"/>
  <c r="AY22" i="1" s="1"/>
  <c r="R22" i="1"/>
  <c r="I18" i="1"/>
  <c r="AX18" i="1" s="1"/>
  <c r="BA18" i="1" s="1"/>
  <c r="H21" i="1"/>
  <c r="AJ23" i="1"/>
  <c r="I25" i="1"/>
  <c r="AX25" i="1" s="1"/>
  <c r="H18" i="1"/>
  <c r="M17" i="1"/>
  <c r="J18" i="1"/>
  <c r="R18" i="1"/>
  <c r="AW20" i="1"/>
  <c r="AY20" i="1" s="1"/>
  <c r="H23" i="1"/>
  <c r="M24" i="1"/>
  <c r="J25" i="1"/>
  <c r="AJ17" i="1"/>
  <c r="J23" i="1"/>
  <c r="AJ24" i="1"/>
  <c r="H17" i="1"/>
  <c r="M18" i="1"/>
  <c r="R19" i="1"/>
  <c r="H24" i="1"/>
  <c r="M25" i="1"/>
  <c r="R26" i="1"/>
  <c r="I17" i="1"/>
  <c r="AX17" i="1" s="1"/>
  <c r="I24" i="1"/>
  <c r="AX24" i="1" s="1"/>
  <c r="AJ25" i="1"/>
  <c r="BA24" i="1" l="1"/>
  <c r="BA25" i="1"/>
  <c r="AW21" i="1"/>
  <c r="AY21" i="1" s="1"/>
  <c r="R25" i="1"/>
  <c r="AB20" i="1"/>
  <c r="U20" i="1"/>
  <c r="Y20" i="1" s="1"/>
  <c r="AA20" i="1"/>
  <c r="BA17" i="1"/>
  <c r="Z26" i="1"/>
  <c r="S27" i="1"/>
  <c r="T27" i="1" s="1"/>
  <c r="S26" i="1"/>
  <c r="T26" i="1" s="1"/>
  <c r="P26" i="1" s="1"/>
  <c r="N26" i="1" s="1"/>
  <c r="Q26" i="1" s="1"/>
  <c r="K26" i="1" s="1"/>
  <c r="L26" i="1" s="1"/>
  <c r="Z18" i="1"/>
  <c r="S25" i="1"/>
  <c r="T25" i="1" s="1"/>
  <c r="S19" i="1"/>
  <c r="T19" i="1" s="1"/>
  <c r="Z23" i="1"/>
  <c r="Z21" i="1"/>
  <c r="Z19" i="1"/>
  <c r="Z22" i="1"/>
  <c r="S17" i="1"/>
  <c r="T17" i="1" s="1"/>
  <c r="P17" i="1" s="1"/>
  <c r="N17" i="1" s="1"/>
  <c r="Q17" i="1" s="1"/>
  <c r="K17" i="1" s="1"/>
  <c r="L17" i="1" s="1"/>
  <c r="Z20" i="1"/>
  <c r="P20" i="1"/>
  <c r="N20" i="1" s="1"/>
  <c r="Q20" i="1" s="1"/>
  <c r="K20" i="1" s="1"/>
  <c r="L20" i="1" s="1"/>
  <c r="BA22" i="1"/>
  <c r="S24" i="1"/>
  <c r="T24" i="1" s="1"/>
  <c r="P24" i="1" s="1"/>
  <c r="N24" i="1" s="1"/>
  <c r="Q24" i="1" s="1"/>
  <c r="K24" i="1" s="1"/>
  <c r="L24" i="1" s="1"/>
  <c r="S23" i="1"/>
  <c r="T23" i="1" s="1"/>
  <c r="P23" i="1" s="1"/>
  <c r="N23" i="1" s="1"/>
  <c r="Q23" i="1" s="1"/>
  <c r="K23" i="1" s="1"/>
  <c r="L23" i="1" s="1"/>
  <c r="Z17" i="1"/>
  <c r="S18" i="1"/>
  <c r="T18" i="1" s="1"/>
  <c r="P18" i="1" s="1"/>
  <c r="N18" i="1" s="1"/>
  <c r="Q18" i="1" s="1"/>
  <c r="K18" i="1" s="1"/>
  <c r="L18" i="1" s="1"/>
  <c r="S22" i="1"/>
  <c r="T22" i="1" s="1"/>
  <c r="BA20" i="1"/>
  <c r="BA21" i="1"/>
  <c r="Z27" i="1"/>
  <c r="P27" i="1"/>
  <c r="N27" i="1" s="1"/>
  <c r="Q27" i="1" s="1"/>
  <c r="K27" i="1" s="1"/>
  <c r="L27" i="1" s="1"/>
  <c r="Z24" i="1"/>
  <c r="S21" i="1"/>
  <c r="T21" i="1" s="1"/>
  <c r="BA27" i="1"/>
  <c r="U17" i="1" l="1"/>
  <c r="Y17" i="1" s="1"/>
  <c r="AA17" i="1"/>
  <c r="AB17" i="1"/>
  <c r="AC17" i="1" s="1"/>
  <c r="U23" i="1"/>
  <c r="Y23" i="1" s="1"/>
  <c r="AB23" i="1"/>
  <c r="AA23" i="1"/>
  <c r="U26" i="1"/>
  <c r="Y26" i="1" s="1"/>
  <c r="AB26" i="1"/>
  <c r="AC26" i="1" s="1"/>
  <c r="AA26" i="1"/>
  <c r="U19" i="1"/>
  <c r="Y19" i="1" s="1"/>
  <c r="AB19" i="1"/>
  <c r="AA19" i="1"/>
  <c r="U21" i="1"/>
  <c r="Y21" i="1" s="1"/>
  <c r="AB21" i="1"/>
  <c r="AA21" i="1"/>
  <c r="AB22" i="1"/>
  <c r="U22" i="1"/>
  <c r="Y22" i="1" s="1"/>
  <c r="AA22" i="1"/>
  <c r="P22" i="1"/>
  <c r="N22" i="1" s="1"/>
  <c r="Q22" i="1" s="1"/>
  <c r="K22" i="1" s="1"/>
  <c r="L22" i="1" s="1"/>
  <c r="AA18" i="1"/>
  <c r="U18" i="1"/>
  <c r="Y18" i="1" s="1"/>
  <c r="AB18" i="1"/>
  <c r="AA24" i="1"/>
  <c r="U24" i="1"/>
  <c r="Y24" i="1" s="1"/>
  <c r="AB24" i="1"/>
  <c r="AC24" i="1" s="1"/>
  <c r="P19" i="1"/>
  <c r="N19" i="1" s="1"/>
  <c r="Q19" i="1" s="1"/>
  <c r="K19" i="1" s="1"/>
  <c r="L19" i="1" s="1"/>
  <c r="U25" i="1"/>
  <c r="Y25" i="1" s="1"/>
  <c r="AB25" i="1"/>
  <c r="AA25" i="1"/>
  <c r="P25" i="1"/>
  <c r="N25" i="1" s="1"/>
  <c r="Q25" i="1" s="1"/>
  <c r="K25" i="1" s="1"/>
  <c r="L25" i="1" s="1"/>
  <c r="U27" i="1"/>
  <c r="Y27" i="1" s="1"/>
  <c r="AB27" i="1"/>
  <c r="AA27" i="1"/>
  <c r="P21" i="1"/>
  <c r="N21" i="1" s="1"/>
  <c r="Q21" i="1" s="1"/>
  <c r="K21" i="1" s="1"/>
  <c r="L21" i="1" s="1"/>
  <c r="AC20" i="1"/>
  <c r="AC25" i="1" l="1"/>
  <c r="AC23" i="1"/>
  <c r="AC27" i="1"/>
  <c r="AC22" i="1"/>
  <c r="AC19" i="1"/>
  <c r="AC18" i="1"/>
  <c r="AC21" i="1"/>
</calcChain>
</file>

<file path=xl/sharedStrings.xml><?xml version="1.0" encoding="utf-8"?>
<sst xmlns="http://schemas.openxmlformats.org/spreadsheetml/2006/main" count="1427" uniqueCount="343">
  <si>
    <t>File opened</t>
  </si>
  <si>
    <t>2019-08-25 12:51:18</t>
  </si>
  <si>
    <t>Console s/n</t>
  </si>
  <si>
    <t>68C-571038</t>
  </si>
  <si>
    <t>Console ver</t>
  </si>
  <si>
    <t>Bluestem v.1.3.4</t>
  </si>
  <si>
    <t>Scripts ver</t>
  </si>
  <si>
    <t>2018.05  1.3.4, Mar 2018</t>
  </si>
  <si>
    <t>Head s/n</t>
  </si>
  <si>
    <t>68H-581038</t>
  </si>
  <si>
    <t>Head ver</t>
  </si>
  <si>
    <t>1.3.0</t>
  </si>
  <si>
    <t>Head cal</t>
  </si>
  <si>
    <t>{"co2bspan1": "0.992131", "co2bspan2": "0", "co2aspan2": "0", "co2bzero": "0.880288", "chamberpressurezero": "2.57337", "h2oaspan2": "0", "flowbzero": "0.20796", "ssb_ref": "36526.8", "h2oaspan1": "1.00223", "h2oaspanconc1": "12.19", "co2aspanconc1": "1002", "h2obspan2": "0", "flowmeterzero": "0.991801", "co2bspan2a": "0.163389", "h2obspanconc1": "20", "oxygen": "21", "co2aspan1": "0.992625", "tbzero": "0.197721", "h2obspan2a": "0.0975941", "tazero": "0.00774765", "co2azero": "0.869071", "h2oaspanconc2": "0", "h2obspan2b": "0.0963575", "co2aspan2a": "0.164928", "h2oaspan2b": "0.0662632", "ssa_ref": "36614.9", "h2oazero": "1.00263", "co2bspanconc1": "1002", "h2obspanconc2": "0", "co2aspan2b": "0.163711", "h2obspan1": "0.998578", "h2obzero": "1.01783", "h2oaspan2a": "0.0661155", "co2aspanconc2": "0", "flowazero": "0.4286", "co2bspan2b": "0.162103", "co2bspanconc2": "0"}</t>
  </si>
  <si>
    <t>Chamber type</t>
  </si>
  <si>
    <t>6800-01</t>
  </si>
  <si>
    <t>Chamber s/n</t>
  </si>
  <si>
    <t>MPF-551037</t>
  </si>
  <si>
    <t>Chamber rev</t>
  </si>
  <si>
    <t>0</t>
  </si>
  <si>
    <t>Chamber cal</t>
  </si>
  <si>
    <t>Fluorometer</t>
  </si>
  <si>
    <t>Flr. Version</t>
  </si>
  <si>
    <t>12:51:18</t>
  </si>
  <si>
    <t>Stability Definition:	gsw (GasEx): Slp&lt;1 Std&lt;0.5	A (GasEx): Slp&lt;0.3 Std&lt;0.5</t>
  </si>
  <si>
    <t>SysConst</t>
  </si>
  <si>
    <t>AvgTime</t>
  </si>
  <si>
    <t>4</t>
  </si>
  <si>
    <t>Oxygen</t>
  </si>
  <si>
    <t>21</t>
  </si>
  <si>
    <t>Chamber</t>
  </si>
  <si>
    <t>Const</t>
  </si>
  <si>
    <t>S</t>
  </si>
  <si>
    <t>K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</si>
  <si>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</si>
  <si>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</si>
  <si>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</si>
  <si>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</si>
  <si>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</si>
  <si>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</si>
  <si>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</si>
  <si>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</si>
  <si>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</si>
  <si>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</si>
  <si>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</si>
  <si>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</si>
  <si>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</si>
  <si>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</si>
  <si>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</si>
  <si>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</si>
  <si>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</si>
  <si>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</si>
  <si>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</si>
  <si>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</si>
  <si>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</si>
  <si>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</si>
  <si>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</si>
  <si>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</si>
  <si>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</si>
  <si>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</si>
  <si>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</si>
  <si>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</si>
  <si>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</si>
  <si>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</si>
  <si>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</si>
  <si>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</si>
  <si>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</si>
  <si>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</si>
  <si>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</si>
  <si>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</si>
  <si>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</si>
  <si>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3.12702 76.3909 387.05 623.908 852.338 1060.9 1234.3 1404.94</t>
  </si>
  <si>
    <t>Fs_true</t>
  </si>
  <si>
    <t>-0.0857203 100.419 400.679 601.409 800.715 1000.85 1200.23 1400.68</t>
  </si>
  <si>
    <t>leak_wt</t>
  </si>
  <si>
    <t>Sys</t>
  </si>
  <si>
    <t>UserDefVar</t>
  </si>
  <si>
    <t>GasEx</t>
  </si>
  <si>
    <t>Leak</t>
  </si>
  <si>
    <t>FLR</t>
  </si>
  <si>
    <t>MPF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</si>
  <si>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</si>
  <si>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</si>
  <si>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</si>
  <si>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</si>
  <si>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</si>
  <si>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</si>
  <si>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</si>
  <si>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</si>
  <si>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</si>
  <si>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</si>
  <si>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</si>
  <si>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</si>
  <si>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</si>
  <si>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</si>
  <si>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</si>
  <si>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</si>
  <si>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</si>
  <si>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</si>
  <si>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</si>
  <si>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</si>
  <si>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</si>
  <si>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</si>
  <si>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</si>
  <si>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</si>
  <si>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</si>
  <si>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</si>
  <si>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</si>
  <si>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</si>
  <si>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</si>
  <si>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</si>
  <si>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</si>
  <si>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</si>
  <si>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</si>
  <si>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</si>
  <si>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</si>
  <si>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</si>
  <si>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</si>
  <si>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</si>
  <si>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</si>
  <si>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</si>
  <si>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</si>
  <si>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</si>
  <si>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</si>
  <si>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</si>
  <si>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</si>
  <si>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</si>
  <si>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</si>
  <si>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</si>
  <si>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</si>
  <si>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</si>
  <si>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</si>
  <si>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</si>
  <si>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</si>
  <si>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</si>
  <si>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</si>
  <si>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</si>
  <si>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</si>
  <si>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</si>
  <si>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</si>
  <si>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</si>
  <si>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</si>
  <si>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</si>
  <si>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</si>
  <si>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</si>
  <si>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</si>
  <si>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</si>
  <si>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</si>
  <si>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</si>
  <si>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</si>
  <si>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</si>
  <si>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</si>
  <si>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</si>
  <si>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</si>
  <si>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</si>
  <si>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</si>
  <si>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</si>
  <si>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</si>
  <si>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</si>
  <si>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</si>
  <si>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</si>
  <si>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</si>
  <si>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</si>
  <si>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</si>
  <si>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</si>
  <si>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</si>
  <si>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</si>
  <si>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</si>
  <si>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</si>
  <si>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</si>
  <si>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</si>
  <si>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</si>
  <si>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</si>
  <si>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</si>
  <si>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</si>
  <si>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</si>
  <si>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</si>
  <si>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</si>
  <si>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</si>
  <si>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</si>
  <si>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</si>
  <si>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</si>
  <si>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</si>
  <si>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</si>
  <si>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</si>
  <si>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</si>
  <si>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</si>
  <si>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</si>
  <si>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</si>
  <si>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</si>
  <si>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</si>
  <si>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</si>
  <si>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</si>
  <si>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</si>
  <si>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</si>
  <si>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</si>
  <si>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</si>
  <si>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</si>
  <si>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</si>
  <si>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</si>
  <si>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</si>
  <si>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</si>
  <si>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</si>
  <si>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</si>
  <si>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</si>
  <si>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</si>
  <si>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</si>
  <si>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</si>
  <si>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</si>
  <si>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</si>
  <si>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</si>
  <si>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</si>
  <si>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</si>
  <si>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</si>
  <si>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</si>
  <si>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</si>
  <si>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</si>
  <si>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</si>
  <si>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</si>
  <si>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</si>
  <si>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</si>
  <si>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</si>
  <si>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</si>
  <si>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</si>
  <si>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</si>
  <si>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</si>
  <si>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</si>
  <si>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</si>
  <si>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</si>
  <si>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</si>
  <si>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</si>
  <si>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</si>
  <si>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</si>
  <si>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</si>
  <si>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</si>
  <si>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</si>
  <si>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</si>
  <si>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</si>
  <si>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</si>
  <si>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</si>
  <si>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</si>
  <si>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</si>
  <si>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</si>
  <si>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</si>
  <si>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</si>
  <si>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</si>
  <si>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</si>
  <si>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</si>
  <si>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</si>
  <si>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</si>
  <si>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</si>
  <si>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</si>
  <si>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</si>
  <si>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</si>
  <si>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</si>
  <si>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</si>
  <si>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</si>
  <si>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</si>
  <si>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</si>
  <si>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</si>
  <si>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</si>
  <si>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</si>
  <si>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</si>
  <si>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</si>
  <si>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</si>
  <si>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</si>
  <si>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</si>
  <si>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</si>
  <si>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</si>
  <si>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</si>
  <si>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</si>
  <si>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</si>
  <si>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</si>
  <si>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</si>
  <si>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</si>
  <si>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</si>
  <si>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20190825 12:59:09</t>
  </si>
  <si>
    <t>12:59:09</t>
  </si>
  <si>
    <t>MPF-2118-20190825-12_59_11</t>
  </si>
  <si>
    <t>DARK-2119-20190825-12_59_18</t>
  </si>
  <si>
    <t>0: Broadleaf</t>
  </si>
  <si>
    <t>12:59:36</t>
  </si>
  <si>
    <t>1/2</t>
  </si>
  <si>
    <t>5</t>
  </si>
  <si>
    <t>11111111</t>
  </si>
  <si>
    <t>oooooooo</t>
  </si>
  <si>
    <t>off</t>
  </si>
  <si>
    <t>20190825 13:01:38</t>
  </si>
  <si>
    <t>13:01:38</t>
  </si>
  <si>
    <t>MPF-2120-20190825-13_01_39</t>
  </si>
  <si>
    <t>DARK-2121-20190825-13_01_47</t>
  </si>
  <si>
    <t>13:00:47</t>
  </si>
  <si>
    <t>20190825 13:03:39</t>
  </si>
  <si>
    <t>13:03:39</t>
  </si>
  <si>
    <t>MPF-2122-20190825-13_03_40</t>
  </si>
  <si>
    <t>DARK-2123-20190825-13_03_48</t>
  </si>
  <si>
    <t>13:02:53</t>
  </si>
  <si>
    <t>20190825 13:05:39</t>
  </si>
  <si>
    <t>13:05:39</t>
  </si>
  <si>
    <t>MPF-2124-20190825-13_05_41</t>
  </si>
  <si>
    <t>DARK-2125-20190825-13_05_48</t>
  </si>
  <si>
    <t>13:06:11</t>
  </si>
  <si>
    <t>20190825 13:08:07</t>
  </si>
  <si>
    <t>13:08:07</t>
  </si>
  <si>
    <t>MPF-2126-20190825-13_08_08</t>
  </si>
  <si>
    <t>DARK-2127-20190825-13_08_16</t>
  </si>
  <si>
    <t>13:07:24</t>
  </si>
  <si>
    <t>2/2</t>
  </si>
  <si>
    <t>20190825 13:10:08</t>
  </si>
  <si>
    <t>13:10:08</t>
  </si>
  <si>
    <t>MPF-2128-20190825-13_10_09</t>
  </si>
  <si>
    <t>DARK-2129-20190825-13_10_17</t>
  </si>
  <si>
    <t>13:10:41</t>
  </si>
  <si>
    <t>20190825 13:12:35</t>
  </si>
  <si>
    <t>13:12:35</t>
  </si>
  <si>
    <t>MPF-2130-20190825-13_12_36</t>
  </si>
  <si>
    <t>DARK-2131-20190825-13_12_44</t>
  </si>
  <si>
    <t>13:11:43</t>
  </si>
  <si>
    <t>20190825 13:13:46</t>
  </si>
  <si>
    <t>13:13:46</t>
  </si>
  <si>
    <t>MPF-2132-20190825-13_13_47</t>
  </si>
  <si>
    <t>DARK-2133-20190825-13_13_55</t>
  </si>
  <si>
    <t>13:14:17</t>
  </si>
  <si>
    <t>20190825 13:16:19</t>
  </si>
  <si>
    <t>13:16:19</t>
  </si>
  <si>
    <t>MPF-2134-20190825-13_16_20</t>
  </si>
  <si>
    <t>DARK-2135-20190825-13_16_28</t>
  </si>
  <si>
    <t>13:15:27</t>
  </si>
  <si>
    <t>20190825 13:18:19</t>
  </si>
  <si>
    <t>13:18:19</t>
  </si>
  <si>
    <t>MPF-2136-20190825-13_18_20</t>
  </si>
  <si>
    <t>DARK-2137-20190825-13_18_28</t>
  </si>
  <si>
    <t>13:17:35</t>
  </si>
  <si>
    <t>20190825 13:20:19</t>
  </si>
  <si>
    <t>13:20:19</t>
  </si>
  <si>
    <t>MPF-2138-20190825-13_20_21</t>
  </si>
  <si>
    <t>DARK-2139-20190825-13_20_28</t>
  </si>
  <si>
    <t>13:19:30</t>
  </si>
  <si>
    <t>20190825 13:22:14</t>
  </si>
  <si>
    <t>13:22:14</t>
  </si>
  <si>
    <t>MPF-2140-20190825-13_22_16</t>
  </si>
  <si>
    <t>DARK-2141-20190825-13_22_23</t>
  </si>
  <si>
    <t>13:21:27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</si>
</sst>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Measurements!$I$17:$I$27</c:f>
              <c:numCache>
                <c:formatCode>General</c:formatCode>
                <c:ptCount val="11"/>
                <c:pt idx="0">
                  <c:v>35.249688133926981</c:v>
                </c:pt>
                <c:pt idx="1">
                  <c:v>31.466797388267516</c:v>
                </c:pt>
                <c:pt idx="2">
                  <c:v>24.503359613555656</c:v>
                </c:pt>
                <c:pt idx="3">
                  <c:v>14.786950920017043</c:v>
                </c:pt>
                <c:pt idx="4">
                  <c:v>0.42978096499713664</c:v>
                </c:pt>
                <c:pt idx="5">
                  <c:v>37.939778639245851</c:v>
                </c:pt>
                <c:pt idx="6">
                  <c:v>40.257439646534671</c:v>
                </c:pt>
                <c:pt idx="7">
                  <c:v>42.893173284538015</c:v>
                </c:pt>
                <c:pt idx="8">
                  <c:v>43.362906976596115</c:v>
                </c:pt>
                <c:pt idx="9">
                  <c:v>43.63358132927349</c:v>
                </c:pt>
                <c:pt idx="10">
                  <c:v>43.589029486977594</c:v>
                </c:pt>
              </c:numCache>
            </c:numRef>
          </c:xVal>
          <c:yVal>
            <c:numRef>
              <c:f>Measurements!$K$17:$K$27</c:f>
              <c:numCache>
                <c:formatCode>General</c:formatCode>
                <c:ptCount val="11"/>
                <c:pt idx="0">
                  <c:v>73.920020472862163</c:v>
                </c:pt>
                <c:pt idx="1">
                  <c:v>53.655756222640882</c:v>
                </c:pt>
                <c:pt idx="2">
                  <c:v>35.693143035287918</c:v>
                </c:pt>
                <c:pt idx="3">
                  <c:v>15.300162772622386</c:v>
                </c:pt>
                <c:pt idx="4">
                  <c:v>-6.1768762061737279</c:v>
                </c:pt>
                <c:pt idx="5">
                  <c:v>151.39518258484296</c:v>
                </c:pt>
                <c:pt idx="6">
                  <c:v>207.09134464533392</c:v>
                </c:pt>
                <c:pt idx="7">
                  <c:v>257.28501364375956</c:v>
                </c:pt>
                <c:pt idx="8">
                  <c:v>337.08904488940965</c:v>
                </c:pt>
                <c:pt idx="9">
                  <c:v>408.98162865828317</c:v>
                </c:pt>
                <c:pt idx="10">
                  <c:v>577.25609406751084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E-4012-AC7D-F4DB6FBFB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620640"/>
        <c:axId val="329621952"/>
      </c:scatterChart>
      <c:valAx>
        <c:axId val="32962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21952"/>
        <c:crosses val="autoZero"/>
        <c:crossBetween val="midCat"/>
      </c:valAx>
      <c:valAx>
        <c:axId val="32962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2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0</xdr:row>
      <xdr:rowOff>0</xdr:rowOff>
    </xdr:from>
    <xdr:to>
      <xdr:col>23</xdr:col>
      <xdr:colOff>76200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57D10B-636E-48ED-B42D-390F54774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M27"/>
  <sheetViews>
    <sheetView tabSelected="1" workbookViewId="0">
      <selection activeCell="M3" sqref="M3"/>
    </sheetView>
  </sheetViews>
  <sheetFormatPr defaultRowHeight="15" x14ac:dyDescent="0.25"/>
  <sheetData>
    <row r="2" spans="1:169" x14ac:dyDescent="0.25">
      <c r="A2" t="s">
        <v>25</v>
      </c>
      <c r="B2" t="s">
        <v>26</v>
      </c>
      <c r="C2" t="s">
        <v>28</v>
      </c>
      <c r="D2" t="s">
        <v>30</v>
      </c>
    </row>
    <row r="3" spans="1:169" x14ac:dyDescent="0.25">
      <c r="B3" t="s">
        <v>27</v>
      </c>
      <c r="C3" t="s">
        <v>29</v>
      </c>
      <c r="D3" t="s">
        <v>15</v>
      </c>
    </row>
    <row r="4" spans="1:169" x14ac:dyDescent="0.25">
      <c r="A4" t="s">
        <v>31</v>
      </c>
      <c r="B4" t="s">
        <v>32</v>
      </c>
      <c r="C4" t="s">
        <v>33</v>
      </c>
      <c r="D4" t="s">
        <v>34</v>
      </c>
    </row>
    <row r="5" spans="1:169" x14ac:dyDescent="0.25">
      <c r="B5">
        <v>6</v>
      </c>
      <c r="C5">
        <v>0.5</v>
      </c>
      <c r="D5">
        <v>2</v>
      </c>
    </row>
    <row r="6" spans="1:16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</row>
    <row r="7" spans="1:169" x14ac:dyDescent="0.25">
      <c r="B7">
        <v>0</v>
      </c>
      <c r="C7">
        <v>1</v>
      </c>
      <c r="D7">
        <v>0</v>
      </c>
      <c r="E7">
        <v>0</v>
      </c>
    </row>
    <row r="8" spans="1:169" x14ac:dyDescent="0.25">
      <c r="A8" t="s">
        <v>40</v>
      </c>
      <c r="B8" t="s">
        <v>41</v>
      </c>
      <c r="C8" t="s">
        <v>43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</row>
    <row r="9" spans="1:169" x14ac:dyDescent="0.25">
      <c r="B9" t="s">
        <v>42</v>
      </c>
      <c r="C9" t="s">
        <v>44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69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169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69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72</v>
      </c>
      <c r="H12" t="s">
        <v>74</v>
      </c>
    </row>
    <row r="13" spans="1:169" x14ac:dyDescent="0.25">
      <c r="B13">
        <v>-6276</v>
      </c>
      <c r="C13">
        <v>6.6</v>
      </c>
      <c r="D13">
        <v>1.7090000000000001E-5</v>
      </c>
      <c r="E13">
        <v>3.11</v>
      </c>
      <c r="F13" t="s">
        <v>71</v>
      </c>
      <c r="G13" t="s">
        <v>73</v>
      </c>
      <c r="H13">
        <v>2</v>
      </c>
    </row>
    <row r="14" spans="1:169" x14ac:dyDescent="0.25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76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81</v>
      </c>
      <c r="BS14" t="s">
        <v>81</v>
      </c>
      <c r="BT14" t="s">
        <v>81</v>
      </c>
      <c r="BU14" t="s">
        <v>81</v>
      </c>
      <c r="BV14" t="s">
        <v>31</v>
      </c>
      <c r="BW14" t="s">
        <v>82</v>
      </c>
      <c r="BX14" t="s">
        <v>82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  <c r="CD14" t="s">
        <v>82</v>
      </c>
      <c r="CE14" t="s">
        <v>82</v>
      </c>
      <c r="CF14" t="s">
        <v>82</v>
      </c>
      <c r="CG14" t="s">
        <v>82</v>
      </c>
      <c r="CH14" t="s">
        <v>82</v>
      </c>
      <c r="CI14" t="s">
        <v>82</v>
      </c>
      <c r="CJ14" t="s">
        <v>82</v>
      </c>
      <c r="CK14" t="s">
        <v>83</v>
      </c>
      <c r="CL14" t="s">
        <v>83</v>
      </c>
      <c r="CM14" t="s">
        <v>83</v>
      </c>
      <c r="CN14" t="s">
        <v>83</v>
      </c>
      <c r="CO14" t="s">
        <v>83</v>
      </c>
      <c r="CP14" t="s">
        <v>83</v>
      </c>
      <c r="CQ14" t="s">
        <v>83</v>
      </c>
      <c r="CR14" t="s">
        <v>83</v>
      </c>
      <c r="CS14" t="s">
        <v>83</v>
      </c>
      <c r="CT14" t="s">
        <v>83</v>
      </c>
      <c r="CU14" t="s">
        <v>83</v>
      </c>
      <c r="CV14" t="s">
        <v>83</v>
      </c>
      <c r="CW14" t="s">
        <v>83</v>
      </c>
      <c r="CX14" t="s">
        <v>83</v>
      </c>
      <c r="CY14" t="s">
        <v>83</v>
      </c>
      <c r="CZ14" t="s">
        <v>83</v>
      </c>
      <c r="DA14" t="s">
        <v>83</v>
      </c>
      <c r="DB14" t="s">
        <v>84</v>
      </c>
      <c r="DC14" t="s">
        <v>84</v>
      </c>
      <c r="DD14" t="s">
        <v>84</v>
      </c>
      <c r="DE14" t="s">
        <v>84</v>
      </c>
      <c r="DF14" t="s">
        <v>84</v>
      </c>
      <c r="DG14" t="s">
        <v>85</v>
      </c>
      <c r="DH14" t="s">
        <v>85</v>
      </c>
      <c r="DI14" t="s">
        <v>85</v>
      </c>
      <c r="DJ14" t="s">
        <v>85</v>
      </c>
      <c r="DK14" t="s">
        <v>85</v>
      </c>
      <c r="DL14" t="s">
        <v>85</v>
      </c>
      <c r="DM14" t="s">
        <v>85</v>
      </c>
      <c r="DN14" t="s">
        <v>85</v>
      </c>
      <c r="DO14" t="s">
        <v>85</v>
      </c>
      <c r="DP14" t="s">
        <v>86</v>
      </c>
      <c r="DQ14" t="s">
        <v>86</v>
      </c>
      <c r="DR14" t="s">
        <v>86</v>
      </c>
      <c r="DS14" t="s">
        <v>86</v>
      </c>
      <c r="DT14" t="s">
        <v>86</v>
      </c>
      <c r="DU14" t="s">
        <v>86</v>
      </c>
      <c r="DV14" t="s">
        <v>86</v>
      </c>
      <c r="DW14" t="s">
        <v>86</v>
      </c>
      <c r="DX14" t="s">
        <v>86</v>
      </c>
      <c r="DY14" t="s">
        <v>86</v>
      </c>
      <c r="DZ14" t="s">
        <v>86</v>
      </c>
      <c r="EA14" t="s">
        <v>87</v>
      </c>
      <c r="EB14" t="s">
        <v>87</v>
      </c>
      <c r="EC14" t="s">
        <v>87</v>
      </c>
      <c r="ED14" t="s">
        <v>87</v>
      </c>
      <c r="EE14" t="s">
        <v>87</v>
      </c>
      <c r="EF14" t="s">
        <v>87</v>
      </c>
      <c r="EG14" t="s">
        <v>87</v>
      </c>
      <c r="EH14" t="s">
        <v>87</v>
      </c>
      <c r="EI14" t="s">
        <v>87</v>
      </c>
      <c r="EJ14" t="s">
        <v>87</v>
      </c>
      <c r="EK14" t="s">
        <v>87</v>
      </c>
      <c r="EL14" t="s">
        <v>87</v>
      </c>
      <c r="EM14" t="s">
        <v>87</v>
      </c>
      <c r="EN14" t="s">
        <v>87</v>
      </c>
      <c r="EO14" t="s">
        <v>87</v>
      </c>
      <c r="EP14" t="s">
        <v>87</v>
      </c>
      <c r="EQ14" t="s">
        <v>87</v>
      </c>
      <c r="ER14" t="s">
        <v>87</v>
      </c>
      <c r="ES14" t="s">
        <v>87</v>
      </c>
      <c r="ET14" t="s">
        <v>88</v>
      </c>
      <c r="EU14" t="s">
        <v>88</v>
      </c>
      <c r="EV14" t="s">
        <v>88</v>
      </c>
      <c r="EW14" t="s">
        <v>88</v>
      </c>
      <c r="EX14" t="s">
        <v>88</v>
      </c>
      <c r="EY14" t="s">
        <v>88</v>
      </c>
      <c r="EZ14" t="s">
        <v>88</v>
      </c>
      <c r="FA14" t="s">
        <v>88</v>
      </c>
      <c r="FB14" t="s">
        <v>88</v>
      </c>
      <c r="FC14" t="s">
        <v>88</v>
      </c>
      <c r="FD14" t="s">
        <v>88</v>
      </c>
      <c r="FE14" t="s">
        <v>88</v>
      </c>
      <c r="FF14" t="s">
        <v>88</v>
      </c>
      <c r="FG14" t="s">
        <v>88</v>
      </c>
      <c r="FH14" t="s">
        <v>88</v>
      </c>
      <c r="FI14" t="s">
        <v>88</v>
      </c>
      <c r="FJ14" t="s">
        <v>88</v>
      </c>
      <c r="FK14" t="s">
        <v>88</v>
      </c>
      <c r="FL14" t="s">
        <v>88</v>
      </c>
      <c r="FM14" t="s">
        <v>88</v>
      </c>
    </row>
    <row r="15" spans="1:169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78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157</v>
      </c>
      <c r="BS15" t="s">
        <v>158</v>
      </c>
      <c r="BT15" t="s">
        <v>159</v>
      </c>
      <c r="BU15" t="s">
        <v>160</v>
      </c>
      <c r="BV15" t="s">
        <v>161</v>
      </c>
      <c r="BW15" t="s">
        <v>95</v>
      </c>
      <c r="BX15" t="s">
        <v>162</v>
      </c>
      <c r="BY15" t="s">
        <v>163</v>
      </c>
      <c r="BZ15" t="s">
        <v>164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173</v>
      </c>
      <c r="CJ15" t="s">
        <v>174</v>
      </c>
      <c r="CK15" t="s">
        <v>175</v>
      </c>
      <c r="CL15" t="s">
        <v>176</v>
      </c>
      <c r="CM15" t="s">
        <v>177</v>
      </c>
      <c r="CN15" t="s">
        <v>178</v>
      </c>
      <c r="CO15" t="s">
        <v>179</v>
      </c>
      <c r="CP15" t="s">
        <v>180</v>
      </c>
      <c r="CQ15" t="s">
        <v>181</v>
      </c>
      <c r="CR15" t="s">
        <v>182</v>
      </c>
      <c r="CS15" t="s">
        <v>183</v>
      </c>
      <c r="CT15" t="s">
        <v>184</v>
      </c>
      <c r="CU15" t="s">
        <v>185</v>
      </c>
      <c r="CV15" t="s">
        <v>186</v>
      </c>
      <c r="CW15" t="s">
        <v>187</v>
      </c>
      <c r="CX15" t="s">
        <v>188</v>
      </c>
      <c r="CY15" t="s">
        <v>189</v>
      </c>
      <c r="CZ15" t="s">
        <v>190</v>
      </c>
      <c r="DA15" t="s">
        <v>191</v>
      </c>
      <c r="DB15" t="s">
        <v>192</v>
      </c>
      <c r="DC15" t="s">
        <v>193</v>
      </c>
      <c r="DD15" t="s">
        <v>194</v>
      </c>
      <c r="DE15" t="s">
        <v>195</v>
      </c>
      <c r="DF15" t="s">
        <v>196</v>
      </c>
      <c r="DG15" t="s">
        <v>90</v>
      </c>
      <c r="DH15" t="s">
        <v>93</v>
      </c>
      <c r="DI15" t="s">
        <v>197</v>
      </c>
      <c r="DJ15" t="s">
        <v>198</v>
      </c>
      <c r="DK15" t="s">
        <v>199</v>
      </c>
      <c r="DL15" t="s">
        <v>200</v>
      </c>
      <c r="DM15" t="s">
        <v>201</v>
      </c>
      <c r="DN15" t="s">
        <v>202</v>
      </c>
      <c r="DO15" t="s">
        <v>203</v>
      </c>
      <c r="DP15" t="s">
        <v>204</v>
      </c>
      <c r="DQ15" t="s">
        <v>205</v>
      </c>
      <c r="DR15" t="s">
        <v>206</v>
      </c>
      <c r="DS15" t="s">
        <v>207</v>
      </c>
      <c r="DT15" t="s">
        <v>208</v>
      </c>
      <c r="DU15" t="s">
        <v>209</v>
      </c>
      <c r="DV15" t="s">
        <v>210</v>
      </c>
      <c r="DW15" t="s">
        <v>211</v>
      </c>
      <c r="DX15" t="s">
        <v>212</v>
      </c>
      <c r="DY15" t="s">
        <v>213</v>
      </c>
      <c r="DZ15" t="s">
        <v>214</v>
      </c>
      <c r="EA15" t="s">
        <v>215</v>
      </c>
      <c r="EB15" t="s">
        <v>216</v>
      </c>
      <c r="EC15" t="s">
        <v>217</v>
      </c>
      <c r="ED15" t="s">
        <v>218</v>
      </c>
      <c r="EE15" t="s">
        <v>219</v>
      </c>
      <c r="EF15" t="s">
        <v>220</v>
      </c>
      <c r="EG15" t="s">
        <v>221</v>
      </c>
      <c r="EH15" t="s">
        <v>222</v>
      </c>
      <c r="EI15" t="s">
        <v>223</v>
      </c>
      <c r="EJ15" t="s">
        <v>224</v>
      </c>
      <c r="EK15" t="s">
        <v>225</v>
      </c>
      <c r="EL15" t="s">
        <v>226</v>
      </c>
      <c r="EM15" t="s">
        <v>227</v>
      </c>
      <c r="EN15" t="s">
        <v>228</v>
      </c>
      <c r="EO15" t="s">
        <v>229</v>
      </c>
      <c r="EP15" t="s">
        <v>230</v>
      </c>
      <c r="EQ15" t="s">
        <v>231</v>
      </c>
      <c r="ER15" t="s">
        <v>232</v>
      </c>
      <c r="ES15" t="s">
        <v>233</v>
      </c>
      <c r="ET15" t="s">
        <v>234</v>
      </c>
      <c r="EU15" t="s">
        <v>235</v>
      </c>
      <c r="EV15" t="s">
        <v>236</v>
      </c>
      <c r="EW15" t="s">
        <v>237</v>
      </c>
      <c r="EX15" t="s">
        <v>238</v>
      </c>
      <c r="EY15" t="s">
        <v>239</v>
      </c>
      <c r="EZ15" t="s">
        <v>240</v>
      </c>
      <c r="FA15" t="s">
        <v>241</v>
      </c>
      <c r="FB15" t="s">
        <v>242</v>
      </c>
      <c r="FC15" t="s">
        <v>243</v>
      </c>
      <c r="FD15" t="s">
        <v>244</v>
      </c>
      <c r="FE15" t="s">
        <v>245</v>
      </c>
      <c r="FF15" t="s">
        <v>246</v>
      </c>
      <c r="FG15" t="s">
        <v>247</v>
      </c>
      <c r="FH15" t="s">
        <v>248</v>
      </c>
      <c r="FI15" t="s">
        <v>249</v>
      </c>
      <c r="FJ15" t="s">
        <v>250</v>
      </c>
      <c r="FK15" t="s">
        <v>251</v>
      </c>
      <c r="FL15" t="s">
        <v>252</v>
      </c>
      <c r="FM15" t="s">
        <v>253</v>
      </c>
    </row>
    <row r="16" spans="1:169" x14ac:dyDescent="0.25">
      <c r="B16" t="s">
        <v>254</v>
      </c>
      <c r="C16" t="s">
        <v>254</v>
      </c>
      <c r="G16" t="s">
        <v>254</v>
      </c>
      <c r="H16" t="s">
        <v>255</v>
      </c>
      <c r="I16" t="s">
        <v>256</v>
      </c>
      <c r="J16" t="s">
        <v>257</v>
      </c>
      <c r="K16" t="s">
        <v>257</v>
      </c>
      <c r="L16" t="s">
        <v>167</v>
      </c>
      <c r="M16" t="s">
        <v>167</v>
      </c>
      <c r="N16" t="s">
        <v>255</v>
      </c>
      <c r="O16" t="s">
        <v>255</v>
      </c>
      <c r="P16" t="s">
        <v>255</v>
      </c>
      <c r="Q16" t="s">
        <v>255</v>
      </c>
      <c r="R16" t="s">
        <v>258</v>
      </c>
      <c r="S16" t="s">
        <v>259</v>
      </c>
      <c r="T16" t="s">
        <v>259</v>
      </c>
      <c r="U16" t="s">
        <v>260</v>
      </c>
      <c r="V16" t="s">
        <v>261</v>
      </c>
      <c r="W16" t="s">
        <v>260</v>
      </c>
      <c r="X16" t="s">
        <v>260</v>
      </c>
      <c r="Y16" t="s">
        <v>260</v>
      </c>
      <c r="Z16" t="s">
        <v>258</v>
      </c>
      <c r="AA16" t="s">
        <v>258</v>
      </c>
      <c r="AB16" t="s">
        <v>258</v>
      </c>
      <c r="AC16" t="s">
        <v>258</v>
      </c>
      <c r="AG16" t="s">
        <v>262</v>
      </c>
      <c r="AH16" t="s">
        <v>261</v>
      </c>
      <c r="AJ16" t="s">
        <v>261</v>
      </c>
      <c r="AK16" t="s">
        <v>262</v>
      </c>
      <c r="AQ16" t="s">
        <v>256</v>
      </c>
      <c r="AW16" t="s">
        <v>256</v>
      </c>
      <c r="AX16" t="s">
        <v>256</v>
      </c>
      <c r="AY16" t="s">
        <v>256</v>
      </c>
      <c r="BA16" t="s">
        <v>263</v>
      </c>
      <c r="BK16" t="s">
        <v>264</v>
      </c>
      <c r="BL16" t="s">
        <v>264</v>
      </c>
      <c r="BM16" t="s">
        <v>264</v>
      </c>
      <c r="BN16" t="s">
        <v>256</v>
      </c>
      <c r="BP16" t="s">
        <v>265</v>
      </c>
      <c r="BR16" t="s">
        <v>256</v>
      </c>
      <c r="BS16" t="s">
        <v>256</v>
      </c>
      <c r="BU16" t="s">
        <v>266</v>
      </c>
      <c r="BW16" t="s">
        <v>254</v>
      </c>
      <c r="BX16" t="s">
        <v>257</v>
      </c>
      <c r="BY16" t="s">
        <v>257</v>
      </c>
      <c r="BZ16" t="s">
        <v>267</v>
      </c>
      <c r="CA16" t="s">
        <v>267</v>
      </c>
      <c r="CB16" t="s">
        <v>262</v>
      </c>
      <c r="CC16" t="s">
        <v>260</v>
      </c>
      <c r="CD16" t="s">
        <v>260</v>
      </c>
      <c r="CE16" t="s">
        <v>259</v>
      </c>
      <c r="CF16" t="s">
        <v>259</v>
      </c>
      <c r="CG16" t="s">
        <v>259</v>
      </c>
      <c r="CH16" t="s">
        <v>268</v>
      </c>
      <c r="CI16" t="s">
        <v>256</v>
      </c>
      <c r="CJ16" t="s">
        <v>256</v>
      </c>
      <c r="CK16" t="s">
        <v>256</v>
      </c>
      <c r="CP16" t="s">
        <v>256</v>
      </c>
      <c r="CS16" t="s">
        <v>259</v>
      </c>
      <c r="CT16" t="s">
        <v>259</v>
      </c>
      <c r="CU16" t="s">
        <v>259</v>
      </c>
      <c r="CV16" t="s">
        <v>259</v>
      </c>
      <c r="CW16" t="s">
        <v>259</v>
      </c>
      <c r="CX16" t="s">
        <v>256</v>
      </c>
      <c r="CY16" t="s">
        <v>256</v>
      </c>
      <c r="CZ16" t="s">
        <v>256</v>
      </c>
      <c r="DA16" t="s">
        <v>254</v>
      </c>
      <c r="DC16" t="s">
        <v>269</v>
      </c>
      <c r="DD16" t="s">
        <v>269</v>
      </c>
      <c r="DF16" t="s">
        <v>254</v>
      </c>
      <c r="DG16" t="s">
        <v>270</v>
      </c>
      <c r="DJ16" t="s">
        <v>271</v>
      </c>
      <c r="DK16" t="s">
        <v>272</v>
      </c>
      <c r="DL16" t="s">
        <v>271</v>
      </c>
      <c r="DM16" t="s">
        <v>272</v>
      </c>
      <c r="DN16" t="s">
        <v>261</v>
      </c>
      <c r="DO16" t="s">
        <v>261</v>
      </c>
      <c r="DP16" t="s">
        <v>256</v>
      </c>
      <c r="DQ16" t="s">
        <v>273</v>
      </c>
      <c r="DR16" t="s">
        <v>256</v>
      </c>
      <c r="DT16" t="s">
        <v>255</v>
      </c>
      <c r="DU16" t="s">
        <v>274</v>
      </c>
      <c r="DV16" t="s">
        <v>255</v>
      </c>
      <c r="EA16" t="s">
        <v>275</v>
      </c>
      <c r="EB16" t="s">
        <v>275</v>
      </c>
      <c r="EC16" t="s">
        <v>275</v>
      </c>
      <c r="ED16" t="s">
        <v>275</v>
      </c>
      <c r="EE16" t="s">
        <v>275</v>
      </c>
      <c r="EF16" t="s">
        <v>275</v>
      </c>
      <c r="EG16" t="s">
        <v>275</v>
      </c>
      <c r="EH16" t="s">
        <v>275</v>
      </c>
      <c r="EI16" t="s">
        <v>275</v>
      </c>
      <c r="EJ16" t="s">
        <v>275</v>
      </c>
      <c r="EK16" t="s">
        <v>275</v>
      </c>
      <c r="EL16" t="s">
        <v>275</v>
      </c>
      <c r="ES16" t="s">
        <v>275</v>
      </c>
      <c r="ET16" t="s">
        <v>261</v>
      </c>
      <c r="EU16" t="s">
        <v>261</v>
      </c>
      <c r="EV16" t="s">
        <v>271</v>
      </c>
      <c r="EW16" t="s">
        <v>272</v>
      </c>
      <c r="EY16" t="s">
        <v>262</v>
      </c>
      <c r="EZ16" t="s">
        <v>262</v>
      </c>
      <c r="FA16" t="s">
        <v>259</v>
      </c>
      <c r="FB16" t="s">
        <v>259</v>
      </c>
      <c r="FC16" t="s">
        <v>259</v>
      </c>
      <c r="FD16" t="s">
        <v>259</v>
      </c>
      <c r="FE16" t="s">
        <v>259</v>
      </c>
      <c r="FF16" t="s">
        <v>261</v>
      </c>
      <c r="FG16" t="s">
        <v>261</v>
      </c>
      <c r="FH16" t="s">
        <v>261</v>
      </c>
      <c r="FI16" t="s">
        <v>259</v>
      </c>
      <c r="FJ16" t="s">
        <v>257</v>
      </c>
      <c r="FK16" t="s">
        <v>267</v>
      </c>
      <c r="FL16" t="s">
        <v>261</v>
      </c>
      <c r="FM16" t="s">
        <v>261</v>
      </c>
    </row>
    <row r="17" spans="1:169" x14ac:dyDescent="0.25">
      <c r="A17">
        <v>1</v>
      </c>
      <c r="B17">
        <v>1566755949.5999999</v>
      </c>
      <c r="C17">
        <v>0</v>
      </c>
      <c r="D17" t="s">
        <v>276</v>
      </c>
      <c r="E17" t="s">
        <v>277</v>
      </c>
      <c r="G17">
        <v>1566755949.5999999</v>
      </c>
      <c r="H17">
        <f t="shared" ref="H17:H27" si="0">CB17*AI17*(BZ17-CA17)/(100*$B$5*(1000-AI17*BZ17))</f>
        <v>3.5700901534236442E-3</v>
      </c>
      <c r="I17">
        <f t="shared" ref="I17:I27" si="1">CB17*AI17*(BY17-BX17*(1000-AI17*CA17)/(1000-AI17*BZ17))/(100*$B$5)</f>
        <v>35.249688133926981</v>
      </c>
      <c r="J17">
        <f t="shared" ref="J17:J27" si="2">BX17 - IF(AI17&gt;1, I17*$B$5*100/(AK17*CH17), 0)</f>
        <v>356.20100000000002</v>
      </c>
      <c r="K17">
        <f t="shared" ref="K17:K27" si="3">((Q17-H17/2)*J17-I17)/(Q17+H17/2)</f>
        <v>73.920020472862163</v>
      </c>
      <c r="L17">
        <f t="shared" ref="L17:L27" si="4">K17*(CC17+CD17)/1000</f>
        <v>7.3450701671519791</v>
      </c>
      <c r="M17">
        <f t="shared" ref="M17:M27" si="5">(BX17 - IF(AI17&gt;1, I17*$B$5*100/(AK17*CH17), 0))*(CC17+CD17)/1000</f>
        <v>35.393947700139201</v>
      </c>
      <c r="N17">
        <f t="shared" ref="N17:N27" si="6">2/((1/P17-1/O17)+SIGN(P17)*SQRT((1/P17-1/O17)*(1/P17-1/O17) + 4*$C$5/(($C$5+1)*($C$5+1))*(2*1/P17*1/O17-1/O17*1/O17)))</f>
        <v>0.21332413752416773</v>
      </c>
      <c r="O17">
        <f t="shared" ref="O17:O27" si="7">AF17+AE17*$B$5+AD17*$B$5*$B$5</f>
        <v>2.2505535904336718</v>
      </c>
      <c r="P17">
        <f t="shared" ref="P17:P27" si="8">H17*(1000-(1000*0.61365*EXP(17.502*T17/(240.97+T17))/(CC17+CD17)+BZ17)/2)/(1000*0.61365*EXP(17.502*T17/(240.97+T17))/(CC17+CD17)-BZ17)</f>
        <v>0.20269351246074538</v>
      </c>
      <c r="Q17">
        <f t="shared" ref="Q17:Q27" si="9">1/(($C$5+1)/(N17/1.6)+1/(O17/1.37)) + $C$5/(($C$5+1)/(N17/1.6) + $C$5/(O17/1.37))</f>
        <v>0.12759440471067832</v>
      </c>
      <c r="R17">
        <f t="shared" ref="R17:R27" si="10">(BS17*BU17)</f>
        <v>321.41165681326044</v>
      </c>
      <c r="S17">
        <f t="shared" ref="S17:S27" si="11">(CE17+(R17+2*0.95*0.0000000567*(((CE17+$B$7)+273)^4-(CE17+273)^4)-44100*H17)/(1.84*29.3*O17+8*0.95*0.0000000567*(CE17+273)^3))</f>
        <v>27.193491355860715</v>
      </c>
      <c r="T17">
        <f t="shared" ref="T17:T27" si="12">($C$7*CF17+$D$7*CG17+$E$7*S17)</f>
        <v>26.948599999999999</v>
      </c>
      <c r="U17">
        <f t="shared" ref="U17:U27" si="13">0.61365*EXP(17.502*T17/(240.97+T17))</f>
        <v>3.5683689754705692</v>
      </c>
      <c r="V17">
        <f t="shared" ref="V17:V27" si="14">(W17/X17*100)</f>
        <v>55.437302855756521</v>
      </c>
      <c r="W17">
        <f t="shared" ref="W17:W27" si="15">BZ17*(CC17+CD17)/1000</f>
        <v>1.8660864994859199</v>
      </c>
      <c r="X17">
        <f t="shared" ref="X17:X27" si="16">0.61365*EXP(17.502*CE17/(240.97+CE17))</f>
        <v>3.3661206504604477</v>
      </c>
      <c r="Y17">
        <f t="shared" ref="Y17:Y27" si="17">(U17-BZ17*(CC17+CD17)/1000)</f>
        <v>1.7022824759846493</v>
      </c>
      <c r="Z17">
        <f t="shared" ref="Z17:Z27" si="18">(-H17*44100)</f>
        <v>-157.4409757659827</v>
      </c>
      <c r="AA17">
        <f t="shared" ref="AA17:AA27" si="19">2*29.3*O17*0.92*(CE17-T17)</f>
        <v>-120.045727608685</v>
      </c>
      <c r="AB17">
        <f t="shared" ref="AB17:AB27" si="20">2*0.95*0.0000000567*(((CE17+$B$7)+273)^4-(T17+273)^4)</f>
        <v>-11.448791945873579</v>
      </c>
      <c r="AC17">
        <f t="shared" ref="AC17:AC27" si="21">R17+AB17+Z17+AA17</f>
        <v>32.476161492719186</v>
      </c>
      <c r="AD17">
        <v>-4.1198652433965199E-2</v>
      </c>
      <c r="AE17">
        <v>4.6249096557306399E-2</v>
      </c>
      <c r="AF17">
        <v>3.4562104987125801</v>
      </c>
      <c r="AG17">
        <v>0</v>
      </c>
      <c r="AH17">
        <v>0</v>
      </c>
      <c r="AI17">
        <f t="shared" ref="AI17:AI27" si="22">IF(AG17*$H$13&gt;=AK17,1,(AK17/(AK17-AG17*$H$13)))</f>
        <v>1</v>
      </c>
      <c r="AJ17">
        <f t="shared" ref="AJ17:AJ27" si="23">(AI17-1)*100</f>
        <v>0</v>
      </c>
      <c r="AK17">
        <f t="shared" ref="AK17:AK27" si="24">MAX(0,($B$13+$C$13*CH17)/(1+$D$13*CH17)*CC17/(CE17+273)*$E$13)</f>
        <v>52715.815079791573</v>
      </c>
      <c r="AL17">
        <v>0</v>
      </c>
      <c r="AM17">
        <v>0</v>
      </c>
      <c r="AN17">
        <v>0</v>
      </c>
      <c r="AO17">
        <f t="shared" ref="AO17:AO27" si="25">AN17-AM17</f>
        <v>0</v>
      </c>
      <c r="AP17" t="e">
        <f t="shared" ref="AP17:AP27" si="26">AO17/AN17</f>
        <v>#DIV/0!</v>
      </c>
      <c r="AQ17">
        <v>-1</v>
      </c>
      <c r="AR17" t="s">
        <v>278</v>
      </c>
      <c r="AS17">
        <v>711.96180769230796</v>
      </c>
      <c r="AT17">
        <v>954.18100000000004</v>
      </c>
      <c r="AU17">
        <f t="shared" ref="AU17:AU27" si="27">1-AS17/AT17</f>
        <v>0.25385036204629108</v>
      </c>
      <c r="AV17">
        <v>0.5</v>
      </c>
      <c r="AW17">
        <f t="shared" ref="AW17:AW27" si="28">BS17</f>
        <v>1681.0461000838184</v>
      </c>
      <c r="AX17">
        <f t="shared" ref="AX17:AX27" si="29">I17</f>
        <v>35.249688133926981</v>
      </c>
      <c r="AY17">
        <f t="shared" ref="AY17:AY27" si="30">AU17*AV17*AW17</f>
        <v>213.36708056139148</v>
      </c>
      <c r="AZ17">
        <f t="shared" ref="AZ17:AZ27" si="31">BE17/AT17</f>
        <v>0.41157914483730024</v>
      </c>
      <c r="BA17">
        <f t="shared" ref="BA17:BA27" si="32">(AX17-AQ17)/AW17</f>
        <v>2.1563768020472218E-2</v>
      </c>
      <c r="BB17">
        <f t="shared" ref="BB17:BB27" si="33">(AN17-AT17)/AT17</f>
        <v>-1</v>
      </c>
      <c r="BC17" t="s">
        <v>279</v>
      </c>
      <c r="BD17">
        <v>561.46</v>
      </c>
      <c r="BE17">
        <f t="shared" ref="BE17:BE27" si="34">AT17-BD17</f>
        <v>392.721</v>
      </c>
      <c r="BF17">
        <f t="shared" ref="BF17:BF27" si="35">(AT17-AS17)/(AT17-BD17)</f>
        <v>0.61677168347934563</v>
      </c>
      <c r="BG17">
        <f t="shared" ref="BG17:BG27" si="36">(AN17-AT17)/(AN17-BD17)</f>
        <v>1.6994638976952943</v>
      </c>
      <c r="BH17">
        <f t="shared" ref="BH17:BH27" si="37">(AT17-AS17)/(AT17-AM17)</f>
        <v>0.25385036204629108</v>
      </c>
      <c r="BI17" t="e">
        <f t="shared" ref="BI17:BI27" si="38">(AN17-AT17)/(AN17-AM17)</f>
        <v>#DIV/0!</v>
      </c>
      <c r="BJ17">
        <v>2118</v>
      </c>
      <c r="BK17">
        <v>300</v>
      </c>
      <c r="BL17">
        <v>300</v>
      </c>
      <c r="BM17">
        <v>300</v>
      </c>
      <c r="BN17">
        <v>10305</v>
      </c>
      <c r="BO17">
        <v>887.04399999999998</v>
      </c>
      <c r="BP17">
        <v>-6.8644999999999999E-3</v>
      </c>
      <c r="BQ17">
        <v>2.0939299999999998</v>
      </c>
      <c r="BR17">
        <f t="shared" ref="BR17:BR27" si="39">$B$11*CI17+$C$11*CJ17+$F$11*CK17</f>
        <v>1999.82</v>
      </c>
      <c r="BS17">
        <f t="shared" ref="BS17:BS27" si="40">BR17*BT17</f>
        <v>1681.0461000838184</v>
      </c>
      <c r="BT17">
        <f t="shared" ref="BT17:BT27" si="41">($B$11*$D$9+$C$11*$D$9+$F$11*((CX17+CP17)/MAX(CX17+CP17+CY17, 0.1)*$I$9+CY17/MAX(CX17+CP17+CY17, 0.1)*$J$9))/($B$11+$C$11+$F$11)</f>
        <v>0.84059870392526248</v>
      </c>
      <c r="BU17">
        <f t="shared" ref="BU17:BU27" si="42">($B$11*$K$9+$C$11*$K$9+$F$11*((CX17+CP17)/MAX(CX17+CP17+CY17, 0.1)*$P$9+CY17/MAX(CX17+CP17+CY17, 0.1)*$Q$9))/($B$11+$C$11+$F$11)</f>
        <v>0.19119740785052508</v>
      </c>
      <c r="BV17" t="s">
        <v>280</v>
      </c>
      <c r="BW17">
        <v>1566755949.5999999</v>
      </c>
      <c r="BX17">
        <v>356.20100000000002</v>
      </c>
      <c r="BY17">
        <v>400.024</v>
      </c>
      <c r="BZ17">
        <v>18.780100000000001</v>
      </c>
      <c r="CA17">
        <v>14.576700000000001</v>
      </c>
      <c r="CB17">
        <v>500.03</v>
      </c>
      <c r="CC17">
        <v>99.265199999999993</v>
      </c>
      <c r="CD17">
        <v>9.9899199999999994E-2</v>
      </c>
      <c r="CE17">
        <v>25.959199999999999</v>
      </c>
      <c r="CF17">
        <v>26.948599999999999</v>
      </c>
      <c r="CG17">
        <v>999.9</v>
      </c>
      <c r="CH17">
        <v>10008.799999999999</v>
      </c>
      <c r="CI17">
        <v>0</v>
      </c>
      <c r="CJ17">
        <v>1268.2</v>
      </c>
      <c r="CK17">
        <v>1999.82</v>
      </c>
      <c r="CL17">
        <v>0.97999400000000003</v>
      </c>
      <c r="CM17">
        <v>2.0006099999999999E-2</v>
      </c>
      <c r="CN17">
        <v>0</v>
      </c>
      <c r="CO17">
        <v>710.81700000000001</v>
      </c>
      <c r="CP17">
        <v>4.99986</v>
      </c>
      <c r="CQ17">
        <v>18296.8</v>
      </c>
      <c r="CR17">
        <v>16270.7</v>
      </c>
      <c r="CS17">
        <v>44.5</v>
      </c>
      <c r="CT17">
        <v>46.125</v>
      </c>
      <c r="CU17">
        <v>45.186999999999998</v>
      </c>
      <c r="CV17">
        <v>44.75</v>
      </c>
      <c r="CW17">
        <v>26.687000000000001</v>
      </c>
      <c r="CX17">
        <v>1954.91</v>
      </c>
      <c r="CY17">
        <v>39.909999999999997</v>
      </c>
      <c r="CZ17">
        <v>0</v>
      </c>
      <c r="DA17">
        <v>625.70000004768394</v>
      </c>
      <c r="DB17">
        <v>711.96180769230796</v>
      </c>
      <c r="DC17">
        <v>-9.3808888890702402</v>
      </c>
      <c r="DD17">
        <v>1420.9367506674801</v>
      </c>
      <c r="DE17">
        <v>18032.261538461498</v>
      </c>
      <c r="DF17">
        <v>15</v>
      </c>
      <c r="DG17">
        <v>1566755976.5</v>
      </c>
      <c r="DH17" t="s">
        <v>281</v>
      </c>
      <c r="DI17">
        <v>61</v>
      </c>
      <c r="DJ17">
        <v>-0.16600000000000001</v>
      </c>
      <c r="DK17">
        <v>7.8E-2</v>
      </c>
      <c r="DL17">
        <v>400</v>
      </c>
      <c r="DM17">
        <v>14</v>
      </c>
      <c r="DN17">
        <v>0.03</v>
      </c>
      <c r="DO17">
        <v>0.02</v>
      </c>
      <c r="DP17">
        <v>34.0252931125884</v>
      </c>
      <c r="DQ17">
        <v>1.67383350744159</v>
      </c>
      <c r="DR17">
        <v>0.33961642216503701</v>
      </c>
      <c r="DS17">
        <v>0</v>
      </c>
      <c r="DT17">
        <v>0.204287336689185</v>
      </c>
      <c r="DU17">
        <v>1.31574094220154E-2</v>
      </c>
      <c r="DV17">
        <v>2.8479930387866601E-3</v>
      </c>
      <c r="DW17">
        <v>1</v>
      </c>
      <c r="DX17">
        <v>1</v>
      </c>
      <c r="DY17">
        <v>2</v>
      </c>
      <c r="DZ17" t="s">
        <v>282</v>
      </c>
      <c r="EA17">
        <v>1.86676</v>
      </c>
      <c r="EB17">
        <v>1.8632500000000001</v>
      </c>
      <c r="EC17">
        <v>1.8689</v>
      </c>
      <c r="ED17">
        <v>1.8669</v>
      </c>
      <c r="EE17">
        <v>1.87151</v>
      </c>
      <c r="EF17">
        <v>1.8640099999999999</v>
      </c>
      <c r="EG17">
        <v>1.8655999999999999</v>
      </c>
      <c r="EH17">
        <v>1.86554</v>
      </c>
      <c r="EI17" t="s">
        <v>283</v>
      </c>
      <c r="EJ17" t="s">
        <v>19</v>
      </c>
      <c r="EK17" t="s">
        <v>19</v>
      </c>
      <c r="EL17" t="s">
        <v>19</v>
      </c>
      <c r="EM17" t="s">
        <v>284</v>
      </c>
      <c r="EN17" t="s">
        <v>285</v>
      </c>
      <c r="EO17" t="s">
        <v>286</v>
      </c>
      <c r="EP17" t="s">
        <v>286</v>
      </c>
      <c r="EQ17" t="s">
        <v>286</v>
      </c>
      <c r="ER17" t="s">
        <v>286</v>
      </c>
      <c r="ES17">
        <v>0</v>
      </c>
      <c r="ET17">
        <v>100</v>
      </c>
      <c r="EU17">
        <v>100</v>
      </c>
      <c r="EV17">
        <v>-0.16600000000000001</v>
      </c>
      <c r="EW17">
        <v>7.8E-2</v>
      </c>
      <c r="EX17">
        <v>2</v>
      </c>
      <c r="EY17">
        <v>509.44799999999998</v>
      </c>
      <c r="EZ17">
        <v>524.45000000000005</v>
      </c>
      <c r="FA17">
        <v>21.454899999999999</v>
      </c>
      <c r="FB17">
        <v>30.147099999999998</v>
      </c>
      <c r="FC17">
        <v>30</v>
      </c>
      <c r="FD17">
        <v>30.134</v>
      </c>
      <c r="FE17">
        <v>30.131900000000002</v>
      </c>
      <c r="FF17">
        <v>22.098700000000001</v>
      </c>
      <c r="FG17">
        <v>46.193600000000004</v>
      </c>
      <c r="FH17">
        <v>0</v>
      </c>
      <c r="FI17">
        <v>21.4788</v>
      </c>
      <c r="FJ17">
        <v>400</v>
      </c>
      <c r="FK17">
        <v>14.420500000000001</v>
      </c>
      <c r="FL17">
        <v>101.209</v>
      </c>
      <c r="FM17">
        <v>101.824</v>
      </c>
    </row>
    <row r="18" spans="1:169" x14ac:dyDescent="0.25">
      <c r="A18">
        <v>2</v>
      </c>
      <c r="B18">
        <v>1566756098.5</v>
      </c>
      <c r="C18">
        <v>148.90000009536701</v>
      </c>
      <c r="D18" t="s">
        <v>287</v>
      </c>
      <c r="E18" t="s">
        <v>288</v>
      </c>
      <c r="G18">
        <v>1566756098.5</v>
      </c>
      <c r="H18">
        <f t="shared" si="0"/>
        <v>4.2805455516476409E-3</v>
      </c>
      <c r="I18">
        <f t="shared" si="1"/>
        <v>31.466797388267516</v>
      </c>
      <c r="J18">
        <f t="shared" si="2"/>
        <v>260.947</v>
      </c>
      <c r="K18">
        <f t="shared" si="3"/>
        <v>53.655756222640882</v>
      </c>
      <c r="L18">
        <f t="shared" si="4"/>
        <v>5.3313219108997938</v>
      </c>
      <c r="M18">
        <f t="shared" si="5"/>
        <v>25.928112035378099</v>
      </c>
      <c r="N18">
        <f t="shared" si="6"/>
        <v>0.26176660166788279</v>
      </c>
      <c r="O18">
        <f t="shared" si="7"/>
        <v>2.2469537739187935</v>
      </c>
      <c r="P18">
        <f t="shared" si="8"/>
        <v>0.24592815417317671</v>
      </c>
      <c r="Q18">
        <f t="shared" si="9"/>
        <v>0.1550481945929662</v>
      </c>
      <c r="R18">
        <f t="shared" si="10"/>
        <v>321.46113259103373</v>
      </c>
      <c r="S18">
        <f t="shared" si="11"/>
        <v>27.195573963375107</v>
      </c>
      <c r="T18">
        <f t="shared" si="12"/>
        <v>26.968499999999999</v>
      </c>
      <c r="U18">
        <f t="shared" si="13"/>
        <v>3.5725433306751286</v>
      </c>
      <c r="V18">
        <f t="shared" si="14"/>
        <v>55.38707300014967</v>
      </c>
      <c r="W18">
        <f t="shared" si="15"/>
        <v>1.8906326962439399</v>
      </c>
      <c r="X18">
        <f t="shared" si="16"/>
        <v>3.413490899291304</v>
      </c>
      <c r="Y18">
        <f t="shared" si="17"/>
        <v>1.6819106344311887</v>
      </c>
      <c r="Z18">
        <f t="shared" si="18"/>
        <v>-188.77205882766097</v>
      </c>
      <c r="AA18">
        <f t="shared" si="19"/>
        <v>-93.6394976474012</v>
      </c>
      <c r="AB18">
        <f t="shared" si="20"/>
        <v>-8.9562047864659924</v>
      </c>
      <c r="AC18">
        <f t="shared" si="21"/>
        <v>30.093371329505558</v>
      </c>
      <c r="AD18">
        <v>-4.1101788659885299E-2</v>
      </c>
      <c r="AE18">
        <v>4.6140358485169002E-2</v>
      </c>
      <c r="AF18">
        <v>3.4497760147636498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52555.308793158263</v>
      </c>
      <c r="AL18">
        <v>0</v>
      </c>
      <c r="AM18">
        <v>0</v>
      </c>
      <c r="AN18">
        <v>0</v>
      </c>
      <c r="AO18">
        <f t="shared" si="25"/>
        <v>0</v>
      </c>
      <c r="AP18" t="e">
        <f t="shared" si="26"/>
        <v>#DIV/0!</v>
      </c>
      <c r="AQ18">
        <v>-1</v>
      </c>
      <c r="AR18" t="s">
        <v>289</v>
      </c>
      <c r="AS18">
        <v>697.74384615384599</v>
      </c>
      <c r="AT18">
        <v>908.226</v>
      </c>
      <c r="AU18">
        <f t="shared" si="27"/>
        <v>0.23175085699611553</v>
      </c>
      <c r="AV18">
        <v>0.5</v>
      </c>
      <c r="AW18">
        <f t="shared" si="28"/>
        <v>1681.3065000838053</v>
      </c>
      <c r="AX18">
        <f t="shared" si="29"/>
        <v>31.466797388267516</v>
      </c>
      <c r="AY18">
        <f t="shared" si="30"/>
        <v>194.82211113378074</v>
      </c>
      <c r="AZ18">
        <f t="shared" si="31"/>
        <v>0.38026438353449471</v>
      </c>
      <c r="BA18">
        <f t="shared" si="32"/>
        <v>1.9310457306058827E-2</v>
      </c>
      <c r="BB18">
        <f t="shared" si="33"/>
        <v>-1</v>
      </c>
      <c r="BC18" t="s">
        <v>290</v>
      </c>
      <c r="BD18">
        <v>562.86</v>
      </c>
      <c r="BE18">
        <f t="shared" si="34"/>
        <v>345.36599999999999</v>
      </c>
      <c r="BF18">
        <f t="shared" si="35"/>
        <v>0.60944665614494198</v>
      </c>
      <c r="BG18">
        <f t="shared" si="36"/>
        <v>1.6135913015669971</v>
      </c>
      <c r="BH18">
        <f t="shared" si="37"/>
        <v>0.2317508569961155</v>
      </c>
      <c r="BI18" t="e">
        <f t="shared" si="38"/>
        <v>#DIV/0!</v>
      </c>
      <c r="BJ18">
        <v>2120</v>
      </c>
      <c r="BK18">
        <v>300</v>
      </c>
      <c r="BL18">
        <v>300</v>
      </c>
      <c r="BM18">
        <v>300</v>
      </c>
      <c r="BN18">
        <v>10305.200000000001</v>
      </c>
      <c r="BO18">
        <v>848.96</v>
      </c>
      <c r="BP18">
        <v>-6.8642699999999996E-3</v>
      </c>
      <c r="BQ18">
        <v>2.5261800000000001</v>
      </c>
      <c r="BR18">
        <f t="shared" si="39"/>
        <v>2000.13</v>
      </c>
      <c r="BS18">
        <f t="shared" si="40"/>
        <v>1681.3065000838053</v>
      </c>
      <c r="BT18">
        <f t="shared" si="41"/>
        <v>0.84059861113217904</v>
      </c>
      <c r="BU18">
        <f t="shared" si="42"/>
        <v>0.19119722226435834</v>
      </c>
      <c r="BV18" t="s">
        <v>280</v>
      </c>
      <c r="BW18">
        <v>1566756098.5</v>
      </c>
      <c r="BX18">
        <v>260.947</v>
      </c>
      <c r="BY18">
        <v>300.04199999999997</v>
      </c>
      <c r="BZ18">
        <v>19.027799999999999</v>
      </c>
      <c r="CA18">
        <v>13.989599999999999</v>
      </c>
      <c r="CB18">
        <v>500.07100000000003</v>
      </c>
      <c r="CC18">
        <v>99.261700000000005</v>
      </c>
      <c r="CD18">
        <v>9.9902299999999999E-2</v>
      </c>
      <c r="CE18">
        <v>26.195499999999999</v>
      </c>
      <c r="CF18">
        <v>26.968499999999999</v>
      </c>
      <c r="CG18">
        <v>999.9</v>
      </c>
      <c r="CH18">
        <v>9985.6200000000008</v>
      </c>
      <c r="CI18">
        <v>0</v>
      </c>
      <c r="CJ18">
        <v>1115.98</v>
      </c>
      <c r="CK18">
        <v>2000.13</v>
      </c>
      <c r="CL18">
        <v>0.97999400000000003</v>
      </c>
      <c r="CM18">
        <v>2.0006099999999999E-2</v>
      </c>
      <c r="CN18">
        <v>0</v>
      </c>
      <c r="CO18">
        <v>696.94399999999996</v>
      </c>
      <c r="CP18">
        <v>4.99986</v>
      </c>
      <c r="CQ18">
        <v>17591.3</v>
      </c>
      <c r="CR18">
        <v>16273.2</v>
      </c>
      <c r="CS18">
        <v>44.375</v>
      </c>
      <c r="CT18">
        <v>45.936999999999998</v>
      </c>
      <c r="CU18">
        <v>45.061999999999998</v>
      </c>
      <c r="CV18">
        <v>44.625</v>
      </c>
      <c r="CW18">
        <v>26.687000000000001</v>
      </c>
      <c r="CX18">
        <v>1955.22</v>
      </c>
      <c r="CY18">
        <v>39.909999999999997</v>
      </c>
      <c r="CZ18">
        <v>0</v>
      </c>
      <c r="DA18">
        <v>148.39999985694899</v>
      </c>
      <c r="DB18">
        <v>697.74384615384599</v>
      </c>
      <c r="DC18">
        <v>-5.3830427431007699</v>
      </c>
      <c r="DD18">
        <v>146.11623921732999</v>
      </c>
      <c r="DE18">
        <v>17535.1730769231</v>
      </c>
      <c r="DF18">
        <v>15</v>
      </c>
      <c r="DG18">
        <v>1566756047</v>
      </c>
      <c r="DH18" t="s">
        <v>291</v>
      </c>
      <c r="DI18">
        <v>62</v>
      </c>
      <c r="DJ18">
        <v>-0.246</v>
      </c>
      <c r="DK18">
        <v>7.3999999999999996E-2</v>
      </c>
      <c r="DL18">
        <v>300</v>
      </c>
      <c r="DM18">
        <v>14</v>
      </c>
      <c r="DN18">
        <v>0.03</v>
      </c>
      <c r="DO18">
        <v>0.02</v>
      </c>
      <c r="DP18">
        <v>30.7738061138283</v>
      </c>
      <c r="DQ18">
        <v>1.66068527488456</v>
      </c>
      <c r="DR18">
        <v>0.33372417536556198</v>
      </c>
      <c r="DS18">
        <v>0</v>
      </c>
      <c r="DT18">
        <v>0.25194652524386602</v>
      </c>
      <c r="DU18">
        <v>2.7107269543295301E-2</v>
      </c>
      <c r="DV18">
        <v>5.5970416408978301E-3</v>
      </c>
      <c r="DW18">
        <v>1</v>
      </c>
      <c r="DX18">
        <v>1</v>
      </c>
      <c r="DY18">
        <v>2</v>
      </c>
      <c r="DZ18" t="s">
        <v>282</v>
      </c>
      <c r="EA18">
        <v>1.86676</v>
      </c>
      <c r="EB18">
        <v>1.8632500000000001</v>
      </c>
      <c r="EC18">
        <v>1.8689</v>
      </c>
      <c r="ED18">
        <v>1.8669100000000001</v>
      </c>
      <c r="EE18">
        <v>1.8714900000000001</v>
      </c>
      <c r="EF18">
        <v>1.8640099999999999</v>
      </c>
      <c r="EG18">
        <v>1.86558</v>
      </c>
      <c r="EH18">
        <v>1.86554</v>
      </c>
      <c r="EI18" t="s">
        <v>283</v>
      </c>
      <c r="EJ18" t="s">
        <v>19</v>
      </c>
      <c r="EK18" t="s">
        <v>19</v>
      </c>
      <c r="EL18" t="s">
        <v>19</v>
      </c>
      <c r="EM18" t="s">
        <v>284</v>
      </c>
      <c r="EN18" t="s">
        <v>285</v>
      </c>
      <c r="EO18" t="s">
        <v>286</v>
      </c>
      <c r="EP18" t="s">
        <v>286</v>
      </c>
      <c r="EQ18" t="s">
        <v>286</v>
      </c>
      <c r="ER18" t="s">
        <v>286</v>
      </c>
      <c r="ES18">
        <v>0</v>
      </c>
      <c r="ET18">
        <v>100</v>
      </c>
      <c r="EU18">
        <v>100</v>
      </c>
      <c r="EV18">
        <v>-0.246</v>
      </c>
      <c r="EW18">
        <v>7.3999999999999996E-2</v>
      </c>
      <c r="EX18">
        <v>2</v>
      </c>
      <c r="EY18">
        <v>510.149</v>
      </c>
      <c r="EZ18">
        <v>523.91200000000003</v>
      </c>
      <c r="FA18">
        <v>21.8552</v>
      </c>
      <c r="FB18">
        <v>30.0413</v>
      </c>
      <c r="FC18">
        <v>29.999600000000001</v>
      </c>
      <c r="FD18">
        <v>30.084499999999998</v>
      </c>
      <c r="FE18">
        <v>30.0853</v>
      </c>
      <c r="FF18">
        <v>17.616499999999998</v>
      </c>
      <c r="FG18">
        <v>49.656199999999998</v>
      </c>
      <c r="FH18">
        <v>0</v>
      </c>
      <c r="FI18">
        <v>21.8674</v>
      </c>
      <c r="FJ18">
        <v>300</v>
      </c>
      <c r="FK18">
        <v>13.851000000000001</v>
      </c>
      <c r="FL18">
        <v>101.226</v>
      </c>
      <c r="FM18">
        <v>101.851</v>
      </c>
    </row>
    <row r="19" spans="1:169" x14ac:dyDescent="0.25">
      <c r="A19">
        <v>3</v>
      </c>
      <c r="B19">
        <v>1566756219</v>
      </c>
      <c r="C19">
        <v>269.40000009536698</v>
      </c>
      <c r="D19" t="s">
        <v>292</v>
      </c>
      <c r="E19" t="s">
        <v>293</v>
      </c>
      <c r="G19">
        <v>1566756219</v>
      </c>
      <c r="H19">
        <f t="shared" si="0"/>
        <v>5.0215539518189741E-3</v>
      </c>
      <c r="I19">
        <f t="shared" si="1"/>
        <v>24.503359613555656</v>
      </c>
      <c r="J19">
        <f t="shared" si="2"/>
        <v>169.60400000000001</v>
      </c>
      <c r="K19">
        <f t="shared" si="3"/>
        <v>35.693143035287918</v>
      </c>
      <c r="L19">
        <f t="shared" si="4"/>
        <v>3.5465457903591537</v>
      </c>
      <c r="M19">
        <f t="shared" si="5"/>
        <v>16.852210286816</v>
      </c>
      <c r="N19">
        <f t="shared" si="6"/>
        <v>0.31906304124774343</v>
      </c>
      <c r="O19">
        <f t="shared" si="7"/>
        <v>2.2420764966643132</v>
      </c>
      <c r="P19">
        <f t="shared" si="8"/>
        <v>0.29581518518251732</v>
      </c>
      <c r="Q19">
        <f t="shared" si="9"/>
        <v>0.18683186352919509</v>
      </c>
      <c r="R19">
        <f t="shared" si="10"/>
        <v>321.42386303753972</v>
      </c>
      <c r="S19">
        <f t="shared" si="11"/>
        <v>27.05192557029385</v>
      </c>
      <c r="T19">
        <f t="shared" si="12"/>
        <v>26.8812</v>
      </c>
      <c r="U19">
        <f t="shared" si="13"/>
        <v>3.5542623221847625</v>
      </c>
      <c r="V19">
        <f t="shared" si="14"/>
        <v>55.735683322045368</v>
      </c>
      <c r="W19">
        <f t="shared" si="15"/>
        <v>1.9139724645103999</v>
      </c>
      <c r="X19">
        <f t="shared" si="16"/>
        <v>3.4340163256836904</v>
      </c>
      <c r="Y19">
        <f t="shared" si="17"/>
        <v>1.6402898576743625</v>
      </c>
      <c r="Z19">
        <f t="shared" si="18"/>
        <v>-221.45052927521675</v>
      </c>
      <c r="AA19">
        <f t="shared" si="19"/>
        <v>-70.615074569106753</v>
      </c>
      <c r="AB19">
        <f t="shared" si="20"/>
        <v>-6.7691890240502843</v>
      </c>
      <c r="AC19">
        <f t="shared" si="21"/>
        <v>22.58907016916595</v>
      </c>
      <c r="AD19">
        <v>-4.0970773723910503E-2</v>
      </c>
      <c r="AE19">
        <v>4.5993282741998598E-2</v>
      </c>
      <c r="AF19">
        <v>3.4410646542731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52376.739255675566</v>
      </c>
      <c r="AL19">
        <v>0</v>
      </c>
      <c r="AM19">
        <v>0</v>
      </c>
      <c r="AN19">
        <v>0</v>
      </c>
      <c r="AO19">
        <f t="shared" si="25"/>
        <v>0</v>
      </c>
      <c r="AP19" t="e">
        <f t="shared" si="26"/>
        <v>#DIV/0!</v>
      </c>
      <c r="AQ19">
        <v>-1</v>
      </c>
      <c r="AR19" t="s">
        <v>294</v>
      </c>
      <c r="AS19">
        <v>696.51861538461503</v>
      </c>
      <c r="AT19">
        <v>857.93600000000004</v>
      </c>
      <c r="AU19">
        <f t="shared" si="27"/>
        <v>0.18814618411558093</v>
      </c>
      <c r="AV19">
        <v>0.5</v>
      </c>
      <c r="AW19">
        <f t="shared" si="28"/>
        <v>1681.1130000837938</v>
      </c>
      <c r="AX19">
        <f t="shared" si="29"/>
        <v>24.503359613555656</v>
      </c>
      <c r="AY19">
        <f t="shared" si="30"/>
        <v>158.14749801643106</v>
      </c>
      <c r="AZ19">
        <f t="shared" si="31"/>
        <v>0.33549821898136922</v>
      </c>
      <c r="BA19">
        <f t="shared" si="32"/>
        <v>1.5170520727806197E-2</v>
      </c>
      <c r="BB19">
        <f t="shared" si="33"/>
        <v>-1</v>
      </c>
      <c r="BC19" t="s">
        <v>295</v>
      </c>
      <c r="BD19">
        <v>570.1</v>
      </c>
      <c r="BE19">
        <f t="shared" si="34"/>
        <v>287.83600000000001</v>
      </c>
      <c r="BF19">
        <f t="shared" si="35"/>
        <v>0.56079637229319823</v>
      </c>
      <c r="BG19">
        <f t="shared" si="36"/>
        <v>1.5048868619540432</v>
      </c>
      <c r="BH19">
        <f t="shared" si="37"/>
        <v>0.18814618411558087</v>
      </c>
      <c r="BI19" t="e">
        <f t="shared" si="38"/>
        <v>#DIV/0!</v>
      </c>
      <c r="BJ19">
        <v>2122</v>
      </c>
      <c r="BK19">
        <v>300</v>
      </c>
      <c r="BL19">
        <v>300</v>
      </c>
      <c r="BM19">
        <v>300</v>
      </c>
      <c r="BN19">
        <v>10304.299999999999</v>
      </c>
      <c r="BO19">
        <v>814.64400000000001</v>
      </c>
      <c r="BP19">
        <v>-6.8635700000000003E-3</v>
      </c>
      <c r="BQ19">
        <v>2.9198</v>
      </c>
      <c r="BR19">
        <f t="shared" si="39"/>
        <v>1999.9</v>
      </c>
      <c r="BS19">
        <f t="shared" si="40"/>
        <v>1681.1130000837938</v>
      </c>
      <c r="BT19">
        <f t="shared" si="41"/>
        <v>0.84059852996839535</v>
      </c>
      <c r="BU19">
        <f t="shared" si="42"/>
        <v>0.19119705993679104</v>
      </c>
      <c r="BV19" t="s">
        <v>280</v>
      </c>
      <c r="BW19">
        <v>1566756219</v>
      </c>
      <c r="BX19">
        <v>169.60400000000001</v>
      </c>
      <c r="BY19">
        <v>200.02699999999999</v>
      </c>
      <c r="BZ19">
        <v>19.262599999999999</v>
      </c>
      <c r="CA19">
        <v>13.353400000000001</v>
      </c>
      <c r="CB19">
        <v>500.05</v>
      </c>
      <c r="CC19">
        <v>99.262100000000004</v>
      </c>
      <c r="CD19">
        <v>0.100004</v>
      </c>
      <c r="CE19">
        <v>26.297000000000001</v>
      </c>
      <c r="CF19">
        <v>26.8812</v>
      </c>
      <c r="CG19">
        <v>999.9</v>
      </c>
      <c r="CH19">
        <v>9953.75</v>
      </c>
      <c r="CI19">
        <v>0</v>
      </c>
      <c r="CJ19">
        <v>1032.4100000000001</v>
      </c>
      <c r="CK19">
        <v>1999.9</v>
      </c>
      <c r="CL19">
        <v>0.97999700000000001</v>
      </c>
      <c r="CM19">
        <v>2.0003E-2</v>
      </c>
      <c r="CN19">
        <v>0</v>
      </c>
      <c r="CO19">
        <v>695.76</v>
      </c>
      <c r="CP19">
        <v>4.99986</v>
      </c>
      <c r="CQ19">
        <v>16730.400000000001</v>
      </c>
      <c r="CR19">
        <v>16271.4</v>
      </c>
      <c r="CS19">
        <v>44.436999999999998</v>
      </c>
      <c r="CT19">
        <v>45.875</v>
      </c>
      <c r="CU19">
        <v>45.061999999999998</v>
      </c>
      <c r="CV19">
        <v>44.375</v>
      </c>
      <c r="CW19">
        <v>26.687000000000001</v>
      </c>
      <c r="CX19">
        <v>1955</v>
      </c>
      <c r="CY19">
        <v>39.9</v>
      </c>
      <c r="CZ19">
        <v>0</v>
      </c>
      <c r="DA19">
        <v>120</v>
      </c>
      <c r="DB19">
        <v>696.51861538461503</v>
      </c>
      <c r="DC19">
        <v>-4.9052307754707396</v>
      </c>
      <c r="DD19">
        <v>-331.13504386327901</v>
      </c>
      <c r="DE19">
        <v>16779.919230769199</v>
      </c>
      <c r="DF19">
        <v>15</v>
      </c>
      <c r="DG19">
        <v>1566756173</v>
      </c>
      <c r="DH19" t="s">
        <v>296</v>
      </c>
      <c r="DI19">
        <v>63</v>
      </c>
      <c r="DJ19">
        <v>-0.25</v>
      </c>
      <c r="DK19">
        <v>6.9000000000000006E-2</v>
      </c>
      <c r="DL19">
        <v>200</v>
      </c>
      <c r="DM19">
        <v>14</v>
      </c>
      <c r="DN19">
        <v>0.04</v>
      </c>
      <c r="DO19">
        <v>0.02</v>
      </c>
      <c r="DP19">
        <v>23.526630748421098</v>
      </c>
      <c r="DQ19">
        <v>3.1511337606423</v>
      </c>
      <c r="DR19">
        <v>0.91235826604941495</v>
      </c>
      <c r="DS19">
        <v>0</v>
      </c>
      <c r="DT19">
        <v>0.29798418632484802</v>
      </c>
      <c r="DU19">
        <v>8.23062605916388E-2</v>
      </c>
      <c r="DV19">
        <v>1.97328385600943E-2</v>
      </c>
      <c r="DW19">
        <v>1</v>
      </c>
      <c r="DX19">
        <v>1</v>
      </c>
      <c r="DY19">
        <v>2</v>
      </c>
      <c r="DZ19" t="s">
        <v>282</v>
      </c>
      <c r="EA19">
        <v>1.8667499999999999</v>
      </c>
      <c r="EB19">
        <v>1.8632599999999999</v>
      </c>
      <c r="EC19">
        <v>1.8689</v>
      </c>
      <c r="ED19">
        <v>1.8669100000000001</v>
      </c>
      <c r="EE19">
        <v>1.8714999999999999</v>
      </c>
      <c r="EF19">
        <v>1.8640099999999999</v>
      </c>
      <c r="EG19">
        <v>1.86557</v>
      </c>
      <c r="EH19">
        <v>1.86554</v>
      </c>
      <c r="EI19" t="s">
        <v>283</v>
      </c>
      <c r="EJ19" t="s">
        <v>19</v>
      </c>
      <c r="EK19" t="s">
        <v>19</v>
      </c>
      <c r="EL19" t="s">
        <v>19</v>
      </c>
      <c r="EM19" t="s">
        <v>284</v>
      </c>
      <c r="EN19" t="s">
        <v>285</v>
      </c>
      <c r="EO19" t="s">
        <v>286</v>
      </c>
      <c r="EP19" t="s">
        <v>286</v>
      </c>
      <c r="EQ19" t="s">
        <v>286</v>
      </c>
      <c r="ER19" t="s">
        <v>286</v>
      </c>
      <c r="ES19">
        <v>0</v>
      </c>
      <c r="ET19">
        <v>100</v>
      </c>
      <c r="EU19">
        <v>100</v>
      </c>
      <c r="EV19">
        <v>-0.25</v>
      </c>
      <c r="EW19">
        <v>6.9000000000000006E-2</v>
      </c>
      <c r="EX19">
        <v>2</v>
      </c>
      <c r="EY19">
        <v>510.49799999999999</v>
      </c>
      <c r="EZ19">
        <v>523.39499999999998</v>
      </c>
      <c r="FA19">
        <v>22.343699999999998</v>
      </c>
      <c r="FB19">
        <v>29.955500000000001</v>
      </c>
      <c r="FC19">
        <v>29.999400000000001</v>
      </c>
      <c r="FD19">
        <v>30.023599999999998</v>
      </c>
      <c r="FE19">
        <v>30.026</v>
      </c>
      <c r="FF19">
        <v>12.961</v>
      </c>
      <c r="FG19">
        <v>51.883800000000001</v>
      </c>
      <c r="FH19">
        <v>0</v>
      </c>
      <c r="FI19">
        <v>22.402200000000001</v>
      </c>
      <c r="FJ19">
        <v>200</v>
      </c>
      <c r="FK19">
        <v>13.216900000000001</v>
      </c>
      <c r="FL19">
        <v>101.23699999999999</v>
      </c>
      <c r="FM19">
        <v>101.86499999999999</v>
      </c>
    </row>
    <row r="20" spans="1:169" x14ac:dyDescent="0.25">
      <c r="A20">
        <v>4</v>
      </c>
      <c r="B20">
        <v>1566756339.5</v>
      </c>
      <c r="C20">
        <v>389.90000009536698</v>
      </c>
      <c r="D20" t="s">
        <v>297</v>
      </c>
      <c r="E20" t="s">
        <v>298</v>
      </c>
      <c r="G20">
        <v>1566756339.5</v>
      </c>
      <c r="H20">
        <f t="shared" si="0"/>
        <v>5.9846301353636061E-3</v>
      </c>
      <c r="I20">
        <f t="shared" si="1"/>
        <v>14.786950920017043</v>
      </c>
      <c r="J20">
        <f t="shared" si="2"/>
        <v>81.695700000000002</v>
      </c>
      <c r="K20">
        <f t="shared" si="3"/>
        <v>15.300162772622386</v>
      </c>
      <c r="L20">
        <f t="shared" si="4"/>
        <v>1.520316111765861</v>
      </c>
      <c r="M20">
        <f t="shared" si="5"/>
        <v>8.1177756614613017</v>
      </c>
      <c r="N20">
        <f t="shared" si="6"/>
        <v>0.393410134698852</v>
      </c>
      <c r="O20">
        <f t="shared" si="7"/>
        <v>2.2463493915957873</v>
      </c>
      <c r="P20">
        <f t="shared" si="8"/>
        <v>0.35875656963929697</v>
      </c>
      <c r="Q20">
        <f t="shared" si="9"/>
        <v>0.22708142341044887</v>
      </c>
      <c r="R20">
        <f t="shared" si="10"/>
        <v>321.39776543395499</v>
      </c>
      <c r="S20">
        <f t="shared" si="11"/>
        <v>27.127109599771671</v>
      </c>
      <c r="T20">
        <f t="shared" si="12"/>
        <v>26.911200000000001</v>
      </c>
      <c r="U20">
        <f t="shared" si="13"/>
        <v>3.5605352244082944</v>
      </c>
      <c r="V20">
        <f t="shared" si="14"/>
        <v>55.440071245595654</v>
      </c>
      <c r="W20">
        <f t="shared" si="15"/>
        <v>1.9489052809206</v>
      </c>
      <c r="X20">
        <f t="shared" si="16"/>
        <v>3.5153368982645876</v>
      </c>
      <c r="Y20">
        <f t="shared" si="17"/>
        <v>1.6116299434876944</v>
      </c>
      <c r="Z20">
        <f t="shared" si="18"/>
        <v>-263.922188969535</v>
      </c>
      <c r="AA20">
        <f t="shared" si="19"/>
        <v>-26.30404692041769</v>
      </c>
      <c r="AB20">
        <f t="shared" si="20"/>
        <v>-2.5221023904075071</v>
      </c>
      <c r="AC20">
        <f t="shared" si="21"/>
        <v>28.6494271535948</v>
      </c>
      <c r="AD20">
        <v>-4.1085539666357397E-2</v>
      </c>
      <c r="AE20">
        <v>4.6122117566444E-2</v>
      </c>
      <c r="AF20">
        <v>3.44869611418599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52448.076980160848</v>
      </c>
      <c r="AL20">
        <v>0</v>
      </c>
      <c r="AM20">
        <v>0</v>
      </c>
      <c r="AN20">
        <v>0</v>
      </c>
      <c r="AO20">
        <f t="shared" si="25"/>
        <v>0</v>
      </c>
      <c r="AP20" t="e">
        <f t="shared" si="26"/>
        <v>#DIV/0!</v>
      </c>
      <c r="AQ20">
        <v>-1</v>
      </c>
      <c r="AR20" t="s">
        <v>299</v>
      </c>
      <c r="AS20">
        <v>708.71519230769195</v>
      </c>
      <c r="AT20">
        <v>818.29700000000003</v>
      </c>
      <c r="AU20">
        <f t="shared" si="27"/>
        <v>0.13391446833155696</v>
      </c>
      <c r="AV20">
        <v>0.5</v>
      </c>
      <c r="AW20">
        <f t="shared" si="28"/>
        <v>1680.9783000837799</v>
      </c>
      <c r="AX20">
        <f t="shared" si="29"/>
        <v>14.786950920017043</v>
      </c>
      <c r="AY20">
        <f t="shared" si="30"/>
        <v>112.5536576663019</v>
      </c>
      <c r="AZ20">
        <f t="shared" si="31"/>
        <v>0.28793579837149602</v>
      </c>
      <c r="BA20">
        <f t="shared" si="32"/>
        <v>9.3915257081130799E-3</v>
      </c>
      <c r="BB20">
        <f t="shared" si="33"/>
        <v>-1</v>
      </c>
      <c r="BC20" t="s">
        <v>300</v>
      </c>
      <c r="BD20">
        <v>582.67999999999995</v>
      </c>
      <c r="BE20">
        <f t="shared" si="34"/>
        <v>235.61700000000008</v>
      </c>
      <c r="BF20">
        <f t="shared" si="35"/>
        <v>0.46508447052762764</v>
      </c>
      <c r="BG20">
        <f t="shared" si="36"/>
        <v>1.4043677490217616</v>
      </c>
      <c r="BH20">
        <f t="shared" si="37"/>
        <v>0.13391446833155696</v>
      </c>
      <c r="BI20" t="e">
        <f t="shared" si="38"/>
        <v>#DIV/0!</v>
      </c>
      <c r="BJ20">
        <v>2124</v>
      </c>
      <c r="BK20">
        <v>300</v>
      </c>
      <c r="BL20">
        <v>300</v>
      </c>
      <c r="BM20">
        <v>300</v>
      </c>
      <c r="BN20">
        <v>10299.200000000001</v>
      </c>
      <c r="BO20">
        <v>793.822</v>
      </c>
      <c r="BP20">
        <v>-6.8632600000000004E-3</v>
      </c>
      <c r="BQ20">
        <v>3.1004</v>
      </c>
      <c r="BR20">
        <f t="shared" si="39"/>
        <v>1999.74</v>
      </c>
      <c r="BS20">
        <f t="shared" si="40"/>
        <v>1680.9783000837799</v>
      </c>
      <c r="BT20">
        <f t="shared" si="41"/>
        <v>0.84059842783750882</v>
      </c>
      <c r="BU20">
        <f t="shared" si="42"/>
        <v>0.19119685567501765</v>
      </c>
      <c r="BV20" t="s">
        <v>280</v>
      </c>
      <c r="BW20">
        <v>1566756339.5</v>
      </c>
      <c r="BX20">
        <v>81.695700000000002</v>
      </c>
      <c r="BY20">
        <v>100.027</v>
      </c>
      <c r="BZ20">
        <v>19.613399999999999</v>
      </c>
      <c r="CA20">
        <v>12.5726</v>
      </c>
      <c r="CB20">
        <v>499.99299999999999</v>
      </c>
      <c r="CC20">
        <v>99.265900000000002</v>
      </c>
      <c r="CD20">
        <v>0.100109</v>
      </c>
      <c r="CE20">
        <v>26.693999999999999</v>
      </c>
      <c r="CF20">
        <v>26.911200000000001</v>
      </c>
      <c r="CG20">
        <v>999.9</v>
      </c>
      <c r="CH20">
        <v>9981.25</v>
      </c>
      <c r="CI20">
        <v>0</v>
      </c>
      <c r="CJ20">
        <v>1253.4000000000001</v>
      </c>
      <c r="CK20">
        <v>1999.74</v>
      </c>
      <c r="CL20">
        <v>0.98000299999999996</v>
      </c>
      <c r="CM20">
        <v>1.9996799999999999E-2</v>
      </c>
      <c r="CN20">
        <v>0</v>
      </c>
      <c r="CO20">
        <v>708.98400000000004</v>
      </c>
      <c r="CP20">
        <v>4.99986</v>
      </c>
      <c r="CQ20">
        <v>18160.400000000001</v>
      </c>
      <c r="CR20">
        <v>16270</v>
      </c>
      <c r="CS20">
        <v>44.311999999999998</v>
      </c>
      <c r="CT20">
        <v>45.75</v>
      </c>
      <c r="CU20">
        <v>45</v>
      </c>
      <c r="CV20">
        <v>44.311999999999998</v>
      </c>
      <c r="CW20">
        <v>26.687000000000001</v>
      </c>
      <c r="CX20">
        <v>1954.85</v>
      </c>
      <c r="CY20">
        <v>39.89</v>
      </c>
      <c r="CZ20">
        <v>0</v>
      </c>
      <c r="DA20">
        <v>119.90000009536701</v>
      </c>
      <c r="DB20">
        <v>708.71519230769195</v>
      </c>
      <c r="DC20">
        <v>-3.9727521436823898</v>
      </c>
      <c r="DD20">
        <v>1413.2683791395</v>
      </c>
      <c r="DE20">
        <v>17931.657692307701</v>
      </c>
      <c r="DF20">
        <v>15</v>
      </c>
      <c r="DG20">
        <v>1566756371.0999999</v>
      </c>
      <c r="DH20" t="s">
        <v>301</v>
      </c>
      <c r="DI20">
        <v>64</v>
      </c>
      <c r="DJ20">
        <v>-0.223</v>
      </c>
      <c r="DK20">
        <v>4.5999999999999999E-2</v>
      </c>
      <c r="DL20">
        <v>100</v>
      </c>
      <c r="DM20">
        <v>12</v>
      </c>
      <c r="DN20">
        <v>0.06</v>
      </c>
      <c r="DO20">
        <v>0.01</v>
      </c>
      <c r="DP20">
        <v>14.3144527314351</v>
      </c>
      <c r="DQ20">
        <v>1.3456943998921</v>
      </c>
      <c r="DR20">
        <v>0.26659214607912302</v>
      </c>
      <c r="DS20">
        <v>0</v>
      </c>
      <c r="DT20">
        <v>0.37154525986840597</v>
      </c>
      <c r="DU20">
        <v>7.0884536419129396E-2</v>
      </c>
      <c r="DV20">
        <v>1.4057289184448899E-2</v>
      </c>
      <c r="DW20">
        <v>1</v>
      </c>
      <c r="DX20">
        <v>1</v>
      </c>
      <c r="DY20">
        <v>2</v>
      </c>
      <c r="DZ20" t="s">
        <v>282</v>
      </c>
      <c r="EA20">
        <v>1.86676</v>
      </c>
      <c r="EB20">
        <v>1.8632500000000001</v>
      </c>
      <c r="EC20">
        <v>1.8689</v>
      </c>
      <c r="ED20">
        <v>1.8669100000000001</v>
      </c>
      <c r="EE20">
        <v>1.8714900000000001</v>
      </c>
      <c r="EF20">
        <v>1.8640099999999999</v>
      </c>
      <c r="EG20">
        <v>1.8655900000000001</v>
      </c>
      <c r="EH20">
        <v>1.86554</v>
      </c>
      <c r="EI20" t="s">
        <v>283</v>
      </c>
      <c r="EJ20" t="s">
        <v>19</v>
      </c>
      <c r="EK20" t="s">
        <v>19</v>
      </c>
      <c r="EL20" t="s">
        <v>19</v>
      </c>
      <c r="EM20" t="s">
        <v>284</v>
      </c>
      <c r="EN20" t="s">
        <v>285</v>
      </c>
      <c r="EO20" t="s">
        <v>286</v>
      </c>
      <c r="EP20" t="s">
        <v>286</v>
      </c>
      <c r="EQ20" t="s">
        <v>286</v>
      </c>
      <c r="ER20" t="s">
        <v>286</v>
      </c>
      <c r="ES20">
        <v>0</v>
      </c>
      <c r="ET20">
        <v>100</v>
      </c>
      <c r="EU20">
        <v>100</v>
      </c>
      <c r="EV20">
        <v>-0.223</v>
      </c>
      <c r="EW20">
        <v>4.5999999999999999E-2</v>
      </c>
      <c r="EX20">
        <v>2</v>
      </c>
      <c r="EY20">
        <v>511.13799999999998</v>
      </c>
      <c r="EZ20">
        <v>523.13800000000003</v>
      </c>
      <c r="FA20">
        <v>23.184899999999999</v>
      </c>
      <c r="FB20">
        <v>29.8294</v>
      </c>
      <c r="FC20">
        <v>29.999600000000001</v>
      </c>
      <c r="FD20">
        <v>29.9224</v>
      </c>
      <c r="FE20">
        <v>29.929200000000002</v>
      </c>
      <c r="FF20">
        <v>8.1247500000000006</v>
      </c>
      <c r="FG20">
        <v>54.569899999999997</v>
      </c>
      <c r="FH20">
        <v>0</v>
      </c>
      <c r="FI20">
        <v>23.232399999999998</v>
      </c>
      <c r="FJ20">
        <v>100</v>
      </c>
      <c r="FK20">
        <v>12.438800000000001</v>
      </c>
      <c r="FL20">
        <v>101.25700000000001</v>
      </c>
      <c r="FM20">
        <v>101.893</v>
      </c>
    </row>
    <row r="21" spans="1:169" x14ac:dyDescent="0.25">
      <c r="A21">
        <v>5</v>
      </c>
      <c r="B21">
        <v>1566756487.5999999</v>
      </c>
      <c r="C21">
        <v>538</v>
      </c>
      <c r="D21" t="s">
        <v>302</v>
      </c>
      <c r="E21" t="s">
        <v>303</v>
      </c>
      <c r="G21">
        <v>1566756487.5999999</v>
      </c>
      <c r="H21">
        <f t="shared" si="0"/>
        <v>7.0830629910464587E-3</v>
      </c>
      <c r="I21">
        <f t="shared" si="1"/>
        <v>0.42978096499713664</v>
      </c>
      <c r="J21">
        <f t="shared" si="2"/>
        <v>-4.7433800000000002</v>
      </c>
      <c r="K21">
        <f t="shared" si="3"/>
        <v>-6.1768762061737279</v>
      </c>
      <c r="L21">
        <f t="shared" si="4"/>
        <v>-0.61371323130697153</v>
      </c>
      <c r="M21">
        <f t="shared" si="5"/>
        <v>-0.47128596558358604</v>
      </c>
      <c r="N21">
        <f t="shared" si="6"/>
        <v>0.48057602771974489</v>
      </c>
      <c r="O21">
        <f t="shared" si="7"/>
        <v>2.2488843246734298</v>
      </c>
      <c r="P21">
        <f t="shared" si="8"/>
        <v>0.42997260800880555</v>
      </c>
      <c r="Q21">
        <f t="shared" si="9"/>
        <v>0.2728340207803735</v>
      </c>
      <c r="R21">
        <f t="shared" si="10"/>
        <v>321.43184300171288</v>
      </c>
      <c r="S21">
        <f t="shared" si="11"/>
        <v>26.884060482690312</v>
      </c>
      <c r="T21">
        <f t="shared" si="12"/>
        <v>26.9635</v>
      </c>
      <c r="U21">
        <f t="shared" si="13"/>
        <v>3.5714940969419326</v>
      </c>
      <c r="V21">
        <f t="shared" si="14"/>
        <v>55.936358962082956</v>
      </c>
      <c r="W21">
        <f t="shared" si="15"/>
        <v>1.98049437514404</v>
      </c>
      <c r="X21">
        <f t="shared" si="16"/>
        <v>3.5406208267623192</v>
      </c>
      <c r="Y21">
        <f t="shared" si="17"/>
        <v>1.5909997217978926</v>
      </c>
      <c r="Z21">
        <f t="shared" si="18"/>
        <v>-312.36307790514883</v>
      </c>
      <c r="AA21">
        <f t="shared" si="19"/>
        <v>-17.907421497832011</v>
      </c>
      <c r="AB21">
        <f t="shared" si="20"/>
        <v>-1.716570342458589</v>
      </c>
      <c r="AC21">
        <f t="shared" si="21"/>
        <v>-10.555226743726529</v>
      </c>
      <c r="AD21">
        <v>-4.1153718464916202E-2</v>
      </c>
      <c r="AE21">
        <v>4.6198654240617101E-2</v>
      </c>
      <c r="AF21">
        <v>3.4532262639667102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52510.031194301162</v>
      </c>
      <c r="AL21">
        <v>0</v>
      </c>
      <c r="AM21">
        <v>0</v>
      </c>
      <c r="AN21">
        <v>0</v>
      </c>
      <c r="AO21">
        <f t="shared" si="25"/>
        <v>0</v>
      </c>
      <c r="AP21" t="e">
        <f t="shared" si="26"/>
        <v>#DIV/0!</v>
      </c>
      <c r="AQ21">
        <v>-1</v>
      </c>
      <c r="AR21" t="s">
        <v>304</v>
      </c>
      <c r="AS21">
        <v>741.44469230769198</v>
      </c>
      <c r="AT21">
        <v>775.52599999999995</v>
      </c>
      <c r="AU21">
        <f t="shared" si="27"/>
        <v>4.3946054280975755E-2</v>
      </c>
      <c r="AV21">
        <v>0.5</v>
      </c>
      <c r="AW21">
        <f t="shared" si="28"/>
        <v>1681.1550000837919</v>
      </c>
      <c r="AX21">
        <f t="shared" si="29"/>
        <v>0.42978096499713664</v>
      </c>
      <c r="AY21">
        <f t="shared" si="30"/>
        <v>36.940064444208062</v>
      </c>
      <c r="AZ21">
        <f t="shared" si="31"/>
        <v>0.19920157415741058</v>
      </c>
      <c r="BA21">
        <f t="shared" si="32"/>
        <v>8.5047539633518251E-4</v>
      </c>
      <c r="BB21">
        <f t="shared" si="33"/>
        <v>-1</v>
      </c>
      <c r="BC21" t="s">
        <v>305</v>
      </c>
      <c r="BD21">
        <v>621.04</v>
      </c>
      <c r="BE21">
        <f t="shared" si="34"/>
        <v>154.48599999999999</v>
      </c>
      <c r="BF21">
        <f t="shared" si="35"/>
        <v>0.22061097893859621</v>
      </c>
      <c r="BG21">
        <f t="shared" si="36"/>
        <v>1.2487537034651552</v>
      </c>
      <c r="BH21">
        <f t="shared" si="37"/>
        <v>4.394605428097572E-2</v>
      </c>
      <c r="BI21" t="e">
        <f t="shared" si="38"/>
        <v>#DIV/0!</v>
      </c>
      <c r="BJ21">
        <v>2126</v>
      </c>
      <c r="BK21">
        <v>300</v>
      </c>
      <c r="BL21">
        <v>300</v>
      </c>
      <c r="BM21">
        <v>300</v>
      </c>
      <c r="BN21">
        <v>10309.9</v>
      </c>
      <c r="BO21">
        <v>767.74699999999996</v>
      </c>
      <c r="BP21">
        <v>-6.8674399999999998E-3</v>
      </c>
      <c r="BQ21">
        <v>0.48053000000000001</v>
      </c>
      <c r="BR21">
        <f t="shared" si="39"/>
        <v>1999.95</v>
      </c>
      <c r="BS21">
        <f t="shared" si="40"/>
        <v>1681.1550000837919</v>
      </c>
      <c r="BT21">
        <f t="shared" si="41"/>
        <v>0.84059851500477112</v>
      </c>
      <c r="BU21">
        <f t="shared" si="42"/>
        <v>0.19119703000954233</v>
      </c>
      <c r="BV21" t="s">
        <v>280</v>
      </c>
      <c r="BW21">
        <v>1566756487.5999999</v>
      </c>
      <c r="BX21">
        <v>-4.7433800000000002</v>
      </c>
      <c r="BY21">
        <v>-4.2679799999999997</v>
      </c>
      <c r="BZ21">
        <v>19.933199999999999</v>
      </c>
      <c r="CA21">
        <v>11.603300000000001</v>
      </c>
      <c r="CB21">
        <v>500.02100000000002</v>
      </c>
      <c r="CC21">
        <v>99.256600000000006</v>
      </c>
      <c r="CD21">
        <v>9.9969699999999995E-2</v>
      </c>
      <c r="CE21">
        <v>26.815799999999999</v>
      </c>
      <c r="CF21">
        <v>26.9635</v>
      </c>
      <c r="CG21">
        <v>999.9</v>
      </c>
      <c r="CH21">
        <v>9998.75</v>
      </c>
      <c r="CI21">
        <v>0</v>
      </c>
      <c r="CJ21">
        <v>1822.27</v>
      </c>
      <c r="CK21">
        <v>1999.95</v>
      </c>
      <c r="CL21">
        <v>0.98000100000000001</v>
      </c>
      <c r="CM21">
        <v>1.9998700000000001E-2</v>
      </c>
      <c r="CN21">
        <v>0</v>
      </c>
      <c r="CO21">
        <v>740.78700000000003</v>
      </c>
      <c r="CP21">
        <v>4.99986</v>
      </c>
      <c r="CQ21">
        <v>19644.3</v>
      </c>
      <c r="CR21">
        <v>16271.8</v>
      </c>
      <c r="CS21">
        <v>44.375</v>
      </c>
      <c r="CT21">
        <v>46.061999999999998</v>
      </c>
      <c r="CU21">
        <v>45.061999999999998</v>
      </c>
      <c r="CV21">
        <v>44.625</v>
      </c>
      <c r="CW21">
        <v>26.687000000000001</v>
      </c>
      <c r="CX21">
        <v>1955.05</v>
      </c>
      <c r="CY21">
        <v>39.9</v>
      </c>
      <c r="CZ21">
        <v>0</v>
      </c>
      <c r="DA21">
        <v>147.89999985694899</v>
      </c>
      <c r="DB21">
        <v>741.44469230769198</v>
      </c>
      <c r="DC21">
        <v>-6.6690598284875202</v>
      </c>
      <c r="DD21">
        <v>-2331.92478434643</v>
      </c>
      <c r="DE21">
        <v>19917.1538461538</v>
      </c>
      <c r="DF21">
        <v>15</v>
      </c>
      <c r="DG21">
        <v>1566756444.5999999</v>
      </c>
      <c r="DH21" t="s">
        <v>306</v>
      </c>
      <c r="DI21">
        <v>65</v>
      </c>
      <c r="DJ21">
        <v>-0.43099999999999999</v>
      </c>
      <c r="DK21">
        <v>5.0999999999999997E-2</v>
      </c>
      <c r="DL21">
        <v>-4</v>
      </c>
      <c r="DM21">
        <v>13</v>
      </c>
      <c r="DN21">
        <v>0.38</v>
      </c>
      <c r="DO21">
        <v>0.01</v>
      </c>
      <c r="DP21">
        <v>0.384933368957112</v>
      </c>
      <c r="DQ21">
        <v>0.29692397257270498</v>
      </c>
      <c r="DR21">
        <v>7.8534684500661395E-2</v>
      </c>
      <c r="DS21">
        <v>1</v>
      </c>
      <c r="DT21">
        <v>0.441365785168436</v>
      </c>
      <c r="DU21">
        <v>0.26503876845650798</v>
      </c>
      <c r="DV21">
        <v>9.2682374176665902E-2</v>
      </c>
      <c r="DW21">
        <v>1</v>
      </c>
      <c r="DX21">
        <v>2</v>
      </c>
      <c r="DY21">
        <v>2</v>
      </c>
      <c r="DZ21" t="s">
        <v>307</v>
      </c>
      <c r="EA21">
        <v>1.86676</v>
      </c>
      <c r="EB21">
        <v>1.8633200000000001</v>
      </c>
      <c r="EC21">
        <v>1.86893</v>
      </c>
      <c r="ED21">
        <v>1.8669100000000001</v>
      </c>
      <c r="EE21">
        <v>1.8715200000000001</v>
      </c>
      <c r="EF21">
        <v>1.86402</v>
      </c>
      <c r="EG21">
        <v>1.86568</v>
      </c>
      <c r="EH21">
        <v>1.8655600000000001</v>
      </c>
      <c r="EI21" t="s">
        <v>283</v>
      </c>
      <c r="EJ21" t="s">
        <v>19</v>
      </c>
      <c r="EK21" t="s">
        <v>19</v>
      </c>
      <c r="EL21" t="s">
        <v>19</v>
      </c>
      <c r="EM21" t="s">
        <v>284</v>
      </c>
      <c r="EN21" t="s">
        <v>285</v>
      </c>
      <c r="EO21" t="s">
        <v>286</v>
      </c>
      <c r="EP21" t="s">
        <v>286</v>
      </c>
      <c r="EQ21" t="s">
        <v>286</v>
      </c>
      <c r="ER21" t="s">
        <v>286</v>
      </c>
      <c r="ES21">
        <v>0</v>
      </c>
      <c r="ET21">
        <v>100</v>
      </c>
      <c r="EU21">
        <v>100</v>
      </c>
      <c r="EV21">
        <v>-0.43099999999999999</v>
      </c>
      <c r="EW21">
        <v>5.0999999999999997E-2</v>
      </c>
      <c r="EX21">
        <v>2</v>
      </c>
      <c r="EY21">
        <v>511.23200000000003</v>
      </c>
      <c r="EZ21">
        <v>521.26800000000003</v>
      </c>
      <c r="FA21">
        <v>21.4465</v>
      </c>
      <c r="FB21">
        <v>29.8324</v>
      </c>
      <c r="FC21">
        <v>30.0001</v>
      </c>
      <c r="FD21">
        <v>29.887699999999999</v>
      </c>
      <c r="FE21">
        <v>29.895900000000001</v>
      </c>
      <c r="FF21">
        <v>0</v>
      </c>
      <c r="FG21">
        <v>58.215899999999998</v>
      </c>
      <c r="FH21">
        <v>0</v>
      </c>
      <c r="FI21">
        <v>21.465800000000002</v>
      </c>
      <c r="FJ21">
        <v>0</v>
      </c>
      <c r="FK21">
        <v>11.453200000000001</v>
      </c>
      <c r="FL21">
        <v>101.256</v>
      </c>
      <c r="FM21">
        <v>101.89400000000001</v>
      </c>
    </row>
    <row r="22" spans="1:169" x14ac:dyDescent="0.25">
      <c r="A22">
        <v>7</v>
      </c>
      <c r="B22">
        <v>1566756755.5999999</v>
      </c>
      <c r="C22">
        <v>806</v>
      </c>
      <c r="D22" t="s">
        <v>313</v>
      </c>
      <c r="E22" t="s">
        <v>314</v>
      </c>
      <c r="G22">
        <v>1566756755.5999999</v>
      </c>
      <c r="H22">
        <f t="shared" si="0"/>
        <v>5.4541264947025134E-3</v>
      </c>
      <c r="I22">
        <f t="shared" si="1"/>
        <v>37.939778639245851</v>
      </c>
      <c r="J22">
        <f t="shared" si="2"/>
        <v>351.96800000000002</v>
      </c>
      <c r="K22">
        <f t="shared" si="3"/>
        <v>151.39518258484296</v>
      </c>
      <c r="L22">
        <f t="shared" si="4"/>
        <v>15.039124827636826</v>
      </c>
      <c r="M22">
        <f t="shared" si="5"/>
        <v>34.963402381494411</v>
      </c>
      <c r="N22">
        <f t="shared" si="6"/>
        <v>0.33575213291264638</v>
      </c>
      <c r="O22">
        <f t="shared" si="7"/>
        <v>2.2490624890826068</v>
      </c>
      <c r="P22">
        <f t="shared" si="8"/>
        <v>0.31018647599809041</v>
      </c>
      <c r="Q22">
        <f t="shared" si="9"/>
        <v>0.19600104531199514</v>
      </c>
      <c r="R22">
        <f t="shared" si="10"/>
        <v>321.4632011403279</v>
      </c>
      <c r="S22">
        <f t="shared" si="11"/>
        <v>26.869957355247532</v>
      </c>
      <c r="T22">
        <f t="shared" si="12"/>
        <v>26.993200000000002</v>
      </c>
      <c r="U22">
        <f t="shared" si="13"/>
        <v>3.5777304941498653</v>
      </c>
      <c r="V22">
        <f t="shared" si="14"/>
        <v>54.836106912295847</v>
      </c>
      <c r="W22">
        <f t="shared" si="15"/>
        <v>1.8790265888593103</v>
      </c>
      <c r="X22">
        <f t="shared" si="16"/>
        <v>3.4266228852908922</v>
      </c>
      <c r="Y22">
        <f t="shared" si="17"/>
        <v>1.698703905290555</v>
      </c>
      <c r="Z22">
        <f t="shared" si="18"/>
        <v>-240.52697841638084</v>
      </c>
      <c r="AA22">
        <f t="shared" si="19"/>
        <v>-88.840942478998699</v>
      </c>
      <c r="AB22">
        <f t="shared" si="20"/>
        <v>-8.4930890477839025</v>
      </c>
      <c r="AC22">
        <f t="shared" si="21"/>
        <v>-16.397808802835527</v>
      </c>
      <c r="AD22">
        <v>-4.1158512930144699E-2</v>
      </c>
      <c r="AE22">
        <v>4.6204036447854299E-2</v>
      </c>
      <c r="AF22">
        <v>3.4535447358806901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52612.918786864189</v>
      </c>
      <c r="AL22">
        <v>0</v>
      </c>
      <c r="AM22">
        <v>0</v>
      </c>
      <c r="AN22">
        <v>0</v>
      </c>
      <c r="AO22">
        <f t="shared" si="25"/>
        <v>0</v>
      </c>
      <c r="AP22" t="e">
        <f t="shared" si="26"/>
        <v>#DIV/0!</v>
      </c>
      <c r="AQ22">
        <v>-1</v>
      </c>
      <c r="AR22" t="s">
        <v>315</v>
      </c>
      <c r="AS22">
        <v>683.05669230769195</v>
      </c>
      <c r="AT22">
        <v>938.447</v>
      </c>
      <c r="AU22">
        <f t="shared" si="27"/>
        <v>0.27214142907623773</v>
      </c>
      <c r="AV22">
        <v>0.5</v>
      </c>
      <c r="AW22">
        <f t="shared" si="28"/>
        <v>1681.3227000837626</v>
      </c>
      <c r="AX22">
        <f t="shared" si="29"/>
        <v>37.939778639245851</v>
      </c>
      <c r="AY22">
        <f t="shared" si="30"/>
        <v>228.77878116955691</v>
      </c>
      <c r="AZ22">
        <f t="shared" si="31"/>
        <v>0.43617487188940879</v>
      </c>
      <c r="BA22">
        <f t="shared" si="32"/>
        <v>2.3160205139266775E-2</v>
      </c>
      <c r="BB22">
        <f t="shared" si="33"/>
        <v>-1</v>
      </c>
      <c r="BC22" t="s">
        <v>316</v>
      </c>
      <c r="BD22">
        <v>529.12</v>
      </c>
      <c r="BE22">
        <f t="shared" si="34"/>
        <v>409.327</v>
      </c>
      <c r="BF22">
        <f t="shared" si="35"/>
        <v>0.62392734340101696</v>
      </c>
      <c r="BG22">
        <f t="shared" si="36"/>
        <v>1.7735995615361355</v>
      </c>
      <c r="BH22">
        <f t="shared" si="37"/>
        <v>0.27214142907623773</v>
      </c>
      <c r="BI22" t="e">
        <f t="shared" si="38"/>
        <v>#DIV/0!</v>
      </c>
      <c r="BJ22">
        <v>2130</v>
      </c>
      <c r="BK22">
        <v>300</v>
      </c>
      <c r="BL22">
        <v>300</v>
      </c>
      <c r="BM22">
        <v>300</v>
      </c>
      <c r="BN22">
        <v>10308.299999999999</v>
      </c>
      <c r="BO22">
        <v>860.16200000000003</v>
      </c>
      <c r="BP22">
        <v>-6.8666999999999999E-3</v>
      </c>
      <c r="BQ22">
        <v>-1.54236</v>
      </c>
      <c r="BR22">
        <f t="shared" si="39"/>
        <v>2000.15</v>
      </c>
      <c r="BS22">
        <f t="shared" si="40"/>
        <v>1681.3227000837626</v>
      </c>
      <c r="BT22">
        <f t="shared" si="41"/>
        <v>0.84059830516899359</v>
      </c>
      <c r="BU22">
        <f t="shared" si="42"/>
        <v>0.19119661033798735</v>
      </c>
      <c r="BV22" t="s">
        <v>280</v>
      </c>
      <c r="BW22">
        <v>1566756755.5999999</v>
      </c>
      <c r="BX22">
        <v>351.96800000000002</v>
      </c>
      <c r="BY22">
        <v>399.79599999999999</v>
      </c>
      <c r="BZ22">
        <v>18.915700000000001</v>
      </c>
      <c r="CA22">
        <v>12.494999999999999</v>
      </c>
      <c r="CB22">
        <v>500.03500000000003</v>
      </c>
      <c r="CC22">
        <v>99.236900000000006</v>
      </c>
      <c r="CD22">
        <v>9.9978300000000006E-2</v>
      </c>
      <c r="CE22">
        <v>26.2605</v>
      </c>
      <c r="CF22">
        <v>26.993200000000002</v>
      </c>
      <c r="CG22">
        <v>999.9</v>
      </c>
      <c r="CH22">
        <v>10001.9</v>
      </c>
      <c r="CI22">
        <v>0</v>
      </c>
      <c r="CJ22">
        <v>1352.1</v>
      </c>
      <c r="CK22">
        <v>2000.15</v>
      </c>
      <c r="CL22">
        <v>0.98000399999999999</v>
      </c>
      <c r="CM22">
        <v>1.9995599999999999E-2</v>
      </c>
      <c r="CN22">
        <v>0</v>
      </c>
      <c r="CO22">
        <v>682.98699999999997</v>
      </c>
      <c r="CP22">
        <v>4.99986</v>
      </c>
      <c r="CQ22">
        <v>17315.900000000001</v>
      </c>
      <c r="CR22">
        <v>16273.4</v>
      </c>
      <c r="CS22">
        <v>44.686999999999998</v>
      </c>
      <c r="CT22">
        <v>46.75</v>
      </c>
      <c r="CU22">
        <v>45.5</v>
      </c>
      <c r="CV22">
        <v>45</v>
      </c>
      <c r="CW22">
        <v>26.687000000000001</v>
      </c>
      <c r="CX22">
        <v>1955.26</v>
      </c>
      <c r="CY22">
        <v>39.89</v>
      </c>
      <c r="CZ22">
        <v>0</v>
      </c>
      <c r="DA22">
        <v>147.10000014305101</v>
      </c>
      <c r="DB22">
        <v>683.05669230769195</v>
      </c>
      <c r="DC22">
        <v>-1.5294358863195401</v>
      </c>
      <c r="DD22">
        <v>-1225.9145288012301</v>
      </c>
      <c r="DE22">
        <v>17404.476923076902</v>
      </c>
      <c r="DF22">
        <v>15</v>
      </c>
      <c r="DG22">
        <v>1566756703.5999999</v>
      </c>
      <c r="DH22" t="s">
        <v>317</v>
      </c>
      <c r="DI22">
        <v>67</v>
      </c>
      <c r="DJ22">
        <v>-0.13400000000000001</v>
      </c>
      <c r="DK22">
        <v>4.9000000000000002E-2</v>
      </c>
      <c r="DL22">
        <v>400</v>
      </c>
      <c r="DM22">
        <v>12</v>
      </c>
      <c r="DN22">
        <v>0.04</v>
      </c>
      <c r="DO22">
        <v>0.01</v>
      </c>
      <c r="DP22">
        <v>38.072587284005003</v>
      </c>
      <c r="DQ22">
        <v>0.26133027623755201</v>
      </c>
      <c r="DR22">
        <v>6.9347347906692697E-2</v>
      </c>
      <c r="DS22">
        <v>1</v>
      </c>
      <c r="DT22">
        <v>0.33781576976067501</v>
      </c>
      <c r="DU22">
        <v>7.3224195566183202E-3</v>
      </c>
      <c r="DV22">
        <v>2.0353655898275699E-3</v>
      </c>
      <c r="DW22">
        <v>1</v>
      </c>
      <c r="DX22">
        <v>2</v>
      </c>
      <c r="DY22">
        <v>2</v>
      </c>
      <c r="DZ22" t="s">
        <v>307</v>
      </c>
      <c r="EA22">
        <v>1.86676</v>
      </c>
      <c r="EB22">
        <v>1.8632500000000001</v>
      </c>
      <c r="EC22">
        <v>1.8689</v>
      </c>
      <c r="ED22">
        <v>1.8669100000000001</v>
      </c>
      <c r="EE22">
        <v>1.8714900000000001</v>
      </c>
      <c r="EF22">
        <v>1.8640099999999999</v>
      </c>
      <c r="EG22">
        <v>1.8655600000000001</v>
      </c>
      <c r="EH22">
        <v>1.86554</v>
      </c>
      <c r="EI22" t="s">
        <v>283</v>
      </c>
      <c r="EJ22" t="s">
        <v>19</v>
      </c>
      <c r="EK22" t="s">
        <v>19</v>
      </c>
      <c r="EL22" t="s">
        <v>19</v>
      </c>
      <c r="EM22" t="s">
        <v>284</v>
      </c>
      <c r="EN22" t="s">
        <v>285</v>
      </c>
      <c r="EO22" t="s">
        <v>286</v>
      </c>
      <c r="EP22" t="s">
        <v>286</v>
      </c>
      <c r="EQ22" t="s">
        <v>286</v>
      </c>
      <c r="ER22" t="s">
        <v>286</v>
      </c>
      <c r="ES22">
        <v>0</v>
      </c>
      <c r="ET22">
        <v>100</v>
      </c>
      <c r="EU22">
        <v>100</v>
      </c>
      <c r="EV22">
        <v>-0.13400000000000001</v>
      </c>
      <c r="EW22">
        <v>4.9000000000000002E-2</v>
      </c>
      <c r="EX22">
        <v>2</v>
      </c>
      <c r="EY22">
        <v>510.05399999999997</v>
      </c>
      <c r="EZ22">
        <v>519.68399999999997</v>
      </c>
      <c r="FA22">
        <v>21.122900000000001</v>
      </c>
      <c r="FB22">
        <v>30.283899999999999</v>
      </c>
      <c r="FC22">
        <v>30.001999999999999</v>
      </c>
      <c r="FD22">
        <v>30.191600000000001</v>
      </c>
      <c r="FE22">
        <v>30.183599999999998</v>
      </c>
      <c r="FF22">
        <v>22.123200000000001</v>
      </c>
      <c r="FG22">
        <v>54.444600000000001</v>
      </c>
      <c r="FH22">
        <v>0</v>
      </c>
      <c r="FI22">
        <v>21.049199999999999</v>
      </c>
      <c r="FJ22">
        <v>400</v>
      </c>
      <c r="FK22">
        <v>12.5</v>
      </c>
      <c r="FL22">
        <v>101.18899999999999</v>
      </c>
      <c r="FM22">
        <v>101.81</v>
      </c>
    </row>
    <row r="23" spans="1:169" x14ac:dyDescent="0.25">
      <c r="A23">
        <v>8</v>
      </c>
      <c r="B23">
        <v>1566756826.5999999</v>
      </c>
      <c r="C23">
        <v>877</v>
      </c>
      <c r="D23" t="s">
        <v>318</v>
      </c>
      <c r="E23" t="s">
        <v>319</v>
      </c>
      <c r="G23">
        <v>1566756826.5999999</v>
      </c>
      <c r="H23">
        <f t="shared" si="0"/>
        <v>4.8002180632807359E-3</v>
      </c>
      <c r="I23">
        <f t="shared" si="1"/>
        <v>40.257439646534671</v>
      </c>
      <c r="J23">
        <f t="shared" si="2"/>
        <v>449.12099999999998</v>
      </c>
      <c r="K23">
        <f t="shared" si="3"/>
        <v>207.09134464533392</v>
      </c>
      <c r="L23">
        <f t="shared" si="4"/>
        <v>20.571467241846292</v>
      </c>
      <c r="M23">
        <f t="shared" si="5"/>
        <v>44.613539764050302</v>
      </c>
      <c r="N23">
        <f t="shared" si="6"/>
        <v>0.29366213443177713</v>
      </c>
      <c r="O23">
        <f t="shared" si="7"/>
        <v>2.2460695832324564</v>
      </c>
      <c r="P23">
        <f t="shared" si="8"/>
        <v>0.27387796954784821</v>
      </c>
      <c r="Q23">
        <f t="shared" si="9"/>
        <v>0.17284006276128161</v>
      </c>
      <c r="R23">
        <f t="shared" si="10"/>
        <v>321.4392612477385</v>
      </c>
      <c r="S23">
        <f t="shared" si="11"/>
        <v>27.033170034353819</v>
      </c>
      <c r="T23">
        <f t="shared" si="12"/>
        <v>26.9603</v>
      </c>
      <c r="U23">
        <f t="shared" si="13"/>
        <v>3.5708227285326459</v>
      </c>
      <c r="V23">
        <f t="shared" si="14"/>
        <v>54.970238427762141</v>
      </c>
      <c r="W23">
        <f t="shared" si="15"/>
        <v>1.8775352635043001</v>
      </c>
      <c r="X23">
        <f t="shared" si="16"/>
        <v>3.4155486990867234</v>
      </c>
      <c r="Y23">
        <f t="shared" si="17"/>
        <v>1.6932874650283458</v>
      </c>
      <c r="Z23">
        <f t="shared" si="18"/>
        <v>-211.68961659068046</v>
      </c>
      <c r="AA23">
        <f t="shared" si="19"/>
        <v>-91.374592003928782</v>
      </c>
      <c r="AB23">
        <f t="shared" si="20"/>
        <v>-8.743103856000829</v>
      </c>
      <c r="AC23">
        <f t="shared" si="21"/>
        <v>9.6319487971284019</v>
      </c>
      <c r="AD23">
        <v>-4.1078018270206303E-2</v>
      </c>
      <c r="AE23">
        <v>4.6113674140353902E-2</v>
      </c>
      <c r="AF23">
        <v>3.4481961961177601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52523.78846129193</v>
      </c>
      <c r="AL23">
        <v>0</v>
      </c>
      <c r="AM23">
        <v>0</v>
      </c>
      <c r="AN23">
        <v>0</v>
      </c>
      <c r="AO23">
        <f t="shared" si="25"/>
        <v>0</v>
      </c>
      <c r="AP23" t="e">
        <f t="shared" si="26"/>
        <v>#DIV/0!</v>
      </c>
      <c r="AQ23">
        <v>-1</v>
      </c>
      <c r="AR23" t="s">
        <v>320</v>
      </c>
      <c r="AS23">
        <v>688.01723076923099</v>
      </c>
      <c r="AT23">
        <v>963.23500000000001</v>
      </c>
      <c r="AU23">
        <f t="shared" si="27"/>
        <v>0.28572235148304315</v>
      </c>
      <c r="AV23">
        <v>0.5</v>
      </c>
      <c r="AW23">
        <f t="shared" si="28"/>
        <v>1681.196700083769</v>
      </c>
      <c r="AX23">
        <f t="shared" si="29"/>
        <v>40.257439646534671</v>
      </c>
      <c r="AY23">
        <f t="shared" si="30"/>
        <v>240.17773722673346</v>
      </c>
      <c r="AZ23">
        <f t="shared" si="31"/>
        <v>0.44595036517568409</v>
      </c>
      <c r="BA23">
        <f t="shared" si="32"/>
        <v>2.4540519050792176E-2</v>
      </c>
      <c r="BB23">
        <f t="shared" si="33"/>
        <v>-1</v>
      </c>
      <c r="BC23" t="s">
        <v>321</v>
      </c>
      <c r="BD23">
        <v>533.67999999999995</v>
      </c>
      <c r="BE23">
        <f t="shared" si="34"/>
        <v>429.55500000000006</v>
      </c>
      <c r="BF23">
        <f t="shared" si="35"/>
        <v>0.64070437832354177</v>
      </c>
      <c r="BG23">
        <f t="shared" si="36"/>
        <v>1.8048924449108081</v>
      </c>
      <c r="BH23">
        <f t="shared" si="37"/>
        <v>0.28572235148304309</v>
      </c>
      <c r="BI23" t="e">
        <f t="shared" si="38"/>
        <v>#DIV/0!</v>
      </c>
      <c r="BJ23">
        <v>2132</v>
      </c>
      <c r="BK23">
        <v>300</v>
      </c>
      <c r="BL23">
        <v>300</v>
      </c>
      <c r="BM23">
        <v>300</v>
      </c>
      <c r="BN23">
        <v>10308</v>
      </c>
      <c r="BO23">
        <v>880.08900000000006</v>
      </c>
      <c r="BP23">
        <v>-6.8666500000000002E-3</v>
      </c>
      <c r="BQ23">
        <v>-2.5045799999999998</v>
      </c>
      <c r="BR23">
        <f t="shared" si="39"/>
        <v>2000</v>
      </c>
      <c r="BS23">
        <f t="shared" si="40"/>
        <v>1681.196700083769</v>
      </c>
      <c r="BT23">
        <f t="shared" si="41"/>
        <v>0.84059835004188443</v>
      </c>
      <c r="BU23">
        <f t="shared" si="42"/>
        <v>0.19119670008376899</v>
      </c>
      <c r="BV23" t="s">
        <v>280</v>
      </c>
      <c r="BW23">
        <v>1566756826.5999999</v>
      </c>
      <c r="BX23">
        <v>449.12099999999998</v>
      </c>
      <c r="BY23">
        <v>500.01799999999997</v>
      </c>
      <c r="BZ23">
        <v>18.901</v>
      </c>
      <c r="CA23">
        <v>13.249499999999999</v>
      </c>
      <c r="CB23">
        <v>499.99</v>
      </c>
      <c r="CC23">
        <v>99.235299999999995</v>
      </c>
      <c r="CD23">
        <v>9.9934300000000004E-2</v>
      </c>
      <c r="CE23">
        <v>26.2057</v>
      </c>
      <c r="CF23">
        <v>26.9603</v>
      </c>
      <c r="CG23">
        <v>999.9</v>
      </c>
      <c r="CH23">
        <v>9982.5</v>
      </c>
      <c r="CI23">
        <v>0</v>
      </c>
      <c r="CJ23">
        <v>899.00300000000004</v>
      </c>
      <c r="CK23">
        <v>2000</v>
      </c>
      <c r="CL23">
        <v>0.98000699999999996</v>
      </c>
      <c r="CM23">
        <v>1.99925E-2</v>
      </c>
      <c r="CN23">
        <v>0</v>
      </c>
      <c r="CO23">
        <v>688.50699999999995</v>
      </c>
      <c r="CP23">
        <v>4.99986</v>
      </c>
      <c r="CQ23">
        <v>17045.599999999999</v>
      </c>
      <c r="CR23">
        <v>16272.2</v>
      </c>
      <c r="CS23">
        <v>44.625</v>
      </c>
      <c r="CT23">
        <v>46.561999999999998</v>
      </c>
      <c r="CU23">
        <v>45.436999999999998</v>
      </c>
      <c r="CV23">
        <v>44.811999999999998</v>
      </c>
      <c r="CW23">
        <v>26.687000000000001</v>
      </c>
      <c r="CX23">
        <v>1955.11</v>
      </c>
      <c r="CY23">
        <v>39.89</v>
      </c>
      <c r="CZ23">
        <v>0</v>
      </c>
      <c r="DA23">
        <v>70.599999904632597</v>
      </c>
      <c r="DB23">
        <v>688.01723076923099</v>
      </c>
      <c r="DC23">
        <v>1.66960683524741</v>
      </c>
      <c r="DD23">
        <v>-752.48889008133699</v>
      </c>
      <c r="DE23">
        <v>17127.003846153799</v>
      </c>
      <c r="DF23">
        <v>15</v>
      </c>
      <c r="DG23">
        <v>1566756857.5999999</v>
      </c>
      <c r="DH23" t="s">
        <v>322</v>
      </c>
      <c r="DI23">
        <v>68</v>
      </c>
      <c r="DJ23">
        <v>-0.17</v>
      </c>
      <c r="DK23">
        <v>6.0999999999999999E-2</v>
      </c>
      <c r="DL23">
        <v>500</v>
      </c>
      <c r="DM23">
        <v>13</v>
      </c>
      <c r="DN23">
        <v>0.04</v>
      </c>
      <c r="DO23">
        <v>0.01</v>
      </c>
      <c r="DP23">
        <v>39.946577998333296</v>
      </c>
      <c r="DQ23">
        <v>-0.21970190724088101</v>
      </c>
      <c r="DR23">
        <v>0.35550434875327802</v>
      </c>
      <c r="DS23">
        <v>1</v>
      </c>
      <c r="DT23">
        <v>0.29989717944872801</v>
      </c>
      <c r="DU23">
        <v>-2.8413562333955499E-2</v>
      </c>
      <c r="DV23">
        <v>5.7040146903289497E-3</v>
      </c>
      <c r="DW23">
        <v>1</v>
      </c>
      <c r="DX23">
        <v>2</v>
      </c>
      <c r="DY23">
        <v>2</v>
      </c>
      <c r="DZ23" t="s">
        <v>307</v>
      </c>
      <c r="EA23">
        <v>1.86676</v>
      </c>
      <c r="EB23">
        <v>1.8632500000000001</v>
      </c>
      <c r="EC23">
        <v>1.8689</v>
      </c>
      <c r="ED23">
        <v>1.8669100000000001</v>
      </c>
      <c r="EE23">
        <v>1.8714999999999999</v>
      </c>
      <c r="EF23">
        <v>1.8640099999999999</v>
      </c>
      <c r="EG23">
        <v>1.8655600000000001</v>
      </c>
      <c r="EH23">
        <v>1.86554</v>
      </c>
      <c r="EI23" t="s">
        <v>283</v>
      </c>
      <c r="EJ23" t="s">
        <v>19</v>
      </c>
      <c r="EK23" t="s">
        <v>19</v>
      </c>
      <c r="EL23" t="s">
        <v>19</v>
      </c>
      <c r="EM23" t="s">
        <v>284</v>
      </c>
      <c r="EN23" t="s">
        <v>285</v>
      </c>
      <c r="EO23" t="s">
        <v>286</v>
      </c>
      <c r="EP23" t="s">
        <v>286</v>
      </c>
      <c r="EQ23" t="s">
        <v>286</v>
      </c>
      <c r="ER23" t="s">
        <v>286</v>
      </c>
      <c r="ES23">
        <v>0</v>
      </c>
      <c r="ET23">
        <v>100</v>
      </c>
      <c r="EU23">
        <v>100</v>
      </c>
      <c r="EV23">
        <v>-0.17</v>
      </c>
      <c r="EW23">
        <v>6.0999999999999999E-2</v>
      </c>
      <c r="EX23">
        <v>2</v>
      </c>
      <c r="EY23">
        <v>509.72</v>
      </c>
      <c r="EZ23">
        <v>520.00300000000004</v>
      </c>
      <c r="FA23">
        <v>21.4298</v>
      </c>
      <c r="FB23">
        <v>30.360900000000001</v>
      </c>
      <c r="FC23">
        <v>29.9998</v>
      </c>
      <c r="FD23">
        <v>30.267399999999999</v>
      </c>
      <c r="FE23">
        <v>30.253699999999998</v>
      </c>
      <c r="FF23">
        <v>26.414200000000001</v>
      </c>
      <c r="FG23">
        <v>50.633299999999998</v>
      </c>
      <c r="FH23">
        <v>0</v>
      </c>
      <c r="FI23">
        <v>21.478899999999999</v>
      </c>
      <c r="FJ23">
        <v>500</v>
      </c>
      <c r="FK23">
        <v>13.217599999999999</v>
      </c>
      <c r="FL23">
        <v>101.17100000000001</v>
      </c>
      <c r="FM23">
        <v>101.791</v>
      </c>
    </row>
    <row r="24" spans="1:169" x14ac:dyDescent="0.25">
      <c r="A24">
        <v>9</v>
      </c>
      <c r="B24">
        <v>1566756979.0999999</v>
      </c>
      <c r="C24">
        <v>1029.5</v>
      </c>
      <c r="D24" t="s">
        <v>323</v>
      </c>
      <c r="E24" t="s">
        <v>324</v>
      </c>
      <c r="G24">
        <v>1566756979.0999999</v>
      </c>
      <c r="H24">
        <f t="shared" si="0"/>
        <v>4.334948234657591E-3</v>
      </c>
      <c r="I24">
        <f t="shared" si="1"/>
        <v>42.893173284538015</v>
      </c>
      <c r="J24">
        <f t="shared" si="2"/>
        <v>545.72299999999996</v>
      </c>
      <c r="K24">
        <f t="shared" si="3"/>
        <v>257.28501364375956</v>
      </c>
      <c r="L24">
        <f t="shared" si="4"/>
        <v>25.555701287947414</v>
      </c>
      <c r="M24">
        <f t="shared" si="5"/>
        <v>54.205776607232998</v>
      </c>
      <c r="N24">
        <f t="shared" si="6"/>
        <v>0.26122522990484809</v>
      </c>
      <c r="O24">
        <f t="shared" si="7"/>
        <v>2.2465342571998086</v>
      </c>
      <c r="P24">
        <f t="shared" si="8"/>
        <v>0.24544735401124473</v>
      </c>
      <c r="Q24">
        <f t="shared" si="9"/>
        <v>0.15474269853968842</v>
      </c>
      <c r="R24">
        <f t="shared" si="10"/>
        <v>321.43775441707078</v>
      </c>
      <c r="S24">
        <f t="shared" si="11"/>
        <v>27.236731956879421</v>
      </c>
      <c r="T24">
        <f t="shared" si="12"/>
        <v>27.037700000000001</v>
      </c>
      <c r="U24">
        <f t="shared" si="13"/>
        <v>3.5870923824843417</v>
      </c>
      <c r="V24">
        <f t="shared" si="14"/>
        <v>54.915115394821768</v>
      </c>
      <c r="W24">
        <f t="shared" si="15"/>
        <v>1.8811005556722</v>
      </c>
      <c r="X24">
        <f t="shared" si="16"/>
        <v>3.4254695490443763</v>
      </c>
      <c r="Y24">
        <f t="shared" si="17"/>
        <v>1.7059918268121417</v>
      </c>
      <c r="Z24">
        <f t="shared" si="18"/>
        <v>-191.17121714839976</v>
      </c>
      <c r="AA24">
        <f t="shared" si="19"/>
        <v>-94.82105475097697</v>
      </c>
      <c r="AB24">
        <f t="shared" si="20"/>
        <v>-9.0767469163843533</v>
      </c>
      <c r="AC24">
        <f t="shared" si="21"/>
        <v>26.36873560130968</v>
      </c>
      <c r="AD24">
        <v>-4.1090509413766303E-2</v>
      </c>
      <c r="AE24">
        <v>4.6127696543284302E-2</v>
      </c>
      <c r="AF24">
        <v>3.4490264168356899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52530.340670096084</v>
      </c>
      <c r="AL24">
        <v>0</v>
      </c>
      <c r="AM24">
        <v>0</v>
      </c>
      <c r="AN24">
        <v>0</v>
      </c>
      <c r="AO24">
        <f t="shared" si="25"/>
        <v>0</v>
      </c>
      <c r="AP24" t="e">
        <f t="shared" si="26"/>
        <v>#DIV/0!</v>
      </c>
      <c r="AQ24">
        <v>-1</v>
      </c>
      <c r="AR24" t="s">
        <v>325</v>
      </c>
      <c r="AS24">
        <v>694.917461538461</v>
      </c>
      <c r="AT24">
        <v>994.94600000000003</v>
      </c>
      <c r="AU24">
        <f t="shared" si="27"/>
        <v>0.30155258522727768</v>
      </c>
      <c r="AV24">
        <v>0.5</v>
      </c>
      <c r="AW24">
        <f t="shared" si="28"/>
        <v>1681.1808000838328</v>
      </c>
      <c r="AX24">
        <f t="shared" si="29"/>
        <v>42.893173284538015</v>
      </c>
      <c r="AY24">
        <f t="shared" si="30"/>
        <v>253.48220824987143</v>
      </c>
      <c r="AZ24">
        <f t="shared" si="31"/>
        <v>0.46318694682927514</v>
      </c>
      <c r="BA24">
        <f t="shared" si="32"/>
        <v>2.6108538285917412E-2</v>
      </c>
      <c r="BB24">
        <f t="shared" si="33"/>
        <v>-1</v>
      </c>
      <c r="BC24" t="s">
        <v>326</v>
      </c>
      <c r="BD24">
        <v>534.1</v>
      </c>
      <c r="BE24">
        <f t="shared" si="34"/>
        <v>460.846</v>
      </c>
      <c r="BF24">
        <f t="shared" si="35"/>
        <v>0.65103860825859183</v>
      </c>
      <c r="BG24">
        <f t="shared" si="36"/>
        <v>1.862845909005804</v>
      </c>
      <c r="BH24">
        <f t="shared" si="37"/>
        <v>0.30155258522727768</v>
      </c>
      <c r="BI24" t="e">
        <f t="shared" si="38"/>
        <v>#DIV/0!</v>
      </c>
      <c r="BJ24">
        <v>2134</v>
      </c>
      <c r="BK24">
        <v>300</v>
      </c>
      <c r="BL24">
        <v>300</v>
      </c>
      <c r="BM24">
        <v>300</v>
      </c>
      <c r="BN24">
        <v>10307.700000000001</v>
      </c>
      <c r="BO24">
        <v>905.91899999999998</v>
      </c>
      <c r="BP24">
        <v>-6.8666500000000002E-3</v>
      </c>
      <c r="BQ24">
        <v>-2.6637599999999999</v>
      </c>
      <c r="BR24">
        <f t="shared" si="39"/>
        <v>1999.98</v>
      </c>
      <c r="BS24">
        <f t="shared" si="40"/>
        <v>1681.1808000838328</v>
      </c>
      <c r="BT24">
        <f t="shared" si="41"/>
        <v>0.84059880602997672</v>
      </c>
      <c r="BU24">
        <f t="shared" si="42"/>
        <v>0.19119761205995342</v>
      </c>
      <c r="BV24" t="s">
        <v>280</v>
      </c>
      <c r="BW24">
        <v>1566756979.0999999</v>
      </c>
      <c r="BX24">
        <v>545.72299999999996</v>
      </c>
      <c r="BY24">
        <v>600.02700000000004</v>
      </c>
      <c r="BZ24">
        <v>18.938199999999998</v>
      </c>
      <c r="CA24">
        <v>13.8354</v>
      </c>
      <c r="CB24">
        <v>500.06099999999998</v>
      </c>
      <c r="CC24">
        <v>99.228200000000001</v>
      </c>
      <c r="CD24">
        <v>0.100171</v>
      </c>
      <c r="CE24">
        <v>26.254799999999999</v>
      </c>
      <c r="CF24">
        <v>27.037700000000001</v>
      </c>
      <c r="CG24">
        <v>999.9</v>
      </c>
      <c r="CH24">
        <v>9986.25</v>
      </c>
      <c r="CI24">
        <v>0</v>
      </c>
      <c r="CJ24">
        <v>1637.38</v>
      </c>
      <c r="CK24">
        <v>1999.98</v>
      </c>
      <c r="CL24">
        <v>0.97999099999999995</v>
      </c>
      <c r="CM24">
        <v>2.0009200000000001E-2</v>
      </c>
      <c r="CN24">
        <v>0</v>
      </c>
      <c r="CO24">
        <v>695.14200000000005</v>
      </c>
      <c r="CP24">
        <v>4.99986</v>
      </c>
      <c r="CQ24">
        <v>18487.599999999999</v>
      </c>
      <c r="CR24">
        <v>16271.9</v>
      </c>
      <c r="CS24">
        <v>44.436999999999998</v>
      </c>
      <c r="CT24">
        <v>46.061999999999998</v>
      </c>
      <c r="CU24">
        <v>45.25</v>
      </c>
      <c r="CV24">
        <v>44.561999999999998</v>
      </c>
      <c r="CW24">
        <v>26.687000000000001</v>
      </c>
      <c r="CX24">
        <v>1955.06</v>
      </c>
      <c r="CY24">
        <v>39.92</v>
      </c>
      <c r="CZ24">
        <v>0</v>
      </c>
      <c r="DA24">
        <v>152</v>
      </c>
      <c r="DB24">
        <v>694.917461538461</v>
      </c>
      <c r="DC24">
        <v>1.9788717965252201</v>
      </c>
      <c r="DD24">
        <v>1047.26495726957</v>
      </c>
      <c r="DE24">
        <v>18604.157692307701</v>
      </c>
      <c r="DF24">
        <v>15</v>
      </c>
      <c r="DG24">
        <v>1566756927.5999999</v>
      </c>
      <c r="DH24" t="s">
        <v>327</v>
      </c>
      <c r="DI24">
        <v>69</v>
      </c>
      <c r="DJ24">
        <v>-3.6999999999999998E-2</v>
      </c>
      <c r="DK24">
        <v>6.5000000000000002E-2</v>
      </c>
      <c r="DL24">
        <v>600</v>
      </c>
      <c r="DM24">
        <v>13</v>
      </c>
      <c r="DN24">
        <v>0.02</v>
      </c>
      <c r="DO24">
        <v>0.02</v>
      </c>
      <c r="DP24">
        <v>42.699756728769401</v>
      </c>
      <c r="DQ24">
        <v>0.49445337931789801</v>
      </c>
      <c r="DR24">
        <v>0.102394633678649</v>
      </c>
      <c r="DS24">
        <v>0</v>
      </c>
      <c r="DT24">
        <v>0.262053454212129</v>
      </c>
      <c r="DU24">
        <v>-3.5789018965429699E-3</v>
      </c>
      <c r="DV24">
        <v>1.02514682416188E-3</v>
      </c>
      <c r="DW24">
        <v>1</v>
      </c>
      <c r="DX24">
        <v>1</v>
      </c>
      <c r="DY24">
        <v>2</v>
      </c>
      <c r="DZ24" t="s">
        <v>282</v>
      </c>
      <c r="EA24">
        <v>1.86676</v>
      </c>
      <c r="EB24">
        <v>1.8632500000000001</v>
      </c>
      <c r="EC24">
        <v>1.8689</v>
      </c>
      <c r="ED24">
        <v>1.86686</v>
      </c>
      <c r="EE24">
        <v>1.8714900000000001</v>
      </c>
      <c r="EF24">
        <v>1.8640099999999999</v>
      </c>
      <c r="EG24">
        <v>1.86555</v>
      </c>
      <c r="EH24">
        <v>1.86554</v>
      </c>
      <c r="EI24" t="s">
        <v>283</v>
      </c>
      <c r="EJ24" t="s">
        <v>19</v>
      </c>
      <c r="EK24" t="s">
        <v>19</v>
      </c>
      <c r="EL24" t="s">
        <v>19</v>
      </c>
      <c r="EM24" t="s">
        <v>284</v>
      </c>
      <c r="EN24" t="s">
        <v>285</v>
      </c>
      <c r="EO24" t="s">
        <v>286</v>
      </c>
      <c r="EP24" t="s">
        <v>286</v>
      </c>
      <c r="EQ24" t="s">
        <v>286</v>
      </c>
      <c r="ER24" t="s">
        <v>286</v>
      </c>
      <c r="ES24">
        <v>0</v>
      </c>
      <c r="ET24">
        <v>100</v>
      </c>
      <c r="EU24">
        <v>100</v>
      </c>
      <c r="EV24">
        <v>-3.6999999999999998E-2</v>
      </c>
      <c r="EW24">
        <v>6.5000000000000002E-2</v>
      </c>
      <c r="EX24">
        <v>2</v>
      </c>
      <c r="EY24">
        <v>509.93900000000002</v>
      </c>
      <c r="EZ24">
        <v>520.98099999999999</v>
      </c>
      <c r="FA24">
        <v>21.536300000000001</v>
      </c>
      <c r="FB24">
        <v>30.245100000000001</v>
      </c>
      <c r="FC24">
        <v>29.9999</v>
      </c>
      <c r="FD24">
        <v>30.243200000000002</v>
      </c>
      <c r="FE24">
        <v>30.2332</v>
      </c>
      <c r="FF24">
        <v>30.567</v>
      </c>
      <c r="FG24">
        <v>48.310499999999998</v>
      </c>
      <c r="FH24">
        <v>0</v>
      </c>
      <c r="FI24">
        <v>21.516999999999999</v>
      </c>
      <c r="FJ24">
        <v>600</v>
      </c>
      <c r="FK24">
        <v>13.9239</v>
      </c>
      <c r="FL24">
        <v>101.188</v>
      </c>
      <c r="FM24">
        <v>101.81699999999999</v>
      </c>
    </row>
    <row r="25" spans="1:169" x14ac:dyDescent="0.25">
      <c r="A25">
        <v>10</v>
      </c>
      <c r="B25">
        <v>1566757099.5999999</v>
      </c>
      <c r="C25">
        <v>1150</v>
      </c>
      <c r="D25" t="s">
        <v>328</v>
      </c>
      <c r="E25" t="s">
        <v>329</v>
      </c>
      <c r="G25">
        <v>1566757099.5999999</v>
      </c>
      <c r="H25">
        <f t="shared" si="0"/>
        <v>4.1209865730196396E-3</v>
      </c>
      <c r="I25">
        <f t="shared" si="1"/>
        <v>43.362906976596115</v>
      </c>
      <c r="J25">
        <f t="shared" si="2"/>
        <v>644.79100000000005</v>
      </c>
      <c r="K25">
        <f t="shared" si="3"/>
        <v>337.08904488940965</v>
      </c>
      <c r="L25">
        <f t="shared" si="4"/>
        <v>33.480812546247364</v>
      </c>
      <c r="M25">
        <f t="shared" si="5"/>
        <v>64.0428009447471</v>
      </c>
      <c r="N25">
        <f t="shared" si="6"/>
        <v>0.24833793743124619</v>
      </c>
      <c r="O25">
        <f t="shared" si="7"/>
        <v>2.2505663609381035</v>
      </c>
      <c r="P25">
        <f t="shared" si="8"/>
        <v>0.23405673349585995</v>
      </c>
      <c r="Q25">
        <f t="shared" si="9"/>
        <v>0.14750008397228612</v>
      </c>
      <c r="R25">
        <f t="shared" si="10"/>
        <v>321.44357666988054</v>
      </c>
      <c r="S25">
        <f t="shared" si="11"/>
        <v>27.13693332127124</v>
      </c>
      <c r="T25">
        <f t="shared" si="12"/>
        <v>26.96</v>
      </c>
      <c r="U25">
        <f t="shared" si="13"/>
        <v>3.5707597933929329</v>
      </c>
      <c r="V25">
        <f t="shared" si="14"/>
        <v>55.137112867794016</v>
      </c>
      <c r="W25">
        <f t="shared" si="15"/>
        <v>1.86989114833503</v>
      </c>
      <c r="X25">
        <f t="shared" si="16"/>
        <v>3.3913475898141323</v>
      </c>
      <c r="Y25">
        <f t="shared" si="17"/>
        <v>1.7008686450579029</v>
      </c>
      <c r="Z25">
        <f t="shared" si="18"/>
        <v>-181.73550787016612</v>
      </c>
      <c r="AA25">
        <f t="shared" si="19"/>
        <v>-106.11743393107292</v>
      </c>
      <c r="AB25">
        <f t="shared" si="20"/>
        <v>-10.127360642139765</v>
      </c>
      <c r="AC25">
        <f t="shared" si="21"/>
        <v>23.463274226501738</v>
      </c>
      <c r="AD25">
        <v>-4.11989963117513E-2</v>
      </c>
      <c r="AE25">
        <v>4.6249482590246603E-2</v>
      </c>
      <c r="AF25">
        <v>3.4562333326196701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52693.080250536077</v>
      </c>
      <c r="AL25">
        <v>0</v>
      </c>
      <c r="AM25">
        <v>0</v>
      </c>
      <c r="AN25">
        <v>0</v>
      </c>
      <c r="AO25">
        <f t="shared" si="25"/>
        <v>0</v>
      </c>
      <c r="AP25" t="e">
        <f t="shared" si="26"/>
        <v>#DIV/0!</v>
      </c>
      <c r="AQ25">
        <v>-1</v>
      </c>
      <c r="AR25" t="s">
        <v>330</v>
      </c>
      <c r="AS25">
        <v>697.11915384615395</v>
      </c>
      <c r="AT25">
        <v>1005.69</v>
      </c>
      <c r="AU25">
        <f t="shared" si="27"/>
        <v>0.30682501183649646</v>
      </c>
      <c r="AV25">
        <v>0.5</v>
      </c>
      <c r="AW25">
        <f t="shared" si="28"/>
        <v>1681.2141000838101</v>
      </c>
      <c r="AX25">
        <f t="shared" si="29"/>
        <v>43.362906976596115</v>
      </c>
      <c r="AY25">
        <f t="shared" si="30"/>
        <v>257.91926807894987</v>
      </c>
      <c r="AZ25">
        <f t="shared" si="31"/>
        <v>0.469259911105808</v>
      </c>
      <c r="BA25">
        <f t="shared" si="32"/>
        <v>2.6387422621773505E-2</v>
      </c>
      <c r="BB25">
        <f t="shared" si="33"/>
        <v>-1</v>
      </c>
      <c r="BC25" t="s">
        <v>331</v>
      </c>
      <c r="BD25">
        <v>533.76</v>
      </c>
      <c r="BE25">
        <f t="shared" si="34"/>
        <v>471.93000000000006</v>
      </c>
      <c r="BF25">
        <f t="shared" si="35"/>
        <v>0.65384876179485529</v>
      </c>
      <c r="BG25">
        <f t="shared" si="36"/>
        <v>1.8841614208633095</v>
      </c>
      <c r="BH25">
        <f t="shared" si="37"/>
        <v>0.30682501183649641</v>
      </c>
      <c r="BI25" t="e">
        <f t="shared" si="38"/>
        <v>#DIV/0!</v>
      </c>
      <c r="BJ25">
        <v>2136</v>
      </c>
      <c r="BK25">
        <v>300</v>
      </c>
      <c r="BL25">
        <v>300</v>
      </c>
      <c r="BM25">
        <v>300</v>
      </c>
      <c r="BN25">
        <v>10306.4</v>
      </c>
      <c r="BO25">
        <v>913.52099999999996</v>
      </c>
      <c r="BP25">
        <v>-6.8645900000000003E-3</v>
      </c>
      <c r="BQ25">
        <v>-2.5096400000000001</v>
      </c>
      <c r="BR25">
        <f t="shared" si="39"/>
        <v>2000.02</v>
      </c>
      <c r="BS25">
        <f t="shared" si="40"/>
        <v>1681.2141000838101</v>
      </c>
      <c r="BT25">
        <f t="shared" si="41"/>
        <v>0.84059864405546447</v>
      </c>
      <c r="BU25">
        <f t="shared" si="42"/>
        <v>0.19119728811092904</v>
      </c>
      <c r="BV25" t="s">
        <v>280</v>
      </c>
      <c r="BW25">
        <v>1566757099.5999999</v>
      </c>
      <c r="BX25">
        <v>644.79100000000005</v>
      </c>
      <c r="BY25">
        <v>700.01300000000003</v>
      </c>
      <c r="BZ25">
        <v>18.8263</v>
      </c>
      <c r="CA25">
        <v>13.974399999999999</v>
      </c>
      <c r="CB25">
        <v>500.01900000000001</v>
      </c>
      <c r="CC25">
        <v>99.223399999999998</v>
      </c>
      <c r="CD25">
        <v>9.9948099999999998E-2</v>
      </c>
      <c r="CE25">
        <v>26.0854</v>
      </c>
      <c r="CF25">
        <v>26.96</v>
      </c>
      <c r="CG25">
        <v>999.9</v>
      </c>
      <c r="CH25">
        <v>10013.1</v>
      </c>
      <c r="CI25">
        <v>0</v>
      </c>
      <c r="CJ25">
        <v>987.97299999999996</v>
      </c>
      <c r="CK25">
        <v>2000.02</v>
      </c>
      <c r="CL25">
        <v>0.97999400000000003</v>
      </c>
      <c r="CM25">
        <v>2.0006099999999999E-2</v>
      </c>
      <c r="CN25">
        <v>0</v>
      </c>
      <c r="CO25">
        <v>697.03</v>
      </c>
      <c r="CP25">
        <v>4.99986</v>
      </c>
      <c r="CQ25">
        <v>17087</v>
      </c>
      <c r="CR25">
        <v>16272.3</v>
      </c>
      <c r="CS25">
        <v>44.436999999999998</v>
      </c>
      <c r="CT25">
        <v>45.936999999999998</v>
      </c>
      <c r="CU25">
        <v>45.186999999999998</v>
      </c>
      <c r="CV25">
        <v>44.561999999999998</v>
      </c>
      <c r="CW25">
        <v>26.687000000000001</v>
      </c>
      <c r="CX25">
        <v>1955.11</v>
      </c>
      <c r="CY25">
        <v>39.909999999999997</v>
      </c>
      <c r="CZ25">
        <v>0</v>
      </c>
      <c r="DA25">
        <v>120</v>
      </c>
      <c r="DB25">
        <v>697.11915384615395</v>
      </c>
      <c r="DC25">
        <v>1.3718290473877699</v>
      </c>
      <c r="DD25">
        <v>45.066666987361799</v>
      </c>
      <c r="DE25">
        <v>17098.238461538502</v>
      </c>
      <c r="DF25">
        <v>15</v>
      </c>
      <c r="DG25">
        <v>1566757055.0999999</v>
      </c>
      <c r="DH25" t="s">
        <v>332</v>
      </c>
      <c r="DI25">
        <v>70</v>
      </c>
      <c r="DJ25">
        <v>-1.9E-2</v>
      </c>
      <c r="DK25">
        <v>6.9000000000000006E-2</v>
      </c>
      <c r="DL25">
        <v>700</v>
      </c>
      <c r="DM25">
        <v>14</v>
      </c>
      <c r="DN25">
        <v>0.05</v>
      </c>
      <c r="DO25">
        <v>0.02</v>
      </c>
      <c r="DP25">
        <v>42.322920147333001</v>
      </c>
      <c r="DQ25">
        <v>8.6138571166632296</v>
      </c>
      <c r="DR25">
        <v>4.30906727340333</v>
      </c>
      <c r="DS25">
        <v>0</v>
      </c>
      <c r="DT25">
        <v>0.24048556002910601</v>
      </c>
      <c r="DU25">
        <v>7.1355883865545006E-2</v>
      </c>
      <c r="DV25">
        <v>2.8427335056614801E-2</v>
      </c>
      <c r="DW25">
        <v>1</v>
      </c>
      <c r="DX25">
        <v>1</v>
      </c>
      <c r="DY25">
        <v>2</v>
      </c>
      <c r="DZ25" t="s">
        <v>282</v>
      </c>
      <c r="EA25">
        <v>1.86676</v>
      </c>
      <c r="EB25">
        <v>1.8632500000000001</v>
      </c>
      <c r="EC25">
        <v>1.8689</v>
      </c>
      <c r="ED25">
        <v>1.8669100000000001</v>
      </c>
      <c r="EE25">
        <v>1.8714900000000001</v>
      </c>
      <c r="EF25">
        <v>1.8640099999999999</v>
      </c>
      <c r="EG25">
        <v>1.86557</v>
      </c>
      <c r="EH25">
        <v>1.86554</v>
      </c>
      <c r="EI25" t="s">
        <v>283</v>
      </c>
      <c r="EJ25" t="s">
        <v>19</v>
      </c>
      <c r="EK25" t="s">
        <v>19</v>
      </c>
      <c r="EL25" t="s">
        <v>19</v>
      </c>
      <c r="EM25" t="s">
        <v>284</v>
      </c>
      <c r="EN25" t="s">
        <v>285</v>
      </c>
      <c r="EO25" t="s">
        <v>286</v>
      </c>
      <c r="EP25" t="s">
        <v>286</v>
      </c>
      <c r="EQ25" t="s">
        <v>286</v>
      </c>
      <c r="ER25" t="s">
        <v>286</v>
      </c>
      <c r="ES25">
        <v>0</v>
      </c>
      <c r="ET25">
        <v>100</v>
      </c>
      <c r="EU25">
        <v>100</v>
      </c>
      <c r="EV25">
        <v>-1.9E-2</v>
      </c>
      <c r="EW25">
        <v>6.9000000000000006E-2</v>
      </c>
      <c r="EX25">
        <v>2</v>
      </c>
      <c r="EY25">
        <v>509.93700000000001</v>
      </c>
      <c r="EZ25">
        <v>521.59900000000005</v>
      </c>
      <c r="FA25">
        <v>21.599599999999999</v>
      </c>
      <c r="FB25">
        <v>30.1404</v>
      </c>
      <c r="FC25">
        <v>29.9999</v>
      </c>
      <c r="FD25">
        <v>30.183499999999999</v>
      </c>
      <c r="FE25">
        <v>30.183599999999998</v>
      </c>
      <c r="FF25">
        <v>34.603700000000003</v>
      </c>
      <c r="FG25">
        <v>48.368200000000002</v>
      </c>
      <c r="FH25">
        <v>0</v>
      </c>
      <c r="FI25">
        <v>21.606999999999999</v>
      </c>
      <c r="FJ25">
        <v>700</v>
      </c>
      <c r="FK25">
        <v>14.0036</v>
      </c>
      <c r="FL25">
        <v>101.20399999999999</v>
      </c>
      <c r="FM25">
        <v>101.84099999999999</v>
      </c>
    </row>
    <row r="26" spans="1:169" x14ac:dyDescent="0.25">
      <c r="A26">
        <v>11</v>
      </c>
      <c r="B26">
        <v>1566757219.5999999</v>
      </c>
      <c r="C26">
        <v>1270</v>
      </c>
      <c r="D26" t="s">
        <v>333</v>
      </c>
      <c r="E26" t="s">
        <v>334</v>
      </c>
      <c r="G26">
        <v>1566757219.5999999</v>
      </c>
      <c r="H26">
        <f t="shared" si="0"/>
        <v>3.8484498273273454E-3</v>
      </c>
      <c r="I26">
        <f t="shared" si="1"/>
        <v>43.63358132927349</v>
      </c>
      <c r="J26">
        <f t="shared" si="2"/>
        <v>744.22199999999998</v>
      </c>
      <c r="K26">
        <f t="shared" si="3"/>
        <v>408.98162865828317</v>
      </c>
      <c r="L26">
        <f t="shared" si="4"/>
        <v>40.623424835284716</v>
      </c>
      <c r="M26">
        <f t="shared" si="5"/>
        <v>73.92226046179141</v>
      </c>
      <c r="N26">
        <f t="shared" si="6"/>
        <v>0.22939198569363206</v>
      </c>
      <c r="O26">
        <f t="shared" si="7"/>
        <v>2.2547488945388592</v>
      </c>
      <c r="P26">
        <f t="shared" si="8"/>
        <v>0.21717045933105794</v>
      </c>
      <c r="Q26">
        <f t="shared" si="9"/>
        <v>0.13677530632289714</v>
      </c>
      <c r="R26">
        <f t="shared" si="10"/>
        <v>321.4754965265293</v>
      </c>
      <c r="S26">
        <f t="shared" si="11"/>
        <v>27.223502258480064</v>
      </c>
      <c r="T26">
        <f t="shared" si="12"/>
        <v>27.008900000000001</v>
      </c>
      <c r="U26">
        <f t="shared" si="13"/>
        <v>3.5810310145535182</v>
      </c>
      <c r="V26">
        <f t="shared" si="14"/>
        <v>55.122103227535227</v>
      </c>
      <c r="W26">
        <f t="shared" si="15"/>
        <v>1.8691389302088599</v>
      </c>
      <c r="X26">
        <f t="shared" si="16"/>
        <v>3.3909064073505202</v>
      </c>
      <c r="Y26">
        <f t="shared" si="17"/>
        <v>1.7118920843446583</v>
      </c>
      <c r="Z26">
        <f t="shared" si="18"/>
        <v>-169.71663738513593</v>
      </c>
      <c r="AA26">
        <f t="shared" si="19"/>
        <v>-112.52626133788212</v>
      </c>
      <c r="AB26">
        <f t="shared" si="20"/>
        <v>-10.721578829961361</v>
      </c>
      <c r="AC26">
        <f t="shared" si="21"/>
        <v>28.511018973549909</v>
      </c>
      <c r="AD26">
        <v>-4.1311716637551101E-2</v>
      </c>
      <c r="AE26">
        <v>4.6376021030799797E-2</v>
      </c>
      <c r="AF26">
        <v>3.4637145673059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52831.752908572438</v>
      </c>
      <c r="AL26">
        <v>0</v>
      </c>
      <c r="AM26">
        <v>0</v>
      </c>
      <c r="AN26">
        <v>0</v>
      </c>
      <c r="AO26">
        <f t="shared" si="25"/>
        <v>0</v>
      </c>
      <c r="AP26" t="e">
        <f t="shared" si="26"/>
        <v>#DIV/0!</v>
      </c>
      <c r="AQ26">
        <v>-1</v>
      </c>
      <c r="AR26" t="s">
        <v>335</v>
      </c>
      <c r="AS26">
        <v>697.27719230769196</v>
      </c>
      <c r="AT26">
        <v>1014.15</v>
      </c>
      <c r="AU26">
        <f t="shared" si="27"/>
        <v>0.31245161730740822</v>
      </c>
      <c r="AV26">
        <v>0.5</v>
      </c>
      <c r="AW26">
        <f t="shared" si="28"/>
        <v>1681.3821000838016</v>
      </c>
      <c r="AX26">
        <f t="shared" si="29"/>
        <v>43.63358132927349</v>
      </c>
      <c r="AY26">
        <f t="shared" si="30"/>
        <v>262.67527824145515</v>
      </c>
      <c r="AZ26">
        <f t="shared" si="31"/>
        <v>0.47141941527387471</v>
      </c>
      <c r="BA26">
        <f t="shared" si="32"/>
        <v>2.6545769297204314E-2</v>
      </c>
      <c r="BB26">
        <f t="shared" si="33"/>
        <v>-1</v>
      </c>
      <c r="BC26" t="s">
        <v>336</v>
      </c>
      <c r="BD26">
        <v>536.05999999999995</v>
      </c>
      <c r="BE26">
        <f t="shared" si="34"/>
        <v>478.09000000000003</v>
      </c>
      <c r="BF26">
        <f t="shared" si="35"/>
        <v>0.66278903071034323</v>
      </c>
      <c r="BG26">
        <f t="shared" si="36"/>
        <v>1.8918591202477335</v>
      </c>
      <c r="BH26">
        <f t="shared" si="37"/>
        <v>0.31245161730740817</v>
      </c>
      <c r="BI26" t="e">
        <f t="shared" si="38"/>
        <v>#DIV/0!</v>
      </c>
      <c r="BJ26">
        <v>2138</v>
      </c>
      <c r="BK26">
        <v>300</v>
      </c>
      <c r="BL26">
        <v>300</v>
      </c>
      <c r="BM26">
        <v>300</v>
      </c>
      <c r="BN26">
        <v>10306.1</v>
      </c>
      <c r="BO26">
        <v>916.83500000000004</v>
      </c>
      <c r="BP26">
        <v>-6.8653999999999998E-3</v>
      </c>
      <c r="BQ26">
        <v>-1.7920499999999999</v>
      </c>
      <c r="BR26">
        <f t="shared" si="39"/>
        <v>2000.22</v>
      </c>
      <c r="BS26">
        <f t="shared" si="40"/>
        <v>1681.3821000838016</v>
      </c>
      <c r="BT26">
        <f t="shared" si="41"/>
        <v>0.840598584197639</v>
      </c>
      <c r="BU26">
        <f t="shared" si="42"/>
        <v>0.19119716839527831</v>
      </c>
      <c r="BV26" t="s">
        <v>280</v>
      </c>
      <c r="BW26">
        <v>1566757219.5999999</v>
      </c>
      <c r="BX26">
        <v>744.22199999999998</v>
      </c>
      <c r="BY26">
        <v>800.02</v>
      </c>
      <c r="BZ26">
        <v>18.817799999999998</v>
      </c>
      <c r="CA26">
        <v>14.2865</v>
      </c>
      <c r="CB26">
        <v>499.99299999999999</v>
      </c>
      <c r="CC26">
        <v>99.228300000000004</v>
      </c>
      <c r="CD26">
        <v>9.9938700000000005E-2</v>
      </c>
      <c r="CE26">
        <v>26.083200000000001</v>
      </c>
      <c r="CF26">
        <v>27.008900000000001</v>
      </c>
      <c r="CG26">
        <v>999.9</v>
      </c>
      <c r="CH26">
        <v>10040</v>
      </c>
      <c r="CI26">
        <v>0</v>
      </c>
      <c r="CJ26">
        <v>1158.8399999999999</v>
      </c>
      <c r="CK26">
        <v>2000.22</v>
      </c>
      <c r="CL26">
        <v>0.97999700000000001</v>
      </c>
      <c r="CM26">
        <v>2.0003E-2</v>
      </c>
      <c r="CN26">
        <v>0</v>
      </c>
      <c r="CO26">
        <v>697.96799999999996</v>
      </c>
      <c r="CP26">
        <v>4.99986</v>
      </c>
      <c r="CQ26">
        <v>17624.7</v>
      </c>
      <c r="CR26">
        <v>16273.9</v>
      </c>
      <c r="CS26">
        <v>44.375</v>
      </c>
      <c r="CT26">
        <v>45.811999999999998</v>
      </c>
      <c r="CU26">
        <v>45.061999999999998</v>
      </c>
      <c r="CV26">
        <v>44.375</v>
      </c>
      <c r="CW26">
        <v>26.687000000000001</v>
      </c>
      <c r="CX26">
        <v>1955.31</v>
      </c>
      <c r="CY26">
        <v>39.909999999999997</v>
      </c>
      <c r="CZ26">
        <v>0</v>
      </c>
      <c r="DA26">
        <v>119.39999985694899</v>
      </c>
      <c r="DB26">
        <v>697.27719230769196</v>
      </c>
      <c r="DC26">
        <v>1.42006837070606</v>
      </c>
      <c r="DD26">
        <v>1433.88033940285</v>
      </c>
      <c r="DE26">
        <v>17402.746153846201</v>
      </c>
      <c r="DF26">
        <v>15</v>
      </c>
      <c r="DG26">
        <v>1566757170.0999999</v>
      </c>
      <c r="DH26" t="s">
        <v>337</v>
      </c>
      <c r="DI26">
        <v>71</v>
      </c>
      <c r="DJ26">
        <v>-7.6999999999999999E-2</v>
      </c>
      <c r="DK26">
        <v>7.2999999999999995E-2</v>
      </c>
      <c r="DL26">
        <v>800</v>
      </c>
      <c r="DM26">
        <v>14</v>
      </c>
      <c r="DN26">
        <v>0.04</v>
      </c>
      <c r="DO26">
        <v>0.02</v>
      </c>
      <c r="DP26">
        <v>43.573550131050197</v>
      </c>
      <c r="DQ26">
        <v>0.274803236646261</v>
      </c>
      <c r="DR26">
        <v>6.9519743254286406E-2</v>
      </c>
      <c r="DS26">
        <v>1</v>
      </c>
      <c r="DT26">
        <v>0.22893848795749899</v>
      </c>
      <c r="DU26">
        <v>-2.9443418818412598E-3</v>
      </c>
      <c r="DV26">
        <v>2.97116527839131E-3</v>
      </c>
      <c r="DW26">
        <v>1</v>
      </c>
      <c r="DX26">
        <v>2</v>
      </c>
      <c r="DY26">
        <v>2</v>
      </c>
      <c r="DZ26" t="s">
        <v>307</v>
      </c>
      <c r="EA26">
        <v>1.86676</v>
      </c>
      <c r="EB26">
        <v>1.8632500000000001</v>
      </c>
      <c r="EC26">
        <v>1.8689</v>
      </c>
      <c r="ED26">
        <v>1.8669100000000001</v>
      </c>
      <c r="EE26">
        <v>1.8714900000000001</v>
      </c>
      <c r="EF26">
        <v>1.8640099999999999</v>
      </c>
      <c r="EG26">
        <v>1.86557</v>
      </c>
      <c r="EH26">
        <v>1.86554</v>
      </c>
      <c r="EI26" t="s">
        <v>283</v>
      </c>
      <c r="EJ26" t="s">
        <v>19</v>
      </c>
      <c r="EK26" t="s">
        <v>19</v>
      </c>
      <c r="EL26" t="s">
        <v>19</v>
      </c>
      <c r="EM26" t="s">
        <v>284</v>
      </c>
      <c r="EN26" t="s">
        <v>285</v>
      </c>
      <c r="EO26" t="s">
        <v>286</v>
      </c>
      <c r="EP26" t="s">
        <v>286</v>
      </c>
      <c r="EQ26" t="s">
        <v>286</v>
      </c>
      <c r="ER26" t="s">
        <v>286</v>
      </c>
      <c r="ES26">
        <v>0</v>
      </c>
      <c r="ET26">
        <v>100</v>
      </c>
      <c r="EU26">
        <v>100</v>
      </c>
      <c r="EV26">
        <v>-7.6999999999999999E-2</v>
      </c>
      <c r="EW26">
        <v>7.2999999999999995E-2</v>
      </c>
      <c r="EX26">
        <v>2</v>
      </c>
      <c r="EY26">
        <v>509.90100000000001</v>
      </c>
      <c r="EZ26">
        <v>522.35299999999995</v>
      </c>
      <c r="FA26">
        <v>21.301200000000001</v>
      </c>
      <c r="FB26">
        <v>30.025200000000002</v>
      </c>
      <c r="FC26">
        <v>29.9999</v>
      </c>
      <c r="FD26">
        <v>30.102699999999999</v>
      </c>
      <c r="FE26">
        <v>30.1081</v>
      </c>
      <c r="FF26">
        <v>38.556100000000001</v>
      </c>
      <c r="FG26">
        <v>47.120600000000003</v>
      </c>
      <c r="FH26">
        <v>0</v>
      </c>
      <c r="FI26">
        <v>21.290900000000001</v>
      </c>
      <c r="FJ26">
        <v>800</v>
      </c>
      <c r="FK26">
        <v>14.312200000000001</v>
      </c>
      <c r="FL26">
        <v>101.223</v>
      </c>
      <c r="FM26">
        <v>101.863</v>
      </c>
    </row>
    <row r="27" spans="1:169" x14ac:dyDescent="0.25">
      <c r="A27">
        <v>12</v>
      </c>
      <c r="B27">
        <v>1566757334.5999999</v>
      </c>
      <c r="C27">
        <v>1385</v>
      </c>
      <c r="D27" t="s">
        <v>338</v>
      </c>
      <c r="E27" t="s">
        <v>339</v>
      </c>
      <c r="G27">
        <v>1566757334.5999999</v>
      </c>
      <c r="H27">
        <f t="shared" si="0"/>
        <v>3.6061696575886348E-3</v>
      </c>
      <c r="I27">
        <f t="shared" si="1"/>
        <v>43.589029486977594</v>
      </c>
      <c r="J27">
        <f t="shared" si="2"/>
        <v>943.58500000000004</v>
      </c>
      <c r="K27">
        <f t="shared" si="3"/>
        <v>577.25609406751084</v>
      </c>
      <c r="L27">
        <f t="shared" si="4"/>
        <v>57.336052172462274</v>
      </c>
      <c r="M27">
        <f t="shared" si="5"/>
        <v>93.721728267844995</v>
      </c>
      <c r="N27">
        <f t="shared" si="6"/>
        <v>0.21139155427555981</v>
      </c>
      <c r="O27">
        <f t="shared" si="7"/>
        <v>2.2450504558075686</v>
      </c>
      <c r="P27">
        <f t="shared" si="8"/>
        <v>0.20092336652459034</v>
      </c>
      <c r="Q27">
        <f t="shared" si="9"/>
        <v>0.12647441749856364</v>
      </c>
      <c r="R27">
        <f t="shared" si="10"/>
        <v>321.4728662593007</v>
      </c>
      <c r="S27">
        <f t="shared" si="11"/>
        <v>27.217277146812155</v>
      </c>
      <c r="T27">
        <f t="shared" si="12"/>
        <v>27.040299999999998</v>
      </c>
      <c r="U27">
        <f t="shared" si="13"/>
        <v>3.5876400297963245</v>
      </c>
      <c r="V27">
        <f t="shared" si="14"/>
        <v>54.965695132793016</v>
      </c>
      <c r="W27">
        <f t="shared" si="15"/>
        <v>1.8537848652165996</v>
      </c>
      <c r="X27">
        <f t="shared" si="16"/>
        <v>3.3726215246400391</v>
      </c>
      <c r="Y27">
        <f t="shared" si="17"/>
        <v>1.7338551645797249</v>
      </c>
      <c r="Z27">
        <f t="shared" si="18"/>
        <v>-159.03208189965881</v>
      </c>
      <c r="AA27">
        <f t="shared" si="19"/>
        <v>-126.90536544191193</v>
      </c>
      <c r="AB27">
        <f t="shared" si="20"/>
        <v>-12.140224431116092</v>
      </c>
      <c r="AC27">
        <f t="shared" si="21"/>
        <v>23.39519448661386</v>
      </c>
      <c r="AD27">
        <v>-4.1050630713312997E-2</v>
      </c>
      <c r="AE27">
        <v>4.6082929208459397E-2</v>
      </c>
      <c r="AF27">
        <v>3.4463755862360799</v>
      </c>
      <c r="AG27">
        <v>0</v>
      </c>
      <c r="AH27">
        <v>0</v>
      </c>
      <c r="AI27">
        <f t="shared" si="22"/>
        <v>1</v>
      </c>
      <c r="AJ27">
        <f t="shared" si="23"/>
        <v>0</v>
      </c>
      <c r="AK27">
        <f t="shared" si="24"/>
        <v>52527.515002816552</v>
      </c>
      <c r="AL27">
        <v>0</v>
      </c>
      <c r="AM27">
        <v>0</v>
      </c>
      <c r="AN27">
        <v>0</v>
      </c>
      <c r="AO27">
        <f t="shared" si="25"/>
        <v>0</v>
      </c>
      <c r="AP27" t="e">
        <f t="shared" si="26"/>
        <v>#DIV/0!</v>
      </c>
      <c r="AQ27">
        <v>-1</v>
      </c>
      <c r="AR27" t="s">
        <v>340</v>
      </c>
      <c r="AS27">
        <v>697.07519230769196</v>
      </c>
      <c r="AT27">
        <v>1012.18</v>
      </c>
      <c r="AU27">
        <f t="shared" si="27"/>
        <v>0.31131301516756704</v>
      </c>
      <c r="AV27">
        <v>0.5</v>
      </c>
      <c r="AW27">
        <f t="shared" si="28"/>
        <v>1681.3656000838237</v>
      </c>
      <c r="AX27">
        <f t="shared" si="29"/>
        <v>43.589029486977594</v>
      </c>
      <c r="AY27">
        <f t="shared" si="30"/>
        <v>261.71549728056044</v>
      </c>
      <c r="AZ27">
        <f t="shared" si="31"/>
        <v>0.46892845146120254</v>
      </c>
      <c r="BA27">
        <f t="shared" si="32"/>
        <v>2.6519532387694045E-2</v>
      </c>
      <c r="BB27">
        <f t="shared" si="33"/>
        <v>-1</v>
      </c>
      <c r="BC27" t="s">
        <v>341</v>
      </c>
      <c r="BD27">
        <v>537.54</v>
      </c>
      <c r="BE27">
        <f t="shared" si="34"/>
        <v>474.64</v>
      </c>
      <c r="BF27">
        <f t="shared" si="35"/>
        <v>0.66388169495261251</v>
      </c>
      <c r="BG27">
        <f t="shared" si="36"/>
        <v>1.8829854522454144</v>
      </c>
      <c r="BH27">
        <f t="shared" si="37"/>
        <v>0.31131301516756704</v>
      </c>
      <c r="BI27" t="e">
        <f t="shared" si="38"/>
        <v>#DIV/0!</v>
      </c>
      <c r="BJ27">
        <v>2140</v>
      </c>
      <c r="BK27">
        <v>300</v>
      </c>
      <c r="BL27">
        <v>300</v>
      </c>
      <c r="BM27">
        <v>300</v>
      </c>
      <c r="BN27">
        <v>10306.299999999999</v>
      </c>
      <c r="BO27">
        <v>918.02499999999998</v>
      </c>
      <c r="BP27">
        <v>-6.86581E-3</v>
      </c>
      <c r="BQ27">
        <v>-3.0151400000000002</v>
      </c>
      <c r="BR27">
        <f t="shared" si="39"/>
        <v>2000.2</v>
      </c>
      <c r="BS27">
        <f t="shared" si="40"/>
        <v>1681.3656000838237</v>
      </c>
      <c r="BT27">
        <f t="shared" si="41"/>
        <v>0.84059874016789504</v>
      </c>
      <c r="BU27">
        <f t="shared" si="42"/>
        <v>0.19119748033579004</v>
      </c>
      <c r="BV27" t="s">
        <v>280</v>
      </c>
      <c r="BW27">
        <v>1566757334.5999999</v>
      </c>
      <c r="BX27">
        <v>943.58500000000004</v>
      </c>
      <c r="BY27">
        <v>999.96</v>
      </c>
      <c r="BZ27">
        <v>18.663799999999998</v>
      </c>
      <c r="CA27">
        <v>14.4183</v>
      </c>
      <c r="CB27">
        <v>500.13400000000001</v>
      </c>
      <c r="CC27">
        <v>99.224999999999994</v>
      </c>
      <c r="CD27">
        <v>0.100157</v>
      </c>
      <c r="CE27">
        <v>25.991800000000001</v>
      </c>
      <c r="CF27">
        <v>27.040299999999998</v>
      </c>
      <c r="CG27">
        <v>999.9</v>
      </c>
      <c r="CH27">
        <v>9976.8799999999992</v>
      </c>
      <c r="CI27">
        <v>0</v>
      </c>
      <c r="CJ27">
        <v>1089.96</v>
      </c>
      <c r="CK27">
        <v>2000.2</v>
      </c>
      <c r="CL27">
        <v>0.97999400000000003</v>
      </c>
      <c r="CM27">
        <v>2.0006099999999999E-2</v>
      </c>
      <c r="CN27">
        <v>0</v>
      </c>
      <c r="CO27">
        <v>697.30600000000004</v>
      </c>
      <c r="CP27">
        <v>4.99986</v>
      </c>
      <c r="CQ27">
        <v>17405.099999999999</v>
      </c>
      <c r="CR27">
        <v>16273.8</v>
      </c>
      <c r="CS27">
        <v>44.25</v>
      </c>
      <c r="CT27">
        <v>45.625</v>
      </c>
      <c r="CU27">
        <v>44.936999999999998</v>
      </c>
      <c r="CV27">
        <v>44.25</v>
      </c>
      <c r="CW27">
        <v>26.687000000000001</v>
      </c>
      <c r="CX27">
        <v>1955.28</v>
      </c>
      <c r="CY27">
        <v>39.92</v>
      </c>
      <c r="CZ27">
        <v>0</v>
      </c>
      <c r="DA27">
        <v>114.59999990463299</v>
      </c>
      <c r="DB27">
        <v>697.07519230769196</v>
      </c>
      <c r="DC27">
        <v>1.48406837121694</v>
      </c>
      <c r="DD27">
        <v>55.425641905809201</v>
      </c>
      <c r="DE27">
        <v>17389.107692307702</v>
      </c>
      <c r="DF27">
        <v>15</v>
      </c>
      <c r="DG27">
        <v>1566757287.0999999</v>
      </c>
      <c r="DH27" t="s">
        <v>342</v>
      </c>
      <c r="DI27">
        <v>72</v>
      </c>
      <c r="DJ27">
        <v>0.27900000000000003</v>
      </c>
      <c r="DK27">
        <v>7.6999999999999999E-2</v>
      </c>
      <c r="DL27">
        <v>1000</v>
      </c>
      <c r="DM27">
        <v>14</v>
      </c>
      <c r="DN27">
        <v>0.03</v>
      </c>
      <c r="DO27">
        <v>0.02</v>
      </c>
      <c r="DP27">
        <v>43.5554827902588</v>
      </c>
      <c r="DQ27">
        <v>0.18407303951130699</v>
      </c>
      <c r="DR27">
        <v>8.2221861733153795E-2</v>
      </c>
      <c r="DS27">
        <v>1</v>
      </c>
      <c r="DT27">
        <v>0.21404255687024901</v>
      </c>
      <c r="DU27">
        <v>-1.74033900174182E-3</v>
      </c>
      <c r="DV27">
        <v>2.3543857711184999E-3</v>
      </c>
      <c r="DW27">
        <v>1</v>
      </c>
      <c r="DX27">
        <v>2</v>
      </c>
      <c r="DY27">
        <v>2</v>
      </c>
      <c r="DZ27" t="s">
        <v>307</v>
      </c>
      <c r="EA27">
        <v>1.86676</v>
      </c>
      <c r="EB27">
        <v>1.8632500000000001</v>
      </c>
      <c r="EC27">
        <v>1.8689</v>
      </c>
      <c r="ED27">
        <v>1.8669100000000001</v>
      </c>
      <c r="EE27">
        <v>1.8714900000000001</v>
      </c>
      <c r="EF27">
        <v>1.8640099999999999</v>
      </c>
      <c r="EG27">
        <v>1.8655600000000001</v>
      </c>
      <c r="EH27">
        <v>1.86554</v>
      </c>
      <c r="EI27" t="s">
        <v>283</v>
      </c>
      <c r="EJ27" t="s">
        <v>19</v>
      </c>
      <c r="EK27" t="s">
        <v>19</v>
      </c>
      <c r="EL27" t="s">
        <v>19</v>
      </c>
      <c r="EM27" t="s">
        <v>284</v>
      </c>
      <c r="EN27" t="s">
        <v>285</v>
      </c>
      <c r="EO27" t="s">
        <v>286</v>
      </c>
      <c r="EP27" t="s">
        <v>286</v>
      </c>
      <c r="EQ27" t="s">
        <v>286</v>
      </c>
      <c r="ER27" t="s">
        <v>286</v>
      </c>
      <c r="ES27">
        <v>0</v>
      </c>
      <c r="ET27">
        <v>100</v>
      </c>
      <c r="EU27">
        <v>100</v>
      </c>
      <c r="EV27">
        <v>0.27900000000000003</v>
      </c>
      <c r="EW27">
        <v>7.6999999999999999E-2</v>
      </c>
      <c r="EX27">
        <v>2</v>
      </c>
      <c r="EY27">
        <v>510.01600000000002</v>
      </c>
      <c r="EZ27">
        <v>522.74099999999999</v>
      </c>
      <c r="FA27">
        <v>21.3066</v>
      </c>
      <c r="FB27">
        <v>29.929500000000001</v>
      </c>
      <c r="FC27">
        <v>29.9999</v>
      </c>
      <c r="FD27">
        <v>30.0215</v>
      </c>
      <c r="FE27">
        <v>30.030899999999999</v>
      </c>
      <c r="FF27">
        <v>46.169499999999999</v>
      </c>
      <c r="FG27">
        <v>46.738599999999998</v>
      </c>
      <c r="FH27">
        <v>0</v>
      </c>
      <c r="FI27">
        <v>21.269100000000002</v>
      </c>
      <c r="FJ27">
        <v>1000</v>
      </c>
      <c r="FK27">
        <v>14.395099999999999</v>
      </c>
      <c r="FL27">
        <v>101.23699999999999</v>
      </c>
      <c r="FM27">
        <v>101.88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2019-08-25T13:27:30Z</dcterms:created>
  <dcterms:modified xsi:type="dcterms:W3CDTF">2019-08-27T22:24:36Z</dcterms:modified>
</cp:coreProperties>
</file>