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46BDDD3F-0E08-4D5B-928D-A7E6BDB23D8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U27" i="1" l="1"/>
  <c r="BT27" i="1"/>
  <c r="BR27" i="1"/>
  <c r="BI27" i="1"/>
  <c r="BH27" i="1"/>
  <c r="BG27" i="1"/>
  <c r="BF27" i="1"/>
  <c r="BE27" i="1"/>
  <c r="AZ27" i="1" s="1"/>
  <c r="BB27" i="1"/>
  <c r="AU27" i="1"/>
  <c r="AO27" i="1"/>
  <c r="AP27" i="1" s="1"/>
  <c r="AK27" i="1"/>
  <c r="AI27" i="1" s="1"/>
  <c r="X27" i="1"/>
  <c r="V27" i="1" s="1"/>
  <c r="W27" i="1"/>
  <c r="O27" i="1"/>
  <c r="BU26" i="1"/>
  <c r="BT26" i="1"/>
  <c r="BS26" i="1" s="1"/>
  <c r="AW26" i="1" s="1"/>
  <c r="BR26" i="1"/>
  <c r="BI26" i="1"/>
  <c r="BH26" i="1"/>
  <c r="BG26" i="1"/>
  <c r="BF26" i="1"/>
  <c r="BE26" i="1"/>
  <c r="AZ26" i="1" s="1"/>
  <c r="BB26" i="1"/>
  <c r="AU26" i="1"/>
  <c r="AO26" i="1"/>
  <c r="AP26" i="1" s="1"/>
  <c r="AK26" i="1"/>
  <c r="AI26" i="1" s="1"/>
  <c r="X26" i="1"/>
  <c r="V26" i="1" s="1"/>
  <c r="W26" i="1"/>
  <c r="O26" i="1"/>
  <c r="BU25" i="1"/>
  <c r="BT25" i="1"/>
  <c r="BR25" i="1"/>
  <c r="BI25" i="1"/>
  <c r="BH25" i="1"/>
  <c r="BG25" i="1"/>
  <c r="BF25" i="1"/>
  <c r="BE25" i="1"/>
  <c r="BB25" i="1"/>
  <c r="AZ25" i="1"/>
  <c r="AU25" i="1"/>
  <c r="AO25" i="1"/>
  <c r="AP25" i="1" s="1"/>
  <c r="AK25" i="1"/>
  <c r="AI25" i="1" s="1"/>
  <c r="H25" i="1" s="1"/>
  <c r="X25" i="1"/>
  <c r="W25" i="1"/>
  <c r="V25" i="1" s="1"/>
  <c r="O25" i="1"/>
  <c r="BU24" i="1"/>
  <c r="BT24" i="1"/>
  <c r="BR24" i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 s="1"/>
  <c r="J24" i="1" s="1"/>
  <c r="X24" i="1"/>
  <c r="W24" i="1"/>
  <c r="V24" i="1" s="1"/>
  <c r="O24" i="1"/>
  <c r="BU23" i="1"/>
  <c r="BT23" i="1"/>
  <c r="BR23" i="1"/>
  <c r="BI23" i="1"/>
  <c r="BH23" i="1"/>
  <c r="BG23" i="1"/>
  <c r="BF23" i="1"/>
  <c r="BE23" i="1"/>
  <c r="AZ23" i="1" s="1"/>
  <c r="BB23" i="1"/>
  <c r="AU23" i="1"/>
  <c r="AO23" i="1"/>
  <c r="AP23" i="1" s="1"/>
  <c r="AK23" i="1"/>
  <c r="AI23" i="1"/>
  <c r="M23" i="1" s="1"/>
  <c r="X23" i="1"/>
  <c r="V23" i="1" s="1"/>
  <c r="W23" i="1"/>
  <c r="O23" i="1"/>
  <c r="BU22" i="1"/>
  <c r="BT22" i="1"/>
  <c r="BR22" i="1"/>
  <c r="BS22" i="1" s="1"/>
  <c r="BI22" i="1"/>
  <c r="BH22" i="1"/>
  <c r="BG22" i="1"/>
  <c r="BF22" i="1"/>
  <c r="BE22" i="1"/>
  <c r="BB22" i="1"/>
  <c r="AZ22" i="1"/>
  <c r="AU22" i="1"/>
  <c r="AO22" i="1"/>
  <c r="AP22" i="1" s="1"/>
  <c r="AK22" i="1"/>
  <c r="AI22" i="1" s="1"/>
  <c r="X22" i="1"/>
  <c r="W22" i="1"/>
  <c r="V22" i="1" s="1"/>
  <c r="O22" i="1"/>
  <c r="BU21" i="1"/>
  <c r="BT21" i="1"/>
  <c r="BR21" i="1"/>
  <c r="BS21" i="1" s="1"/>
  <c r="BI21" i="1"/>
  <c r="BH21" i="1"/>
  <c r="BG21" i="1"/>
  <c r="BF21" i="1"/>
  <c r="BE21" i="1"/>
  <c r="AZ21" i="1" s="1"/>
  <c r="BB21" i="1"/>
  <c r="AU21" i="1"/>
  <c r="AO21" i="1"/>
  <c r="AP21" i="1" s="1"/>
  <c r="AK21" i="1"/>
  <c r="AI21" i="1" s="1"/>
  <c r="X21" i="1"/>
  <c r="W21" i="1"/>
  <c r="V21" i="1" s="1"/>
  <c r="O21" i="1"/>
  <c r="BU20" i="1"/>
  <c r="BT20" i="1"/>
  <c r="BR20" i="1"/>
  <c r="BS20" i="1" s="1"/>
  <c r="R20" i="1" s="1"/>
  <c r="BI20" i="1"/>
  <c r="BH20" i="1"/>
  <c r="BG20" i="1"/>
  <c r="BF20" i="1"/>
  <c r="BE20" i="1"/>
  <c r="AZ20" i="1" s="1"/>
  <c r="BB20" i="1"/>
  <c r="AU20" i="1"/>
  <c r="AO20" i="1"/>
  <c r="AP20" i="1" s="1"/>
  <c r="AK20" i="1"/>
  <c r="AI20" i="1" s="1"/>
  <c r="X20" i="1"/>
  <c r="W20" i="1"/>
  <c r="O20" i="1"/>
  <c r="BU19" i="1"/>
  <c r="BT19" i="1"/>
  <c r="BR19" i="1"/>
  <c r="BS19" i="1" s="1"/>
  <c r="AW19" i="1" s="1"/>
  <c r="BI19" i="1"/>
  <c r="BH19" i="1"/>
  <c r="BG19" i="1"/>
  <c r="BF19" i="1"/>
  <c r="BE19" i="1"/>
  <c r="AZ19" i="1" s="1"/>
  <c r="BB19" i="1"/>
  <c r="AU19" i="1"/>
  <c r="AO19" i="1"/>
  <c r="AP19" i="1" s="1"/>
  <c r="AK19" i="1"/>
  <c r="AI19" i="1" s="1"/>
  <c r="X19" i="1"/>
  <c r="W19" i="1"/>
  <c r="V19" i="1" s="1"/>
  <c r="O19" i="1"/>
  <c r="BU18" i="1"/>
  <c r="BT18" i="1"/>
  <c r="BS18" i="1"/>
  <c r="AW18" i="1" s="1"/>
  <c r="BR18" i="1"/>
  <c r="BI18" i="1"/>
  <c r="BH18" i="1"/>
  <c r="BG18" i="1"/>
  <c r="BF18" i="1"/>
  <c r="BE18" i="1"/>
  <c r="AZ18" i="1" s="1"/>
  <c r="BB18" i="1"/>
  <c r="AU18" i="1"/>
  <c r="AY18" i="1" s="1"/>
  <c r="AO18" i="1"/>
  <c r="AP18" i="1" s="1"/>
  <c r="AK18" i="1"/>
  <c r="AI18" i="1"/>
  <c r="H18" i="1" s="1"/>
  <c r="X18" i="1"/>
  <c r="W18" i="1"/>
  <c r="V18" i="1" s="1"/>
  <c r="R18" i="1"/>
  <c r="O18" i="1"/>
  <c r="BU17" i="1"/>
  <c r="BT17" i="1"/>
  <c r="BR17" i="1"/>
  <c r="BS17" i="1" s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J17" i="1" s="1"/>
  <c r="X17" i="1"/>
  <c r="W17" i="1"/>
  <c r="V17" i="1" s="1"/>
  <c r="O17" i="1"/>
  <c r="H21" i="1" l="1"/>
  <c r="M21" i="1"/>
  <c r="J21" i="1"/>
  <c r="I21" i="1"/>
  <c r="AX21" i="1" s="1"/>
  <c r="AJ21" i="1"/>
  <c r="BS23" i="1"/>
  <c r="R23" i="1" s="1"/>
  <c r="I23" i="1"/>
  <c r="AX23" i="1" s="1"/>
  <c r="BS24" i="1"/>
  <c r="R24" i="1" s="1"/>
  <c r="V20" i="1"/>
  <c r="BS27" i="1"/>
  <c r="AW27" i="1" s="1"/>
  <c r="AY27" i="1" s="1"/>
  <c r="BS25" i="1"/>
  <c r="AY26" i="1"/>
  <c r="AY19" i="1"/>
  <c r="AW22" i="1"/>
  <c r="AY22" i="1" s="1"/>
  <c r="R22" i="1"/>
  <c r="Z25" i="1"/>
  <c r="R17" i="1"/>
  <c r="AW17" i="1"/>
  <c r="AY17" i="1" s="1"/>
  <c r="AW24" i="1"/>
  <c r="AY24" i="1" s="1"/>
  <c r="S18" i="1"/>
  <c r="T18" i="1" s="1"/>
  <c r="P18" i="1" s="1"/>
  <c r="N18" i="1" s="1"/>
  <c r="Q18" i="1" s="1"/>
  <c r="K18" i="1" s="1"/>
  <c r="L18" i="1" s="1"/>
  <c r="Z18" i="1"/>
  <c r="M26" i="1"/>
  <c r="J26" i="1"/>
  <c r="H26" i="1"/>
  <c r="I26" i="1"/>
  <c r="AX26" i="1" s="1"/>
  <c r="BA26" i="1" s="1"/>
  <c r="AJ26" i="1"/>
  <c r="J27" i="1"/>
  <c r="I27" i="1"/>
  <c r="AX27" i="1" s="1"/>
  <c r="H27" i="1"/>
  <c r="AJ27" i="1"/>
  <c r="M27" i="1"/>
  <c r="R21" i="1"/>
  <c r="AW21" i="1"/>
  <c r="AY21" i="1" s="1"/>
  <c r="BA21" i="1"/>
  <c r="R27" i="1"/>
  <c r="M19" i="1"/>
  <c r="J19" i="1"/>
  <c r="I19" i="1"/>
  <c r="AX19" i="1" s="1"/>
  <c r="BA19" i="1" s="1"/>
  <c r="H19" i="1"/>
  <c r="AJ19" i="1"/>
  <c r="J20" i="1"/>
  <c r="I20" i="1"/>
  <c r="AX20" i="1" s="1"/>
  <c r="M20" i="1"/>
  <c r="AJ20" i="1"/>
  <c r="H20" i="1"/>
  <c r="S20" i="1"/>
  <c r="T20" i="1" s="1"/>
  <c r="AA20" i="1" s="1"/>
  <c r="I22" i="1"/>
  <c r="AX22" i="1" s="1"/>
  <c r="BA22" i="1" s="1"/>
  <c r="H22" i="1"/>
  <c r="AJ22" i="1"/>
  <c r="M22" i="1"/>
  <c r="J22" i="1"/>
  <c r="AW25" i="1"/>
  <c r="AY25" i="1" s="1"/>
  <c r="R25" i="1"/>
  <c r="Z21" i="1"/>
  <c r="I18" i="1"/>
  <c r="AX18" i="1" s="1"/>
  <c r="BA18" i="1" s="1"/>
  <c r="AJ23" i="1"/>
  <c r="I25" i="1"/>
  <c r="AX25" i="1" s="1"/>
  <c r="M17" i="1"/>
  <c r="J18" i="1"/>
  <c r="AW20" i="1"/>
  <c r="AY20" i="1" s="1"/>
  <c r="H23" i="1"/>
  <c r="M24" i="1"/>
  <c r="J25" i="1"/>
  <c r="AJ17" i="1"/>
  <c r="J23" i="1"/>
  <c r="AJ24" i="1"/>
  <c r="H17" i="1"/>
  <c r="M18" i="1"/>
  <c r="R19" i="1"/>
  <c r="H24" i="1"/>
  <c r="M25" i="1"/>
  <c r="R26" i="1"/>
  <c r="I17" i="1"/>
  <c r="AX17" i="1" s="1"/>
  <c r="I24" i="1"/>
  <c r="AX24" i="1" s="1"/>
  <c r="BA24" i="1" s="1"/>
  <c r="AJ18" i="1"/>
  <c r="AJ25" i="1"/>
  <c r="AW23" i="1" l="1"/>
  <c r="S19" i="1"/>
  <c r="T19" i="1" s="1"/>
  <c r="Z17" i="1"/>
  <c r="BA20" i="1"/>
  <c r="S27" i="1"/>
  <c r="T27" i="1" s="1"/>
  <c r="BA27" i="1"/>
  <c r="S22" i="1"/>
  <c r="T22" i="1" s="1"/>
  <c r="P22" i="1" s="1"/>
  <c r="N22" i="1" s="1"/>
  <c r="Q22" i="1" s="1"/>
  <c r="K22" i="1" s="1"/>
  <c r="L22" i="1" s="1"/>
  <c r="Z23" i="1"/>
  <c r="Z22" i="1"/>
  <c r="S24" i="1"/>
  <c r="T24" i="1" s="1"/>
  <c r="Z27" i="1"/>
  <c r="BA17" i="1"/>
  <c r="S23" i="1"/>
  <c r="T23" i="1" s="1"/>
  <c r="S26" i="1"/>
  <c r="T26" i="1" s="1"/>
  <c r="P26" i="1" s="1"/>
  <c r="N26" i="1" s="1"/>
  <c r="Q26" i="1" s="1"/>
  <c r="K26" i="1" s="1"/>
  <c r="L26" i="1" s="1"/>
  <c r="BA25" i="1"/>
  <c r="S25" i="1"/>
  <c r="T25" i="1" s="1"/>
  <c r="U20" i="1"/>
  <c r="Y20" i="1" s="1"/>
  <c r="AB20" i="1"/>
  <c r="AC20" i="1" s="1"/>
  <c r="Z19" i="1"/>
  <c r="S21" i="1"/>
  <c r="T21" i="1" s="1"/>
  <c r="U18" i="1"/>
  <c r="Y18" i="1" s="1"/>
  <c r="AA18" i="1"/>
  <c r="AB18" i="1"/>
  <c r="AC18" i="1" s="1"/>
  <c r="Z26" i="1"/>
  <c r="Z24" i="1"/>
  <c r="Z20" i="1"/>
  <c r="P20" i="1"/>
  <c r="N20" i="1" s="1"/>
  <c r="Q20" i="1" s="1"/>
  <c r="K20" i="1" s="1"/>
  <c r="L20" i="1" s="1"/>
  <c r="S17" i="1"/>
  <c r="T17" i="1" s="1"/>
  <c r="P17" i="1" s="1"/>
  <c r="N17" i="1" s="1"/>
  <c r="Q17" i="1" s="1"/>
  <c r="K17" i="1" s="1"/>
  <c r="L17" i="1" s="1"/>
  <c r="AY23" i="1" l="1"/>
  <c r="BA23" i="1"/>
  <c r="AA24" i="1"/>
  <c r="U24" i="1"/>
  <c r="Y24" i="1" s="1"/>
  <c r="AB24" i="1"/>
  <c r="U27" i="1"/>
  <c r="Y27" i="1" s="1"/>
  <c r="AB27" i="1"/>
  <c r="AA27" i="1"/>
  <c r="U23" i="1"/>
  <c r="Y23" i="1" s="1"/>
  <c r="AB23" i="1"/>
  <c r="AA23" i="1"/>
  <c r="U21" i="1"/>
  <c r="Y21" i="1" s="1"/>
  <c r="AB21" i="1"/>
  <c r="AA21" i="1"/>
  <c r="P21" i="1"/>
  <c r="N21" i="1" s="1"/>
  <c r="Q21" i="1" s="1"/>
  <c r="K21" i="1" s="1"/>
  <c r="L21" i="1" s="1"/>
  <c r="P23" i="1"/>
  <c r="N23" i="1" s="1"/>
  <c r="Q23" i="1" s="1"/>
  <c r="K23" i="1" s="1"/>
  <c r="L23" i="1" s="1"/>
  <c r="AA17" i="1"/>
  <c r="U17" i="1"/>
  <c r="Y17" i="1" s="1"/>
  <c r="AB17" i="1"/>
  <c r="AC17" i="1" s="1"/>
  <c r="U25" i="1"/>
  <c r="Y25" i="1" s="1"/>
  <c r="AB25" i="1"/>
  <c r="AA25" i="1"/>
  <c r="P25" i="1"/>
  <c r="N25" i="1" s="1"/>
  <c r="Q25" i="1" s="1"/>
  <c r="K25" i="1" s="1"/>
  <c r="L25" i="1" s="1"/>
  <c r="P24" i="1"/>
  <c r="N24" i="1" s="1"/>
  <c r="Q24" i="1" s="1"/>
  <c r="K24" i="1" s="1"/>
  <c r="L24" i="1" s="1"/>
  <c r="P27" i="1"/>
  <c r="N27" i="1" s="1"/>
  <c r="Q27" i="1" s="1"/>
  <c r="K27" i="1" s="1"/>
  <c r="L27" i="1" s="1"/>
  <c r="AB22" i="1"/>
  <c r="AC22" i="1" s="1"/>
  <c r="U22" i="1"/>
  <c r="Y22" i="1" s="1"/>
  <c r="AA22" i="1"/>
  <c r="U19" i="1"/>
  <c r="Y19" i="1" s="1"/>
  <c r="AB19" i="1"/>
  <c r="AA19" i="1"/>
  <c r="P19" i="1"/>
  <c r="N19" i="1" s="1"/>
  <c r="Q19" i="1" s="1"/>
  <c r="K19" i="1" s="1"/>
  <c r="L19" i="1" s="1"/>
  <c r="U26" i="1"/>
  <c r="Y26" i="1" s="1"/>
  <c r="AB26" i="1"/>
  <c r="AA26" i="1"/>
  <c r="AC27" i="1" l="1"/>
  <c r="AC26" i="1"/>
  <c r="AC23" i="1"/>
  <c r="AC24" i="1"/>
  <c r="AC19" i="1"/>
  <c r="AC25" i="1"/>
  <c r="AC21" i="1"/>
</calcChain>
</file>

<file path=xl/sharedStrings.xml><?xml version="1.0" encoding="utf-8"?>
<sst xmlns="http://schemas.openxmlformats.org/spreadsheetml/2006/main" count="1427" uniqueCount="343">
  <si>
    <t>File opened</t>
  </si>
  <si>
    <t>2019-08-25 13:27:38</t>
  </si>
  <si>
    <t>Console s/n</t>
  </si>
  <si>
    <t>68C-571038</t>
  </si>
  <si>
    <t>Console ver</t>
  </si>
  <si>
    <t>Bluestem v.1.3.4</t>
  </si>
  <si>
    <t>Scripts ver</t>
  </si>
  <si>
    <t>2018.05  1.3.4, Mar 2018</t>
  </si>
  <si>
    <t>Head s/n</t>
  </si>
  <si>
    <t>68H-581038</t>
  </si>
  <si>
    <t>Head ver</t>
  </si>
  <si>
    <t>1.3.0</t>
  </si>
  <si>
    <t>Head cal</t>
  </si>
  <si>
    <t>{"co2bspan1": "0.992131", "co2bspan2": "0", "co2aspan2": "0", "co2bzero": "0.880288", "chamberpressurezero": "2.57337", "h2oaspan2": "0", "flowbzero": "0.20796", "ssb_ref": "36526.8", "h2oaspan1": "1.00223", "h2oaspanconc1": "12.19", "co2aspanconc1": "1002", "h2obspan2": "0", "flowmeterzero": "0.991801", "co2bspan2a": "0.163389", "h2obspanconc1": "20", "oxygen": "21", "co2aspan1": "0.992625", "tbzero": "0.197721", "h2obspan2a": "0.0975941", "tazero": "0.00774765", "co2azero": "0.869071", "h2oaspanconc2": "0", "h2obspan2b": "0.0963575", "co2aspan2a": "0.164928", "h2oaspan2b": "0.0662632", "ssa_ref": "36614.9", "h2oazero": "1.00263", "co2bspanconc1": "1002", "h2obspanconc2": "0", "co2aspan2b": "0.163711", "h2obspan1": "0.998578", "h2obzero": "1.01783", "h2oaspan2a": "0.0661155", "co2aspanconc2": "0", "flowazero": "0.4286", "co2bspan2b": "0.162103", "co2bspanconc2": "0"}</t>
  </si>
  <si>
    <t>Chamber type</t>
  </si>
  <si>
    <t>6800-01</t>
  </si>
  <si>
    <t>Chamber s/n</t>
  </si>
  <si>
    <t>MPF-551037</t>
  </si>
  <si>
    <t>Chamber rev</t>
  </si>
  <si>
    <t>0</t>
  </si>
  <si>
    <t>Chamber cal</t>
  </si>
  <si>
    <t>Fluorometer</t>
  </si>
  <si>
    <t>Flr. Version</t>
  </si>
  <si>
    <t>13:27:39</t>
  </si>
  <si>
    <t>Stability Definition:	gsw (GasEx): Slp&lt;1 Std&lt;0.5	A (GasEx): Slp&lt;0.3 Std&lt;0.5</t>
  </si>
  <si>
    <t>SysConst</t>
  </si>
  <si>
    <t>AvgTime</t>
  </si>
  <si>
    <t>4</t>
  </si>
  <si>
    <t>Oxygen</t>
  </si>
  <si>
    <t>21</t>
  </si>
  <si>
    <t>Chamber</t>
  </si>
  <si>
    <t>Const</t>
  </si>
  <si>
    <t>S</t>
  </si>
  <si>
    <t>K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</si>
  <si>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</si>
  <si>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</si>
  <si>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</si>
  <si>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</si>
  <si>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</si>
  <si>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</si>
  <si>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</si>
  <si>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</si>
  <si>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</si>
  <si>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</si>
  <si>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</si>
  <si>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</si>
  <si>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</si>
  <si>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</si>
  <si>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</si>
  <si>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</si>
  <si>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</si>
  <si>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</si>
  <si>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</si>
  <si>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</si>
  <si>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</si>
  <si>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</si>
  <si>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</si>
  <si>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</si>
  <si>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</si>
  <si>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</si>
  <si>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</si>
  <si>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</si>
  <si>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</si>
  <si>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</si>
  <si>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</si>
  <si>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</si>
  <si>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</si>
  <si>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</si>
  <si>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</si>
  <si>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</si>
  <si>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</si>
  <si>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3.12702 76.3909 387.05 623.908 852.338 1060.9 1234.3 1404.94</t>
  </si>
  <si>
    <t>Fs_true</t>
  </si>
  <si>
    <t>-0.0857203 100.419 400.679 601.409 800.715 1000.85 1200.23 1400.68</t>
  </si>
  <si>
    <t>leak_wt</t>
  </si>
  <si>
    <t>Sys</t>
  </si>
  <si>
    <t>UserDefVar</t>
  </si>
  <si>
    <t>GasEx</t>
  </si>
  <si>
    <t>Leak</t>
  </si>
  <si>
    <t>FLR</t>
  </si>
  <si>
    <t>MPF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</si>
  <si>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</si>
  <si>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</si>
  <si>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</si>
  <si>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</si>
  <si>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</si>
  <si>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</si>
  <si>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</si>
  <si>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</si>
  <si>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</si>
  <si>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</si>
  <si>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</si>
  <si>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</si>
  <si>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</si>
  <si>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</si>
  <si>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</si>
  <si>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</si>
  <si>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</si>
  <si>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</si>
  <si>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</si>
  <si>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</si>
  <si>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</si>
  <si>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</si>
  <si>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</si>
  <si>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</si>
  <si>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</si>
  <si>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</si>
  <si>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</si>
  <si>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</si>
  <si>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</si>
  <si>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</si>
  <si>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</si>
  <si>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</si>
  <si>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</si>
  <si>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</si>
  <si>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</si>
  <si>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</si>
  <si>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</si>
  <si>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</si>
  <si>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</si>
  <si>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</si>
  <si>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</si>
  <si>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</si>
  <si>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</si>
  <si>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</si>
  <si>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</si>
  <si>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</si>
  <si>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</si>
  <si>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</si>
  <si>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</si>
  <si>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</si>
  <si>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</si>
  <si>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</si>
  <si>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</si>
  <si>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</si>
  <si>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</si>
  <si>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</si>
  <si>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</si>
  <si>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</si>
  <si>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</si>
  <si>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</si>
  <si>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</si>
  <si>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</si>
  <si>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</si>
  <si>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</si>
  <si>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</si>
  <si>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</si>
  <si>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</si>
  <si>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</si>
  <si>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</si>
  <si>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</si>
  <si>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</si>
  <si>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</si>
  <si>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</si>
  <si>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</si>
  <si>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</si>
  <si>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</si>
  <si>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</si>
  <si>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</si>
  <si>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</si>
  <si>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</si>
  <si>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</si>
  <si>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</si>
  <si>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</si>
  <si>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</si>
  <si>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</si>
  <si>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</si>
  <si>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</si>
  <si>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</si>
  <si>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</si>
  <si>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</si>
  <si>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</si>
  <si>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</si>
  <si>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</si>
  <si>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</si>
  <si>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</si>
  <si>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</si>
  <si>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</si>
  <si>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</si>
  <si>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</si>
  <si>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</si>
  <si>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</si>
  <si>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</si>
  <si>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</si>
  <si>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</si>
  <si>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</si>
  <si>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</si>
  <si>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</si>
  <si>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</si>
  <si>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</si>
  <si>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</si>
  <si>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</si>
  <si>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</si>
  <si>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</si>
  <si>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</si>
  <si>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</si>
  <si>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</si>
  <si>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</si>
  <si>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</si>
  <si>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</si>
  <si>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</si>
  <si>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</si>
  <si>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</si>
  <si>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</si>
  <si>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</si>
  <si>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</si>
  <si>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</si>
  <si>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</si>
  <si>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</si>
  <si>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</si>
  <si>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</si>
  <si>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</si>
  <si>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</si>
  <si>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</si>
  <si>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</si>
  <si>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</si>
  <si>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</si>
  <si>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</si>
  <si>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</si>
  <si>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</si>
  <si>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</si>
  <si>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</si>
  <si>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</si>
  <si>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</si>
  <si>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</si>
  <si>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</si>
  <si>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</si>
  <si>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</si>
  <si>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</si>
  <si>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</si>
  <si>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</si>
  <si>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</si>
  <si>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</si>
  <si>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</si>
  <si>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</si>
  <si>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</si>
  <si>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</si>
  <si>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</si>
  <si>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</si>
  <si>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</si>
  <si>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</si>
  <si>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</si>
  <si>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</si>
  <si>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</si>
  <si>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</si>
  <si>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</si>
  <si>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</si>
  <si>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</si>
  <si>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</si>
  <si>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</si>
  <si>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</si>
  <si>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</si>
  <si>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</si>
  <si>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</si>
  <si>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</si>
  <si>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</si>
  <si>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</si>
  <si>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</si>
  <si>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</si>
  <si>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</si>
  <si>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</si>
  <si>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</si>
  <si>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</si>
  <si>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</si>
  <si>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</si>
  <si>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</si>
  <si>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</si>
  <si>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</si>
  <si>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</si>
  <si>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</si>
  <si>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</si>
  <si>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</si>
  <si>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</si>
  <si>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</si>
  <si>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</si>
  <si>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</si>
  <si>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20190825 13:39:32</t>
  </si>
  <si>
    <t>13:39:32</t>
  </si>
  <si>
    <t>MPF-2142-20190825-13_39_33</t>
  </si>
  <si>
    <t>DARK-2143-20190825-13_39_41</t>
  </si>
  <si>
    <t>0: Broadleaf</t>
  </si>
  <si>
    <t>13:38:33</t>
  </si>
  <si>
    <t>1/2</t>
  </si>
  <si>
    <t>5</t>
  </si>
  <si>
    <t>11111111</t>
  </si>
  <si>
    <t>oooooooo</t>
  </si>
  <si>
    <t>off</t>
  </si>
  <si>
    <t>20190825 13:41:32</t>
  </si>
  <si>
    <t>13:41:32</t>
  </si>
  <si>
    <t>MPF-2144-20190825-13_41_34</t>
  </si>
  <si>
    <t>DARK-2145-20190825-13_41_41</t>
  </si>
  <si>
    <t>13:40:46</t>
  </si>
  <si>
    <t>20190825 13:43:33</t>
  </si>
  <si>
    <t>13:43:33</t>
  </si>
  <si>
    <t>MPF-2146-20190825-13_43_34</t>
  </si>
  <si>
    <t>DARK-2147-20190825-13_43_42</t>
  </si>
  <si>
    <t>13:42:44</t>
  </si>
  <si>
    <t>20190825 13:45:33</t>
  </si>
  <si>
    <t>13:45:33</t>
  </si>
  <si>
    <t>MPF-2148-20190825-13_45_35</t>
  </si>
  <si>
    <t>DARK-2149-20190825-13_45_42</t>
  </si>
  <si>
    <t>13:44:50</t>
  </si>
  <si>
    <t>20190825 13:47:23</t>
  </si>
  <si>
    <t>13:47:23</t>
  </si>
  <si>
    <t>MPF-2150-20190825-13_47_25</t>
  </si>
  <si>
    <t>DARK-2151-20190825-13_47_32</t>
  </si>
  <si>
    <t>13:46:41</t>
  </si>
  <si>
    <t>2/2</t>
  </si>
  <si>
    <t>20190825 13:49:24</t>
  </si>
  <si>
    <t>13:49:24</t>
  </si>
  <si>
    <t>MPF-2152-20190825-13_49_25</t>
  </si>
  <si>
    <t>DARK-2153-20190825-13_49_33</t>
  </si>
  <si>
    <t>13:50:00</t>
  </si>
  <si>
    <t>20190825 13:52:02</t>
  </si>
  <si>
    <t>13:52:02</t>
  </si>
  <si>
    <t>MPF-2154-20190825-13_52_03</t>
  </si>
  <si>
    <t>DARK-2155-20190825-13_52_11</t>
  </si>
  <si>
    <t>13:51:06</t>
  </si>
  <si>
    <t>20190825 13:54:03</t>
  </si>
  <si>
    <t>13:54:03</t>
  </si>
  <si>
    <t>MPF-2156-20190825-13_54_04</t>
  </si>
  <si>
    <t>DARK-2157-20190825-13_54_12</t>
  </si>
  <si>
    <t>13:53:29</t>
  </si>
  <si>
    <t>20190825 13:56:03</t>
  </si>
  <si>
    <t>13:56:03</t>
  </si>
  <si>
    <t>MPF-2158-20190825-13_56_05</t>
  </si>
  <si>
    <t>DARK-2159-20190825-13_56_12</t>
  </si>
  <si>
    <t>13:55:15</t>
  </si>
  <si>
    <t>20190825 13:58:04</t>
  </si>
  <si>
    <t>13:58:04</t>
  </si>
  <si>
    <t>MPF-2160-20190825-13_58_05</t>
  </si>
  <si>
    <t>DARK-2161-20190825-13_58_13</t>
  </si>
  <si>
    <t>13:57:06</t>
  </si>
  <si>
    <t>20190825 14:00:04</t>
  </si>
  <si>
    <t>14:00:04</t>
  </si>
  <si>
    <t>MPF-2162-20190825-14_00_06</t>
  </si>
  <si>
    <t>DARK-2163-20190825-14_00_13</t>
  </si>
  <si>
    <t>13:59:11</t>
  </si>
  <si>
    <t>20190825 14:02:05</t>
  </si>
  <si>
    <t>14:02:05</t>
  </si>
  <si>
    <t>MPF-2164-20190825-14_02_06</t>
  </si>
  <si>
    <t>DARK-2165-20190825-14_02_14</t>
  </si>
  <si>
    <t>14:01:14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</si>
</sst>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Measurements!$I$17:$I$27</c:f>
              <c:numCache>
                <c:formatCode>General</c:formatCode>
                <c:ptCount val="11"/>
                <c:pt idx="0">
                  <c:v>36.506522210880014</c:v>
                </c:pt>
                <c:pt idx="1">
                  <c:v>30.206367347783683</c:v>
                </c:pt>
                <c:pt idx="2">
                  <c:v>24.313045524645027</c:v>
                </c:pt>
                <c:pt idx="3">
                  <c:v>15.447113487397871</c:v>
                </c:pt>
                <c:pt idx="4">
                  <c:v>0.443488498828494</c:v>
                </c:pt>
                <c:pt idx="5">
                  <c:v>38.809543332021377</c:v>
                </c:pt>
                <c:pt idx="6">
                  <c:v>40.39268035630878</c:v>
                </c:pt>
                <c:pt idx="7">
                  <c:v>40.517949573303156</c:v>
                </c:pt>
                <c:pt idx="8">
                  <c:v>40.600418170548195</c:v>
                </c:pt>
                <c:pt idx="9">
                  <c:v>40.145953636363828</c:v>
                </c:pt>
                <c:pt idx="10">
                  <c:v>39.452327990178503</c:v>
                </c:pt>
              </c:numCache>
            </c:numRef>
          </c:xVal>
          <c:yVal>
            <c:numRef>
              <c:f>Measurements!$K$17:$K$27</c:f>
              <c:numCache>
                <c:formatCode>General</c:formatCode>
                <c:ptCount val="11"/>
                <c:pt idx="0">
                  <c:v>72.158143583967131</c:v>
                </c:pt>
                <c:pt idx="1">
                  <c:v>46.03087625129065</c:v>
                </c:pt>
                <c:pt idx="2">
                  <c:v>33.599936921202392</c:v>
                </c:pt>
                <c:pt idx="3">
                  <c:v>17.052635614186435</c:v>
                </c:pt>
                <c:pt idx="4">
                  <c:v>-6.2408590537363544</c:v>
                </c:pt>
                <c:pt idx="5">
                  <c:v>140.03420604845013</c:v>
                </c:pt>
                <c:pt idx="6">
                  <c:v>185.63886521997577</c:v>
                </c:pt>
                <c:pt idx="7">
                  <c:v>229.78813561637651</c:v>
                </c:pt>
                <c:pt idx="8">
                  <c:v>252.39327938461886</c:v>
                </c:pt>
                <c:pt idx="9">
                  <c:v>283.96978117397799</c:v>
                </c:pt>
                <c:pt idx="10">
                  <c:v>349.21266699491446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2A-4963-BBC5-759CD3FB3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9496"/>
        <c:axId val="82121136"/>
      </c:scatterChart>
      <c:valAx>
        <c:axId val="8211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1136"/>
        <c:crosses val="autoZero"/>
        <c:crossBetween val="midCat"/>
      </c:valAx>
      <c:valAx>
        <c:axId val="82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1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11</xdr:row>
      <xdr:rowOff>185737</xdr:rowOff>
    </xdr:from>
    <xdr:to>
      <xdr:col>23</xdr:col>
      <xdr:colOff>76200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F0D0E-51F6-4411-BB38-82ABAB45E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M27"/>
  <sheetViews>
    <sheetView tabSelected="1" topLeftCell="A8" workbookViewId="0">
      <selection activeCell="L11" sqref="L11"/>
    </sheetView>
  </sheetViews>
  <sheetFormatPr defaultRowHeight="15" x14ac:dyDescent="0.25"/>
  <sheetData>
    <row r="2" spans="1:169" x14ac:dyDescent="0.25">
      <c r="A2" t="s">
        <v>25</v>
      </c>
      <c r="B2" t="s">
        <v>26</v>
      </c>
      <c r="C2" t="s">
        <v>28</v>
      </c>
      <c r="D2" t="s">
        <v>30</v>
      </c>
    </row>
    <row r="3" spans="1:169" x14ac:dyDescent="0.25">
      <c r="B3" t="s">
        <v>27</v>
      </c>
      <c r="C3" t="s">
        <v>29</v>
      </c>
      <c r="D3" t="s">
        <v>15</v>
      </c>
    </row>
    <row r="4" spans="1:169" x14ac:dyDescent="0.25">
      <c r="A4" t="s">
        <v>31</v>
      </c>
      <c r="B4" t="s">
        <v>32</v>
      </c>
      <c r="C4" t="s">
        <v>33</v>
      </c>
      <c r="D4" t="s">
        <v>34</v>
      </c>
    </row>
    <row r="5" spans="1:169" x14ac:dyDescent="0.25">
      <c r="B5">
        <v>6</v>
      </c>
      <c r="C5">
        <v>0.5</v>
      </c>
      <c r="D5">
        <v>2</v>
      </c>
    </row>
    <row r="6" spans="1:16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</row>
    <row r="7" spans="1:169" x14ac:dyDescent="0.25">
      <c r="B7">
        <v>0</v>
      </c>
      <c r="C7">
        <v>1</v>
      </c>
      <c r="D7">
        <v>0</v>
      </c>
      <c r="E7">
        <v>0</v>
      </c>
    </row>
    <row r="8" spans="1:169" x14ac:dyDescent="0.25">
      <c r="A8" t="s">
        <v>40</v>
      </c>
      <c r="B8" t="s">
        <v>41</v>
      </c>
      <c r="C8" t="s">
        <v>43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</row>
    <row r="9" spans="1:169" x14ac:dyDescent="0.25">
      <c r="B9" t="s">
        <v>42</v>
      </c>
      <c r="C9" t="s">
        <v>44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69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169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69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72</v>
      </c>
      <c r="H12" t="s">
        <v>74</v>
      </c>
    </row>
    <row r="13" spans="1:169" x14ac:dyDescent="0.25">
      <c r="B13">
        <v>-6276</v>
      </c>
      <c r="C13">
        <v>6.6</v>
      </c>
      <c r="D13">
        <v>1.7090000000000001E-5</v>
      </c>
      <c r="E13">
        <v>3.11</v>
      </c>
      <c r="F13" t="s">
        <v>71</v>
      </c>
      <c r="G13" t="s">
        <v>73</v>
      </c>
      <c r="H13">
        <v>2</v>
      </c>
    </row>
    <row r="14" spans="1:169" x14ac:dyDescent="0.25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76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81</v>
      </c>
      <c r="BS14" t="s">
        <v>81</v>
      </c>
      <c r="BT14" t="s">
        <v>81</v>
      </c>
      <c r="BU14" t="s">
        <v>81</v>
      </c>
      <c r="BV14" t="s">
        <v>31</v>
      </c>
      <c r="BW14" t="s">
        <v>82</v>
      </c>
      <c r="BX14" t="s">
        <v>82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  <c r="CD14" t="s">
        <v>82</v>
      </c>
      <c r="CE14" t="s">
        <v>82</v>
      </c>
      <c r="CF14" t="s">
        <v>82</v>
      </c>
      <c r="CG14" t="s">
        <v>82</v>
      </c>
      <c r="CH14" t="s">
        <v>82</v>
      </c>
      <c r="CI14" t="s">
        <v>82</v>
      </c>
      <c r="CJ14" t="s">
        <v>82</v>
      </c>
      <c r="CK14" t="s">
        <v>83</v>
      </c>
      <c r="CL14" t="s">
        <v>83</v>
      </c>
      <c r="CM14" t="s">
        <v>83</v>
      </c>
      <c r="CN14" t="s">
        <v>83</v>
      </c>
      <c r="CO14" t="s">
        <v>83</v>
      </c>
      <c r="CP14" t="s">
        <v>83</v>
      </c>
      <c r="CQ14" t="s">
        <v>83</v>
      </c>
      <c r="CR14" t="s">
        <v>83</v>
      </c>
      <c r="CS14" t="s">
        <v>83</v>
      </c>
      <c r="CT14" t="s">
        <v>83</v>
      </c>
      <c r="CU14" t="s">
        <v>83</v>
      </c>
      <c r="CV14" t="s">
        <v>83</v>
      </c>
      <c r="CW14" t="s">
        <v>83</v>
      </c>
      <c r="CX14" t="s">
        <v>83</v>
      </c>
      <c r="CY14" t="s">
        <v>83</v>
      </c>
      <c r="CZ14" t="s">
        <v>83</v>
      </c>
      <c r="DA14" t="s">
        <v>83</v>
      </c>
      <c r="DB14" t="s">
        <v>84</v>
      </c>
      <c r="DC14" t="s">
        <v>84</v>
      </c>
      <c r="DD14" t="s">
        <v>84</v>
      </c>
      <c r="DE14" t="s">
        <v>84</v>
      </c>
      <c r="DF14" t="s">
        <v>84</v>
      </c>
      <c r="DG14" t="s">
        <v>85</v>
      </c>
      <c r="DH14" t="s">
        <v>85</v>
      </c>
      <c r="DI14" t="s">
        <v>85</v>
      </c>
      <c r="DJ14" t="s">
        <v>85</v>
      </c>
      <c r="DK14" t="s">
        <v>85</v>
      </c>
      <c r="DL14" t="s">
        <v>85</v>
      </c>
      <c r="DM14" t="s">
        <v>85</v>
      </c>
      <c r="DN14" t="s">
        <v>85</v>
      </c>
      <c r="DO14" t="s">
        <v>85</v>
      </c>
      <c r="DP14" t="s">
        <v>86</v>
      </c>
      <c r="DQ14" t="s">
        <v>86</v>
      </c>
      <c r="DR14" t="s">
        <v>86</v>
      </c>
      <c r="DS14" t="s">
        <v>86</v>
      </c>
      <c r="DT14" t="s">
        <v>86</v>
      </c>
      <c r="DU14" t="s">
        <v>86</v>
      </c>
      <c r="DV14" t="s">
        <v>86</v>
      </c>
      <c r="DW14" t="s">
        <v>86</v>
      </c>
      <c r="DX14" t="s">
        <v>86</v>
      </c>
      <c r="DY14" t="s">
        <v>86</v>
      </c>
      <c r="DZ14" t="s">
        <v>86</v>
      </c>
      <c r="EA14" t="s">
        <v>87</v>
      </c>
      <c r="EB14" t="s">
        <v>87</v>
      </c>
      <c r="EC14" t="s">
        <v>87</v>
      </c>
      <c r="ED14" t="s">
        <v>87</v>
      </c>
      <c r="EE14" t="s">
        <v>87</v>
      </c>
      <c r="EF14" t="s">
        <v>87</v>
      </c>
      <c r="EG14" t="s">
        <v>87</v>
      </c>
      <c r="EH14" t="s">
        <v>87</v>
      </c>
      <c r="EI14" t="s">
        <v>87</v>
      </c>
      <c r="EJ14" t="s">
        <v>87</v>
      </c>
      <c r="EK14" t="s">
        <v>87</v>
      </c>
      <c r="EL14" t="s">
        <v>87</v>
      </c>
      <c r="EM14" t="s">
        <v>87</v>
      </c>
      <c r="EN14" t="s">
        <v>87</v>
      </c>
      <c r="EO14" t="s">
        <v>87</v>
      </c>
      <c r="EP14" t="s">
        <v>87</v>
      </c>
      <c r="EQ14" t="s">
        <v>87</v>
      </c>
      <c r="ER14" t="s">
        <v>87</v>
      </c>
      <c r="ES14" t="s">
        <v>87</v>
      </c>
      <c r="ET14" t="s">
        <v>88</v>
      </c>
      <c r="EU14" t="s">
        <v>88</v>
      </c>
      <c r="EV14" t="s">
        <v>88</v>
      </c>
      <c r="EW14" t="s">
        <v>88</v>
      </c>
      <c r="EX14" t="s">
        <v>88</v>
      </c>
      <c r="EY14" t="s">
        <v>88</v>
      </c>
      <c r="EZ14" t="s">
        <v>88</v>
      </c>
      <c r="FA14" t="s">
        <v>88</v>
      </c>
      <c r="FB14" t="s">
        <v>88</v>
      </c>
      <c r="FC14" t="s">
        <v>88</v>
      </c>
      <c r="FD14" t="s">
        <v>88</v>
      </c>
      <c r="FE14" t="s">
        <v>88</v>
      </c>
      <c r="FF14" t="s">
        <v>88</v>
      </c>
      <c r="FG14" t="s">
        <v>88</v>
      </c>
      <c r="FH14" t="s">
        <v>88</v>
      </c>
      <c r="FI14" t="s">
        <v>88</v>
      </c>
      <c r="FJ14" t="s">
        <v>88</v>
      </c>
      <c r="FK14" t="s">
        <v>88</v>
      </c>
      <c r="FL14" t="s">
        <v>88</v>
      </c>
      <c r="FM14" t="s">
        <v>88</v>
      </c>
    </row>
    <row r="15" spans="1:169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78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157</v>
      </c>
      <c r="BS15" t="s">
        <v>158</v>
      </c>
      <c r="BT15" t="s">
        <v>159</v>
      </c>
      <c r="BU15" t="s">
        <v>160</v>
      </c>
      <c r="BV15" t="s">
        <v>161</v>
      </c>
      <c r="BW15" t="s">
        <v>95</v>
      </c>
      <c r="BX15" t="s">
        <v>162</v>
      </c>
      <c r="BY15" t="s">
        <v>163</v>
      </c>
      <c r="BZ15" t="s">
        <v>164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173</v>
      </c>
      <c r="CJ15" t="s">
        <v>174</v>
      </c>
      <c r="CK15" t="s">
        <v>175</v>
      </c>
      <c r="CL15" t="s">
        <v>176</v>
      </c>
      <c r="CM15" t="s">
        <v>177</v>
      </c>
      <c r="CN15" t="s">
        <v>178</v>
      </c>
      <c r="CO15" t="s">
        <v>179</v>
      </c>
      <c r="CP15" t="s">
        <v>180</v>
      </c>
      <c r="CQ15" t="s">
        <v>181</v>
      </c>
      <c r="CR15" t="s">
        <v>182</v>
      </c>
      <c r="CS15" t="s">
        <v>183</v>
      </c>
      <c r="CT15" t="s">
        <v>184</v>
      </c>
      <c r="CU15" t="s">
        <v>185</v>
      </c>
      <c r="CV15" t="s">
        <v>186</v>
      </c>
      <c r="CW15" t="s">
        <v>187</v>
      </c>
      <c r="CX15" t="s">
        <v>188</v>
      </c>
      <c r="CY15" t="s">
        <v>189</v>
      </c>
      <c r="CZ15" t="s">
        <v>190</v>
      </c>
      <c r="DA15" t="s">
        <v>191</v>
      </c>
      <c r="DB15" t="s">
        <v>192</v>
      </c>
      <c r="DC15" t="s">
        <v>193</v>
      </c>
      <c r="DD15" t="s">
        <v>194</v>
      </c>
      <c r="DE15" t="s">
        <v>195</v>
      </c>
      <c r="DF15" t="s">
        <v>196</v>
      </c>
      <c r="DG15" t="s">
        <v>90</v>
      </c>
      <c r="DH15" t="s">
        <v>93</v>
      </c>
      <c r="DI15" t="s">
        <v>197</v>
      </c>
      <c r="DJ15" t="s">
        <v>198</v>
      </c>
      <c r="DK15" t="s">
        <v>199</v>
      </c>
      <c r="DL15" t="s">
        <v>200</v>
      </c>
      <c r="DM15" t="s">
        <v>201</v>
      </c>
      <c r="DN15" t="s">
        <v>202</v>
      </c>
      <c r="DO15" t="s">
        <v>203</v>
      </c>
      <c r="DP15" t="s">
        <v>204</v>
      </c>
      <c r="DQ15" t="s">
        <v>205</v>
      </c>
      <c r="DR15" t="s">
        <v>206</v>
      </c>
      <c r="DS15" t="s">
        <v>207</v>
      </c>
      <c r="DT15" t="s">
        <v>208</v>
      </c>
      <c r="DU15" t="s">
        <v>209</v>
      </c>
      <c r="DV15" t="s">
        <v>210</v>
      </c>
      <c r="DW15" t="s">
        <v>211</v>
      </c>
      <c r="DX15" t="s">
        <v>212</v>
      </c>
      <c r="DY15" t="s">
        <v>213</v>
      </c>
      <c r="DZ15" t="s">
        <v>214</v>
      </c>
      <c r="EA15" t="s">
        <v>215</v>
      </c>
      <c r="EB15" t="s">
        <v>216</v>
      </c>
      <c r="EC15" t="s">
        <v>217</v>
      </c>
      <c r="ED15" t="s">
        <v>218</v>
      </c>
      <c r="EE15" t="s">
        <v>219</v>
      </c>
      <c r="EF15" t="s">
        <v>220</v>
      </c>
      <c r="EG15" t="s">
        <v>221</v>
      </c>
      <c r="EH15" t="s">
        <v>222</v>
      </c>
      <c r="EI15" t="s">
        <v>223</v>
      </c>
      <c r="EJ15" t="s">
        <v>224</v>
      </c>
      <c r="EK15" t="s">
        <v>225</v>
      </c>
      <c r="EL15" t="s">
        <v>226</v>
      </c>
      <c r="EM15" t="s">
        <v>227</v>
      </c>
      <c r="EN15" t="s">
        <v>228</v>
      </c>
      <c r="EO15" t="s">
        <v>229</v>
      </c>
      <c r="EP15" t="s">
        <v>230</v>
      </c>
      <c r="EQ15" t="s">
        <v>231</v>
      </c>
      <c r="ER15" t="s">
        <v>232</v>
      </c>
      <c r="ES15" t="s">
        <v>233</v>
      </c>
      <c r="ET15" t="s">
        <v>234</v>
      </c>
      <c r="EU15" t="s">
        <v>235</v>
      </c>
      <c r="EV15" t="s">
        <v>236</v>
      </c>
      <c r="EW15" t="s">
        <v>237</v>
      </c>
      <c r="EX15" t="s">
        <v>238</v>
      </c>
      <c r="EY15" t="s">
        <v>239</v>
      </c>
      <c r="EZ15" t="s">
        <v>240</v>
      </c>
      <c r="FA15" t="s">
        <v>241</v>
      </c>
      <c r="FB15" t="s">
        <v>242</v>
      </c>
      <c r="FC15" t="s">
        <v>243</v>
      </c>
      <c r="FD15" t="s">
        <v>244</v>
      </c>
      <c r="FE15" t="s">
        <v>245</v>
      </c>
      <c r="FF15" t="s">
        <v>246</v>
      </c>
      <c r="FG15" t="s">
        <v>247</v>
      </c>
      <c r="FH15" t="s">
        <v>248</v>
      </c>
      <c r="FI15" t="s">
        <v>249</v>
      </c>
      <c r="FJ15" t="s">
        <v>250</v>
      </c>
      <c r="FK15" t="s">
        <v>251</v>
      </c>
      <c r="FL15" t="s">
        <v>252</v>
      </c>
      <c r="FM15" t="s">
        <v>253</v>
      </c>
    </row>
    <row r="16" spans="1:169" x14ac:dyDescent="0.25">
      <c r="B16" t="s">
        <v>254</v>
      </c>
      <c r="C16" t="s">
        <v>254</v>
      </c>
      <c r="G16" t="s">
        <v>254</v>
      </c>
      <c r="H16" t="s">
        <v>255</v>
      </c>
      <c r="I16" t="s">
        <v>256</v>
      </c>
      <c r="J16" t="s">
        <v>257</v>
      </c>
      <c r="K16" t="s">
        <v>257</v>
      </c>
      <c r="L16" t="s">
        <v>167</v>
      </c>
      <c r="M16" t="s">
        <v>167</v>
      </c>
      <c r="N16" t="s">
        <v>255</v>
      </c>
      <c r="O16" t="s">
        <v>255</v>
      </c>
      <c r="P16" t="s">
        <v>255</v>
      </c>
      <c r="Q16" t="s">
        <v>255</v>
      </c>
      <c r="R16" t="s">
        <v>258</v>
      </c>
      <c r="S16" t="s">
        <v>259</v>
      </c>
      <c r="T16" t="s">
        <v>259</v>
      </c>
      <c r="U16" t="s">
        <v>260</v>
      </c>
      <c r="V16" t="s">
        <v>261</v>
      </c>
      <c r="W16" t="s">
        <v>260</v>
      </c>
      <c r="X16" t="s">
        <v>260</v>
      </c>
      <c r="Y16" t="s">
        <v>260</v>
      </c>
      <c r="Z16" t="s">
        <v>258</v>
      </c>
      <c r="AA16" t="s">
        <v>258</v>
      </c>
      <c r="AB16" t="s">
        <v>258</v>
      </c>
      <c r="AC16" t="s">
        <v>258</v>
      </c>
      <c r="AG16" t="s">
        <v>262</v>
      </c>
      <c r="AH16" t="s">
        <v>261</v>
      </c>
      <c r="AJ16" t="s">
        <v>261</v>
      </c>
      <c r="AK16" t="s">
        <v>262</v>
      </c>
      <c r="AQ16" t="s">
        <v>256</v>
      </c>
      <c r="AW16" t="s">
        <v>256</v>
      </c>
      <c r="AX16" t="s">
        <v>256</v>
      </c>
      <c r="AY16" t="s">
        <v>256</v>
      </c>
      <c r="BA16" t="s">
        <v>263</v>
      </c>
      <c r="BK16" t="s">
        <v>264</v>
      </c>
      <c r="BL16" t="s">
        <v>264</v>
      </c>
      <c r="BM16" t="s">
        <v>264</v>
      </c>
      <c r="BN16" t="s">
        <v>256</v>
      </c>
      <c r="BP16" t="s">
        <v>265</v>
      </c>
      <c r="BR16" t="s">
        <v>256</v>
      </c>
      <c r="BS16" t="s">
        <v>256</v>
      </c>
      <c r="BU16" t="s">
        <v>266</v>
      </c>
      <c r="BW16" t="s">
        <v>254</v>
      </c>
      <c r="BX16" t="s">
        <v>257</v>
      </c>
      <c r="BY16" t="s">
        <v>257</v>
      </c>
      <c r="BZ16" t="s">
        <v>267</v>
      </c>
      <c r="CA16" t="s">
        <v>267</v>
      </c>
      <c r="CB16" t="s">
        <v>262</v>
      </c>
      <c r="CC16" t="s">
        <v>260</v>
      </c>
      <c r="CD16" t="s">
        <v>260</v>
      </c>
      <c r="CE16" t="s">
        <v>259</v>
      </c>
      <c r="CF16" t="s">
        <v>259</v>
      </c>
      <c r="CG16" t="s">
        <v>259</v>
      </c>
      <c r="CH16" t="s">
        <v>268</v>
      </c>
      <c r="CI16" t="s">
        <v>256</v>
      </c>
      <c r="CJ16" t="s">
        <v>256</v>
      </c>
      <c r="CK16" t="s">
        <v>256</v>
      </c>
      <c r="CP16" t="s">
        <v>256</v>
      </c>
      <c r="CS16" t="s">
        <v>259</v>
      </c>
      <c r="CT16" t="s">
        <v>259</v>
      </c>
      <c r="CU16" t="s">
        <v>259</v>
      </c>
      <c r="CV16" t="s">
        <v>259</v>
      </c>
      <c r="CW16" t="s">
        <v>259</v>
      </c>
      <c r="CX16" t="s">
        <v>256</v>
      </c>
      <c r="CY16" t="s">
        <v>256</v>
      </c>
      <c r="CZ16" t="s">
        <v>256</v>
      </c>
      <c r="DA16" t="s">
        <v>254</v>
      </c>
      <c r="DC16" t="s">
        <v>269</v>
      </c>
      <c r="DD16" t="s">
        <v>269</v>
      </c>
      <c r="DF16" t="s">
        <v>254</v>
      </c>
      <c r="DG16" t="s">
        <v>270</v>
      </c>
      <c r="DJ16" t="s">
        <v>271</v>
      </c>
      <c r="DK16" t="s">
        <v>272</v>
      </c>
      <c r="DL16" t="s">
        <v>271</v>
      </c>
      <c r="DM16" t="s">
        <v>272</v>
      </c>
      <c r="DN16" t="s">
        <v>261</v>
      </c>
      <c r="DO16" t="s">
        <v>261</v>
      </c>
      <c r="DP16" t="s">
        <v>256</v>
      </c>
      <c r="DQ16" t="s">
        <v>273</v>
      </c>
      <c r="DR16" t="s">
        <v>256</v>
      </c>
      <c r="DT16" t="s">
        <v>255</v>
      </c>
      <c r="DU16" t="s">
        <v>274</v>
      </c>
      <c r="DV16" t="s">
        <v>255</v>
      </c>
      <c r="EA16" t="s">
        <v>275</v>
      </c>
      <c r="EB16" t="s">
        <v>275</v>
      </c>
      <c r="EC16" t="s">
        <v>275</v>
      </c>
      <c r="ED16" t="s">
        <v>275</v>
      </c>
      <c r="EE16" t="s">
        <v>275</v>
      </c>
      <c r="EF16" t="s">
        <v>275</v>
      </c>
      <c r="EG16" t="s">
        <v>275</v>
      </c>
      <c r="EH16" t="s">
        <v>275</v>
      </c>
      <c r="EI16" t="s">
        <v>275</v>
      </c>
      <c r="EJ16" t="s">
        <v>275</v>
      </c>
      <c r="EK16" t="s">
        <v>275</v>
      </c>
      <c r="EL16" t="s">
        <v>275</v>
      </c>
      <c r="ES16" t="s">
        <v>275</v>
      </c>
      <c r="ET16" t="s">
        <v>261</v>
      </c>
      <c r="EU16" t="s">
        <v>261</v>
      </c>
      <c r="EV16" t="s">
        <v>271</v>
      </c>
      <c r="EW16" t="s">
        <v>272</v>
      </c>
      <c r="EY16" t="s">
        <v>262</v>
      </c>
      <c r="EZ16" t="s">
        <v>262</v>
      </c>
      <c r="FA16" t="s">
        <v>259</v>
      </c>
      <c r="FB16" t="s">
        <v>259</v>
      </c>
      <c r="FC16" t="s">
        <v>259</v>
      </c>
      <c r="FD16" t="s">
        <v>259</v>
      </c>
      <c r="FE16" t="s">
        <v>259</v>
      </c>
      <c r="FF16" t="s">
        <v>261</v>
      </c>
      <c r="FG16" t="s">
        <v>261</v>
      </c>
      <c r="FH16" t="s">
        <v>261</v>
      </c>
      <c r="FI16" t="s">
        <v>259</v>
      </c>
      <c r="FJ16" t="s">
        <v>257</v>
      </c>
      <c r="FK16" t="s">
        <v>267</v>
      </c>
      <c r="FL16" t="s">
        <v>261</v>
      </c>
      <c r="FM16" t="s">
        <v>261</v>
      </c>
    </row>
    <row r="17" spans="1:169" x14ac:dyDescent="0.25">
      <c r="A17">
        <v>1</v>
      </c>
      <c r="B17">
        <v>1566758372.2</v>
      </c>
      <c r="C17">
        <v>0</v>
      </c>
      <c r="D17" t="s">
        <v>276</v>
      </c>
      <c r="E17" t="s">
        <v>277</v>
      </c>
      <c r="G17">
        <v>1566758372.2</v>
      </c>
      <c r="H17">
        <f t="shared" ref="H17:H27" si="0">CB17*AI17*(BZ17-CA17)/(100*$B$5*(1000-AI17*BZ17))</f>
        <v>3.7647178367358524E-3</v>
      </c>
      <c r="I17">
        <f t="shared" ref="I17:I27" si="1">CB17*AI17*(BY17-BX17*(1000-AI17*CA17)/(1000-AI17*BZ17))/(100*$B$5)</f>
        <v>36.506522210880014</v>
      </c>
      <c r="J17">
        <f t="shared" ref="J17:J27" si="2">BX17 - IF(AI17&gt;1, I17*$B$5*100/(AK17*CH17), 0)</f>
        <v>354.52600000000001</v>
      </c>
      <c r="K17">
        <f t="shared" ref="K17:K27" si="3">((Q17-H17/2)*J17-I17)/(Q17+H17/2)</f>
        <v>72.158143583967131</v>
      </c>
      <c r="L17">
        <f t="shared" ref="L17:L27" si="4">K17*(CC17+CD17)/1000</f>
        <v>7.1662451268347187</v>
      </c>
      <c r="M17">
        <f t="shared" ref="M17:M27" si="5">(BX17 - IF(AI17&gt;1, I17*$B$5*100/(AK17*CH17), 0))*(CC17+CD17)/1000</f>
        <v>35.209057407079797</v>
      </c>
      <c r="N17">
        <f t="shared" ref="N17:N27" si="6">2/((1/P17-1/O17)+SIGN(P17)*SQRT((1/P17-1/O17)*(1/P17-1/O17) + 4*$C$5/(($C$5+1)*($C$5+1))*(2*1/P17*1/O17-1/O17*1/O17)))</f>
        <v>0.22126868667379732</v>
      </c>
      <c r="O17">
        <f t="shared" ref="O17:O27" si="7">AF17+AE17*$B$5+AD17*$B$5*$B$5</f>
        <v>2.2490778786345795</v>
      </c>
      <c r="P17">
        <f t="shared" ref="P17:P27" si="8">H17*(1000-(1000*0.61365*EXP(17.502*T17/(240.97+T17))/(CC17+CD17)+BZ17)/2)/(1000*0.61365*EXP(17.502*T17/(240.97+T17))/(CC17+CD17)-BZ17)</f>
        <v>0.20984719334660254</v>
      </c>
      <c r="Q17">
        <f t="shared" ref="Q17:Q27" si="9">1/(($C$5+1)/(N17/1.6)+1/(O17/1.37)) + $C$5/(($C$5+1)/(N17/1.6) + $C$5/(O17/1.37))</f>
        <v>0.1321315229978246</v>
      </c>
      <c r="R17">
        <f t="shared" ref="R17:R27" si="10">(BS17*BU17)</f>
        <v>321.43287727638403</v>
      </c>
      <c r="S17">
        <f t="shared" ref="S17:S27" si="11">(CE17+(R17+2*0.95*0.0000000567*(((CE17+$B$7)+273)^4-(CE17+273)^4)-44100*H17)/(1.84*29.3*O17+8*0.95*0.0000000567*(CE17+273)^3))</f>
        <v>27.134038476812371</v>
      </c>
      <c r="T17">
        <f t="shared" ref="T17:T27" si="12">($C$7*CF17+$D$7*CG17+$E$7*S17)</f>
        <v>27.055</v>
      </c>
      <c r="U17">
        <f t="shared" ref="U17:U27" si="13">0.61365*EXP(17.502*T17/(240.97+T17))</f>
        <v>3.5907377164749841</v>
      </c>
      <c r="V17">
        <f t="shared" ref="V17:V27" si="14">(W17/X17*100)</f>
        <v>55.180314193184756</v>
      </c>
      <c r="W17">
        <f t="shared" ref="W17:W27" si="15">BZ17*(CC17+CD17)/1000</f>
        <v>1.8579087636694798</v>
      </c>
      <c r="X17">
        <f t="shared" ref="X17:X27" si="16">0.61365*EXP(17.502*CE17/(240.97+CE17))</f>
        <v>3.3669775006445102</v>
      </c>
      <c r="Y17">
        <f t="shared" ref="Y17:Y27" si="17">(U17-BZ17*(CC17+CD17)/1000)</f>
        <v>1.7328289528055043</v>
      </c>
      <c r="Z17">
        <f t="shared" ref="Z17:Z27" si="18">(-H17*44100)</f>
        <v>-166.0240566000511</v>
      </c>
      <c r="AA17">
        <f t="shared" ref="AA17:AA27" si="19">2*29.3*O17*0.92*(CE17-T17)</f>
        <v>-132.34687081620214</v>
      </c>
      <c r="AB17">
        <f t="shared" ref="AB17:AB27" si="20">2*0.95*0.0000000567*(((CE17+$B$7)+273)^4-(T17+273)^4)</f>
        <v>-12.637249269637341</v>
      </c>
      <c r="AC17">
        <f t="shared" ref="AC17:AC27" si="21">R17+AB17+Z17+AA17</f>
        <v>10.424700590493472</v>
      </c>
      <c r="AD17">
        <v>-4.1158927084349303E-2</v>
      </c>
      <c r="AE17">
        <v>4.6204501372230797E-2</v>
      </c>
      <c r="AF17">
        <v>3.45357224543777</v>
      </c>
      <c r="AG17">
        <v>0</v>
      </c>
      <c r="AH17">
        <v>0</v>
      </c>
      <c r="AI17">
        <f t="shared" ref="AI17:AI27" si="22">IF(AG17*$H$13&gt;=AK17,1,(AK17/(AK17-AG17*$H$13)))</f>
        <v>1</v>
      </c>
      <c r="AJ17">
        <f t="shared" ref="AJ17:AJ27" si="23">(AI17-1)*100</f>
        <v>0</v>
      </c>
      <c r="AK17">
        <f t="shared" ref="AK17:AK27" si="24">MAX(0,($B$13+$C$13*CH17)/(1+$D$13*CH17)*CC17/(CE17+273)*$E$13)</f>
        <v>52665.177125800845</v>
      </c>
      <c r="AL17">
        <v>0</v>
      </c>
      <c r="AM17">
        <v>0</v>
      </c>
      <c r="AN17">
        <v>0</v>
      </c>
      <c r="AO17">
        <f t="shared" ref="AO17:AO27" si="25">AN17-AM17</f>
        <v>0</v>
      </c>
      <c r="AP17" t="e">
        <f t="shared" ref="AP17:AP27" si="26">AO17/AN17</f>
        <v>#DIV/0!</v>
      </c>
      <c r="AQ17">
        <v>-1</v>
      </c>
      <c r="AR17" t="s">
        <v>278</v>
      </c>
      <c r="AS17">
        <v>745.56723076923095</v>
      </c>
      <c r="AT17">
        <v>994.74699999999996</v>
      </c>
      <c r="AU17">
        <f t="shared" ref="AU17:AU27" si="27">1-AS17/AT17</f>
        <v>0.25049562273700654</v>
      </c>
      <c r="AV17">
        <v>0.5</v>
      </c>
      <c r="AW17">
        <f t="shared" ref="AW17:AW27" si="28">BS17</f>
        <v>1681.1631000837706</v>
      </c>
      <c r="AX17">
        <f t="shared" ref="AX17:AX27" si="29">I17</f>
        <v>36.506522210880014</v>
      </c>
      <c r="AY17">
        <f t="shared" ref="AY17:AY27" si="30">AU17*AV17*AW17</f>
        <v>210.56199883898029</v>
      </c>
      <c r="AZ17">
        <f t="shared" ref="AZ17:AZ27" si="31">BE17/AT17</f>
        <v>0.43764595419739893</v>
      </c>
      <c r="BA17">
        <f t="shared" ref="BA17:BA27" si="32">(AX17-AQ17)/AW17</f>
        <v>2.2309865240922253E-2</v>
      </c>
      <c r="BB17">
        <f t="shared" ref="BB17:BB27" si="33">(AN17-AT17)/AT17</f>
        <v>-1</v>
      </c>
      <c r="BC17" t="s">
        <v>279</v>
      </c>
      <c r="BD17">
        <v>559.4</v>
      </c>
      <c r="BE17">
        <f t="shared" ref="BE17:BE27" si="34">AT17-BD17</f>
        <v>435.34699999999998</v>
      </c>
      <c r="BF17">
        <f t="shared" ref="BF17:BF27" si="35">(AT17-AS17)/(AT17-BD17)</f>
        <v>0.57237047511701933</v>
      </c>
      <c r="BG17">
        <f t="shared" ref="BG17:BG27" si="36">(AN17-AT17)/(AN17-BD17)</f>
        <v>1.7782391848409009</v>
      </c>
      <c r="BH17">
        <f t="shared" ref="BH17:BH27" si="37">(AT17-AS17)/(AT17-AM17)</f>
        <v>0.25049562273700654</v>
      </c>
      <c r="BI17" t="e">
        <f t="shared" ref="BI17:BI27" si="38">(AN17-AT17)/(AN17-AM17)</f>
        <v>#DIV/0!</v>
      </c>
      <c r="BJ17">
        <v>2142</v>
      </c>
      <c r="BK17">
        <v>300</v>
      </c>
      <c r="BL17">
        <v>300</v>
      </c>
      <c r="BM17">
        <v>300</v>
      </c>
      <c r="BN17">
        <v>10283.700000000001</v>
      </c>
      <c r="BO17">
        <v>924.322</v>
      </c>
      <c r="BP17">
        <v>-6.8502600000000004E-3</v>
      </c>
      <c r="BQ17">
        <v>1.5488299999999999</v>
      </c>
      <c r="BR17">
        <f t="shared" ref="BR17:BR27" si="39">$B$11*CI17+$C$11*CJ17+$F$11*CK17</f>
        <v>1999.96</v>
      </c>
      <c r="BS17">
        <f t="shared" ref="BS17:BS27" si="40">BR17*BT17</f>
        <v>1681.1631000837706</v>
      </c>
      <c r="BT17">
        <f t="shared" ref="BT17:BT27" si="41">($B$11*$D$9+$C$11*$D$9+$F$11*((CX17+CP17)/MAX(CX17+CP17+CY17, 0.1)*$I$9+CY17/MAX(CX17+CP17+CY17, 0.1)*$J$9))/($B$11+$C$11+$F$11)</f>
        <v>0.84059836200912541</v>
      </c>
      <c r="BU17">
        <f t="shared" ref="BU17:BU27" si="42">($B$11*$K$9+$C$11*$K$9+$F$11*((CX17+CP17)/MAX(CX17+CP17+CY17, 0.1)*$P$9+CY17/MAX(CX17+CP17+CY17, 0.1)*$Q$9))/($B$11+$C$11+$F$11)</f>
        <v>0.19119672401825105</v>
      </c>
      <c r="BV17" t="s">
        <v>280</v>
      </c>
      <c r="BW17">
        <v>1566758372.2</v>
      </c>
      <c r="BX17">
        <v>354.52600000000001</v>
      </c>
      <c r="BY17">
        <v>399.93599999999998</v>
      </c>
      <c r="BZ17">
        <v>18.707599999999999</v>
      </c>
      <c r="CA17">
        <v>14.2744</v>
      </c>
      <c r="CB17">
        <v>499.99400000000003</v>
      </c>
      <c r="CC17">
        <v>99.213099999999997</v>
      </c>
      <c r="CD17">
        <v>9.9947300000000003E-2</v>
      </c>
      <c r="CE17">
        <v>25.9635</v>
      </c>
      <c r="CF17">
        <v>27.055</v>
      </c>
      <c r="CG17">
        <v>999.9</v>
      </c>
      <c r="CH17">
        <v>10004.4</v>
      </c>
      <c r="CI17">
        <v>0</v>
      </c>
      <c r="CJ17">
        <v>999.59900000000005</v>
      </c>
      <c r="CK17">
        <v>1999.96</v>
      </c>
      <c r="CL17">
        <v>0.98000399999999999</v>
      </c>
      <c r="CM17">
        <v>1.9996E-2</v>
      </c>
      <c r="CN17">
        <v>0</v>
      </c>
      <c r="CO17">
        <v>745.77200000000005</v>
      </c>
      <c r="CP17">
        <v>4.99986</v>
      </c>
      <c r="CQ17">
        <v>17938.8</v>
      </c>
      <c r="CR17">
        <v>16271.8</v>
      </c>
      <c r="CS17">
        <v>44.186999999999998</v>
      </c>
      <c r="CT17">
        <v>45.436999999999998</v>
      </c>
      <c r="CU17">
        <v>44.875</v>
      </c>
      <c r="CV17">
        <v>44.125</v>
      </c>
      <c r="CW17">
        <v>26.687000000000001</v>
      </c>
      <c r="CX17">
        <v>1955.07</v>
      </c>
      <c r="CY17">
        <v>39.89</v>
      </c>
      <c r="CZ17">
        <v>0</v>
      </c>
      <c r="DA17">
        <v>1036.7999999523199</v>
      </c>
      <c r="DB17">
        <v>745.56723076923095</v>
      </c>
      <c r="DC17">
        <v>1.2796581096056301</v>
      </c>
      <c r="DD17">
        <v>-4697.3640941508802</v>
      </c>
      <c r="DE17">
        <v>18464.180769230799</v>
      </c>
      <c r="DF17">
        <v>15</v>
      </c>
      <c r="DG17">
        <v>1566758313.7</v>
      </c>
      <c r="DH17" t="s">
        <v>281</v>
      </c>
      <c r="DI17">
        <v>73</v>
      </c>
      <c r="DJ17">
        <v>-0.112</v>
      </c>
      <c r="DK17">
        <v>7.5999999999999998E-2</v>
      </c>
      <c r="DL17">
        <v>400</v>
      </c>
      <c r="DM17">
        <v>14</v>
      </c>
      <c r="DN17">
        <v>7.0000000000000007E-2</v>
      </c>
      <c r="DO17">
        <v>0.02</v>
      </c>
      <c r="DP17">
        <v>36.306922773541501</v>
      </c>
      <c r="DQ17">
        <v>0.46565799197354102</v>
      </c>
      <c r="DR17">
        <v>0.104604013538384</v>
      </c>
      <c r="DS17">
        <v>0</v>
      </c>
      <c r="DT17">
        <v>0.218684649694837</v>
      </c>
      <c r="DU17">
        <v>6.4586531475495697E-3</v>
      </c>
      <c r="DV17">
        <v>1.3626842476999301E-3</v>
      </c>
      <c r="DW17">
        <v>1</v>
      </c>
      <c r="DX17">
        <v>1</v>
      </c>
      <c r="DY17">
        <v>2</v>
      </c>
      <c r="DZ17" t="s">
        <v>282</v>
      </c>
      <c r="EA17">
        <v>1.86676</v>
      </c>
      <c r="EB17">
        <v>1.8632500000000001</v>
      </c>
      <c r="EC17">
        <v>1.8689</v>
      </c>
      <c r="ED17">
        <v>1.8668899999999999</v>
      </c>
      <c r="EE17">
        <v>1.8714900000000001</v>
      </c>
      <c r="EF17">
        <v>1.8640099999999999</v>
      </c>
      <c r="EG17">
        <v>1.8655600000000001</v>
      </c>
      <c r="EH17">
        <v>1.86554</v>
      </c>
      <c r="EI17" t="s">
        <v>283</v>
      </c>
      <c r="EJ17" t="s">
        <v>19</v>
      </c>
      <c r="EK17" t="s">
        <v>19</v>
      </c>
      <c r="EL17" t="s">
        <v>19</v>
      </c>
      <c r="EM17" t="s">
        <v>284</v>
      </c>
      <c r="EN17" t="s">
        <v>285</v>
      </c>
      <c r="EO17" t="s">
        <v>286</v>
      </c>
      <c r="EP17" t="s">
        <v>286</v>
      </c>
      <c r="EQ17" t="s">
        <v>286</v>
      </c>
      <c r="ER17" t="s">
        <v>286</v>
      </c>
      <c r="ES17">
        <v>0</v>
      </c>
      <c r="ET17">
        <v>100</v>
      </c>
      <c r="EU17">
        <v>100</v>
      </c>
      <c r="EV17">
        <v>-0.112</v>
      </c>
      <c r="EW17">
        <v>7.5999999999999998E-2</v>
      </c>
      <c r="EX17">
        <v>2</v>
      </c>
      <c r="EY17">
        <v>510.226</v>
      </c>
      <c r="EZ17">
        <v>520.72</v>
      </c>
      <c r="FA17">
        <v>21.291499999999999</v>
      </c>
      <c r="FB17">
        <v>29.983599999999999</v>
      </c>
      <c r="FC17">
        <v>30.0001</v>
      </c>
      <c r="FD17">
        <v>30.070599999999999</v>
      </c>
      <c r="FE17">
        <v>30.0794</v>
      </c>
      <c r="FF17">
        <v>22.133199999999999</v>
      </c>
      <c r="FG17">
        <v>46.618200000000002</v>
      </c>
      <c r="FH17">
        <v>0</v>
      </c>
      <c r="FI17">
        <v>21.237500000000001</v>
      </c>
      <c r="FJ17">
        <v>400</v>
      </c>
      <c r="FK17">
        <v>14.183199999999999</v>
      </c>
      <c r="FL17">
        <v>101.22199999999999</v>
      </c>
      <c r="FM17">
        <v>101.871</v>
      </c>
    </row>
    <row r="18" spans="1:169" x14ac:dyDescent="0.25">
      <c r="A18">
        <v>2</v>
      </c>
      <c r="B18">
        <v>1566758492.8</v>
      </c>
      <c r="C18">
        <v>120.59999990463299</v>
      </c>
      <c r="D18" t="s">
        <v>287</v>
      </c>
      <c r="E18" t="s">
        <v>288</v>
      </c>
      <c r="G18">
        <v>1566758492.8</v>
      </c>
      <c r="H18">
        <f t="shared" si="0"/>
        <v>3.995168954736227E-3</v>
      </c>
      <c r="I18">
        <f t="shared" si="1"/>
        <v>30.206367347783683</v>
      </c>
      <c r="J18">
        <f t="shared" si="2"/>
        <v>262.47000000000003</v>
      </c>
      <c r="K18">
        <f t="shared" si="3"/>
        <v>46.03087625129065</v>
      </c>
      <c r="L18">
        <f t="shared" si="4"/>
        <v>4.571306711362392</v>
      </c>
      <c r="M18">
        <f t="shared" si="5"/>
        <v>26.065783887780007</v>
      </c>
      <c r="N18">
        <f t="shared" si="6"/>
        <v>0.23938034978111486</v>
      </c>
      <c r="O18">
        <f t="shared" si="7"/>
        <v>2.2419373913922196</v>
      </c>
      <c r="P18">
        <f t="shared" si="8"/>
        <v>0.22603307913065046</v>
      </c>
      <c r="Q18">
        <f t="shared" si="9"/>
        <v>0.14240782061760457</v>
      </c>
      <c r="R18">
        <f t="shared" si="10"/>
        <v>321.46327909126319</v>
      </c>
      <c r="S18">
        <f t="shared" si="11"/>
        <v>27.113651932716813</v>
      </c>
      <c r="T18">
        <f t="shared" si="12"/>
        <v>26.974</v>
      </c>
      <c r="U18">
        <f t="shared" si="13"/>
        <v>3.5736977985573324</v>
      </c>
      <c r="V18">
        <f t="shared" si="14"/>
        <v>55.261463183475236</v>
      </c>
      <c r="W18">
        <f t="shared" si="15"/>
        <v>1.8664638575856001</v>
      </c>
      <c r="X18">
        <f t="shared" si="16"/>
        <v>3.3775143654606063</v>
      </c>
      <c r="Y18">
        <f t="shared" si="17"/>
        <v>1.7072339409717323</v>
      </c>
      <c r="Z18">
        <f t="shared" si="18"/>
        <v>-176.18695090386763</v>
      </c>
      <c r="AA18">
        <f t="shared" si="19"/>
        <v>-115.75464064306485</v>
      </c>
      <c r="AB18">
        <f t="shared" si="20"/>
        <v>-11.086555370113711</v>
      </c>
      <c r="AC18">
        <f t="shared" si="21"/>
        <v>18.435132174216989</v>
      </c>
      <c r="AD18">
        <v>-4.0967040780925397E-2</v>
      </c>
      <c r="AE18">
        <v>4.5989092186473998E-2</v>
      </c>
      <c r="AF18">
        <v>3.4408163063866901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52420.215029773775</v>
      </c>
      <c r="AL18">
        <v>0</v>
      </c>
      <c r="AM18">
        <v>0</v>
      </c>
      <c r="AN18">
        <v>0</v>
      </c>
      <c r="AO18">
        <f t="shared" si="25"/>
        <v>0</v>
      </c>
      <c r="AP18" t="e">
        <f t="shared" si="26"/>
        <v>#DIV/0!</v>
      </c>
      <c r="AQ18">
        <v>-1</v>
      </c>
      <c r="AR18" t="s">
        <v>289</v>
      </c>
      <c r="AS18">
        <v>730.40284615384599</v>
      </c>
      <c r="AT18">
        <v>929.46199999999999</v>
      </c>
      <c r="AU18">
        <f t="shared" si="27"/>
        <v>0.21416599478639686</v>
      </c>
      <c r="AV18">
        <v>0.5</v>
      </c>
      <c r="AW18">
        <f t="shared" si="28"/>
        <v>1681.3151940962741</v>
      </c>
      <c r="AX18">
        <f t="shared" si="29"/>
        <v>30.206367347783683</v>
      </c>
      <c r="AY18">
        <f t="shared" si="30"/>
        <v>180.04027054655623</v>
      </c>
      <c r="AZ18">
        <f t="shared" si="31"/>
        <v>0.39113164389722233</v>
      </c>
      <c r="BA18">
        <f t="shared" si="32"/>
        <v>1.8560688357162833E-2</v>
      </c>
      <c r="BB18">
        <f t="shared" si="33"/>
        <v>-1</v>
      </c>
      <c r="BC18" t="s">
        <v>290</v>
      </c>
      <c r="BD18">
        <v>565.91999999999996</v>
      </c>
      <c r="BE18">
        <f t="shared" si="34"/>
        <v>363.54200000000003</v>
      </c>
      <c r="BF18">
        <f t="shared" si="35"/>
        <v>0.54755476353806154</v>
      </c>
      <c r="BG18">
        <f t="shared" si="36"/>
        <v>1.6423911506926776</v>
      </c>
      <c r="BH18">
        <f t="shared" si="37"/>
        <v>0.21416599478639686</v>
      </c>
      <c r="BI18" t="e">
        <f t="shared" si="38"/>
        <v>#DIV/0!</v>
      </c>
      <c r="BJ18">
        <v>2144</v>
      </c>
      <c r="BK18">
        <v>300</v>
      </c>
      <c r="BL18">
        <v>300</v>
      </c>
      <c r="BM18">
        <v>300</v>
      </c>
      <c r="BN18">
        <v>10281.1</v>
      </c>
      <c r="BO18">
        <v>874.702</v>
      </c>
      <c r="BP18">
        <v>-6.8477900000000003E-3</v>
      </c>
      <c r="BQ18">
        <v>2.5177</v>
      </c>
      <c r="BR18">
        <f t="shared" si="39"/>
        <v>2000.14</v>
      </c>
      <c r="BS18">
        <f t="shared" si="40"/>
        <v>1681.3151940962741</v>
      </c>
      <c r="BT18">
        <f t="shared" si="41"/>
        <v>0.8405987551352776</v>
      </c>
      <c r="BU18">
        <f t="shared" si="42"/>
        <v>0.1911975102705554</v>
      </c>
      <c r="BV18" t="s">
        <v>280</v>
      </c>
      <c r="BW18">
        <v>1566758492.8</v>
      </c>
      <c r="BX18">
        <v>262.47000000000003</v>
      </c>
      <c r="BY18">
        <v>299.97199999999998</v>
      </c>
      <c r="BZ18">
        <v>18.7944</v>
      </c>
      <c r="CA18">
        <v>14.0908</v>
      </c>
      <c r="CB18">
        <v>500.053</v>
      </c>
      <c r="CC18">
        <v>99.209500000000006</v>
      </c>
      <c r="CD18">
        <v>0.100074</v>
      </c>
      <c r="CE18">
        <v>26.016300000000001</v>
      </c>
      <c r="CF18">
        <v>26.974</v>
      </c>
      <c r="CG18">
        <v>999.9</v>
      </c>
      <c r="CH18">
        <v>9958.1200000000008</v>
      </c>
      <c r="CI18">
        <v>0</v>
      </c>
      <c r="CJ18">
        <v>794.58600000000001</v>
      </c>
      <c r="CK18">
        <v>2000.14</v>
      </c>
      <c r="CL18">
        <v>0.97999400000000003</v>
      </c>
      <c r="CM18">
        <v>2.0006400000000001E-2</v>
      </c>
      <c r="CN18">
        <v>0</v>
      </c>
      <c r="CO18">
        <v>729.86900000000003</v>
      </c>
      <c r="CP18">
        <v>4.99986</v>
      </c>
      <c r="CQ18">
        <v>17426.8</v>
      </c>
      <c r="CR18">
        <v>16273.3</v>
      </c>
      <c r="CS18">
        <v>44.25</v>
      </c>
      <c r="CT18">
        <v>45.436999999999998</v>
      </c>
      <c r="CU18">
        <v>44.811999999999998</v>
      </c>
      <c r="CV18">
        <v>44.25</v>
      </c>
      <c r="CW18">
        <v>26.687000000000001</v>
      </c>
      <c r="CX18">
        <v>1955.23</v>
      </c>
      <c r="CY18">
        <v>39.92</v>
      </c>
      <c r="CZ18">
        <v>0</v>
      </c>
      <c r="DA18">
        <v>120.40000009536701</v>
      </c>
      <c r="DB18">
        <v>730.40284615384599</v>
      </c>
      <c r="DC18">
        <v>-4.5970598421511104</v>
      </c>
      <c r="DD18">
        <v>6.4205123388917897</v>
      </c>
      <c r="DE18">
        <v>17436.323076923101</v>
      </c>
      <c r="DF18">
        <v>15</v>
      </c>
      <c r="DG18">
        <v>1566758446.7</v>
      </c>
      <c r="DH18" t="s">
        <v>291</v>
      </c>
      <c r="DI18">
        <v>74</v>
      </c>
      <c r="DJ18">
        <v>-0.26700000000000002</v>
      </c>
      <c r="DK18">
        <v>7.3999999999999996E-2</v>
      </c>
      <c r="DL18">
        <v>300</v>
      </c>
      <c r="DM18">
        <v>14</v>
      </c>
      <c r="DN18">
        <v>0.04</v>
      </c>
      <c r="DO18">
        <v>0.02</v>
      </c>
      <c r="DP18">
        <v>29.720826517151401</v>
      </c>
      <c r="DQ18">
        <v>1.0022306901406099</v>
      </c>
      <c r="DR18">
        <v>0.21087917916798099</v>
      </c>
      <c r="DS18">
        <v>0</v>
      </c>
      <c r="DT18">
        <v>0.231855071610609</v>
      </c>
      <c r="DU18">
        <v>3.2125885121020999E-2</v>
      </c>
      <c r="DV18">
        <v>6.7019145854212599E-3</v>
      </c>
      <c r="DW18">
        <v>1</v>
      </c>
      <c r="DX18">
        <v>1</v>
      </c>
      <c r="DY18">
        <v>2</v>
      </c>
      <c r="DZ18" t="s">
        <v>282</v>
      </c>
      <c r="EA18">
        <v>1.86676</v>
      </c>
      <c r="EB18">
        <v>1.8632500000000001</v>
      </c>
      <c r="EC18">
        <v>1.8689</v>
      </c>
      <c r="ED18">
        <v>1.8669100000000001</v>
      </c>
      <c r="EE18">
        <v>1.8714900000000001</v>
      </c>
      <c r="EF18">
        <v>1.8640099999999999</v>
      </c>
      <c r="EG18">
        <v>1.8655600000000001</v>
      </c>
      <c r="EH18">
        <v>1.86554</v>
      </c>
      <c r="EI18" t="s">
        <v>283</v>
      </c>
      <c r="EJ18" t="s">
        <v>19</v>
      </c>
      <c r="EK18" t="s">
        <v>19</v>
      </c>
      <c r="EL18" t="s">
        <v>19</v>
      </c>
      <c r="EM18" t="s">
        <v>284</v>
      </c>
      <c r="EN18" t="s">
        <v>285</v>
      </c>
      <c r="EO18" t="s">
        <v>286</v>
      </c>
      <c r="EP18" t="s">
        <v>286</v>
      </c>
      <c r="EQ18" t="s">
        <v>286</v>
      </c>
      <c r="ER18" t="s">
        <v>286</v>
      </c>
      <c r="ES18">
        <v>0</v>
      </c>
      <c r="ET18">
        <v>100</v>
      </c>
      <c r="EU18">
        <v>100</v>
      </c>
      <c r="EV18">
        <v>-0.26700000000000002</v>
      </c>
      <c r="EW18">
        <v>7.3999999999999996E-2</v>
      </c>
      <c r="EX18">
        <v>2</v>
      </c>
      <c r="EY18">
        <v>509.99700000000001</v>
      </c>
      <c r="EZ18">
        <v>520.279</v>
      </c>
      <c r="FA18">
        <v>21.627800000000001</v>
      </c>
      <c r="FB18">
        <v>29.919799999999999</v>
      </c>
      <c r="FC18">
        <v>29.9999</v>
      </c>
      <c r="FD18">
        <v>30.006599999999999</v>
      </c>
      <c r="FE18">
        <v>30.0153</v>
      </c>
      <c r="FF18">
        <v>17.646799999999999</v>
      </c>
      <c r="FG18">
        <v>47.225000000000001</v>
      </c>
      <c r="FH18">
        <v>0</v>
      </c>
      <c r="FI18">
        <v>21.6448</v>
      </c>
      <c r="FJ18">
        <v>300</v>
      </c>
      <c r="FK18">
        <v>13.9864</v>
      </c>
      <c r="FL18">
        <v>101.233</v>
      </c>
      <c r="FM18">
        <v>101.88500000000001</v>
      </c>
    </row>
    <row r="19" spans="1:169" x14ac:dyDescent="0.25">
      <c r="A19">
        <v>3</v>
      </c>
      <c r="B19">
        <v>1566758613.3</v>
      </c>
      <c r="C19">
        <v>241.09999990463299</v>
      </c>
      <c r="D19" t="s">
        <v>292</v>
      </c>
      <c r="E19" t="s">
        <v>293</v>
      </c>
      <c r="G19">
        <v>1566758613.3</v>
      </c>
      <c r="H19">
        <f t="shared" si="0"/>
        <v>5.0029444893896239E-3</v>
      </c>
      <c r="I19">
        <f t="shared" si="1"/>
        <v>24.313045524645027</v>
      </c>
      <c r="J19">
        <f t="shared" si="2"/>
        <v>169.82300000000001</v>
      </c>
      <c r="K19">
        <f t="shared" si="3"/>
        <v>33.599936921202392</v>
      </c>
      <c r="L19">
        <f t="shared" si="4"/>
        <v>3.3365901264568931</v>
      </c>
      <c r="M19">
        <f t="shared" si="5"/>
        <v>16.864012166872001</v>
      </c>
      <c r="N19">
        <f t="shared" si="6"/>
        <v>0.3106284904068925</v>
      </c>
      <c r="O19">
        <f t="shared" si="7"/>
        <v>2.2460573515267206</v>
      </c>
      <c r="P19">
        <f t="shared" si="8"/>
        <v>0.28858409703934063</v>
      </c>
      <c r="Q19">
        <f t="shared" si="9"/>
        <v>0.18221512418150224</v>
      </c>
      <c r="R19">
        <f t="shared" si="10"/>
        <v>321.44564521909405</v>
      </c>
      <c r="S19">
        <f t="shared" si="11"/>
        <v>27.078641112262364</v>
      </c>
      <c r="T19">
        <f t="shared" si="12"/>
        <v>26.9955</v>
      </c>
      <c r="U19">
        <f t="shared" si="13"/>
        <v>3.5782138438038662</v>
      </c>
      <c r="V19">
        <f t="shared" si="14"/>
        <v>55.380251916825806</v>
      </c>
      <c r="W19">
        <f t="shared" si="15"/>
        <v>1.9041935739320002</v>
      </c>
      <c r="X19">
        <f t="shared" si="16"/>
        <v>3.438398179899687</v>
      </c>
      <c r="Y19">
        <f t="shared" si="17"/>
        <v>1.674020269871866</v>
      </c>
      <c r="Z19">
        <f t="shared" si="18"/>
        <v>-220.62985198208241</v>
      </c>
      <c r="AA19">
        <f t="shared" si="19"/>
        <v>-81.965444599945741</v>
      </c>
      <c r="AB19">
        <f t="shared" si="20"/>
        <v>-7.8486546231056886</v>
      </c>
      <c r="AC19">
        <f t="shared" si="21"/>
        <v>11.001694013960204</v>
      </c>
      <c r="AD19">
        <v>-4.1077689494748999E-2</v>
      </c>
      <c r="AE19">
        <v>4.6113305061100798E-2</v>
      </c>
      <c r="AF19">
        <v>3.4481743429710798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52502.892483336567</v>
      </c>
      <c r="AL19">
        <v>0</v>
      </c>
      <c r="AM19">
        <v>0</v>
      </c>
      <c r="AN19">
        <v>0</v>
      </c>
      <c r="AO19">
        <f t="shared" si="25"/>
        <v>0</v>
      </c>
      <c r="AP19" t="e">
        <f t="shared" si="26"/>
        <v>#DIV/0!</v>
      </c>
      <c r="AQ19">
        <v>-1</v>
      </c>
      <c r="AR19" t="s">
        <v>294</v>
      </c>
      <c r="AS19">
        <v>726.46503846153803</v>
      </c>
      <c r="AT19">
        <v>885.88300000000004</v>
      </c>
      <c r="AU19">
        <f t="shared" si="27"/>
        <v>0.17995374280628706</v>
      </c>
      <c r="AV19">
        <v>0.5</v>
      </c>
      <c r="AW19">
        <f t="shared" si="28"/>
        <v>1681.2303000837671</v>
      </c>
      <c r="AX19">
        <f t="shared" si="29"/>
        <v>24.313045524645027</v>
      </c>
      <c r="AY19">
        <f t="shared" si="30"/>
        <v>151.27184250970552</v>
      </c>
      <c r="AZ19">
        <f t="shared" si="31"/>
        <v>0.34975611903603532</v>
      </c>
      <c r="BA19">
        <f t="shared" si="32"/>
        <v>1.5056262978001174E-2</v>
      </c>
      <c r="BB19">
        <f t="shared" si="33"/>
        <v>-1</v>
      </c>
      <c r="BC19" t="s">
        <v>295</v>
      </c>
      <c r="BD19">
        <v>576.04</v>
      </c>
      <c r="BE19">
        <f t="shared" si="34"/>
        <v>309.84300000000007</v>
      </c>
      <c r="BF19">
        <f t="shared" si="35"/>
        <v>0.51451206429857044</v>
      </c>
      <c r="BG19">
        <f t="shared" si="36"/>
        <v>1.5378845219082009</v>
      </c>
      <c r="BH19">
        <f t="shared" si="37"/>
        <v>0.17995374280628706</v>
      </c>
      <c r="BI19" t="e">
        <f t="shared" si="38"/>
        <v>#DIV/0!</v>
      </c>
      <c r="BJ19">
        <v>2146</v>
      </c>
      <c r="BK19">
        <v>300</v>
      </c>
      <c r="BL19">
        <v>300</v>
      </c>
      <c r="BM19">
        <v>300</v>
      </c>
      <c r="BN19">
        <v>10282.799999999999</v>
      </c>
      <c r="BO19">
        <v>845.22500000000002</v>
      </c>
      <c r="BP19">
        <v>-6.8492800000000001E-3</v>
      </c>
      <c r="BQ19">
        <v>3.4544700000000002</v>
      </c>
      <c r="BR19">
        <f t="shared" si="39"/>
        <v>2000.04</v>
      </c>
      <c r="BS19">
        <f t="shared" si="40"/>
        <v>1681.2303000837671</v>
      </c>
      <c r="BT19">
        <f t="shared" si="41"/>
        <v>0.84059833807512208</v>
      </c>
      <c r="BU19">
        <f t="shared" si="42"/>
        <v>0.1911966761502443</v>
      </c>
      <c r="BV19" t="s">
        <v>280</v>
      </c>
      <c r="BW19">
        <v>1566758613.3</v>
      </c>
      <c r="BX19">
        <v>169.82300000000001</v>
      </c>
      <c r="BY19">
        <v>200.01300000000001</v>
      </c>
      <c r="BZ19">
        <v>19.1755</v>
      </c>
      <c r="CA19">
        <v>13.2881</v>
      </c>
      <c r="CB19">
        <v>500.08600000000001</v>
      </c>
      <c r="CC19">
        <v>99.203500000000005</v>
      </c>
      <c r="CD19">
        <v>9.9963999999999997E-2</v>
      </c>
      <c r="CE19">
        <v>26.3186</v>
      </c>
      <c r="CF19">
        <v>26.9955</v>
      </c>
      <c r="CG19">
        <v>999.9</v>
      </c>
      <c r="CH19">
        <v>9985.6200000000008</v>
      </c>
      <c r="CI19">
        <v>0</v>
      </c>
      <c r="CJ19">
        <v>1070.5899999999999</v>
      </c>
      <c r="CK19">
        <v>2000.04</v>
      </c>
      <c r="CL19">
        <v>0.98000399999999999</v>
      </c>
      <c r="CM19">
        <v>1.9996E-2</v>
      </c>
      <c r="CN19">
        <v>0</v>
      </c>
      <c r="CO19">
        <v>726.03899999999999</v>
      </c>
      <c r="CP19">
        <v>4.99986</v>
      </c>
      <c r="CQ19">
        <v>19610.099999999999</v>
      </c>
      <c r="CR19">
        <v>16272.5</v>
      </c>
      <c r="CS19">
        <v>44.25</v>
      </c>
      <c r="CT19">
        <v>45.436999999999998</v>
      </c>
      <c r="CU19">
        <v>44.811999999999998</v>
      </c>
      <c r="CV19">
        <v>44.311999999999998</v>
      </c>
      <c r="CW19">
        <v>26.687000000000001</v>
      </c>
      <c r="CX19">
        <v>1955.15</v>
      </c>
      <c r="CY19">
        <v>39.89</v>
      </c>
      <c r="CZ19">
        <v>0</v>
      </c>
      <c r="DA19">
        <v>119.69999980926499</v>
      </c>
      <c r="DB19">
        <v>726.46503846153803</v>
      </c>
      <c r="DC19">
        <v>-5.2832478725509402</v>
      </c>
      <c r="DD19">
        <v>1282.4581220586001</v>
      </c>
      <c r="DE19">
        <v>19708.419230769199</v>
      </c>
      <c r="DF19">
        <v>15</v>
      </c>
      <c r="DG19">
        <v>1566758564.3</v>
      </c>
      <c r="DH19" t="s">
        <v>296</v>
      </c>
      <c r="DI19">
        <v>75</v>
      </c>
      <c r="DJ19">
        <v>-0.20499999999999999</v>
      </c>
      <c r="DK19">
        <v>7.0000000000000007E-2</v>
      </c>
      <c r="DL19">
        <v>200</v>
      </c>
      <c r="DM19">
        <v>14</v>
      </c>
      <c r="DN19">
        <v>0.06</v>
      </c>
      <c r="DO19">
        <v>0.02</v>
      </c>
      <c r="DP19">
        <v>23.411424094034</v>
      </c>
      <c r="DQ19">
        <v>2.4743829030933799</v>
      </c>
      <c r="DR19">
        <v>0.48905290977671501</v>
      </c>
      <c r="DS19">
        <v>0</v>
      </c>
      <c r="DT19">
        <v>0.29057756932266998</v>
      </c>
      <c r="DU19">
        <v>6.1131798389903E-2</v>
      </c>
      <c r="DV19">
        <v>1.2584394279834699E-2</v>
      </c>
      <c r="DW19">
        <v>1</v>
      </c>
      <c r="DX19">
        <v>1</v>
      </c>
      <c r="DY19">
        <v>2</v>
      </c>
      <c r="DZ19" t="s">
        <v>282</v>
      </c>
      <c r="EA19">
        <v>1.8667499999999999</v>
      </c>
      <c r="EB19">
        <v>1.8632500000000001</v>
      </c>
      <c r="EC19">
        <v>1.8689</v>
      </c>
      <c r="ED19">
        <v>1.8669100000000001</v>
      </c>
      <c r="EE19">
        <v>1.8714900000000001</v>
      </c>
      <c r="EF19">
        <v>1.8640099999999999</v>
      </c>
      <c r="EG19">
        <v>1.86558</v>
      </c>
      <c r="EH19">
        <v>1.86554</v>
      </c>
      <c r="EI19" t="s">
        <v>283</v>
      </c>
      <c r="EJ19" t="s">
        <v>19</v>
      </c>
      <c r="EK19" t="s">
        <v>19</v>
      </c>
      <c r="EL19" t="s">
        <v>19</v>
      </c>
      <c r="EM19" t="s">
        <v>284</v>
      </c>
      <c r="EN19" t="s">
        <v>285</v>
      </c>
      <c r="EO19" t="s">
        <v>286</v>
      </c>
      <c r="EP19" t="s">
        <v>286</v>
      </c>
      <c r="EQ19" t="s">
        <v>286</v>
      </c>
      <c r="ER19" t="s">
        <v>286</v>
      </c>
      <c r="ES19">
        <v>0</v>
      </c>
      <c r="ET19">
        <v>100</v>
      </c>
      <c r="EU19">
        <v>100</v>
      </c>
      <c r="EV19">
        <v>-0.20499999999999999</v>
      </c>
      <c r="EW19">
        <v>7.0000000000000007E-2</v>
      </c>
      <c r="EX19">
        <v>2</v>
      </c>
      <c r="EY19">
        <v>510.79899999999998</v>
      </c>
      <c r="EZ19">
        <v>519.73199999999997</v>
      </c>
      <c r="FA19">
        <v>22.319400000000002</v>
      </c>
      <c r="FB19">
        <v>29.8672</v>
      </c>
      <c r="FC19">
        <v>30</v>
      </c>
      <c r="FD19">
        <v>29.950600000000001</v>
      </c>
      <c r="FE19">
        <v>29.956800000000001</v>
      </c>
      <c r="FF19">
        <v>12.977499999999999</v>
      </c>
      <c r="FG19">
        <v>50.7316</v>
      </c>
      <c r="FH19">
        <v>0</v>
      </c>
      <c r="FI19">
        <v>22.322199999999999</v>
      </c>
      <c r="FJ19">
        <v>200</v>
      </c>
      <c r="FK19">
        <v>13.2608</v>
      </c>
      <c r="FL19">
        <v>101.24</v>
      </c>
      <c r="FM19">
        <v>101.899</v>
      </c>
    </row>
    <row r="20" spans="1:169" x14ac:dyDescent="0.25">
      <c r="A20">
        <v>4</v>
      </c>
      <c r="B20">
        <v>1566758733.8</v>
      </c>
      <c r="C20">
        <v>361.59999990463302</v>
      </c>
      <c r="D20" t="s">
        <v>297</v>
      </c>
      <c r="E20" t="s">
        <v>298</v>
      </c>
      <c r="G20">
        <v>1566758733.8</v>
      </c>
      <c r="H20">
        <f t="shared" si="0"/>
        <v>6.4931441742503721E-3</v>
      </c>
      <c r="I20">
        <f t="shared" si="1"/>
        <v>15.447113487397871</v>
      </c>
      <c r="J20">
        <f t="shared" si="2"/>
        <v>80.835300000000004</v>
      </c>
      <c r="K20">
        <f t="shared" si="3"/>
        <v>17.052635614186435</v>
      </c>
      <c r="L20">
        <f t="shared" si="4"/>
        <v>1.6933693992356555</v>
      </c>
      <c r="M20">
        <f t="shared" si="5"/>
        <v>8.0271476207559012</v>
      </c>
      <c r="N20">
        <f t="shared" si="6"/>
        <v>0.43140435641023578</v>
      </c>
      <c r="O20">
        <f t="shared" si="7"/>
        <v>2.2427891627532062</v>
      </c>
      <c r="P20">
        <f t="shared" si="8"/>
        <v>0.39005097410802925</v>
      </c>
      <c r="Q20">
        <f t="shared" si="9"/>
        <v>0.24716612074198022</v>
      </c>
      <c r="R20">
        <f t="shared" si="10"/>
        <v>321.43447326922251</v>
      </c>
      <c r="S20">
        <f t="shared" si="11"/>
        <v>26.638155473395262</v>
      </c>
      <c r="T20">
        <f t="shared" si="12"/>
        <v>26.877099999999999</v>
      </c>
      <c r="U20">
        <f t="shared" si="13"/>
        <v>3.5534057753575161</v>
      </c>
      <c r="V20">
        <f t="shared" si="14"/>
        <v>56.416618666877625</v>
      </c>
      <c r="W20">
        <f t="shared" si="15"/>
        <v>1.9461006630430999</v>
      </c>
      <c r="X20">
        <f t="shared" si="16"/>
        <v>3.4495166655311476</v>
      </c>
      <c r="Y20">
        <f t="shared" si="17"/>
        <v>1.6073051123144162</v>
      </c>
      <c r="Z20">
        <f t="shared" si="18"/>
        <v>-286.34765808444143</v>
      </c>
      <c r="AA20">
        <f t="shared" si="19"/>
        <v>-60.916095018676153</v>
      </c>
      <c r="AB20">
        <f t="shared" si="20"/>
        <v>-5.8396945569890519</v>
      </c>
      <c r="AC20">
        <f t="shared" si="21"/>
        <v>-31.668974390884138</v>
      </c>
      <c r="AD20">
        <v>-4.0989901643264499E-2</v>
      </c>
      <c r="AE20">
        <v>4.6014755507171302E-2</v>
      </c>
      <c r="AF20">
        <v>3.4423370888677001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52385.606793700405</v>
      </c>
      <c r="AL20">
        <v>0</v>
      </c>
      <c r="AM20">
        <v>0</v>
      </c>
      <c r="AN20">
        <v>0</v>
      </c>
      <c r="AO20">
        <f t="shared" si="25"/>
        <v>0</v>
      </c>
      <c r="AP20" t="e">
        <f t="shared" si="26"/>
        <v>#DIV/0!</v>
      </c>
      <c r="AQ20">
        <v>-1</v>
      </c>
      <c r="AR20" t="s">
        <v>299</v>
      </c>
      <c r="AS20">
        <v>738.23684615384605</v>
      </c>
      <c r="AT20">
        <v>844.08699999999999</v>
      </c>
      <c r="AU20">
        <f t="shared" si="27"/>
        <v>0.12540194772121116</v>
      </c>
      <c r="AV20">
        <v>0.5</v>
      </c>
      <c r="AW20">
        <f t="shared" si="28"/>
        <v>1681.1715000837701</v>
      </c>
      <c r="AX20">
        <f t="shared" si="29"/>
        <v>15.447113487397871</v>
      </c>
      <c r="AY20">
        <f t="shared" si="30"/>
        <v>105.41109028194754</v>
      </c>
      <c r="AZ20">
        <f t="shared" si="31"/>
        <v>0.29265585182570047</v>
      </c>
      <c r="BA20">
        <f t="shared" si="32"/>
        <v>9.7831265201547488E-3</v>
      </c>
      <c r="BB20">
        <f t="shared" si="33"/>
        <v>-1</v>
      </c>
      <c r="BC20" t="s">
        <v>300</v>
      </c>
      <c r="BD20">
        <v>597.05999999999995</v>
      </c>
      <c r="BE20">
        <f t="shared" si="34"/>
        <v>247.02700000000004</v>
      </c>
      <c r="BF20">
        <f t="shared" si="35"/>
        <v>0.42849629330459393</v>
      </c>
      <c r="BG20">
        <f t="shared" si="36"/>
        <v>1.4137389877064284</v>
      </c>
      <c r="BH20">
        <f t="shared" si="37"/>
        <v>0.12540194772121113</v>
      </c>
      <c r="BI20" t="e">
        <f t="shared" si="38"/>
        <v>#DIV/0!</v>
      </c>
      <c r="BJ20">
        <v>2148</v>
      </c>
      <c r="BK20">
        <v>300</v>
      </c>
      <c r="BL20">
        <v>300</v>
      </c>
      <c r="BM20">
        <v>300</v>
      </c>
      <c r="BN20">
        <v>10283.4</v>
      </c>
      <c r="BO20">
        <v>824.36900000000003</v>
      </c>
      <c r="BP20">
        <v>-6.84959E-3</v>
      </c>
      <c r="BQ20">
        <v>2.73834</v>
      </c>
      <c r="BR20">
        <f t="shared" si="39"/>
        <v>1999.97</v>
      </c>
      <c r="BS20">
        <f t="shared" si="40"/>
        <v>1681.1715000837701</v>
      </c>
      <c r="BT20">
        <f t="shared" si="41"/>
        <v>0.84059835901727031</v>
      </c>
      <c r="BU20">
        <f t="shared" si="42"/>
        <v>0.19119671803454077</v>
      </c>
      <c r="BV20" t="s">
        <v>280</v>
      </c>
      <c r="BW20">
        <v>1566758733.8</v>
      </c>
      <c r="BX20">
        <v>80.835300000000004</v>
      </c>
      <c r="BY20">
        <v>100</v>
      </c>
      <c r="BZ20">
        <v>19.5977</v>
      </c>
      <c r="CA20">
        <v>11.959300000000001</v>
      </c>
      <c r="CB20">
        <v>500.04399999999998</v>
      </c>
      <c r="CC20">
        <v>99.202500000000001</v>
      </c>
      <c r="CD20">
        <v>0.10000299999999999</v>
      </c>
      <c r="CE20">
        <v>26.3733</v>
      </c>
      <c r="CF20">
        <v>26.877099999999999</v>
      </c>
      <c r="CG20">
        <v>999.9</v>
      </c>
      <c r="CH20">
        <v>9964.3799999999992</v>
      </c>
      <c r="CI20">
        <v>0</v>
      </c>
      <c r="CJ20">
        <v>1031.08</v>
      </c>
      <c r="CK20">
        <v>1999.97</v>
      </c>
      <c r="CL20">
        <v>0.98000399999999999</v>
      </c>
      <c r="CM20">
        <v>1.9996E-2</v>
      </c>
      <c r="CN20">
        <v>0</v>
      </c>
      <c r="CO20">
        <v>737.58299999999997</v>
      </c>
      <c r="CP20">
        <v>4.99986</v>
      </c>
      <c r="CQ20">
        <v>17739.2</v>
      </c>
      <c r="CR20">
        <v>16271.9</v>
      </c>
      <c r="CS20">
        <v>44.5</v>
      </c>
      <c r="CT20">
        <v>45.936999999999998</v>
      </c>
      <c r="CU20">
        <v>45.061999999999998</v>
      </c>
      <c r="CV20">
        <v>44.686999999999998</v>
      </c>
      <c r="CW20">
        <v>26.687000000000001</v>
      </c>
      <c r="CX20">
        <v>1955.08</v>
      </c>
      <c r="CY20">
        <v>39.89</v>
      </c>
      <c r="CZ20">
        <v>0</v>
      </c>
      <c r="DA20">
        <v>119.90000009536701</v>
      </c>
      <c r="DB20">
        <v>738.23684615384605</v>
      </c>
      <c r="DC20">
        <v>-4.0637265156749498</v>
      </c>
      <c r="DD20">
        <v>-3552.9914558249002</v>
      </c>
      <c r="DE20">
        <v>18272.438461538499</v>
      </c>
      <c r="DF20">
        <v>15</v>
      </c>
      <c r="DG20">
        <v>1566758690.3</v>
      </c>
      <c r="DH20" t="s">
        <v>301</v>
      </c>
      <c r="DI20">
        <v>76</v>
      </c>
      <c r="DJ20">
        <v>-0.20200000000000001</v>
      </c>
      <c r="DK20">
        <v>5.8000000000000003E-2</v>
      </c>
      <c r="DL20">
        <v>100</v>
      </c>
      <c r="DM20">
        <v>13</v>
      </c>
      <c r="DN20">
        <v>0.1</v>
      </c>
      <c r="DO20">
        <v>0.01</v>
      </c>
      <c r="DP20">
        <v>14.4194591583951</v>
      </c>
      <c r="DQ20">
        <v>5.8634034079650101</v>
      </c>
      <c r="DR20">
        <v>2.13568766255952</v>
      </c>
      <c r="DS20">
        <v>0</v>
      </c>
      <c r="DT20">
        <v>0.37031161695185799</v>
      </c>
      <c r="DU20">
        <v>0.24129067277307101</v>
      </c>
      <c r="DV20">
        <v>6.8043404175698999E-2</v>
      </c>
      <c r="DW20">
        <v>1</v>
      </c>
      <c r="DX20">
        <v>1</v>
      </c>
      <c r="DY20">
        <v>2</v>
      </c>
      <c r="DZ20" t="s">
        <v>282</v>
      </c>
      <c r="EA20">
        <v>1.86676</v>
      </c>
      <c r="EB20">
        <v>1.8632599999999999</v>
      </c>
      <c r="EC20">
        <v>1.8689100000000001</v>
      </c>
      <c r="ED20">
        <v>1.8669100000000001</v>
      </c>
      <c r="EE20">
        <v>1.8714900000000001</v>
      </c>
      <c r="EF20">
        <v>1.8640099999999999</v>
      </c>
      <c r="EG20">
        <v>1.86555</v>
      </c>
      <c r="EH20">
        <v>1.86554</v>
      </c>
      <c r="EI20" t="s">
        <v>283</v>
      </c>
      <c r="EJ20" t="s">
        <v>19</v>
      </c>
      <c r="EK20" t="s">
        <v>19</v>
      </c>
      <c r="EL20" t="s">
        <v>19</v>
      </c>
      <c r="EM20" t="s">
        <v>284</v>
      </c>
      <c r="EN20" t="s">
        <v>285</v>
      </c>
      <c r="EO20" t="s">
        <v>286</v>
      </c>
      <c r="EP20" t="s">
        <v>286</v>
      </c>
      <c r="EQ20" t="s">
        <v>286</v>
      </c>
      <c r="ER20" t="s">
        <v>286</v>
      </c>
      <c r="ES20">
        <v>0</v>
      </c>
      <c r="ET20">
        <v>100</v>
      </c>
      <c r="EU20">
        <v>100</v>
      </c>
      <c r="EV20">
        <v>-0.20200000000000001</v>
      </c>
      <c r="EW20">
        <v>5.8000000000000003E-2</v>
      </c>
      <c r="EX20">
        <v>2</v>
      </c>
      <c r="EY20">
        <v>511.21699999999998</v>
      </c>
      <c r="EZ20">
        <v>517.322</v>
      </c>
      <c r="FA20">
        <v>21.6403</v>
      </c>
      <c r="FB20">
        <v>30.003299999999999</v>
      </c>
      <c r="FC20">
        <v>29.9986</v>
      </c>
      <c r="FD20">
        <v>30.020900000000001</v>
      </c>
      <c r="FE20">
        <v>30.0273</v>
      </c>
      <c r="FF20">
        <v>8.1226900000000004</v>
      </c>
      <c r="FG20">
        <v>56.909100000000002</v>
      </c>
      <c r="FH20">
        <v>0</v>
      </c>
      <c r="FI20">
        <v>21.673100000000002</v>
      </c>
      <c r="FJ20">
        <v>100</v>
      </c>
      <c r="FK20">
        <v>11.712899999999999</v>
      </c>
      <c r="FL20">
        <v>101.224</v>
      </c>
      <c r="FM20">
        <v>101.871</v>
      </c>
    </row>
    <row r="21" spans="1:169" x14ac:dyDescent="0.25">
      <c r="A21">
        <v>5</v>
      </c>
      <c r="B21">
        <v>1566758843.8</v>
      </c>
      <c r="C21">
        <v>471.59999990463302</v>
      </c>
      <c r="D21" t="s">
        <v>302</v>
      </c>
      <c r="E21" t="s">
        <v>303</v>
      </c>
      <c r="G21">
        <v>1566758843.8</v>
      </c>
      <c r="H21">
        <f t="shared" si="0"/>
        <v>7.0990230823706419E-3</v>
      </c>
      <c r="I21">
        <f t="shared" si="1"/>
        <v>0.443488498828494</v>
      </c>
      <c r="J21">
        <f t="shared" si="2"/>
        <v>-4.7364499999999996</v>
      </c>
      <c r="K21">
        <f t="shared" si="3"/>
        <v>-6.2408590537363544</v>
      </c>
      <c r="L21">
        <f t="shared" si="4"/>
        <v>-0.61972323285212105</v>
      </c>
      <c r="M21">
        <f t="shared" si="5"/>
        <v>-0.47033398462749992</v>
      </c>
      <c r="N21">
        <f t="shared" si="6"/>
        <v>0.47300888582480988</v>
      </c>
      <c r="O21">
        <f t="shared" si="7"/>
        <v>2.2460172976512554</v>
      </c>
      <c r="P21">
        <f t="shared" si="8"/>
        <v>0.42384383332335912</v>
      </c>
      <c r="Q21">
        <f t="shared" si="9"/>
        <v>0.26889256791324179</v>
      </c>
      <c r="R21">
        <f t="shared" si="10"/>
        <v>321.4392612477385</v>
      </c>
      <c r="S21">
        <f t="shared" si="11"/>
        <v>27.023183951973156</v>
      </c>
      <c r="T21">
        <f t="shared" si="12"/>
        <v>26.9924</v>
      </c>
      <c r="U21">
        <f t="shared" si="13"/>
        <v>3.5775623858914112</v>
      </c>
      <c r="V21">
        <f t="shared" si="14"/>
        <v>54.910595287416697</v>
      </c>
      <c r="W21">
        <f t="shared" si="15"/>
        <v>1.9607369781300001</v>
      </c>
      <c r="X21">
        <f t="shared" si="16"/>
        <v>3.5707807716652495</v>
      </c>
      <c r="Y21">
        <f t="shared" si="17"/>
        <v>1.616825407761411</v>
      </c>
      <c r="Z21">
        <f t="shared" si="18"/>
        <v>-313.06691793254532</v>
      </c>
      <c r="AA21">
        <f t="shared" si="19"/>
        <v>-3.9111192909963948</v>
      </c>
      <c r="AB21">
        <f t="shared" si="20"/>
        <v>-0.37571608638798049</v>
      </c>
      <c r="AC21">
        <f t="shared" si="21"/>
        <v>4.0855079378088153</v>
      </c>
      <c r="AD21">
        <v>-4.1076612899742897E-2</v>
      </c>
      <c r="AE21">
        <v>4.6112096488891599E-2</v>
      </c>
      <c r="AF21">
        <v>3.4481027831086499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52389.235772009401</v>
      </c>
      <c r="AL21">
        <v>0</v>
      </c>
      <c r="AM21">
        <v>0</v>
      </c>
      <c r="AN21">
        <v>0</v>
      </c>
      <c r="AO21">
        <f t="shared" si="25"/>
        <v>0</v>
      </c>
      <c r="AP21" t="e">
        <f t="shared" si="26"/>
        <v>#DIV/0!</v>
      </c>
      <c r="AQ21">
        <v>-1</v>
      </c>
      <c r="AR21" t="s">
        <v>304</v>
      </c>
      <c r="AS21">
        <v>775.17792307692298</v>
      </c>
      <c r="AT21">
        <v>813.06700000000001</v>
      </c>
      <c r="AU21">
        <f t="shared" si="27"/>
        <v>4.660019029560547E-2</v>
      </c>
      <c r="AV21">
        <v>0.5</v>
      </c>
      <c r="AW21">
        <f t="shared" si="28"/>
        <v>1681.196700083769</v>
      </c>
      <c r="AX21">
        <f t="shared" si="29"/>
        <v>0.443488498828494</v>
      </c>
      <c r="AY21">
        <f t="shared" si="30"/>
        <v>39.172043074123799</v>
      </c>
      <c r="AZ21">
        <f t="shared" si="31"/>
        <v>0.22144177540104323</v>
      </c>
      <c r="BA21">
        <f t="shared" si="32"/>
        <v>8.5860773980615671E-4</v>
      </c>
      <c r="BB21">
        <f t="shared" si="33"/>
        <v>-1</v>
      </c>
      <c r="BC21" t="s">
        <v>305</v>
      </c>
      <c r="BD21">
        <v>633.02</v>
      </c>
      <c r="BE21">
        <f t="shared" si="34"/>
        <v>180.04700000000003</v>
      </c>
      <c r="BF21">
        <f t="shared" si="35"/>
        <v>0.21043992359260094</v>
      </c>
      <c r="BG21">
        <f t="shared" si="36"/>
        <v>1.2844254525923351</v>
      </c>
      <c r="BH21">
        <f t="shared" si="37"/>
        <v>4.6600190295605436E-2</v>
      </c>
      <c r="BI21" t="e">
        <f t="shared" si="38"/>
        <v>#DIV/0!</v>
      </c>
      <c r="BJ21">
        <v>2150</v>
      </c>
      <c r="BK21">
        <v>300</v>
      </c>
      <c r="BL21">
        <v>300</v>
      </c>
      <c r="BM21">
        <v>300</v>
      </c>
      <c r="BN21">
        <v>10281.5</v>
      </c>
      <c r="BO21">
        <v>798.73599999999999</v>
      </c>
      <c r="BP21">
        <v>-6.8475300000000001E-3</v>
      </c>
      <c r="BQ21">
        <v>-1.1999500000000001</v>
      </c>
      <c r="BR21">
        <f t="shared" si="39"/>
        <v>2000</v>
      </c>
      <c r="BS21">
        <f t="shared" si="40"/>
        <v>1681.196700083769</v>
      </c>
      <c r="BT21">
        <f t="shared" si="41"/>
        <v>0.84059835004188443</v>
      </c>
      <c r="BU21">
        <f t="shared" si="42"/>
        <v>0.19119670008376899</v>
      </c>
      <c r="BV21" t="s">
        <v>280</v>
      </c>
      <c r="BW21">
        <v>1566758843.8</v>
      </c>
      <c r="BX21">
        <v>-4.7364499999999996</v>
      </c>
      <c r="BY21">
        <v>-4.24472</v>
      </c>
      <c r="BZ21">
        <v>19.7454</v>
      </c>
      <c r="CA21">
        <v>11.396599999999999</v>
      </c>
      <c r="CB21">
        <v>500.10899999999998</v>
      </c>
      <c r="CC21">
        <v>99.200900000000004</v>
      </c>
      <c r="CD21">
        <v>0.10005</v>
      </c>
      <c r="CE21">
        <v>26.960100000000001</v>
      </c>
      <c r="CF21">
        <v>26.9924</v>
      </c>
      <c r="CG21">
        <v>999.9</v>
      </c>
      <c r="CH21">
        <v>9985.6200000000008</v>
      </c>
      <c r="CI21">
        <v>0</v>
      </c>
      <c r="CJ21">
        <v>811.61900000000003</v>
      </c>
      <c r="CK21">
        <v>2000</v>
      </c>
      <c r="CL21">
        <v>0.98000699999999996</v>
      </c>
      <c r="CM21">
        <v>1.9992900000000001E-2</v>
      </c>
      <c r="CN21">
        <v>0</v>
      </c>
      <c r="CO21">
        <v>775.08100000000002</v>
      </c>
      <c r="CP21">
        <v>4.99986</v>
      </c>
      <c r="CQ21">
        <v>18213.900000000001</v>
      </c>
      <c r="CR21">
        <v>16272.2</v>
      </c>
      <c r="CS21">
        <v>44.561999999999998</v>
      </c>
      <c r="CT21">
        <v>46</v>
      </c>
      <c r="CU21">
        <v>45.186999999999998</v>
      </c>
      <c r="CV21">
        <v>44.75</v>
      </c>
      <c r="CW21">
        <v>26.687000000000001</v>
      </c>
      <c r="CX21">
        <v>1955.11</v>
      </c>
      <c r="CY21">
        <v>39.89</v>
      </c>
      <c r="CZ21">
        <v>0</v>
      </c>
      <c r="DA21">
        <v>109.799999952316</v>
      </c>
      <c r="DB21">
        <v>775.17792307692298</v>
      </c>
      <c r="DC21">
        <v>-6.9146666738515803</v>
      </c>
      <c r="DD21">
        <v>-146.03418785617899</v>
      </c>
      <c r="DE21">
        <v>18143.234615384601</v>
      </c>
      <c r="DF21">
        <v>15</v>
      </c>
      <c r="DG21">
        <v>1566758801.3</v>
      </c>
      <c r="DH21" t="s">
        <v>306</v>
      </c>
      <c r="DI21">
        <v>77</v>
      </c>
      <c r="DJ21">
        <v>-0.36699999999999999</v>
      </c>
      <c r="DK21">
        <v>3.5000000000000003E-2</v>
      </c>
      <c r="DL21">
        <v>-4</v>
      </c>
      <c r="DM21">
        <v>12</v>
      </c>
      <c r="DN21">
        <v>0.26</v>
      </c>
      <c r="DO21">
        <v>0.01</v>
      </c>
      <c r="DP21">
        <v>0.38603772433698802</v>
      </c>
      <c r="DQ21">
        <v>0.28197410112696802</v>
      </c>
      <c r="DR21">
        <v>8.8646660306742203E-2</v>
      </c>
      <c r="DS21">
        <v>1</v>
      </c>
      <c r="DT21">
        <v>0.434206202600528</v>
      </c>
      <c r="DU21">
        <v>0.29374536717356098</v>
      </c>
      <c r="DV21">
        <v>0.10187035939542401</v>
      </c>
      <c r="DW21">
        <v>1</v>
      </c>
      <c r="DX21">
        <v>2</v>
      </c>
      <c r="DY21">
        <v>2</v>
      </c>
      <c r="DZ21" t="s">
        <v>307</v>
      </c>
      <c r="EA21">
        <v>1.86676</v>
      </c>
      <c r="EB21">
        <v>1.86328</v>
      </c>
      <c r="EC21">
        <v>1.869</v>
      </c>
      <c r="ED21">
        <v>1.8669100000000001</v>
      </c>
      <c r="EE21">
        <v>1.87154</v>
      </c>
      <c r="EF21">
        <v>1.86402</v>
      </c>
      <c r="EG21">
        <v>1.86565</v>
      </c>
      <c r="EH21">
        <v>1.86554</v>
      </c>
      <c r="EI21" t="s">
        <v>283</v>
      </c>
      <c r="EJ21" t="s">
        <v>19</v>
      </c>
      <c r="EK21" t="s">
        <v>19</v>
      </c>
      <c r="EL21" t="s">
        <v>19</v>
      </c>
      <c r="EM21" t="s">
        <v>284</v>
      </c>
      <c r="EN21" t="s">
        <v>285</v>
      </c>
      <c r="EO21" t="s">
        <v>286</v>
      </c>
      <c r="EP21" t="s">
        <v>286</v>
      </c>
      <c r="EQ21" t="s">
        <v>286</v>
      </c>
      <c r="ER21" t="s">
        <v>286</v>
      </c>
      <c r="ES21">
        <v>0</v>
      </c>
      <c r="ET21">
        <v>100</v>
      </c>
      <c r="EU21">
        <v>100</v>
      </c>
      <c r="EV21">
        <v>-0.36699999999999999</v>
      </c>
      <c r="EW21">
        <v>3.5000000000000003E-2</v>
      </c>
      <c r="EX21">
        <v>2</v>
      </c>
      <c r="EY21">
        <v>511.25700000000001</v>
      </c>
      <c r="EZ21">
        <v>515.774</v>
      </c>
      <c r="FA21">
        <v>23.6538</v>
      </c>
      <c r="FB21">
        <v>30.172499999999999</v>
      </c>
      <c r="FC21">
        <v>30.000299999999999</v>
      </c>
      <c r="FD21">
        <v>30.1462</v>
      </c>
      <c r="FE21">
        <v>30.138100000000001</v>
      </c>
      <c r="FF21">
        <v>0</v>
      </c>
      <c r="FG21">
        <v>57.782699999999998</v>
      </c>
      <c r="FH21">
        <v>0</v>
      </c>
      <c r="FI21">
        <v>23.655100000000001</v>
      </c>
      <c r="FJ21">
        <v>0</v>
      </c>
      <c r="FK21">
        <v>11.4376</v>
      </c>
      <c r="FL21">
        <v>101.19</v>
      </c>
      <c r="FM21">
        <v>101.836</v>
      </c>
    </row>
    <row r="22" spans="1:169" x14ac:dyDescent="0.25">
      <c r="A22">
        <v>7</v>
      </c>
      <c r="B22">
        <v>1566759122.4000001</v>
      </c>
      <c r="C22">
        <v>750.20000004768394</v>
      </c>
      <c r="D22" t="s">
        <v>313</v>
      </c>
      <c r="E22" t="s">
        <v>314</v>
      </c>
      <c r="G22">
        <v>1566759122.4000001</v>
      </c>
      <c r="H22">
        <f t="shared" si="0"/>
        <v>5.2375442112927223E-3</v>
      </c>
      <c r="I22">
        <f t="shared" si="1"/>
        <v>38.809543332021377</v>
      </c>
      <c r="J22">
        <f t="shared" si="2"/>
        <v>351.22199999999998</v>
      </c>
      <c r="K22">
        <f t="shared" si="3"/>
        <v>140.03420604845013</v>
      </c>
      <c r="L22">
        <f t="shared" si="4"/>
        <v>13.90502950492626</v>
      </c>
      <c r="M22">
        <f t="shared" si="5"/>
        <v>34.875423731038204</v>
      </c>
      <c r="N22">
        <f t="shared" si="6"/>
        <v>0.32452153589197225</v>
      </c>
      <c r="O22">
        <f t="shared" si="7"/>
        <v>2.2486371106674117</v>
      </c>
      <c r="P22">
        <f t="shared" si="8"/>
        <v>0.30056804627811523</v>
      </c>
      <c r="Q22">
        <f t="shared" si="9"/>
        <v>0.18985960613966851</v>
      </c>
      <c r="R22">
        <f t="shared" si="10"/>
        <v>321.45474861970433</v>
      </c>
      <c r="S22">
        <f t="shared" si="11"/>
        <v>27.161502795952654</v>
      </c>
      <c r="T22">
        <f t="shared" si="12"/>
        <v>27.008199999999999</v>
      </c>
      <c r="U22">
        <f t="shared" si="13"/>
        <v>3.5808838010031123</v>
      </c>
      <c r="V22">
        <f t="shared" si="14"/>
        <v>54.685502891151231</v>
      </c>
      <c r="W22">
        <f t="shared" si="15"/>
        <v>1.89831762582675</v>
      </c>
      <c r="X22">
        <f t="shared" si="16"/>
        <v>3.4713361411437633</v>
      </c>
      <c r="Y22">
        <f t="shared" si="17"/>
        <v>1.6825661751763623</v>
      </c>
      <c r="Z22">
        <f t="shared" si="18"/>
        <v>-230.97569971800905</v>
      </c>
      <c r="AA22">
        <f t="shared" si="19"/>
        <v>-64.008660624639035</v>
      </c>
      <c r="AB22">
        <f t="shared" si="20"/>
        <v>-6.1274993743402097</v>
      </c>
      <c r="AC22">
        <f t="shared" si="21"/>
        <v>20.342888902716012</v>
      </c>
      <c r="AD22">
        <v>-4.1147066419473501E-2</v>
      </c>
      <c r="AE22">
        <v>4.6191186736856397E-2</v>
      </c>
      <c r="AF22">
        <v>3.4527843813473198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52559.442273305482</v>
      </c>
      <c r="AL22">
        <v>0</v>
      </c>
      <c r="AM22">
        <v>0</v>
      </c>
      <c r="AN22">
        <v>0</v>
      </c>
      <c r="AO22">
        <f t="shared" si="25"/>
        <v>0</v>
      </c>
      <c r="AP22" t="e">
        <f t="shared" si="26"/>
        <v>#DIV/0!</v>
      </c>
      <c r="AQ22">
        <v>-1</v>
      </c>
      <c r="AR22" t="s">
        <v>315</v>
      </c>
      <c r="AS22">
        <v>716.91046153846196</v>
      </c>
      <c r="AT22">
        <v>973.36900000000003</v>
      </c>
      <c r="AU22">
        <f t="shared" si="27"/>
        <v>0.26347514504934721</v>
      </c>
      <c r="AV22">
        <v>0.5</v>
      </c>
      <c r="AW22">
        <f t="shared" si="28"/>
        <v>1681.2729000838071</v>
      </c>
      <c r="AX22">
        <f t="shared" si="29"/>
        <v>38.809543332021377</v>
      </c>
      <c r="AY22">
        <f t="shared" si="30"/>
        <v>221.48681060855887</v>
      </c>
      <c r="AZ22">
        <f t="shared" si="31"/>
        <v>0.43891782047712641</v>
      </c>
      <c r="BA22">
        <f t="shared" si="32"/>
        <v>2.3678216266994474E-2</v>
      </c>
      <c r="BB22">
        <f t="shared" si="33"/>
        <v>-1</v>
      </c>
      <c r="BC22" t="s">
        <v>316</v>
      </c>
      <c r="BD22">
        <v>546.14</v>
      </c>
      <c r="BE22">
        <f t="shared" si="34"/>
        <v>427.22900000000004</v>
      </c>
      <c r="BF22">
        <f t="shared" si="35"/>
        <v>0.60028354456635213</v>
      </c>
      <c r="BG22">
        <f t="shared" si="36"/>
        <v>1.7822701138902115</v>
      </c>
      <c r="BH22">
        <f t="shared" si="37"/>
        <v>0.26347514504934721</v>
      </c>
      <c r="BI22" t="e">
        <f t="shared" si="38"/>
        <v>#DIV/0!</v>
      </c>
      <c r="BJ22">
        <v>2154</v>
      </c>
      <c r="BK22">
        <v>300</v>
      </c>
      <c r="BL22">
        <v>300</v>
      </c>
      <c r="BM22">
        <v>300</v>
      </c>
      <c r="BN22">
        <v>10278.9</v>
      </c>
      <c r="BO22">
        <v>893.36400000000003</v>
      </c>
      <c r="BP22">
        <v>-6.8465499999999999E-3</v>
      </c>
      <c r="BQ22">
        <v>-2.8576000000000001</v>
      </c>
      <c r="BR22">
        <f t="shared" si="39"/>
        <v>2000.09</v>
      </c>
      <c r="BS22">
        <f t="shared" si="40"/>
        <v>1681.2729000838071</v>
      </c>
      <c r="BT22">
        <f t="shared" si="41"/>
        <v>0.84059862310386391</v>
      </c>
      <c r="BU22">
        <f t="shared" si="42"/>
        <v>0.19119724620772788</v>
      </c>
      <c r="BV22" t="s">
        <v>280</v>
      </c>
      <c r="BW22">
        <v>1566759122.4000001</v>
      </c>
      <c r="BX22">
        <v>351.22199999999998</v>
      </c>
      <c r="BY22">
        <v>399.99299999999999</v>
      </c>
      <c r="BZ22">
        <v>19.1175</v>
      </c>
      <c r="CA22">
        <v>12.9536</v>
      </c>
      <c r="CB22">
        <v>500.08100000000002</v>
      </c>
      <c r="CC22">
        <v>99.197400000000002</v>
      </c>
      <c r="CD22">
        <v>9.99781E-2</v>
      </c>
      <c r="CE22">
        <v>26.4802</v>
      </c>
      <c r="CF22">
        <v>27.008199999999999</v>
      </c>
      <c r="CG22">
        <v>999.9</v>
      </c>
      <c r="CH22">
        <v>10003.1</v>
      </c>
      <c r="CI22">
        <v>0</v>
      </c>
      <c r="CJ22">
        <v>812.16499999999996</v>
      </c>
      <c r="CK22">
        <v>2000.09</v>
      </c>
      <c r="CL22">
        <v>0.97999700000000001</v>
      </c>
      <c r="CM22">
        <v>2.0003300000000002E-2</v>
      </c>
      <c r="CN22">
        <v>0</v>
      </c>
      <c r="CO22">
        <v>717.00599999999997</v>
      </c>
      <c r="CP22">
        <v>4.99986</v>
      </c>
      <c r="CQ22">
        <v>17382.8</v>
      </c>
      <c r="CR22">
        <v>16272.8</v>
      </c>
      <c r="CS22">
        <v>44.561999999999998</v>
      </c>
      <c r="CT22">
        <v>45.75</v>
      </c>
      <c r="CU22">
        <v>45.186999999999998</v>
      </c>
      <c r="CV22">
        <v>44.5</v>
      </c>
      <c r="CW22">
        <v>26.687000000000001</v>
      </c>
      <c r="CX22">
        <v>1955.18</v>
      </c>
      <c r="CY22">
        <v>39.909999999999997</v>
      </c>
      <c r="CZ22">
        <v>0</v>
      </c>
      <c r="DA22">
        <v>157.299999952316</v>
      </c>
      <c r="DB22">
        <v>716.91046153846196</v>
      </c>
      <c r="DC22">
        <v>0.45846154765170299</v>
      </c>
      <c r="DD22">
        <v>8.7111114026155292</v>
      </c>
      <c r="DE22">
        <v>17373.1307692308</v>
      </c>
      <c r="DF22">
        <v>15</v>
      </c>
      <c r="DG22">
        <v>1566759066.3</v>
      </c>
      <c r="DH22" t="s">
        <v>317</v>
      </c>
      <c r="DI22">
        <v>79</v>
      </c>
      <c r="DJ22">
        <v>-0.16200000000000001</v>
      </c>
      <c r="DK22">
        <v>4.9000000000000002E-2</v>
      </c>
      <c r="DL22">
        <v>400</v>
      </c>
      <c r="DM22">
        <v>12</v>
      </c>
      <c r="DN22">
        <v>0.03</v>
      </c>
      <c r="DO22">
        <v>0.01</v>
      </c>
      <c r="DP22">
        <v>38.699419537557397</v>
      </c>
      <c r="DQ22">
        <v>0.42834461144214497</v>
      </c>
      <c r="DR22">
        <v>9.0421495037356206E-2</v>
      </c>
      <c r="DS22">
        <v>0</v>
      </c>
      <c r="DT22">
        <v>0.34051978459263199</v>
      </c>
      <c r="DU22">
        <v>-4.5611516231985498E-2</v>
      </c>
      <c r="DV22">
        <v>9.3478368816306695E-3</v>
      </c>
      <c r="DW22">
        <v>1</v>
      </c>
      <c r="DX22">
        <v>1</v>
      </c>
      <c r="DY22">
        <v>2</v>
      </c>
      <c r="DZ22" t="s">
        <v>282</v>
      </c>
      <c r="EA22">
        <v>1.8667499999999999</v>
      </c>
      <c r="EB22">
        <v>1.8632500000000001</v>
      </c>
      <c r="EC22">
        <v>1.8689</v>
      </c>
      <c r="ED22">
        <v>1.8669100000000001</v>
      </c>
      <c r="EE22">
        <v>1.8714900000000001</v>
      </c>
      <c r="EF22">
        <v>1.8640099999999999</v>
      </c>
      <c r="EG22">
        <v>1.8655600000000001</v>
      </c>
      <c r="EH22">
        <v>1.8655299999999999</v>
      </c>
      <c r="EI22" t="s">
        <v>283</v>
      </c>
      <c r="EJ22" t="s">
        <v>19</v>
      </c>
      <c r="EK22" t="s">
        <v>19</v>
      </c>
      <c r="EL22" t="s">
        <v>19</v>
      </c>
      <c r="EM22" t="s">
        <v>284</v>
      </c>
      <c r="EN22" t="s">
        <v>285</v>
      </c>
      <c r="EO22" t="s">
        <v>286</v>
      </c>
      <c r="EP22" t="s">
        <v>286</v>
      </c>
      <c r="EQ22" t="s">
        <v>286</v>
      </c>
      <c r="ER22" t="s">
        <v>286</v>
      </c>
      <c r="ES22">
        <v>0</v>
      </c>
      <c r="ET22">
        <v>100</v>
      </c>
      <c r="EU22">
        <v>100</v>
      </c>
      <c r="EV22">
        <v>-0.16200000000000001</v>
      </c>
      <c r="EW22">
        <v>4.9000000000000002E-2</v>
      </c>
      <c r="EX22">
        <v>2</v>
      </c>
      <c r="EY22">
        <v>510.44499999999999</v>
      </c>
      <c r="EZ22">
        <v>518.6</v>
      </c>
      <c r="FA22">
        <v>22.125499999999999</v>
      </c>
      <c r="FB22">
        <v>30.155899999999999</v>
      </c>
      <c r="FC22">
        <v>29.9998</v>
      </c>
      <c r="FD22">
        <v>30.171600000000002</v>
      </c>
      <c r="FE22">
        <v>30.167999999999999</v>
      </c>
      <c r="FF22">
        <v>22.146599999999999</v>
      </c>
      <c r="FG22">
        <v>50.628599999999999</v>
      </c>
      <c r="FH22">
        <v>0</v>
      </c>
      <c r="FI22">
        <v>22.1219</v>
      </c>
      <c r="FJ22">
        <v>400</v>
      </c>
      <c r="FK22">
        <v>13.1027</v>
      </c>
      <c r="FL22">
        <v>101.194</v>
      </c>
      <c r="FM22">
        <v>101.846</v>
      </c>
    </row>
    <row r="23" spans="1:169" x14ac:dyDescent="0.25">
      <c r="A23">
        <v>8</v>
      </c>
      <c r="B23">
        <v>1566759243.3</v>
      </c>
      <c r="C23">
        <v>871.09999990463302</v>
      </c>
      <c r="D23" t="s">
        <v>318</v>
      </c>
      <c r="E23" t="s">
        <v>319</v>
      </c>
      <c r="G23">
        <v>1566759243.3</v>
      </c>
      <c r="H23">
        <f t="shared" si="0"/>
        <v>4.4527784873571287E-3</v>
      </c>
      <c r="I23">
        <f t="shared" si="1"/>
        <v>40.39268035630878</v>
      </c>
      <c r="J23">
        <f t="shared" si="2"/>
        <v>449.12700000000001</v>
      </c>
      <c r="K23">
        <f t="shared" si="3"/>
        <v>185.63886521997577</v>
      </c>
      <c r="L23">
        <f t="shared" si="4"/>
        <v>18.43356933808521</v>
      </c>
      <c r="M23">
        <f t="shared" si="5"/>
        <v>44.597415989889001</v>
      </c>
      <c r="N23">
        <f t="shared" si="6"/>
        <v>0.26823893551532962</v>
      </c>
      <c r="O23">
        <f t="shared" si="7"/>
        <v>2.243197962066342</v>
      </c>
      <c r="P23">
        <f t="shared" si="8"/>
        <v>0.25160827669562158</v>
      </c>
      <c r="Q23">
        <f t="shared" si="9"/>
        <v>0.15866337315640777</v>
      </c>
      <c r="R23">
        <f t="shared" si="10"/>
        <v>321.46695484409605</v>
      </c>
      <c r="S23">
        <f t="shared" si="11"/>
        <v>27.20126136091238</v>
      </c>
      <c r="T23">
        <f t="shared" si="12"/>
        <v>27.0684</v>
      </c>
      <c r="U23">
        <f t="shared" si="13"/>
        <v>3.5935634919280144</v>
      </c>
      <c r="V23">
        <f t="shared" si="14"/>
        <v>55.014089398241929</v>
      </c>
      <c r="W23">
        <f t="shared" si="15"/>
        <v>1.8847357516641998</v>
      </c>
      <c r="X23">
        <f t="shared" si="16"/>
        <v>3.4259146561906553</v>
      </c>
      <c r="Y23">
        <f t="shared" si="17"/>
        <v>1.7088277402638146</v>
      </c>
      <c r="Z23">
        <f t="shared" si="18"/>
        <v>-196.36753129244937</v>
      </c>
      <c r="AA23">
        <f t="shared" si="19"/>
        <v>-98.126893113988885</v>
      </c>
      <c r="AB23">
        <f t="shared" si="20"/>
        <v>-9.4087193725380818</v>
      </c>
      <c r="AC23">
        <f t="shared" si="21"/>
        <v>17.563811065119708</v>
      </c>
      <c r="AD23">
        <v>-4.10008762530207E-2</v>
      </c>
      <c r="AE23">
        <v>4.6027075468051203E-2</v>
      </c>
      <c r="AF23">
        <v>3.4430670543667801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52419.339239079884</v>
      </c>
      <c r="AL23">
        <v>0</v>
      </c>
      <c r="AM23">
        <v>0</v>
      </c>
      <c r="AN23">
        <v>0</v>
      </c>
      <c r="AO23">
        <f t="shared" si="25"/>
        <v>0</v>
      </c>
      <c r="AP23" t="e">
        <f t="shared" si="26"/>
        <v>#DIV/0!</v>
      </c>
      <c r="AQ23">
        <v>-1</v>
      </c>
      <c r="AR23" t="s">
        <v>320</v>
      </c>
      <c r="AS23">
        <v>723.14388461538499</v>
      </c>
      <c r="AT23">
        <v>1001.38</v>
      </c>
      <c r="AU23">
        <f t="shared" si="27"/>
        <v>0.27785267868802555</v>
      </c>
      <c r="AV23">
        <v>0.5</v>
      </c>
      <c r="AW23">
        <f t="shared" si="28"/>
        <v>1681.3398000837826</v>
      </c>
      <c r="AX23">
        <f t="shared" si="29"/>
        <v>40.39268035630878</v>
      </c>
      <c r="AY23">
        <f t="shared" si="30"/>
        <v>233.58238361903418</v>
      </c>
      <c r="AZ23">
        <f t="shared" si="31"/>
        <v>0.45627034692124868</v>
      </c>
      <c r="BA23">
        <f t="shared" si="32"/>
        <v>2.4618866664695708E-2</v>
      </c>
      <c r="BB23">
        <f t="shared" si="33"/>
        <v>-1</v>
      </c>
      <c r="BC23" t="s">
        <v>321</v>
      </c>
      <c r="BD23">
        <v>544.48</v>
      </c>
      <c r="BE23">
        <f t="shared" si="34"/>
        <v>456.9</v>
      </c>
      <c r="BF23">
        <f t="shared" si="35"/>
        <v>0.6089650150681003</v>
      </c>
      <c r="BG23">
        <f t="shared" si="36"/>
        <v>1.8391492800470173</v>
      </c>
      <c r="BH23">
        <f t="shared" si="37"/>
        <v>0.27785267868802555</v>
      </c>
      <c r="BI23" t="e">
        <f t="shared" si="38"/>
        <v>#DIV/0!</v>
      </c>
      <c r="BJ23">
        <v>2156</v>
      </c>
      <c r="BK23">
        <v>300</v>
      </c>
      <c r="BL23">
        <v>300</v>
      </c>
      <c r="BM23">
        <v>300</v>
      </c>
      <c r="BN23">
        <v>10268.299999999999</v>
      </c>
      <c r="BO23">
        <v>912.81</v>
      </c>
      <c r="BP23">
        <v>-6.8409899999999999E-3</v>
      </c>
      <c r="BQ23">
        <v>-3.6252399999999998</v>
      </c>
      <c r="BR23">
        <f t="shared" si="39"/>
        <v>2000.17</v>
      </c>
      <c r="BS23">
        <f t="shared" si="40"/>
        <v>1681.3398000837826</v>
      </c>
      <c r="BT23">
        <f t="shared" si="41"/>
        <v>0.84059844917371151</v>
      </c>
      <c r="BU23">
        <f t="shared" si="42"/>
        <v>0.19119689834742334</v>
      </c>
      <c r="BV23" t="s">
        <v>280</v>
      </c>
      <c r="BW23">
        <v>1566759243.3</v>
      </c>
      <c r="BX23">
        <v>449.12700000000001</v>
      </c>
      <c r="BY23">
        <v>499.995</v>
      </c>
      <c r="BZ23">
        <v>18.980599999999999</v>
      </c>
      <c r="CA23">
        <v>13.739000000000001</v>
      </c>
      <c r="CB23">
        <v>500.03</v>
      </c>
      <c r="CC23">
        <v>99.197999999999993</v>
      </c>
      <c r="CD23">
        <v>0.100007</v>
      </c>
      <c r="CE23">
        <v>26.257000000000001</v>
      </c>
      <c r="CF23">
        <v>27.0684</v>
      </c>
      <c r="CG23">
        <v>999.9</v>
      </c>
      <c r="CH23">
        <v>9967.5</v>
      </c>
      <c r="CI23">
        <v>0</v>
      </c>
      <c r="CJ23">
        <v>1138.99</v>
      </c>
      <c r="CK23">
        <v>2000.17</v>
      </c>
      <c r="CL23">
        <v>0.98000200000000004</v>
      </c>
      <c r="CM23">
        <v>1.99983E-2</v>
      </c>
      <c r="CN23">
        <v>0</v>
      </c>
      <c r="CO23">
        <v>723.50300000000004</v>
      </c>
      <c r="CP23">
        <v>4.99986</v>
      </c>
      <c r="CQ23">
        <v>18333.900000000001</v>
      </c>
      <c r="CR23">
        <v>16273.5</v>
      </c>
      <c r="CS23">
        <v>44.5</v>
      </c>
      <c r="CT23">
        <v>45.686999999999998</v>
      </c>
      <c r="CU23">
        <v>45.125</v>
      </c>
      <c r="CV23">
        <v>44.5</v>
      </c>
      <c r="CW23">
        <v>26.687000000000001</v>
      </c>
      <c r="CX23">
        <v>1955.27</v>
      </c>
      <c r="CY23">
        <v>39.9</v>
      </c>
      <c r="CZ23">
        <v>0</v>
      </c>
      <c r="DA23">
        <v>120.60000014305101</v>
      </c>
      <c r="DB23">
        <v>723.14388461538499</v>
      </c>
      <c r="DC23">
        <v>0.96194872508073404</v>
      </c>
      <c r="DD23">
        <v>634.50939978075303</v>
      </c>
      <c r="DE23">
        <v>18389.769230769201</v>
      </c>
      <c r="DF23">
        <v>15</v>
      </c>
      <c r="DG23">
        <v>1566759209.3</v>
      </c>
      <c r="DH23" t="s">
        <v>322</v>
      </c>
      <c r="DI23">
        <v>80</v>
      </c>
      <c r="DJ23">
        <v>-0.125</v>
      </c>
      <c r="DK23">
        <v>6.5000000000000002E-2</v>
      </c>
      <c r="DL23">
        <v>500</v>
      </c>
      <c r="DM23">
        <v>13</v>
      </c>
      <c r="DN23">
        <v>0.04</v>
      </c>
      <c r="DO23">
        <v>0.01</v>
      </c>
      <c r="DP23">
        <v>29.679657029140699</v>
      </c>
      <c r="DQ23">
        <v>69.168932713317702</v>
      </c>
      <c r="DR23">
        <v>17.1099394221213</v>
      </c>
      <c r="DS23">
        <v>0</v>
      </c>
      <c r="DT23">
        <v>0.19381229665371799</v>
      </c>
      <c r="DU23">
        <v>0.47055729751944703</v>
      </c>
      <c r="DV23">
        <v>0.113249222650389</v>
      </c>
      <c r="DW23">
        <v>1</v>
      </c>
      <c r="DX23">
        <v>1</v>
      </c>
      <c r="DY23">
        <v>2</v>
      </c>
      <c r="DZ23" t="s">
        <v>282</v>
      </c>
      <c r="EA23">
        <v>1.86669</v>
      </c>
      <c r="EB23">
        <v>1.8632500000000001</v>
      </c>
      <c r="EC23">
        <v>1.8689</v>
      </c>
      <c r="ED23">
        <v>1.8668199999999999</v>
      </c>
      <c r="EE23">
        <v>1.87148</v>
      </c>
      <c r="EF23">
        <v>1.8640099999999999</v>
      </c>
      <c r="EG23">
        <v>1.86554</v>
      </c>
      <c r="EH23">
        <v>1.8654900000000001</v>
      </c>
      <c r="EI23" t="s">
        <v>283</v>
      </c>
      <c r="EJ23" t="s">
        <v>19</v>
      </c>
      <c r="EK23" t="s">
        <v>19</v>
      </c>
      <c r="EL23" t="s">
        <v>19</v>
      </c>
      <c r="EM23" t="s">
        <v>284</v>
      </c>
      <c r="EN23" t="s">
        <v>285</v>
      </c>
      <c r="EO23" t="s">
        <v>286</v>
      </c>
      <c r="EP23" t="s">
        <v>286</v>
      </c>
      <c r="EQ23" t="s">
        <v>286</v>
      </c>
      <c r="ER23" t="s">
        <v>286</v>
      </c>
      <c r="ES23">
        <v>0</v>
      </c>
      <c r="ET23">
        <v>100</v>
      </c>
      <c r="EU23">
        <v>100</v>
      </c>
      <c r="EV23">
        <v>-0.125</v>
      </c>
      <c r="EW23">
        <v>6.5000000000000002E-2</v>
      </c>
      <c r="EX23">
        <v>2</v>
      </c>
      <c r="EY23">
        <v>509.58</v>
      </c>
      <c r="EZ23">
        <v>519.61500000000001</v>
      </c>
      <c r="FA23">
        <v>20.7669</v>
      </c>
      <c r="FB23">
        <v>30.081600000000002</v>
      </c>
      <c r="FC23">
        <v>30</v>
      </c>
      <c r="FD23">
        <v>30.122699999999998</v>
      </c>
      <c r="FE23">
        <v>30.123999999999999</v>
      </c>
      <c r="FF23">
        <v>26.450800000000001</v>
      </c>
      <c r="FG23">
        <v>47.895400000000002</v>
      </c>
      <c r="FH23">
        <v>0</v>
      </c>
      <c r="FI23">
        <v>20.720300000000002</v>
      </c>
      <c r="FJ23">
        <v>500</v>
      </c>
      <c r="FK23">
        <v>13.790900000000001</v>
      </c>
      <c r="FL23">
        <v>101.206</v>
      </c>
      <c r="FM23">
        <v>101.86199999999999</v>
      </c>
    </row>
    <row r="24" spans="1:169" x14ac:dyDescent="0.25">
      <c r="A24">
        <v>9</v>
      </c>
      <c r="B24">
        <v>1566759363.8</v>
      </c>
      <c r="C24">
        <v>991.59999990463302</v>
      </c>
      <c r="D24" t="s">
        <v>323</v>
      </c>
      <c r="E24" t="s">
        <v>324</v>
      </c>
      <c r="G24">
        <v>1566759363.8</v>
      </c>
      <c r="H24">
        <f t="shared" si="0"/>
        <v>3.7681813836534885E-3</v>
      </c>
      <c r="I24">
        <f t="shared" si="1"/>
        <v>40.517949573303156</v>
      </c>
      <c r="J24">
        <f t="shared" si="2"/>
        <v>548.76700000000005</v>
      </c>
      <c r="K24">
        <f t="shared" si="3"/>
        <v>229.78813561637651</v>
      </c>
      <c r="L24">
        <f t="shared" si="4"/>
        <v>22.81657302721452</v>
      </c>
      <c r="M24">
        <f t="shared" si="5"/>
        <v>54.489246352252003</v>
      </c>
      <c r="N24">
        <f t="shared" si="6"/>
        <v>0.22036404087549394</v>
      </c>
      <c r="O24">
        <f t="shared" si="7"/>
        <v>2.2519288761131717</v>
      </c>
      <c r="P24">
        <f t="shared" si="8"/>
        <v>0.20904673450398134</v>
      </c>
      <c r="Q24">
        <f t="shared" si="9"/>
        <v>0.13162257047507187</v>
      </c>
      <c r="R24">
        <f t="shared" si="10"/>
        <v>321.45259090857144</v>
      </c>
      <c r="S24">
        <f t="shared" si="11"/>
        <v>27.120395584152682</v>
      </c>
      <c r="T24">
        <f t="shared" si="12"/>
        <v>27.015499999999999</v>
      </c>
      <c r="U24">
        <f t="shared" si="13"/>
        <v>3.5824192877783121</v>
      </c>
      <c r="V24">
        <f t="shared" si="14"/>
        <v>54.728849192973918</v>
      </c>
      <c r="W24">
        <f t="shared" si="15"/>
        <v>1.8414759197891999</v>
      </c>
      <c r="X24">
        <f t="shared" si="16"/>
        <v>3.3647261854459174</v>
      </c>
      <c r="Y24">
        <f t="shared" si="17"/>
        <v>1.7409433679891122</v>
      </c>
      <c r="Z24">
        <f t="shared" si="18"/>
        <v>-166.17679901911885</v>
      </c>
      <c r="AA24">
        <f t="shared" si="19"/>
        <v>-129.09098870873163</v>
      </c>
      <c r="AB24">
        <f t="shared" si="20"/>
        <v>-12.307619361143256</v>
      </c>
      <c r="AC24">
        <f t="shared" si="21"/>
        <v>13.877183819577681</v>
      </c>
      <c r="AD24">
        <v>-4.1235695590923098E-2</v>
      </c>
      <c r="AE24">
        <v>4.6290680746150503E-2</v>
      </c>
      <c r="AF24">
        <v>3.4586698329095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52760.926774665109</v>
      </c>
      <c r="AL24">
        <v>0</v>
      </c>
      <c r="AM24">
        <v>0</v>
      </c>
      <c r="AN24">
        <v>0</v>
      </c>
      <c r="AO24">
        <f t="shared" si="25"/>
        <v>0</v>
      </c>
      <c r="AP24" t="e">
        <f t="shared" si="26"/>
        <v>#DIV/0!</v>
      </c>
      <c r="AQ24">
        <v>-1</v>
      </c>
      <c r="AR24" t="s">
        <v>325</v>
      </c>
      <c r="AS24">
        <v>719.60334615384602</v>
      </c>
      <c r="AT24">
        <v>999.16200000000003</v>
      </c>
      <c r="AU24">
        <f t="shared" si="27"/>
        <v>0.27979312048111715</v>
      </c>
      <c r="AV24">
        <v>0.5</v>
      </c>
      <c r="AW24">
        <f t="shared" si="28"/>
        <v>1681.2642000837864</v>
      </c>
      <c r="AX24">
        <f t="shared" si="29"/>
        <v>40.517949573303156</v>
      </c>
      <c r="AY24">
        <f t="shared" si="30"/>
        <v>235.20307844731596</v>
      </c>
      <c r="AZ24">
        <f t="shared" si="31"/>
        <v>0.45600413146216534</v>
      </c>
      <c r="BA24">
        <f t="shared" si="32"/>
        <v>2.4694482622799021E-2</v>
      </c>
      <c r="BB24">
        <f t="shared" si="33"/>
        <v>-1</v>
      </c>
      <c r="BC24" t="s">
        <v>326</v>
      </c>
      <c r="BD24">
        <v>543.54</v>
      </c>
      <c r="BE24">
        <f t="shared" si="34"/>
        <v>455.62200000000007</v>
      </c>
      <c r="BF24">
        <f t="shared" si="35"/>
        <v>0.61357584542922416</v>
      </c>
      <c r="BG24">
        <f t="shared" si="36"/>
        <v>1.8382492548846452</v>
      </c>
      <c r="BH24">
        <f t="shared" si="37"/>
        <v>0.27979312048111721</v>
      </c>
      <c r="BI24" t="e">
        <f t="shared" si="38"/>
        <v>#DIV/0!</v>
      </c>
      <c r="BJ24">
        <v>2158</v>
      </c>
      <c r="BK24">
        <v>300</v>
      </c>
      <c r="BL24">
        <v>300</v>
      </c>
      <c r="BM24">
        <v>300</v>
      </c>
      <c r="BN24">
        <v>10286.1</v>
      </c>
      <c r="BO24">
        <v>912.553</v>
      </c>
      <c r="BP24">
        <v>-6.8521099999999998E-3</v>
      </c>
      <c r="BQ24">
        <v>-2.48169</v>
      </c>
      <c r="BR24">
        <f t="shared" si="39"/>
        <v>2000.08</v>
      </c>
      <c r="BS24">
        <f t="shared" si="40"/>
        <v>1681.2642000837864</v>
      </c>
      <c r="BT24">
        <f t="shared" si="41"/>
        <v>0.8405984761028491</v>
      </c>
      <c r="BU24">
        <f t="shared" si="42"/>
        <v>0.19119695220569841</v>
      </c>
      <c r="BV24" t="s">
        <v>280</v>
      </c>
      <c r="BW24">
        <v>1566759363.8</v>
      </c>
      <c r="BX24">
        <v>548.76700000000005</v>
      </c>
      <c r="BY24">
        <v>599.86699999999996</v>
      </c>
      <c r="BZ24">
        <v>18.5457</v>
      </c>
      <c r="CA24">
        <v>14.108000000000001</v>
      </c>
      <c r="CB24">
        <v>500.029</v>
      </c>
      <c r="CC24">
        <v>99.193899999999999</v>
      </c>
      <c r="CD24">
        <v>0.10005600000000001</v>
      </c>
      <c r="CE24">
        <v>25.952200000000001</v>
      </c>
      <c r="CF24">
        <v>27.015499999999999</v>
      </c>
      <c r="CG24">
        <v>999.9</v>
      </c>
      <c r="CH24">
        <v>10025</v>
      </c>
      <c r="CI24">
        <v>0</v>
      </c>
      <c r="CJ24">
        <v>877.88599999999997</v>
      </c>
      <c r="CK24">
        <v>2000.08</v>
      </c>
      <c r="CL24">
        <v>0.98000100000000001</v>
      </c>
      <c r="CM24">
        <v>1.9999099999999999E-2</v>
      </c>
      <c r="CN24">
        <v>0</v>
      </c>
      <c r="CO24">
        <v>719.64200000000005</v>
      </c>
      <c r="CP24">
        <v>4.99986</v>
      </c>
      <c r="CQ24">
        <v>17129.7</v>
      </c>
      <c r="CR24">
        <v>16272.8</v>
      </c>
      <c r="CS24">
        <v>44.375</v>
      </c>
      <c r="CT24">
        <v>45.686999999999998</v>
      </c>
      <c r="CU24">
        <v>45.061999999999998</v>
      </c>
      <c r="CV24">
        <v>44.375</v>
      </c>
      <c r="CW24">
        <v>26.687000000000001</v>
      </c>
      <c r="CX24">
        <v>1955.18</v>
      </c>
      <c r="CY24">
        <v>39.9</v>
      </c>
      <c r="CZ24">
        <v>0</v>
      </c>
      <c r="DA24">
        <v>120</v>
      </c>
      <c r="DB24">
        <v>719.60334615384602</v>
      </c>
      <c r="DC24">
        <v>0.45117948118542101</v>
      </c>
      <c r="DD24">
        <v>-181.81538433967501</v>
      </c>
      <c r="DE24">
        <v>17163.696153846198</v>
      </c>
      <c r="DF24">
        <v>15</v>
      </c>
      <c r="DG24">
        <v>1566759315.8</v>
      </c>
      <c r="DH24" t="s">
        <v>327</v>
      </c>
      <c r="DI24">
        <v>81</v>
      </c>
      <c r="DJ24">
        <v>8.0000000000000002E-3</v>
      </c>
      <c r="DK24">
        <v>7.1999999999999995E-2</v>
      </c>
      <c r="DL24">
        <v>600</v>
      </c>
      <c r="DM24">
        <v>14</v>
      </c>
      <c r="DN24">
        <v>0.02</v>
      </c>
      <c r="DO24">
        <v>0.02</v>
      </c>
      <c r="DP24">
        <v>40.702485807443701</v>
      </c>
      <c r="DQ24">
        <v>-0.56715005701904797</v>
      </c>
      <c r="DR24">
        <v>0.119021908348228</v>
      </c>
      <c r="DS24">
        <v>0</v>
      </c>
      <c r="DT24">
        <v>0.23263934984258</v>
      </c>
      <c r="DU24">
        <v>-1.7797586541517502E-2</v>
      </c>
      <c r="DV24">
        <v>4.6625904816529496E-3</v>
      </c>
      <c r="DW24">
        <v>1</v>
      </c>
      <c r="DX24">
        <v>1</v>
      </c>
      <c r="DY24">
        <v>2</v>
      </c>
      <c r="DZ24" t="s">
        <v>282</v>
      </c>
      <c r="EA24">
        <v>1.8667400000000001</v>
      </c>
      <c r="EB24">
        <v>1.8632500000000001</v>
      </c>
      <c r="EC24">
        <v>1.8689</v>
      </c>
      <c r="ED24">
        <v>1.8669</v>
      </c>
      <c r="EE24">
        <v>1.8714900000000001</v>
      </c>
      <c r="EF24">
        <v>1.8640099999999999</v>
      </c>
      <c r="EG24">
        <v>1.86555</v>
      </c>
      <c r="EH24">
        <v>1.8655299999999999</v>
      </c>
      <c r="EI24" t="s">
        <v>283</v>
      </c>
      <c r="EJ24" t="s">
        <v>19</v>
      </c>
      <c r="EK24" t="s">
        <v>19</v>
      </c>
      <c r="EL24" t="s">
        <v>19</v>
      </c>
      <c r="EM24" t="s">
        <v>284</v>
      </c>
      <c r="EN24" t="s">
        <v>285</v>
      </c>
      <c r="EO24" t="s">
        <v>286</v>
      </c>
      <c r="EP24" t="s">
        <v>286</v>
      </c>
      <c r="EQ24" t="s">
        <v>286</v>
      </c>
      <c r="ER24" t="s">
        <v>286</v>
      </c>
      <c r="ES24">
        <v>0</v>
      </c>
      <c r="ET24">
        <v>100</v>
      </c>
      <c r="EU24">
        <v>100</v>
      </c>
      <c r="EV24">
        <v>8.0000000000000002E-3</v>
      </c>
      <c r="EW24">
        <v>7.1999999999999995E-2</v>
      </c>
      <c r="EX24">
        <v>2</v>
      </c>
      <c r="EY24">
        <v>509.90199999999999</v>
      </c>
      <c r="EZ24">
        <v>519.78499999999997</v>
      </c>
      <c r="FA24">
        <v>21.099299999999999</v>
      </c>
      <c r="FB24">
        <v>30.052</v>
      </c>
      <c r="FC24">
        <v>30.0001</v>
      </c>
      <c r="FD24">
        <v>30.092300000000002</v>
      </c>
      <c r="FE24">
        <v>30.095700000000001</v>
      </c>
      <c r="FF24">
        <v>30.617699999999999</v>
      </c>
      <c r="FG24">
        <v>46.077199999999998</v>
      </c>
      <c r="FH24">
        <v>0</v>
      </c>
      <c r="FI24">
        <v>21.093399999999999</v>
      </c>
      <c r="FJ24">
        <v>600</v>
      </c>
      <c r="FK24">
        <v>14.218999999999999</v>
      </c>
      <c r="FL24">
        <v>101.214</v>
      </c>
      <c r="FM24">
        <v>101.867</v>
      </c>
    </row>
    <row r="25" spans="1:169" x14ac:dyDescent="0.25">
      <c r="A25">
        <v>10</v>
      </c>
      <c r="B25">
        <v>1566759484.4000001</v>
      </c>
      <c r="C25">
        <v>1112.2000000476801</v>
      </c>
      <c r="D25" t="s">
        <v>328</v>
      </c>
      <c r="E25" t="s">
        <v>329</v>
      </c>
      <c r="G25">
        <v>1566759484.4000001</v>
      </c>
      <c r="H25">
        <f t="shared" si="0"/>
        <v>3.0618513270652091E-3</v>
      </c>
      <c r="I25">
        <f t="shared" si="1"/>
        <v>40.600418170548195</v>
      </c>
      <c r="J25">
        <f t="shared" si="2"/>
        <v>648.92700000000002</v>
      </c>
      <c r="K25">
        <f t="shared" si="3"/>
        <v>252.39327938461886</v>
      </c>
      <c r="L25">
        <f t="shared" si="4"/>
        <v>25.061663109801497</v>
      </c>
      <c r="M25">
        <f t="shared" si="5"/>
        <v>64.435906916803802</v>
      </c>
      <c r="N25">
        <f t="shared" si="6"/>
        <v>0.17567003472298587</v>
      </c>
      <c r="O25">
        <f t="shared" si="7"/>
        <v>2.2470908921669617</v>
      </c>
      <c r="P25">
        <f t="shared" si="8"/>
        <v>0.16838153312980042</v>
      </c>
      <c r="Q25">
        <f t="shared" si="9"/>
        <v>0.10586810234491847</v>
      </c>
      <c r="R25">
        <f t="shared" si="10"/>
        <v>321.45362518329023</v>
      </c>
      <c r="S25">
        <f t="shared" si="11"/>
        <v>27.060271241224196</v>
      </c>
      <c r="T25">
        <f t="shared" si="12"/>
        <v>27.004899999999999</v>
      </c>
      <c r="U25">
        <f t="shared" si="13"/>
        <v>3.5801898654188693</v>
      </c>
      <c r="V25">
        <f t="shared" si="14"/>
        <v>55.16555207580803</v>
      </c>
      <c r="W25">
        <f t="shared" si="15"/>
        <v>1.8237214423000998</v>
      </c>
      <c r="X25">
        <f t="shared" si="16"/>
        <v>3.3059062651887494</v>
      </c>
      <c r="Y25">
        <f t="shared" si="17"/>
        <v>1.7564684231187695</v>
      </c>
      <c r="Z25">
        <f t="shared" si="18"/>
        <v>-135.02764352357573</v>
      </c>
      <c r="AA25">
        <f t="shared" si="19"/>
        <v>-163.58231519023573</v>
      </c>
      <c r="AB25">
        <f t="shared" si="20"/>
        <v>-15.605539136050711</v>
      </c>
      <c r="AC25">
        <f t="shared" si="21"/>
        <v>7.2381273334280536</v>
      </c>
      <c r="AD25">
        <v>-4.1105475671513597E-2</v>
      </c>
      <c r="AE25">
        <v>4.6144497478721798E-2</v>
      </c>
      <c r="AF25">
        <v>3.4500210314691202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52653.610176314185</v>
      </c>
      <c r="AL25">
        <v>0</v>
      </c>
      <c r="AM25">
        <v>0</v>
      </c>
      <c r="AN25">
        <v>0</v>
      </c>
      <c r="AO25">
        <f t="shared" si="25"/>
        <v>0</v>
      </c>
      <c r="AP25" t="e">
        <f t="shared" si="26"/>
        <v>#DIV/0!</v>
      </c>
      <c r="AQ25">
        <v>-1</v>
      </c>
      <c r="AR25" t="s">
        <v>330</v>
      </c>
      <c r="AS25">
        <v>719.66569230769198</v>
      </c>
      <c r="AT25">
        <v>1000.09</v>
      </c>
      <c r="AU25">
        <f t="shared" si="27"/>
        <v>0.28039907177584822</v>
      </c>
      <c r="AV25">
        <v>0.5</v>
      </c>
      <c r="AW25">
        <f t="shared" si="28"/>
        <v>1681.272300083765</v>
      </c>
      <c r="AX25">
        <f t="shared" si="29"/>
        <v>40.600418170548195</v>
      </c>
      <c r="AY25">
        <f t="shared" si="30"/>
        <v>235.71359617296653</v>
      </c>
      <c r="AZ25">
        <f t="shared" si="31"/>
        <v>0.45292923636872684</v>
      </c>
      <c r="BA25">
        <f t="shared" si="32"/>
        <v>2.4743414953351438E-2</v>
      </c>
      <c r="BB25">
        <f t="shared" si="33"/>
        <v>-1</v>
      </c>
      <c r="BC25" t="s">
        <v>331</v>
      </c>
      <c r="BD25">
        <v>547.12</v>
      </c>
      <c r="BE25">
        <f t="shared" si="34"/>
        <v>452.97</v>
      </c>
      <c r="BF25">
        <f t="shared" si="35"/>
        <v>0.6190792054491645</v>
      </c>
      <c r="BG25">
        <f t="shared" si="36"/>
        <v>1.8279170931422724</v>
      </c>
      <c r="BH25">
        <f t="shared" si="37"/>
        <v>0.28039907177584822</v>
      </c>
      <c r="BI25" t="e">
        <f t="shared" si="38"/>
        <v>#DIV/0!</v>
      </c>
      <c r="BJ25">
        <v>2160</v>
      </c>
      <c r="BK25">
        <v>300</v>
      </c>
      <c r="BL25">
        <v>300</v>
      </c>
      <c r="BM25">
        <v>300</v>
      </c>
      <c r="BN25">
        <v>10282.799999999999</v>
      </c>
      <c r="BO25">
        <v>912.64800000000002</v>
      </c>
      <c r="BP25">
        <v>-6.8499099999999999E-3</v>
      </c>
      <c r="BQ25">
        <v>-2.7343099999999998</v>
      </c>
      <c r="BR25">
        <f t="shared" si="39"/>
        <v>2000.09</v>
      </c>
      <c r="BS25">
        <f t="shared" si="40"/>
        <v>1681.272300083765</v>
      </c>
      <c r="BT25">
        <f t="shared" si="41"/>
        <v>0.84059832311734228</v>
      </c>
      <c r="BU25">
        <f t="shared" si="42"/>
        <v>0.19119664623468466</v>
      </c>
      <c r="BV25" t="s">
        <v>280</v>
      </c>
      <c r="BW25">
        <v>1566759484.4000001</v>
      </c>
      <c r="BX25">
        <v>648.92700000000002</v>
      </c>
      <c r="BY25">
        <v>700.02700000000004</v>
      </c>
      <c r="BZ25">
        <v>18.366499999999998</v>
      </c>
      <c r="CA25">
        <v>14.7601</v>
      </c>
      <c r="CB25">
        <v>500.04700000000003</v>
      </c>
      <c r="CC25">
        <v>99.196100000000001</v>
      </c>
      <c r="CD25">
        <v>9.9979399999999996E-2</v>
      </c>
      <c r="CE25">
        <v>25.654599999999999</v>
      </c>
      <c r="CF25">
        <v>27.004899999999999</v>
      </c>
      <c r="CG25">
        <v>999.9</v>
      </c>
      <c r="CH25">
        <v>9993.1200000000008</v>
      </c>
      <c r="CI25">
        <v>0</v>
      </c>
      <c r="CJ25">
        <v>914.55700000000002</v>
      </c>
      <c r="CK25">
        <v>2000.09</v>
      </c>
      <c r="CL25">
        <v>0.98000699999999996</v>
      </c>
      <c r="CM25">
        <v>1.9992900000000001E-2</v>
      </c>
      <c r="CN25">
        <v>0</v>
      </c>
      <c r="CO25">
        <v>719.81</v>
      </c>
      <c r="CP25">
        <v>4.99986</v>
      </c>
      <c r="CQ25">
        <v>17331.400000000001</v>
      </c>
      <c r="CR25">
        <v>16272.9</v>
      </c>
      <c r="CS25">
        <v>44.436999999999998</v>
      </c>
      <c r="CT25">
        <v>45.75</v>
      </c>
      <c r="CU25">
        <v>45.125</v>
      </c>
      <c r="CV25">
        <v>44.5</v>
      </c>
      <c r="CW25">
        <v>26.687000000000001</v>
      </c>
      <c r="CX25">
        <v>1955.2</v>
      </c>
      <c r="CY25">
        <v>39.89</v>
      </c>
      <c r="CZ25">
        <v>0</v>
      </c>
      <c r="DA25">
        <v>120</v>
      </c>
      <c r="DB25">
        <v>719.66569230769198</v>
      </c>
      <c r="DC25">
        <v>0.72109402359269603</v>
      </c>
      <c r="DD25">
        <v>133.50427365301999</v>
      </c>
      <c r="DE25">
        <v>17321.900000000001</v>
      </c>
      <c r="DF25">
        <v>15</v>
      </c>
      <c r="DG25">
        <v>1566759426.9000001</v>
      </c>
      <c r="DH25" t="s">
        <v>332</v>
      </c>
      <c r="DI25">
        <v>82</v>
      </c>
      <c r="DJ25">
        <v>8.3000000000000004E-2</v>
      </c>
      <c r="DK25">
        <v>7.5999999999999998E-2</v>
      </c>
      <c r="DL25">
        <v>700</v>
      </c>
      <c r="DM25">
        <v>14</v>
      </c>
      <c r="DN25">
        <v>0.04</v>
      </c>
      <c r="DO25">
        <v>0.02</v>
      </c>
      <c r="DP25">
        <v>40.704135070463799</v>
      </c>
      <c r="DQ25">
        <v>-0.37392493206650801</v>
      </c>
      <c r="DR25">
        <v>8.2226273342745806E-2</v>
      </c>
      <c r="DS25">
        <v>0</v>
      </c>
      <c r="DT25">
        <v>0.182796120572978</v>
      </c>
      <c r="DU25">
        <v>-1.9934034701660198E-2</v>
      </c>
      <c r="DV25">
        <v>4.0372604020654096E-3</v>
      </c>
      <c r="DW25">
        <v>1</v>
      </c>
      <c r="DX25">
        <v>1</v>
      </c>
      <c r="DY25">
        <v>2</v>
      </c>
      <c r="DZ25" t="s">
        <v>282</v>
      </c>
      <c r="EA25">
        <v>1.8667</v>
      </c>
      <c r="EB25">
        <v>1.8632500000000001</v>
      </c>
      <c r="EC25">
        <v>1.8689</v>
      </c>
      <c r="ED25">
        <v>1.86687</v>
      </c>
      <c r="EE25">
        <v>1.8714900000000001</v>
      </c>
      <c r="EF25">
        <v>1.8640000000000001</v>
      </c>
      <c r="EG25">
        <v>1.86554</v>
      </c>
      <c r="EH25">
        <v>1.8655299999999999</v>
      </c>
      <c r="EI25" t="s">
        <v>283</v>
      </c>
      <c r="EJ25" t="s">
        <v>19</v>
      </c>
      <c r="EK25" t="s">
        <v>19</v>
      </c>
      <c r="EL25" t="s">
        <v>19</v>
      </c>
      <c r="EM25" t="s">
        <v>284</v>
      </c>
      <c r="EN25" t="s">
        <v>285</v>
      </c>
      <c r="EO25" t="s">
        <v>286</v>
      </c>
      <c r="EP25" t="s">
        <v>286</v>
      </c>
      <c r="EQ25" t="s">
        <v>286</v>
      </c>
      <c r="ER25" t="s">
        <v>286</v>
      </c>
      <c r="ES25">
        <v>0</v>
      </c>
      <c r="ET25">
        <v>100</v>
      </c>
      <c r="EU25">
        <v>100</v>
      </c>
      <c r="EV25">
        <v>8.3000000000000004E-2</v>
      </c>
      <c r="EW25">
        <v>7.5999999999999998E-2</v>
      </c>
      <c r="EX25">
        <v>2</v>
      </c>
      <c r="EY25">
        <v>509.32499999999999</v>
      </c>
      <c r="EZ25">
        <v>520.654</v>
      </c>
      <c r="FA25">
        <v>19.965499999999999</v>
      </c>
      <c r="FB25">
        <v>30.019600000000001</v>
      </c>
      <c r="FC25">
        <v>30</v>
      </c>
      <c r="FD25">
        <v>30.061699999999998</v>
      </c>
      <c r="FE25">
        <v>30.069900000000001</v>
      </c>
      <c r="FF25">
        <v>34.676000000000002</v>
      </c>
      <c r="FG25">
        <v>43.385399999999997</v>
      </c>
      <c r="FH25">
        <v>0</v>
      </c>
      <c r="FI25">
        <v>19.9724</v>
      </c>
      <c r="FJ25">
        <v>700</v>
      </c>
      <c r="FK25">
        <v>14.709199999999999</v>
      </c>
      <c r="FL25">
        <v>101.21899999999999</v>
      </c>
      <c r="FM25">
        <v>101.872</v>
      </c>
    </row>
    <row r="26" spans="1:169" x14ac:dyDescent="0.25">
      <c r="A26">
        <v>11</v>
      </c>
      <c r="B26">
        <v>1566759604.9000001</v>
      </c>
      <c r="C26">
        <v>1232.7000000476801</v>
      </c>
      <c r="D26" t="s">
        <v>333</v>
      </c>
      <c r="E26" t="s">
        <v>334</v>
      </c>
      <c r="G26">
        <v>1566759604.9000001</v>
      </c>
      <c r="H26">
        <f t="shared" si="0"/>
        <v>2.6165990743818629E-3</v>
      </c>
      <c r="I26">
        <f t="shared" si="1"/>
        <v>40.145953636363828</v>
      </c>
      <c r="J26">
        <f t="shared" si="2"/>
        <v>749.51400000000001</v>
      </c>
      <c r="K26">
        <f t="shared" si="3"/>
        <v>283.96978117397799</v>
      </c>
      <c r="L26">
        <f t="shared" si="4"/>
        <v>28.196592569554134</v>
      </c>
      <c r="M26">
        <f t="shared" si="5"/>
        <v>74.422499449787992</v>
      </c>
      <c r="N26">
        <f t="shared" si="6"/>
        <v>0.14705387638623629</v>
      </c>
      <c r="O26">
        <f t="shared" si="7"/>
        <v>2.2457258431267029</v>
      </c>
      <c r="P26">
        <f t="shared" si="8"/>
        <v>0.14190611481744217</v>
      </c>
      <c r="Q26">
        <f t="shared" si="9"/>
        <v>8.9138814984353332E-2</v>
      </c>
      <c r="R26">
        <f t="shared" si="10"/>
        <v>321.4392612477385</v>
      </c>
      <c r="S26">
        <f t="shared" si="11"/>
        <v>26.988778299067981</v>
      </c>
      <c r="T26">
        <f t="shared" si="12"/>
        <v>26.9893</v>
      </c>
      <c r="U26">
        <f t="shared" si="13"/>
        <v>3.5769110315156802</v>
      </c>
      <c r="V26">
        <f t="shared" si="14"/>
        <v>55.029779834304158</v>
      </c>
      <c r="W26">
        <f t="shared" si="15"/>
        <v>1.7955594452544001</v>
      </c>
      <c r="X26">
        <f t="shared" si="16"/>
        <v>3.2628868417443573</v>
      </c>
      <c r="Y26">
        <f t="shared" si="17"/>
        <v>1.7813515862612801</v>
      </c>
      <c r="Z26">
        <f t="shared" si="18"/>
        <v>-115.39201918024015</v>
      </c>
      <c r="AA26">
        <f t="shared" si="19"/>
        <v>-188.30261539447204</v>
      </c>
      <c r="AB26">
        <f t="shared" si="20"/>
        <v>-17.953505286089161</v>
      </c>
      <c r="AC26">
        <f t="shared" si="21"/>
        <v>-0.20887861306286482</v>
      </c>
      <c r="AD26">
        <v>-4.1068779509094197E-2</v>
      </c>
      <c r="AE26">
        <v>4.6103302821645598E-2</v>
      </c>
      <c r="AF26">
        <v>3.4475820885242201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52647.361310772874</v>
      </c>
      <c r="AL26">
        <v>0</v>
      </c>
      <c r="AM26">
        <v>0</v>
      </c>
      <c r="AN26">
        <v>0</v>
      </c>
      <c r="AO26">
        <f t="shared" si="25"/>
        <v>0</v>
      </c>
      <c r="AP26" t="e">
        <f t="shared" si="26"/>
        <v>#DIV/0!</v>
      </c>
      <c r="AQ26">
        <v>-1</v>
      </c>
      <c r="AR26" t="s">
        <v>335</v>
      </c>
      <c r="AS26">
        <v>717.07519230769196</v>
      </c>
      <c r="AT26">
        <v>991.22199999999998</v>
      </c>
      <c r="AU26">
        <f t="shared" si="27"/>
        <v>0.27657457934984098</v>
      </c>
      <c r="AV26">
        <v>0.5</v>
      </c>
      <c r="AW26">
        <f t="shared" si="28"/>
        <v>1681.196700083769</v>
      </c>
      <c r="AX26">
        <f t="shared" si="29"/>
        <v>40.145953636363828</v>
      </c>
      <c r="AY26">
        <f t="shared" si="30"/>
        <v>232.48813506500457</v>
      </c>
      <c r="AZ26">
        <f t="shared" si="31"/>
        <v>0.45051663502222511</v>
      </c>
      <c r="BA26">
        <f t="shared" si="32"/>
        <v>2.4474205566971222E-2</v>
      </c>
      <c r="BB26">
        <f t="shared" si="33"/>
        <v>-1</v>
      </c>
      <c r="BC26" t="s">
        <v>336</v>
      </c>
      <c r="BD26">
        <v>544.66</v>
      </c>
      <c r="BE26">
        <f t="shared" si="34"/>
        <v>446.56200000000001</v>
      </c>
      <c r="BF26">
        <f t="shared" si="35"/>
        <v>0.61390536519522043</v>
      </c>
      <c r="BG26">
        <f t="shared" si="36"/>
        <v>1.8198913083391475</v>
      </c>
      <c r="BH26">
        <f t="shared" si="37"/>
        <v>0.27657457934984092</v>
      </c>
      <c r="BI26" t="e">
        <f t="shared" si="38"/>
        <v>#DIV/0!</v>
      </c>
      <c r="BJ26">
        <v>2162</v>
      </c>
      <c r="BK26">
        <v>300</v>
      </c>
      <c r="BL26">
        <v>300</v>
      </c>
      <c r="BM26">
        <v>300</v>
      </c>
      <c r="BN26">
        <v>10284.299999999999</v>
      </c>
      <c r="BO26">
        <v>907.33399999999995</v>
      </c>
      <c r="BP26">
        <v>-6.8507100000000003E-3</v>
      </c>
      <c r="BQ26">
        <v>-1.8539399999999999</v>
      </c>
      <c r="BR26">
        <f t="shared" si="39"/>
        <v>2000</v>
      </c>
      <c r="BS26">
        <f t="shared" si="40"/>
        <v>1681.196700083769</v>
      </c>
      <c r="BT26">
        <f t="shared" si="41"/>
        <v>0.84059835004188443</v>
      </c>
      <c r="BU26">
        <f t="shared" si="42"/>
        <v>0.19119670008376899</v>
      </c>
      <c r="BV26" t="s">
        <v>280</v>
      </c>
      <c r="BW26">
        <v>1566759604.9000001</v>
      </c>
      <c r="BX26">
        <v>749.51400000000001</v>
      </c>
      <c r="BY26">
        <v>800.03700000000003</v>
      </c>
      <c r="BZ26">
        <v>18.083200000000001</v>
      </c>
      <c r="CA26">
        <v>15.000400000000001</v>
      </c>
      <c r="CB26">
        <v>500.05500000000001</v>
      </c>
      <c r="CC26">
        <v>99.194299999999998</v>
      </c>
      <c r="CD26">
        <v>0.10004200000000001</v>
      </c>
      <c r="CE26">
        <v>25.434000000000001</v>
      </c>
      <c r="CF26">
        <v>26.9893</v>
      </c>
      <c r="CG26">
        <v>999.9</v>
      </c>
      <c r="CH26">
        <v>9984.3799999999992</v>
      </c>
      <c r="CI26">
        <v>0</v>
      </c>
      <c r="CJ26">
        <v>897.86500000000001</v>
      </c>
      <c r="CK26">
        <v>2000</v>
      </c>
      <c r="CL26">
        <v>0.98000399999999999</v>
      </c>
      <c r="CM26">
        <v>1.9996E-2</v>
      </c>
      <c r="CN26">
        <v>0</v>
      </c>
      <c r="CO26">
        <v>717.11900000000003</v>
      </c>
      <c r="CP26">
        <v>4.99986</v>
      </c>
      <c r="CQ26">
        <v>17121.599999999999</v>
      </c>
      <c r="CR26">
        <v>16272.2</v>
      </c>
      <c r="CS26">
        <v>44.5</v>
      </c>
      <c r="CT26">
        <v>45.811999999999998</v>
      </c>
      <c r="CU26">
        <v>45.125</v>
      </c>
      <c r="CV26">
        <v>44.561999999999998</v>
      </c>
      <c r="CW26">
        <v>26.687000000000001</v>
      </c>
      <c r="CX26">
        <v>1955.11</v>
      </c>
      <c r="CY26">
        <v>39.89</v>
      </c>
      <c r="CZ26">
        <v>0</v>
      </c>
      <c r="DA26">
        <v>120</v>
      </c>
      <c r="DB26">
        <v>717.07519230769196</v>
      </c>
      <c r="DC26">
        <v>-1.59353846654895</v>
      </c>
      <c r="DD26">
        <v>-171.40512843056899</v>
      </c>
      <c r="DE26">
        <v>17165.8692307692</v>
      </c>
      <c r="DF26">
        <v>15</v>
      </c>
      <c r="DG26">
        <v>1566759551.9000001</v>
      </c>
      <c r="DH26" t="s">
        <v>337</v>
      </c>
      <c r="DI26">
        <v>83</v>
      </c>
      <c r="DJ26">
        <v>-5.0999999999999997E-2</v>
      </c>
      <c r="DK26">
        <v>8.5000000000000006E-2</v>
      </c>
      <c r="DL26">
        <v>800</v>
      </c>
      <c r="DM26">
        <v>15</v>
      </c>
      <c r="DN26">
        <v>0.02</v>
      </c>
      <c r="DO26">
        <v>0.03</v>
      </c>
      <c r="DP26">
        <v>40.386624929411802</v>
      </c>
      <c r="DQ26">
        <v>-0.75139512013295495</v>
      </c>
      <c r="DR26">
        <v>0.16408463144355201</v>
      </c>
      <c r="DS26">
        <v>0</v>
      </c>
      <c r="DT26">
        <v>0.14925686989501599</v>
      </c>
      <c r="DU26">
        <v>2.0399674372961201E-4</v>
      </c>
      <c r="DV26">
        <v>2.12778434627182E-3</v>
      </c>
      <c r="DW26">
        <v>1</v>
      </c>
      <c r="DX26">
        <v>1</v>
      </c>
      <c r="DY26">
        <v>2</v>
      </c>
      <c r="DZ26" t="s">
        <v>282</v>
      </c>
      <c r="EA26">
        <v>1.86676</v>
      </c>
      <c r="EB26">
        <v>1.8632500000000001</v>
      </c>
      <c r="EC26">
        <v>1.8689</v>
      </c>
      <c r="ED26">
        <v>1.86687</v>
      </c>
      <c r="EE26">
        <v>1.8714900000000001</v>
      </c>
      <c r="EF26">
        <v>1.8640000000000001</v>
      </c>
      <c r="EG26">
        <v>1.86554</v>
      </c>
      <c r="EH26">
        <v>1.86554</v>
      </c>
      <c r="EI26" t="s">
        <v>283</v>
      </c>
      <c r="EJ26" t="s">
        <v>19</v>
      </c>
      <c r="EK26" t="s">
        <v>19</v>
      </c>
      <c r="EL26" t="s">
        <v>19</v>
      </c>
      <c r="EM26" t="s">
        <v>284</v>
      </c>
      <c r="EN26" t="s">
        <v>285</v>
      </c>
      <c r="EO26" t="s">
        <v>286</v>
      </c>
      <c r="EP26" t="s">
        <v>286</v>
      </c>
      <c r="EQ26" t="s">
        <v>286</v>
      </c>
      <c r="ER26" t="s">
        <v>286</v>
      </c>
      <c r="ES26">
        <v>0</v>
      </c>
      <c r="ET26">
        <v>100</v>
      </c>
      <c r="EU26">
        <v>100</v>
      </c>
      <c r="EV26">
        <v>-5.0999999999999997E-2</v>
      </c>
      <c r="EW26">
        <v>8.5000000000000006E-2</v>
      </c>
      <c r="EX26">
        <v>2</v>
      </c>
      <c r="EY26">
        <v>509.16800000000001</v>
      </c>
      <c r="EZ26">
        <v>520.48599999999999</v>
      </c>
      <c r="FA26">
        <v>20.120699999999999</v>
      </c>
      <c r="FB26">
        <v>30.050799999999999</v>
      </c>
      <c r="FC26">
        <v>29.998699999999999</v>
      </c>
      <c r="FD26">
        <v>30.074100000000001</v>
      </c>
      <c r="FE26">
        <v>30.0793</v>
      </c>
      <c r="FF26">
        <v>38.638100000000001</v>
      </c>
      <c r="FG26">
        <v>42.421999999999997</v>
      </c>
      <c r="FH26">
        <v>0</v>
      </c>
      <c r="FI26">
        <v>20.182500000000001</v>
      </c>
      <c r="FJ26">
        <v>800</v>
      </c>
      <c r="FK26">
        <v>14.9825</v>
      </c>
      <c r="FL26">
        <v>101.21299999999999</v>
      </c>
      <c r="FM26">
        <v>101.867</v>
      </c>
    </row>
    <row r="27" spans="1:169" x14ac:dyDescent="0.25">
      <c r="A27">
        <v>12</v>
      </c>
      <c r="B27">
        <v>1566759725.4000001</v>
      </c>
      <c r="C27">
        <v>1353.2000000476801</v>
      </c>
      <c r="D27" t="s">
        <v>338</v>
      </c>
      <c r="E27" t="s">
        <v>339</v>
      </c>
      <c r="G27">
        <v>1566759725.4000001</v>
      </c>
      <c r="H27">
        <f t="shared" si="0"/>
        <v>2.0197829265892631E-3</v>
      </c>
      <c r="I27">
        <f t="shared" si="1"/>
        <v>39.452327990178503</v>
      </c>
      <c r="J27">
        <f t="shared" si="2"/>
        <v>950.21699999999998</v>
      </c>
      <c r="K27">
        <f t="shared" si="3"/>
        <v>349.21266699491446</v>
      </c>
      <c r="L27">
        <f t="shared" si="4"/>
        <v>34.673981178101009</v>
      </c>
      <c r="M27">
        <f t="shared" si="5"/>
        <v>94.34882948730899</v>
      </c>
      <c r="N27">
        <f t="shared" si="6"/>
        <v>0.11107272314620134</v>
      </c>
      <c r="O27">
        <f t="shared" si="7"/>
        <v>2.2455909062198032</v>
      </c>
      <c r="P27">
        <f t="shared" si="8"/>
        <v>0.10810838024854295</v>
      </c>
      <c r="Q27">
        <f t="shared" si="9"/>
        <v>6.7827482564395289E-2</v>
      </c>
      <c r="R27">
        <f t="shared" si="10"/>
        <v>321.41851334084066</v>
      </c>
      <c r="S27">
        <f t="shared" si="11"/>
        <v>27.12541313953863</v>
      </c>
      <c r="T27">
        <f t="shared" si="12"/>
        <v>27.0473</v>
      </c>
      <c r="U27">
        <f t="shared" si="13"/>
        <v>3.5891148276423368</v>
      </c>
      <c r="V27">
        <f t="shared" si="14"/>
        <v>54.884915523080288</v>
      </c>
      <c r="W27">
        <f t="shared" si="15"/>
        <v>1.7842452421268999</v>
      </c>
      <c r="X27">
        <f t="shared" si="16"/>
        <v>3.2508845556600816</v>
      </c>
      <c r="Y27">
        <f t="shared" si="17"/>
        <v>1.8048695855154369</v>
      </c>
      <c r="Z27">
        <f t="shared" si="18"/>
        <v>-89.072427062586499</v>
      </c>
      <c r="AA27">
        <f t="shared" si="19"/>
        <v>-202.81901665708526</v>
      </c>
      <c r="AB27">
        <f t="shared" si="20"/>
        <v>-19.338350695927222</v>
      </c>
      <c r="AC27">
        <f t="shared" si="21"/>
        <v>10.188718925241716</v>
      </c>
      <c r="AD27">
        <v>-4.1065153134601198E-2</v>
      </c>
      <c r="AE27">
        <v>4.6099231898589402E-2</v>
      </c>
      <c r="AF27">
        <v>3.44734102767391</v>
      </c>
      <c r="AG27">
        <v>0</v>
      </c>
      <c r="AH27">
        <v>0</v>
      </c>
      <c r="AI27">
        <f t="shared" si="22"/>
        <v>1</v>
      </c>
      <c r="AJ27">
        <f t="shared" si="23"/>
        <v>0</v>
      </c>
      <c r="AK27">
        <f t="shared" si="24"/>
        <v>52653.785925323675</v>
      </c>
      <c r="AL27">
        <v>0</v>
      </c>
      <c r="AM27">
        <v>0</v>
      </c>
      <c r="AN27">
        <v>0</v>
      </c>
      <c r="AO27">
        <f t="shared" si="25"/>
        <v>0</v>
      </c>
      <c r="AP27" t="e">
        <f t="shared" si="26"/>
        <v>#DIV/0!</v>
      </c>
      <c r="AQ27">
        <v>-1</v>
      </c>
      <c r="AR27" t="s">
        <v>340</v>
      </c>
      <c r="AS27">
        <v>716.10973076923096</v>
      </c>
      <c r="AT27">
        <v>984.69500000000005</v>
      </c>
      <c r="AU27">
        <f t="shared" si="27"/>
        <v>0.27275985887078646</v>
      </c>
      <c r="AV27">
        <v>0.5</v>
      </c>
      <c r="AW27">
        <f t="shared" si="28"/>
        <v>1681.0875000837743</v>
      </c>
      <c r="AX27">
        <f t="shared" si="29"/>
        <v>39.452327990178503</v>
      </c>
      <c r="AY27">
        <f t="shared" si="30"/>
        <v>229.26659463614675</v>
      </c>
      <c r="AZ27">
        <f t="shared" si="31"/>
        <v>0.4410451967360452</v>
      </c>
      <c r="BA27">
        <f t="shared" si="32"/>
        <v>2.4063190041067242E-2</v>
      </c>
      <c r="BB27">
        <f t="shared" si="33"/>
        <v>-1</v>
      </c>
      <c r="BC27" t="s">
        <v>341</v>
      </c>
      <c r="BD27">
        <v>550.4</v>
      </c>
      <c r="BE27">
        <f t="shared" si="34"/>
        <v>434.29500000000007</v>
      </c>
      <c r="BF27">
        <f t="shared" si="35"/>
        <v>0.61843969935359389</v>
      </c>
      <c r="BG27">
        <f t="shared" si="36"/>
        <v>1.7890534156976745</v>
      </c>
      <c r="BH27">
        <f t="shared" si="37"/>
        <v>0.27275985887078646</v>
      </c>
      <c r="BI27" t="e">
        <f t="shared" si="38"/>
        <v>#DIV/0!</v>
      </c>
      <c r="BJ27">
        <v>2164</v>
      </c>
      <c r="BK27">
        <v>300</v>
      </c>
      <c r="BL27">
        <v>300</v>
      </c>
      <c r="BM27">
        <v>300</v>
      </c>
      <c r="BN27">
        <v>10283.4</v>
      </c>
      <c r="BO27">
        <v>905.13400000000001</v>
      </c>
      <c r="BP27">
        <v>-6.8502299999999997E-3</v>
      </c>
      <c r="BQ27">
        <v>-1.3725000000000001</v>
      </c>
      <c r="BR27">
        <f t="shared" si="39"/>
        <v>1999.87</v>
      </c>
      <c r="BS27">
        <f t="shared" si="40"/>
        <v>1681.0875000837743</v>
      </c>
      <c r="BT27">
        <f t="shared" si="41"/>
        <v>0.8405983889371681</v>
      </c>
      <c r="BU27">
        <f t="shared" si="42"/>
        <v>0.19119677787433628</v>
      </c>
      <c r="BV27" t="s">
        <v>280</v>
      </c>
      <c r="BW27">
        <v>1566759725.4000001</v>
      </c>
      <c r="BX27">
        <v>950.21699999999998</v>
      </c>
      <c r="BY27">
        <v>999.85900000000004</v>
      </c>
      <c r="BZ27">
        <v>17.9697</v>
      </c>
      <c r="CA27">
        <v>15.589700000000001</v>
      </c>
      <c r="CB27">
        <v>500.03899999999999</v>
      </c>
      <c r="CC27">
        <v>99.191800000000001</v>
      </c>
      <c r="CD27">
        <v>0.100077</v>
      </c>
      <c r="CE27">
        <v>25.372</v>
      </c>
      <c r="CF27">
        <v>27.0473</v>
      </c>
      <c r="CG27">
        <v>999.9</v>
      </c>
      <c r="CH27">
        <v>9983.75</v>
      </c>
      <c r="CI27">
        <v>0</v>
      </c>
      <c r="CJ27">
        <v>874.36599999999999</v>
      </c>
      <c r="CK27">
        <v>1999.87</v>
      </c>
      <c r="CL27">
        <v>0.98000399999999999</v>
      </c>
      <c r="CM27">
        <v>1.9996E-2</v>
      </c>
      <c r="CN27">
        <v>0</v>
      </c>
      <c r="CO27">
        <v>715.65899999999999</v>
      </c>
      <c r="CP27">
        <v>4.99986</v>
      </c>
      <c r="CQ27">
        <v>17222.5</v>
      </c>
      <c r="CR27">
        <v>16271.1</v>
      </c>
      <c r="CS27">
        <v>44.311999999999998</v>
      </c>
      <c r="CT27">
        <v>45.75</v>
      </c>
      <c r="CU27">
        <v>45</v>
      </c>
      <c r="CV27">
        <v>44.375</v>
      </c>
      <c r="CW27">
        <v>26.687000000000001</v>
      </c>
      <c r="CX27">
        <v>1954.98</v>
      </c>
      <c r="CY27">
        <v>39.89</v>
      </c>
      <c r="CZ27">
        <v>0</v>
      </c>
      <c r="DA27">
        <v>120</v>
      </c>
      <c r="DB27">
        <v>716.10973076923096</v>
      </c>
      <c r="DC27">
        <v>-2.5418461520244402</v>
      </c>
      <c r="DD27">
        <v>-35.063248352707099</v>
      </c>
      <c r="DE27">
        <v>17208.776923076901</v>
      </c>
      <c r="DF27">
        <v>15</v>
      </c>
      <c r="DG27">
        <v>1566759674.4000001</v>
      </c>
      <c r="DH27" t="s">
        <v>342</v>
      </c>
      <c r="DI27">
        <v>84</v>
      </c>
      <c r="DJ27">
        <v>0.27500000000000002</v>
      </c>
      <c r="DK27">
        <v>9.1999999999999998E-2</v>
      </c>
      <c r="DL27">
        <v>1000</v>
      </c>
      <c r="DM27">
        <v>15</v>
      </c>
      <c r="DN27">
        <v>0.03</v>
      </c>
      <c r="DO27">
        <v>0.03</v>
      </c>
      <c r="DP27">
        <v>40.295865378235199</v>
      </c>
      <c r="DQ27">
        <v>-2.0287010918344301</v>
      </c>
      <c r="DR27">
        <v>0.40476862586977702</v>
      </c>
      <c r="DS27">
        <v>0</v>
      </c>
      <c r="DT27">
        <v>0.11565654396441399</v>
      </c>
      <c r="DU27">
        <v>-1.5821352139265998E-2</v>
      </c>
      <c r="DV27">
        <v>3.2075545372680599E-3</v>
      </c>
      <c r="DW27">
        <v>1</v>
      </c>
      <c r="DX27">
        <v>1</v>
      </c>
      <c r="DY27">
        <v>2</v>
      </c>
      <c r="DZ27" t="s">
        <v>282</v>
      </c>
      <c r="EA27">
        <v>1.8667199999999999</v>
      </c>
      <c r="EB27">
        <v>1.86324</v>
      </c>
      <c r="EC27">
        <v>1.8688899999999999</v>
      </c>
      <c r="ED27">
        <v>1.86686</v>
      </c>
      <c r="EE27">
        <v>1.87147</v>
      </c>
      <c r="EF27">
        <v>1.8640099999999999</v>
      </c>
      <c r="EG27">
        <v>1.86554</v>
      </c>
      <c r="EH27">
        <v>1.8654599999999999</v>
      </c>
      <c r="EI27" t="s">
        <v>283</v>
      </c>
      <c r="EJ27" t="s">
        <v>19</v>
      </c>
      <c r="EK27" t="s">
        <v>19</v>
      </c>
      <c r="EL27" t="s">
        <v>19</v>
      </c>
      <c r="EM27" t="s">
        <v>284</v>
      </c>
      <c r="EN27" t="s">
        <v>285</v>
      </c>
      <c r="EO27" t="s">
        <v>286</v>
      </c>
      <c r="EP27" t="s">
        <v>286</v>
      </c>
      <c r="EQ27" t="s">
        <v>286</v>
      </c>
      <c r="ER27" t="s">
        <v>286</v>
      </c>
      <c r="ES27">
        <v>0</v>
      </c>
      <c r="ET27">
        <v>100</v>
      </c>
      <c r="EU27">
        <v>100</v>
      </c>
      <c r="EV27">
        <v>0.27500000000000002</v>
      </c>
      <c r="EW27">
        <v>9.1999999999999998E-2</v>
      </c>
      <c r="EX27">
        <v>2</v>
      </c>
      <c r="EY27">
        <v>508.74799999999999</v>
      </c>
      <c r="EZ27">
        <v>521.35599999999999</v>
      </c>
      <c r="FA27">
        <v>19.941099999999999</v>
      </c>
      <c r="FB27">
        <v>30.058199999999999</v>
      </c>
      <c r="FC27">
        <v>30.000299999999999</v>
      </c>
      <c r="FD27">
        <v>30.081900000000001</v>
      </c>
      <c r="FE27">
        <v>30.083400000000001</v>
      </c>
      <c r="FF27">
        <v>46.2742</v>
      </c>
      <c r="FG27">
        <v>39.244700000000002</v>
      </c>
      <c r="FH27">
        <v>0</v>
      </c>
      <c r="FI27">
        <v>19.889299999999999</v>
      </c>
      <c r="FJ27">
        <v>1000</v>
      </c>
      <c r="FK27">
        <v>15.639900000000001</v>
      </c>
      <c r="FL27">
        <v>101.21</v>
      </c>
      <c r="FM27">
        <v>101.864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2019-08-25T14:02:34Z</dcterms:created>
  <dcterms:modified xsi:type="dcterms:W3CDTF">2019-08-27T22:25:05Z</dcterms:modified>
</cp:coreProperties>
</file>