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2019 Fall\A-Ci curve\"/>
    </mc:Choice>
  </mc:AlternateContent>
  <xr:revisionPtr revIDLastSave="0" documentId="13_ncr:1_{2B0ACB6B-C4C1-4EB7-9432-EB288006294D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Measurements" sheetId="1" r:id="rId1"/>
    <sheet name="Remark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U26" i="1" l="1"/>
  <c r="BT26" i="1"/>
  <c r="BR26" i="1"/>
  <c r="BI26" i="1"/>
  <c r="BH26" i="1"/>
  <c r="BG26" i="1"/>
  <c r="BF26" i="1"/>
  <c r="BE26" i="1"/>
  <c r="AZ26" i="1" s="1"/>
  <c r="BB26" i="1"/>
  <c r="AU26" i="1"/>
  <c r="AO26" i="1"/>
  <c r="AP26" i="1" s="1"/>
  <c r="AK26" i="1"/>
  <c r="AI26" i="1" s="1"/>
  <c r="X26" i="1"/>
  <c r="V26" i="1" s="1"/>
  <c r="W26" i="1"/>
  <c r="O26" i="1"/>
  <c r="BU25" i="1"/>
  <c r="BT25" i="1"/>
  <c r="BR25" i="1"/>
  <c r="BI25" i="1"/>
  <c r="BH25" i="1"/>
  <c r="BG25" i="1"/>
  <c r="BF25" i="1"/>
  <c r="BE25" i="1"/>
  <c r="BB25" i="1"/>
  <c r="AZ25" i="1"/>
  <c r="AU25" i="1"/>
  <c r="AO25" i="1"/>
  <c r="AP25" i="1" s="1"/>
  <c r="AK25" i="1"/>
  <c r="AI25" i="1" s="1"/>
  <c r="H25" i="1" s="1"/>
  <c r="X25" i="1"/>
  <c r="W25" i="1"/>
  <c r="V25" i="1" s="1"/>
  <c r="O25" i="1"/>
  <c r="BU24" i="1"/>
  <c r="BT24" i="1"/>
  <c r="BR24" i="1"/>
  <c r="BS24" i="1" s="1"/>
  <c r="BI24" i="1"/>
  <c r="BH24" i="1"/>
  <c r="BG24" i="1"/>
  <c r="BF24" i="1"/>
  <c r="BE24" i="1"/>
  <c r="AZ24" i="1" s="1"/>
  <c r="BB24" i="1"/>
  <c r="AU24" i="1"/>
  <c r="AO24" i="1"/>
  <c r="AP24" i="1" s="1"/>
  <c r="AK24" i="1"/>
  <c r="AI24" i="1" s="1"/>
  <c r="J24" i="1" s="1"/>
  <c r="X24" i="1"/>
  <c r="W24" i="1"/>
  <c r="V24" i="1"/>
  <c r="O24" i="1"/>
  <c r="BU23" i="1"/>
  <c r="BT23" i="1"/>
  <c r="BR23" i="1"/>
  <c r="BS23" i="1" s="1"/>
  <c r="BI23" i="1"/>
  <c r="BH23" i="1"/>
  <c r="BG23" i="1"/>
  <c r="BF23" i="1"/>
  <c r="BE23" i="1"/>
  <c r="AZ23" i="1" s="1"/>
  <c r="BB23" i="1"/>
  <c r="AU23" i="1"/>
  <c r="AO23" i="1"/>
  <c r="AP23" i="1" s="1"/>
  <c r="AK23" i="1"/>
  <c r="AI23" i="1" s="1"/>
  <c r="M23" i="1" s="1"/>
  <c r="X23" i="1"/>
  <c r="W23" i="1"/>
  <c r="V23" i="1"/>
  <c r="O23" i="1"/>
  <c r="BU22" i="1"/>
  <c r="BT22" i="1"/>
  <c r="BR22" i="1"/>
  <c r="BI22" i="1"/>
  <c r="BH22" i="1"/>
  <c r="BG22" i="1"/>
  <c r="BF22" i="1"/>
  <c r="BE22" i="1"/>
  <c r="AZ22" i="1" s="1"/>
  <c r="BB22" i="1"/>
  <c r="AU22" i="1"/>
  <c r="AO22" i="1"/>
  <c r="AP22" i="1" s="1"/>
  <c r="AK22" i="1"/>
  <c r="AI22" i="1" s="1"/>
  <c r="X22" i="1"/>
  <c r="W22" i="1"/>
  <c r="O22" i="1"/>
  <c r="BU21" i="1"/>
  <c r="BT21" i="1"/>
  <c r="BR21" i="1"/>
  <c r="BS21" i="1" s="1"/>
  <c r="BI21" i="1"/>
  <c r="BH21" i="1"/>
  <c r="BG21" i="1"/>
  <c r="BF21" i="1"/>
  <c r="BE21" i="1"/>
  <c r="AZ21" i="1" s="1"/>
  <c r="BB21" i="1"/>
  <c r="AU21" i="1"/>
  <c r="AP21" i="1"/>
  <c r="AO21" i="1"/>
  <c r="AK21" i="1"/>
  <c r="AI21" i="1" s="1"/>
  <c r="X21" i="1"/>
  <c r="W21" i="1"/>
  <c r="V21" i="1" s="1"/>
  <c r="O21" i="1"/>
  <c r="BU20" i="1"/>
  <c r="BT20" i="1"/>
  <c r="BR20" i="1"/>
  <c r="BS20" i="1" s="1"/>
  <c r="AW20" i="1" s="1"/>
  <c r="BI20" i="1"/>
  <c r="BH20" i="1"/>
  <c r="BG20" i="1"/>
  <c r="BF20" i="1"/>
  <c r="BE20" i="1"/>
  <c r="AZ20" i="1" s="1"/>
  <c r="BB20" i="1"/>
  <c r="AU20" i="1"/>
  <c r="AO20" i="1"/>
  <c r="AP20" i="1" s="1"/>
  <c r="AK20" i="1"/>
  <c r="AI20" i="1" s="1"/>
  <c r="X20" i="1"/>
  <c r="V20" i="1" s="1"/>
  <c r="W20" i="1"/>
  <c r="O20" i="1"/>
  <c r="BU19" i="1"/>
  <c r="BT19" i="1"/>
  <c r="BR19" i="1"/>
  <c r="BI19" i="1"/>
  <c r="BH19" i="1"/>
  <c r="BG19" i="1"/>
  <c r="BF19" i="1"/>
  <c r="BE19" i="1"/>
  <c r="AZ19" i="1" s="1"/>
  <c r="BB19" i="1"/>
  <c r="AU19" i="1"/>
  <c r="AO19" i="1"/>
  <c r="AP19" i="1" s="1"/>
  <c r="AK19" i="1"/>
  <c r="AI19" i="1" s="1"/>
  <c r="X19" i="1"/>
  <c r="W19" i="1"/>
  <c r="O19" i="1"/>
  <c r="BU18" i="1"/>
  <c r="BT18" i="1"/>
  <c r="BR18" i="1"/>
  <c r="BS18" i="1" s="1"/>
  <c r="AW18" i="1" s="1"/>
  <c r="BI18" i="1"/>
  <c r="BH18" i="1"/>
  <c r="BG18" i="1"/>
  <c r="BF18" i="1"/>
  <c r="BE18" i="1"/>
  <c r="BB18" i="1"/>
  <c r="AZ18" i="1"/>
  <c r="AU18" i="1"/>
  <c r="AO18" i="1"/>
  <c r="AP18" i="1" s="1"/>
  <c r="AK18" i="1"/>
  <c r="AI18" i="1"/>
  <c r="AJ18" i="1" s="1"/>
  <c r="X18" i="1"/>
  <c r="V18" i="1" s="1"/>
  <c r="W18" i="1"/>
  <c r="O18" i="1"/>
  <c r="BU17" i="1"/>
  <c r="BT17" i="1"/>
  <c r="BR17" i="1"/>
  <c r="BI17" i="1"/>
  <c r="BH17" i="1"/>
  <c r="BG17" i="1"/>
  <c r="BF17" i="1"/>
  <c r="BE17" i="1"/>
  <c r="AZ17" i="1" s="1"/>
  <c r="BB17" i="1"/>
  <c r="AU17" i="1"/>
  <c r="AO17" i="1"/>
  <c r="AP17" i="1" s="1"/>
  <c r="AK17" i="1"/>
  <c r="AI17" i="1"/>
  <c r="J17" i="1" s="1"/>
  <c r="X17" i="1"/>
  <c r="W17" i="1"/>
  <c r="V17" i="1"/>
  <c r="O17" i="1"/>
  <c r="BS22" i="1" l="1"/>
  <c r="R22" i="1" s="1"/>
  <c r="BS19" i="1"/>
  <c r="AW19" i="1" s="1"/>
  <c r="BS26" i="1"/>
  <c r="AW26" i="1" s="1"/>
  <c r="I21" i="1"/>
  <c r="AX21" i="1" s="1"/>
  <c r="J21" i="1"/>
  <c r="AJ21" i="1"/>
  <c r="M21" i="1"/>
  <c r="I23" i="1"/>
  <c r="AX23" i="1" s="1"/>
  <c r="BA23" i="1" s="1"/>
  <c r="AY18" i="1"/>
  <c r="AY20" i="1"/>
  <c r="V22" i="1"/>
  <c r="BS25" i="1"/>
  <c r="AY26" i="1"/>
  <c r="BS17" i="1"/>
  <c r="V19" i="1"/>
  <c r="AW23" i="1"/>
  <c r="AY23" i="1" s="1"/>
  <c r="R23" i="1"/>
  <c r="Z25" i="1"/>
  <c r="R24" i="1"/>
  <c r="AW24" i="1"/>
  <c r="AY24" i="1" s="1"/>
  <c r="M26" i="1"/>
  <c r="J26" i="1"/>
  <c r="H26" i="1"/>
  <c r="I26" i="1"/>
  <c r="AX26" i="1" s="1"/>
  <c r="BA26" i="1" s="1"/>
  <c r="AJ26" i="1"/>
  <c r="AY19" i="1"/>
  <c r="AW25" i="1"/>
  <c r="AY25" i="1" s="1"/>
  <c r="R25" i="1"/>
  <c r="J20" i="1"/>
  <c r="I20" i="1"/>
  <c r="AX20" i="1" s="1"/>
  <c r="BA20" i="1" s="1"/>
  <c r="H20" i="1"/>
  <c r="AJ20" i="1"/>
  <c r="M20" i="1"/>
  <c r="R17" i="1"/>
  <c r="AW17" i="1"/>
  <c r="AY17" i="1" s="1"/>
  <c r="I22" i="1"/>
  <c r="AX22" i="1" s="1"/>
  <c r="H22" i="1"/>
  <c r="AJ22" i="1"/>
  <c r="M22" i="1"/>
  <c r="J22" i="1"/>
  <c r="M19" i="1"/>
  <c r="H19" i="1"/>
  <c r="J19" i="1"/>
  <c r="I19" i="1"/>
  <c r="AX19" i="1" s="1"/>
  <c r="BA19" i="1" s="1"/>
  <c r="AJ19" i="1"/>
  <c r="R21" i="1"/>
  <c r="AW21" i="1"/>
  <c r="AY21" i="1" s="1"/>
  <c r="I17" i="1"/>
  <c r="AX17" i="1" s="1"/>
  <c r="H18" i="1"/>
  <c r="I18" i="1"/>
  <c r="AX18" i="1" s="1"/>
  <c r="BA18" i="1" s="1"/>
  <c r="H21" i="1"/>
  <c r="AJ23" i="1"/>
  <c r="I25" i="1"/>
  <c r="AX25" i="1" s="1"/>
  <c r="BA25" i="1" s="1"/>
  <c r="R20" i="1"/>
  <c r="M17" i="1"/>
  <c r="J18" i="1"/>
  <c r="R18" i="1"/>
  <c r="H23" i="1"/>
  <c r="M24" i="1"/>
  <c r="J25" i="1"/>
  <c r="AJ17" i="1"/>
  <c r="J23" i="1"/>
  <c r="AJ24" i="1"/>
  <c r="H17" i="1"/>
  <c r="M18" i="1"/>
  <c r="R19" i="1"/>
  <c r="H24" i="1"/>
  <c r="M25" i="1"/>
  <c r="R26" i="1"/>
  <c r="I24" i="1"/>
  <c r="AX24" i="1" s="1"/>
  <c r="BA24" i="1" s="1"/>
  <c r="AJ25" i="1"/>
  <c r="BA22" i="1" l="1"/>
  <c r="AW22" i="1"/>
  <c r="AY22" i="1" s="1"/>
  <c r="BA17" i="1"/>
  <c r="BA21" i="1"/>
  <c r="Z24" i="1"/>
  <c r="Z21" i="1"/>
  <c r="Z22" i="1"/>
  <c r="Z20" i="1"/>
  <c r="S19" i="1"/>
  <c r="T19" i="1" s="1"/>
  <c r="P19" i="1" s="1"/>
  <c r="N19" i="1" s="1"/>
  <c r="Q19" i="1" s="1"/>
  <c r="K19" i="1" s="1"/>
  <c r="L19" i="1" s="1"/>
  <c r="Z23" i="1"/>
  <c r="Z19" i="1"/>
  <c r="Z26" i="1"/>
  <c r="S18" i="1"/>
  <c r="T18" i="1" s="1"/>
  <c r="P18" i="1" s="1"/>
  <c r="N18" i="1" s="1"/>
  <c r="Q18" i="1" s="1"/>
  <c r="K18" i="1" s="1"/>
  <c r="L18" i="1" s="1"/>
  <c r="Z18" i="1"/>
  <c r="S23" i="1"/>
  <c r="T23" i="1" s="1"/>
  <c r="P23" i="1" s="1"/>
  <c r="N23" i="1" s="1"/>
  <c r="Q23" i="1" s="1"/>
  <c r="K23" i="1" s="1"/>
  <c r="L23" i="1" s="1"/>
  <c r="S26" i="1"/>
  <c r="T26" i="1" s="1"/>
  <c r="P26" i="1" s="1"/>
  <c r="N26" i="1" s="1"/>
  <c r="Q26" i="1" s="1"/>
  <c r="K26" i="1" s="1"/>
  <c r="L26" i="1" s="1"/>
  <c r="Z17" i="1"/>
  <c r="S17" i="1"/>
  <c r="T17" i="1" s="1"/>
  <c r="P17" i="1" s="1"/>
  <c r="N17" i="1" s="1"/>
  <c r="Q17" i="1" s="1"/>
  <c r="K17" i="1" s="1"/>
  <c r="L17" i="1" s="1"/>
  <c r="S20" i="1"/>
  <c r="T20" i="1" s="1"/>
  <c r="P20" i="1" s="1"/>
  <c r="N20" i="1" s="1"/>
  <c r="Q20" i="1" s="1"/>
  <c r="K20" i="1" s="1"/>
  <c r="L20" i="1" s="1"/>
  <c r="S21" i="1"/>
  <c r="T21" i="1" s="1"/>
  <c r="S22" i="1"/>
  <c r="T22" i="1" s="1"/>
  <c r="P22" i="1" s="1"/>
  <c r="N22" i="1" s="1"/>
  <c r="Q22" i="1" s="1"/>
  <c r="K22" i="1" s="1"/>
  <c r="L22" i="1" s="1"/>
  <c r="S25" i="1"/>
  <c r="T25" i="1" s="1"/>
  <c r="S24" i="1"/>
  <c r="T24" i="1" s="1"/>
  <c r="P24" i="1" s="1"/>
  <c r="N24" i="1" s="1"/>
  <c r="Q24" i="1" s="1"/>
  <c r="K24" i="1" s="1"/>
  <c r="L24" i="1" s="1"/>
  <c r="AA24" i="1" l="1"/>
  <c r="U24" i="1"/>
  <c r="Y24" i="1" s="1"/>
  <c r="AB24" i="1"/>
  <c r="U21" i="1"/>
  <c r="Y21" i="1" s="1"/>
  <c r="AB21" i="1"/>
  <c r="AA21" i="1"/>
  <c r="U20" i="1"/>
  <c r="Y20" i="1" s="1"/>
  <c r="AB20" i="1"/>
  <c r="AA20" i="1"/>
  <c r="U26" i="1"/>
  <c r="Y26" i="1" s="1"/>
  <c r="AB26" i="1"/>
  <c r="AA26" i="1"/>
  <c r="U18" i="1"/>
  <c r="Y18" i="1" s="1"/>
  <c r="AB18" i="1"/>
  <c r="AA18" i="1"/>
  <c r="P21" i="1"/>
  <c r="N21" i="1" s="1"/>
  <c r="Q21" i="1" s="1"/>
  <c r="K21" i="1" s="1"/>
  <c r="L21" i="1" s="1"/>
  <c r="U22" i="1"/>
  <c r="Y22" i="1" s="1"/>
  <c r="AB22" i="1"/>
  <c r="AA22" i="1"/>
  <c r="U23" i="1"/>
  <c r="Y23" i="1" s="1"/>
  <c r="AB23" i="1"/>
  <c r="AA23" i="1"/>
  <c r="U17" i="1"/>
  <c r="Y17" i="1" s="1"/>
  <c r="AB17" i="1"/>
  <c r="AA17" i="1"/>
  <c r="U25" i="1"/>
  <c r="Y25" i="1" s="1"/>
  <c r="AA25" i="1"/>
  <c r="AB25" i="1"/>
  <c r="P25" i="1"/>
  <c r="N25" i="1" s="1"/>
  <c r="Q25" i="1" s="1"/>
  <c r="K25" i="1" s="1"/>
  <c r="L25" i="1" s="1"/>
  <c r="AB19" i="1"/>
  <c r="AA19" i="1"/>
  <c r="U19" i="1"/>
  <c r="Y19" i="1" s="1"/>
  <c r="AC17" i="1" l="1"/>
  <c r="AC25" i="1"/>
  <c r="AC24" i="1"/>
  <c r="AC23" i="1"/>
  <c r="AC21" i="1"/>
  <c r="AC26" i="1"/>
  <c r="AC22" i="1"/>
  <c r="AC20" i="1"/>
  <c r="AC19" i="1"/>
  <c r="AC18" i="1"/>
</calcChain>
</file>

<file path=xl/sharedStrings.xml><?xml version="1.0" encoding="utf-8"?>
<sst xmlns="http://schemas.openxmlformats.org/spreadsheetml/2006/main" count="1410" uniqueCount="343">
  <si>
    <t>File opened</t>
  </si>
  <si>
    <t>2019-08-25 14:04:49</t>
  </si>
  <si>
    <t>Console s/n</t>
  </si>
  <si>
    <t>68C-571038</t>
  </si>
  <si>
    <t>Console ver</t>
  </si>
  <si>
    <t>Bluestem v.1.3.4</t>
  </si>
  <si>
    <t>Scripts ver</t>
  </si>
  <si>
    <t>2018.05  1.3.4, Mar 2018</t>
  </si>
  <si>
    <t>Head s/n</t>
  </si>
  <si>
    <t>68H-581038</t>
  </si>
  <si>
    <t>Head ver</t>
  </si>
  <si>
    <t>1.3.0</t>
  </si>
  <si>
    <t>Head cal</t>
  </si>
  <si>
    <t>{"co2bspan1": "0.992131", "co2bspan2": "0", "co2aspan2": "0", "co2bzero": "0.880288", "chamberpressurezero": "2.57337", "h2oaspan2": "0", "flowbzero": "0.20796", "ssb_ref": "36526.8", "h2oaspan1": "1.00223", "h2oaspanconc1": "12.19", "co2aspanconc1": "1002", "h2obspan2": "0", "flowmeterzero": "0.991801", "co2bspan2a": "0.163389", "h2obspanconc1": "20", "oxygen": "21", "co2aspan1": "0.992625", "tbzero": "0.197721", "h2obspan2a": "0.0975941", "tazero": "0.00774765", "co2azero": "0.869071", "h2oaspanconc2": "0", "h2obspan2b": "0.0963575", "co2aspan2a": "0.164928", "h2oaspan2b": "0.0662632", "ssa_ref": "36614.9", "h2oazero": "1.00263", "co2bspanconc1": "1002", "h2obspanconc2": "0", "co2aspan2b": "0.163711", "h2obspan1": "0.998578", "h2obzero": "1.01783", "h2oaspan2a": "0.0661155", "co2aspanconc2": "0", "flowazero": "0.4286", "co2bspan2b": "0.162103", "co2bspanconc2": "0"}</t>
  </si>
  <si>
    <t>Chamber type</t>
  </si>
  <si>
    <t>6800-01</t>
  </si>
  <si>
    <t>Chamber s/n</t>
  </si>
  <si>
    <t>MPF-551037</t>
  </si>
  <si>
    <t>Chamber rev</t>
  </si>
  <si>
    <t>0</t>
  </si>
  <si>
    <t>Chamber cal</t>
  </si>
  <si>
    <t>Fluorometer</t>
  </si>
  <si>
    <t>Flr. Version</t>
  </si>
  <si>
    <t>14:04:49</t>
  </si>
  <si>
    <t>Stability Definition:	gsw (GasEx): Slp&lt;1 Std&lt;0.5	A (GasEx): Slp&lt;0.3 Std&lt;0.5</t>
  </si>
  <si>
    <t>SysConst</t>
  </si>
  <si>
    <t>AvgTime</t>
  </si>
  <si>
    <t>4</t>
  </si>
  <si>
    <t>Oxygen</t>
  </si>
  <si>
    <t>21</t>
  </si>
  <si>
    <t>Chamber</t>
  </si>
  <si>
    <t>Const</t>
  </si>
  <si>
    <t>S</t>
  </si>
  <si>
    <t>K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</si>
  <si>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</si>
  <si>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</si>
  <si>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</si>
  <si>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</si>
  <si>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</si>
  <si>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</si>
  <si>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</si>
  <si>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</si>
  <si>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</si>
  <si>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</si>
  <si>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</si>
  <si>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</si>
  <si>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</si>
  <si>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</si>
  <si>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</si>
  <si>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</si>
  <si>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</si>
  <si>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</si>
  <si>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</si>
  <si>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</si>
  <si>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</si>
  <si>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</si>
  <si>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</si>
  <si>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</si>
  <si>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</si>
  <si>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</si>
  <si>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</si>
  <si>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</si>
  <si>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</si>
  <si>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</si>
  <si>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</si>
  <si>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</si>
  <si>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</si>
  <si>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</si>
  <si>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</si>
  <si>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</si>
  <si>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</si>
  <si>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3.12702 76.3909 387.05 623.908 852.338 1060.9 1234.3 1404.94</t>
  </si>
  <si>
    <t>Fs_true</t>
  </si>
  <si>
    <t>-0.0857203 100.419 400.679 601.409 800.715 1000.85 1200.23 1400.68</t>
  </si>
  <si>
    <t>leak_wt</t>
  </si>
  <si>
    <t>Sys</t>
  </si>
  <si>
    <t>UserDefVar</t>
  </si>
  <si>
    <t>GasEx</t>
  </si>
  <si>
    <t>Leak</t>
  </si>
  <si>
    <t>FLR</t>
  </si>
  <si>
    <t>MPF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</si>
  <si>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</si>
  <si>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</si>
  <si>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</si>
  <si>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</si>
  <si>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</si>
  <si>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</si>
  <si>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</si>
  <si>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</si>
  <si>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</si>
  <si>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</si>
  <si>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</si>
  <si>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</si>
  <si>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</si>
  <si>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plant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</si>
  <si>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</si>
  <si>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</si>
  <si>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</si>
  <si>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</si>
  <si>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</si>
  <si>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</si>
  <si>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</si>
  <si>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</si>
  <si>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</si>
  <si>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</si>
  <si>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</si>
  <si>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</si>
  <si>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</si>
  <si>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</si>
  <si>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</si>
  <si>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</si>
  <si>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</si>
  <si>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</si>
  <si>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</si>
  <si>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</si>
  <si>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</si>
  <si>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</si>
  <si>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</si>
  <si>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</si>
  <si>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</si>
  <si>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</si>
  <si>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</si>
  <si>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</si>
  <si>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</si>
  <si>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</si>
  <si>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</si>
  <si>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</si>
  <si>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</si>
  <si>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</si>
  <si>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</si>
  <si>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</si>
  <si>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</si>
  <si>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</si>
  <si>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</si>
  <si>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</si>
  <si>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</si>
  <si>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</si>
  <si>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</si>
  <si>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</si>
  <si>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</si>
  <si>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</si>
  <si>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</si>
  <si>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</si>
  <si>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</si>
  <si>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</si>
  <si>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</si>
  <si>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</si>
  <si>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</si>
  <si>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</si>
  <si>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ID</t>
  </si>
  <si>
    <t>P1_dur</t>
  </si>
  <si>
    <t>P2_dur</t>
  </si>
  <si>
    <t>P3_dur</t>
  </si>
  <si>
    <t>P1_Qmax</t>
  </si>
  <si>
    <t>P1_Fmax</t>
  </si>
  <si>
    <t>P2_dQdt</t>
  </si>
  <si>
    <t>P3_ΔF</t>
  </si>
  <si>
    <t>Qin</t>
  </si>
  <si>
    <t>Qabs</t>
  </si>
  <si>
    <t>alpha</t>
  </si>
  <si>
    <t>convert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</si>
  <si>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</si>
  <si>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</si>
  <si>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</si>
  <si>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</si>
  <si>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</si>
  <si>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</si>
  <si>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</si>
  <si>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</si>
  <si>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</si>
  <si>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</si>
  <si>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</si>
  <si>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</si>
  <si>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</si>
  <si>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</si>
  <si>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</si>
  <si>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</si>
  <si>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</si>
  <si>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</si>
  <si>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</si>
  <si>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</si>
  <si>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</si>
  <si>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</si>
  <si>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</si>
  <si>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</si>
  <si>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</si>
  <si>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</si>
  <si>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</si>
  <si>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</si>
  <si>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</si>
  <si>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</si>
  <si>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</si>
  <si>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</si>
  <si>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</si>
  <si>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</si>
  <si>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</si>
  <si>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</si>
  <si>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</si>
  <si>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</si>
  <si>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</si>
  <si>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</si>
  <si>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</si>
  <si>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</si>
  <si>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</si>
  <si>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</si>
  <si>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</si>
  <si>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</si>
  <si>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</si>
  <si>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gsw:MN</t>
  </si>
  <si>
    <t>gsw:SLP</t>
  </si>
  <si>
    <t>gsw:SD</t>
  </si>
  <si>
    <t>gsw:OK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</si>
  <si>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</si>
  <si>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</si>
  <si>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</si>
  <si>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</si>
  <si>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</si>
  <si>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</si>
  <si>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</si>
  <si>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</si>
  <si>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</si>
  <si>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</si>
  <si>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</si>
  <si>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</si>
  <si>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</si>
  <si>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</si>
  <si>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</si>
  <si>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</si>
  <si>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</si>
  <si>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</si>
  <si>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</si>
  <si>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</si>
  <si>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</si>
  <si>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</si>
  <si>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</si>
  <si>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</si>
  <si>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</si>
  <si>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</si>
  <si>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</si>
  <si>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</si>
  <si>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</si>
  <si>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</si>
  <si>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</si>
  <si>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</si>
  <si>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</si>
  <si>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</si>
  <si>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</si>
  <si>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</si>
  <si>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</si>
  <si>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</si>
  <si>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</si>
  <si>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</si>
  <si>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</si>
  <si>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</si>
  <si>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</si>
  <si>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</si>
  <si>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</si>
  <si>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</si>
  <si>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</si>
  <si>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</si>
  <si>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</si>
  <si>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</si>
  <si>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</si>
  <si>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</si>
  <si>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ms</t>
  </si>
  <si>
    <t>mol m⁻² s⁻²</t>
  </si>
  <si>
    <t>J/µmol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</si>
  <si>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</si>
  <si>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</si>
  <si>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</si>
  <si>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</si>
  <si>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</si>
  <si>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</si>
  <si>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</si>
  <si>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mol m⁻² s⁻¹ min⁻¹</t>
  </si>
  <si>
    <t>V</t>
  </si>
  <si>
    <t>20190825 14:10:09</t>
  </si>
  <si>
    <t>14:10:09</t>
  </si>
  <si>
    <t>MPF-2166-20190825-14_10_10</t>
  </si>
  <si>
    <t>DARK-2167-20190825-14_10_18</t>
  </si>
  <si>
    <t>0: Broadleaf</t>
  </si>
  <si>
    <t>14:09:06</t>
  </si>
  <si>
    <t>2/2</t>
  </si>
  <si>
    <t>5</t>
  </si>
  <si>
    <t>11111111</t>
  </si>
  <si>
    <t>oooooooo</t>
  </si>
  <si>
    <t>off</t>
  </si>
  <si>
    <t>20190825 14:12:09</t>
  </si>
  <si>
    <t>14:12:09</t>
  </si>
  <si>
    <t>MPF-2168-20190825-14_12_11</t>
  </si>
  <si>
    <t>DARK-2169-20190825-14_12_19</t>
  </si>
  <si>
    <t>14:11:17</t>
  </si>
  <si>
    <t>1/2</t>
  </si>
  <si>
    <t>20190825 14:14:10</t>
  </si>
  <si>
    <t>14:14:10</t>
  </si>
  <si>
    <t>MPF-2170-20190825-14_14_11</t>
  </si>
  <si>
    <t>DARK-2171-20190825-14_14_19</t>
  </si>
  <si>
    <t>14:13:20</t>
  </si>
  <si>
    <t>20190825 14:16:11</t>
  </si>
  <si>
    <t>14:16:11</t>
  </si>
  <si>
    <t>MPF-2172-20190825-14_16_12</t>
  </si>
  <si>
    <t>DARK-2173-20190825-14_16_19</t>
  </si>
  <si>
    <t>14:15:38</t>
  </si>
  <si>
    <t>20190825 14:18:09</t>
  </si>
  <si>
    <t>14:18:09</t>
  </si>
  <si>
    <t>MPF-2174-20190825-14_18_10</t>
  </si>
  <si>
    <t>DARK-2175-20190825-14_18_17</t>
  </si>
  <si>
    <t>14:17:26</t>
  </si>
  <si>
    <t>20190825 14:20:09</t>
  </si>
  <si>
    <t>14:20:09</t>
  </si>
  <si>
    <t>MPF-2176-20190825-14_20_10</t>
  </si>
  <si>
    <t>DARK-2177-20190825-14_20_18</t>
  </si>
  <si>
    <t>14:20:46</t>
  </si>
  <si>
    <t>20190825 14:22:33</t>
  </si>
  <si>
    <t>14:22:33</t>
  </si>
  <si>
    <t>MPF-2178-20190825-14_22_34</t>
  </si>
  <si>
    <t>DARK-2179-20190825-14_22_41</t>
  </si>
  <si>
    <t>14:21:46</t>
  </si>
  <si>
    <t>20190825 14:24:33</t>
  </si>
  <si>
    <t>14:24:33</t>
  </si>
  <si>
    <t>MPF-2180-20190825-14_24_34</t>
  </si>
  <si>
    <t>DARK-2181-20190825-14_24_42</t>
  </si>
  <si>
    <t>14:25:06</t>
  </si>
  <si>
    <t>20190825 14:27:08</t>
  </si>
  <si>
    <t>14:27:08</t>
  </si>
  <si>
    <t>MPF-2182-20190825-14_27_09</t>
  </si>
  <si>
    <t>DARK-2183-20190825-14_27_17</t>
  </si>
  <si>
    <t>14:26:19</t>
  </si>
  <si>
    <t>20190825 14:29:08</t>
  </si>
  <si>
    <t>14:29:08</t>
  </si>
  <si>
    <t>MPF-2184-20190825-14_29_09</t>
  </si>
  <si>
    <t>DARK-2185-20190825-14_29_17</t>
  </si>
  <si>
    <t>14:28:10</t>
  </si>
  <si>
    <t>20190825 14:31:09</t>
  </si>
  <si>
    <t>14:31:09</t>
  </si>
  <si>
    <t>MPF-2186-20190825-14_31_10</t>
  </si>
  <si>
    <t>DARK-2187-20190825-14_31_17</t>
  </si>
  <si>
    <t>14:30:10</t>
  </si>
  <si>
    <t>20190825 14:33:09</t>
  </si>
  <si>
    <t>14:33:09</t>
  </si>
  <si>
    <t>MPF-2188-20190825-14_33_10</t>
  </si>
  <si>
    <t>DARK-2189-20190825-14_33_18</t>
  </si>
  <si>
    <t>14:32:08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</si>
</sst>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Measurements!$I$17:$I$26</c:f>
              <c:numCache>
                <c:formatCode>General</c:formatCode>
                <c:ptCount val="10"/>
                <c:pt idx="0">
                  <c:v>29.820922432078525</c:v>
                </c:pt>
                <c:pt idx="1">
                  <c:v>24.369747902226344</c:v>
                </c:pt>
                <c:pt idx="2">
                  <c:v>19.654046254103886</c:v>
                </c:pt>
                <c:pt idx="3">
                  <c:v>11.918403999218683</c:v>
                </c:pt>
                <c:pt idx="4">
                  <c:v>0.3383740580452142</c:v>
                </c:pt>
                <c:pt idx="5">
                  <c:v>34.463928249277508</c:v>
                </c:pt>
                <c:pt idx="6">
                  <c:v>35.317158638484727</c:v>
                </c:pt>
                <c:pt idx="7">
                  <c:v>35.341737728648667</c:v>
                </c:pt>
                <c:pt idx="8">
                  <c:v>35.055833426163325</c:v>
                </c:pt>
                <c:pt idx="9">
                  <c:v>34.398393337233024</c:v>
                </c:pt>
              </c:numCache>
            </c:numRef>
          </c:xVal>
          <c:yVal>
            <c:numRef>
              <c:f>Measurements!$K$17:$K$26</c:f>
              <c:numCache>
                <c:formatCode>General</c:formatCode>
                <c:ptCount val="10"/>
                <c:pt idx="0">
                  <c:v>81.505282315928682</c:v>
                </c:pt>
                <c:pt idx="1">
                  <c:v>61.092976093299562</c:v>
                </c:pt>
                <c:pt idx="2">
                  <c:v>36.592845878598602</c:v>
                </c:pt>
                <c:pt idx="3">
                  <c:v>15.375075080857659</c:v>
                </c:pt>
                <c:pt idx="4">
                  <c:v>-6.163737143782094</c:v>
                </c:pt>
                <c:pt idx="5">
                  <c:v>150.71693113324162</c:v>
                </c:pt>
                <c:pt idx="6">
                  <c:v>195.31130129505991</c:v>
                </c:pt>
                <c:pt idx="7">
                  <c:v>211.77409563055795</c:v>
                </c:pt>
                <c:pt idx="8">
                  <c:v>215.00778647087458</c:v>
                </c:pt>
                <c:pt idx="9">
                  <c:v>227.80178453171857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C3-4054-B8FA-A2A465A06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74792"/>
        <c:axId val="425773480"/>
      </c:scatterChart>
      <c:valAx>
        <c:axId val="425774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73480"/>
        <c:crosses val="autoZero"/>
        <c:crossBetween val="midCat"/>
      </c:valAx>
      <c:valAx>
        <c:axId val="4257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74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180975</xdr:colOff>
      <xdr:row>2</xdr:row>
      <xdr:rowOff>109537</xdr:rowOff>
    </xdr:from>
    <xdr:to>
      <xdr:col>20</xdr:col>
      <xdr:colOff>485775</xdr:colOff>
      <xdr:row>16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9EEE7-4295-4DF1-8A3B-7FEFD3EAE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M26"/>
  <sheetViews>
    <sheetView tabSelected="1" workbookViewId="0">
      <selection activeCell="X3" sqref="X3"/>
    </sheetView>
  </sheetViews>
  <sheetFormatPr defaultRowHeight="15" x14ac:dyDescent="0.25"/>
  <sheetData>
    <row r="2" spans="1:169" x14ac:dyDescent="0.25">
      <c r="A2" t="s">
        <v>25</v>
      </c>
      <c r="B2" t="s">
        <v>26</v>
      </c>
      <c r="C2" t="s">
        <v>28</v>
      </c>
      <c r="D2" t="s">
        <v>30</v>
      </c>
    </row>
    <row r="3" spans="1:169" x14ac:dyDescent="0.25">
      <c r="B3" t="s">
        <v>27</v>
      </c>
      <c r="C3" t="s">
        <v>29</v>
      </c>
      <c r="D3" t="s">
        <v>15</v>
      </c>
    </row>
    <row r="4" spans="1:169" x14ac:dyDescent="0.25">
      <c r="A4" t="s">
        <v>31</v>
      </c>
      <c r="B4" t="s">
        <v>32</v>
      </c>
      <c r="C4" t="s">
        <v>33</v>
      </c>
      <c r="D4" t="s">
        <v>34</v>
      </c>
    </row>
    <row r="5" spans="1:169" x14ac:dyDescent="0.25">
      <c r="B5">
        <v>6</v>
      </c>
      <c r="C5">
        <v>0.5</v>
      </c>
      <c r="D5">
        <v>2</v>
      </c>
    </row>
    <row r="6" spans="1:169" x14ac:dyDescent="0.25">
      <c r="A6" t="s">
        <v>35</v>
      </c>
      <c r="B6" t="s">
        <v>36</v>
      </c>
      <c r="C6" t="s">
        <v>37</v>
      </c>
      <c r="D6" t="s">
        <v>38</v>
      </c>
      <c r="E6" t="s">
        <v>39</v>
      </c>
    </row>
    <row r="7" spans="1:169" x14ac:dyDescent="0.25">
      <c r="B7">
        <v>0</v>
      </c>
      <c r="C7">
        <v>1</v>
      </c>
      <c r="D7">
        <v>0</v>
      </c>
      <c r="E7">
        <v>0</v>
      </c>
    </row>
    <row r="8" spans="1:169" x14ac:dyDescent="0.25">
      <c r="A8" t="s">
        <v>40</v>
      </c>
      <c r="B8" t="s">
        <v>41</v>
      </c>
      <c r="C8" t="s">
        <v>43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</row>
    <row r="9" spans="1:169" x14ac:dyDescent="0.25">
      <c r="B9" t="s">
        <v>42</v>
      </c>
      <c r="C9" t="s">
        <v>44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69" x14ac:dyDescent="0.25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</row>
    <row r="11" spans="1:169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69" x14ac:dyDescent="0.25">
      <c r="A12" t="s">
        <v>65</v>
      </c>
      <c r="B12" t="s">
        <v>66</v>
      </c>
      <c r="C12" t="s">
        <v>67</v>
      </c>
      <c r="D12" t="s">
        <v>68</v>
      </c>
      <c r="E12" t="s">
        <v>69</v>
      </c>
      <c r="F12" t="s">
        <v>70</v>
      </c>
      <c r="G12" t="s">
        <v>72</v>
      </c>
      <c r="H12" t="s">
        <v>74</v>
      </c>
    </row>
    <row r="13" spans="1:169" x14ac:dyDescent="0.25">
      <c r="B13">
        <v>-6276</v>
      </c>
      <c r="C13">
        <v>6.6</v>
      </c>
      <c r="D13">
        <v>1.7090000000000001E-5</v>
      </c>
      <c r="E13">
        <v>3.11</v>
      </c>
      <c r="F13" t="s">
        <v>71</v>
      </c>
      <c r="G13" t="s">
        <v>73</v>
      </c>
      <c r="H13">
        <v>2</v>
      </c>
    </row>
    <row r="14" spans="1:169" x14ac:dyDescent="0.25">
      <c r="A14" t="s">
        <v>75</v>
      </c>
      <c r="B14" t="s">
        <v>75</v>
      </c>
      <c r="C14" t="s">
        <v>75</v>
      </c>
      <c r="D14" t="s">
        <v>75</v>
      </c>
      <c r="E14" t="s">
        <v>75</v>
      </c>
      <c r="F14" t="s">
        <v>76</v>
      </c>
      <c r="G14" t="s">
        <v>77</v>
      </c>
      <c r="H14" t="s">
        <v>77</v>
      </c>
      <c r="I14" t="s">
        <v>77</v>
      </c>
      <c r="J14" t="s">
        <v>77</v>
      </c>
      <c r="K14" t="s">
        <v>77</v>
      </c>
      <c r="L14" t="s">
        <v>77</v>
      </c>
      <c r="M14" t="s">
        <v>77</v>
      </c>
      <c r="N14" t="s">
        <v>77</v>
      </c>
      <c r="O14" t="s">
        <v>77</v>
      </c>
      <c r="P14" t="s">
        <v>77</v>
      </c>
      <c r="Q14" t="s">
        <v>77</v>
      </c>
      <c r="R14" t="s">
        <v>77</v>
      </c>
      <c r="S14" t="s">
        <v>77</v>
      </c>
      <c r="T14" t="s">
        <v>77</v>
      </c>
      <c r="U14" t="s">
        <v>77</v>
      </c>
      <c r="V14" t="s">
        <v>77</v>
      </c>
      <c r="W14" t="s">
        <v>77</v>
      </c>
      <c r="X14" t="s">
        <v>77</v>
      </c>
      <c r="Y14" t="s">
        <v>77</v>
      </c>
      <c r="Z14" t="s">
        <v>77</v>
      </c>
      <c r="AA14" t="s">
        <v>77</v>
      </c>
      <c r="AB14" t="s">
        <v>77</v>
      </c>
      <c r="AC14" t="s">
        <v>77</v>
      </c>
      <c r="AD14" t="s">
        <v>77</v>
      </c>
      <c r="AE14" t="s">
        <v>77</v>
      </c>
      <c r="AF14" t="s">
        <v>77</v>
      </c>
      <c r="AG14" t="s">
        <v>78</v>
      </c>
      <c r="AH14" t="s">
        <v>78</v>
      </c>
      <c r="AI14" t="s">
        <v>78</v>
      </c>
      <c r="AJ14" t="s">
        <v>78</v>
      </c>
      <c r="AK14" t="s">
        <v>78</v>
      </c>
      <c r="AL14" t="s">
        <v>79</v>
      </c>
      <c r="AM14" t="s">
        <v>79</v>
      </c>
      <c r="AN14" t="s">
        <v>79</v>
      </c>
      <c r="AO14" t="s">
        <v>79</v>
      </c>
      <c r="AP14" t="s">
        <v>79</v>
      </c>
      <c r="AQ14" t="s">
        <v>79</v>
      </c>
      <c r="AR14" t="s">
        <v>79</v>
      </c>
      <c r="AS14" t="s">
        <v>79</v>
      </c>
      <c r="AT14" t="s">
        <v>79</v>
      </c>
      <c r="AU14" t="s">
        <v>79</v>
      </c>
      <c r="AV14" t="s">
        <v>79</v>
      </c>
      <c r="AW14" t="s">
        <v>79</v>
      </c>
      <c r="AX14" t="s">
        <v>79</v>
      </c>
      <c r="AY14" t="s">
        <v>79</v>
      </c>
      <c r="AZ14" t="s">
        <v>79</v>
      </c>
      <c r="BA14" t="s">
        <v>79</v>
      </c>
      <c r="BB14" t="s">
        <v>79</v>
      </c>
      <c r="BC14" t="s">
        <v>79</v>
      </c>
      <c r="BD14" t="s">
        <v>79</v>
      </c>
      <c r="BE14" t="s">
        <v>79</v>
      </c>
      <c r="BF14" t="s">
        <v>79</v>
      </c>
      <c r="BG14" t="s">
        <v>79</v>
      </c>
      <c r="BH14" t="s">
        <v>79</v>
      </c>
      <c r="BI14" t="s">
        <v>79</v>
      </c>
      <c r="BJ14" t="s">
        <v>80</v>
      </c>
      <c r="BK14" t="s">
        <v>80</v>
      </c>
      <c r="BL14" t="s">
        <v>80</v>
      </c>
      <c r="BM14" t="s">
        <v>80</v>
      </c>
      <c r="BN14" t="s">
        <v>80</v>
      </c>
      <c r="BO14" t="s">
        <v>80</v>
      </c>
      <c r="BP14" t="s">
        <v>80</v>
      </c>
      <c r="BQ14" t="s">
        <v>80</v>
      </c>
      <c r="BR14" t="s">
        <v>81</v>
      </c>
      <c r="BS14" t="s">
        <v>81</v>
      </c>
      <c r="BT14" t="s">
        <v>81</v>
      </c>
      <c r="BU14" t="s">
        <v>81</v>
      </c>
      <c r="BV14" t="s">
        <v>31</v>
      </c>
      <c r="BW14" t="s">
        <v>82</v>
      </c>
      <c r="BX14" t="s">
        <v>82</v>
      </c>
      <c r="BY14" t="s">
        <v>82</v>
      </c>
      <c r="BZ14" t="s">
        <v>82</v>
      </c>
      <c r="CA14" t="s">
        <v>82</v>
      </c>
      <c r="CB14" t="s">
        <v>82</v>
      </c>
      <c r="CC14" t="s">
        <v>82</v>
      </c>
      <c r="CD14" t="s">
        <v>82</v>
      </c>
      <c r="CE14" t="s">
        <v>82</v>
      </c>
      <c r="CF14" t="s">
        <v>82</v>
      </c>
      <c r="CG14" t="s">
        <v>82</v>
      </c>
      <c r="CH14" t="s">
        <v>82</v>
      </c>
      <c r="CI14" t="s">
        <v>82</v>
      </c>
      <c r="CJ14" t="s">
        <v>82</v>
      </c>
      <c r="CK14" t="s">
        <v>83</v>
      </c>
      <c r="CL14" t="s">
        <v>83</v>
      </c>
      <c r="CM14" t="s">
        <v>83</v>
      </c>
      <c r="CN14" t="s">
        <v>83</v>
      </c>
      <c r="CO14" t="s">
        <v>83</v>
      </c>
      <c r="CP14" t="s">
        <v>83</v>
      </c>
      <c r="CQ14" t="s">
        <v>83</v>
      </c>
      <c r="CR14" t="s">
        <v>83</v>
      </c>
      <c r="CS14" t="s">
        <v>83</v>
      </c>
      <c r="CT14" t="s">
        <v>83</v>
      </c>
      <c r="CU14" t="s">
        <v>83</v>
      </c>
      <c r="CV14" t="s">
        <v>83</v>
      </c>
      <c r="CW14" t="s">
        <v>83</v>
      </c>
      <c r="CX14" t="s">
        <v>83</v>
      </c>
      <c r="CY14" t="s">
        <v>83</v>
      </c>
      <c r="CZ14" t="s">
        <v>83</v>
      </c>
      <c r="DA14" t="s">
        <v>83</v>
      </c>
      <c r="DB14" t="s">
        <v>84</v>
      </c>
      <c r="DC14" t="s">
        <v>84</v>
      </c>
      <c r="DD14" t="s">
        <v>84</v>
      </c>
      <c r="DE14" t="s">
        <v>84</v>
      </c>
      <c r="DF14" t="s">
        <v>84</v>
      </c>
      <c r="DG14" t="s">
        <v>85</v>
      </c>
      <c r="DH14" t="s">
        <v>85</v>
      </c>
      <c r="DI14" t="s">
        <v>85</v>
      </c>
      <c r="DJ14" t="s">
        <v>85</v>
      </c>
      <c r="DK14" t="s">
        <v>85</v>
      </c>
      <c r="DL14" t="s">
        <v>85</v>
      </c>
      <c r="DM14" t="s">
        <v>85</v>
      </c>
      <c r="DN14" t="s">
        <v>85</v>
      </c>
      <c r="DO14" t="s">
        <v>85</v>
      </c>
      <c r="DP14" t="s">
        <v>86</v>
      </c>
      <c r="DQ14" t="s">
        <v>86</v>
      </c>
      <c r="DR14" t="s">
        <v>86</v>
      </c>
      <c r="DS14" t="s">
        <v>86</v>
      </c>
      <c r="DT14" t="s">
        <v>86</v>
      </c>
      <c r="DU14" t="s">
        <v>86</v>
      </c>
      <c r="DV14" t="s">
        <v>86</v>
      </c>
      <c r="DW14" t="s">
        <v>86</v>
      </c>
      <c r="DX14" t="s">
        <v>86</v>
      </c>
      <c r="DY14" t="s">
        <v>86</v>
      </c>
      <c r="DZ14" t="s">
        <v>86</v>
      </c>
      <c r="EA14" t="s">
        <v>87</v>
      </c>
      <c r="EB14" t="s">
        <v>87</v>
      </c>
      <c r="EC14" t="s">
        <v>87</v>
      </c>
      <c r="ED14" t="s">
        <v>87</v>
      </c>
      <c r="EE14" t="s">
        <v>87</v>
      </c>
      <c r="EF14" t="s">
        <v>87</v>
      </c>
      <c r="EG14" t="s">
        <v>87</v>
      </c>
      <c r="EH14" t="s">
        <v>87</v>
      </c>
      <c r="EI14" t="s">
        <v>87</v>
      </c>
      <c r="EJ14" t="s">
        <v>87</v>
      </c>
      <c r="EK14" t="s">
        <v>87</v>
      </c>
      <c r="EL14" t="s">
        <v>87</v>
      </c>
      <c r="EM14" t="s">
        <v>87</v>
      </c>
      <c r="EN14" t="s">
        <v>87</v>
      </c>
      <c r="EO14" t="s">
        <v>87</v>
      </c>
      <c r="EP14" t="s">
        <v>87</v>
      </c>
      <c r="EQ14" t="s">
        <v>87</v>
      </c>
      <c r="ER14" t="s">
        <v>87</v>
      </c>
      <c r="ES14" t="s">
        <v>87</v>
      </c>
      <c r="ET14" t="s">
        <v>88</v>
      </c>
      <c r="EU14" t="s">
        <v>88</v>
      </c>
      <c r="EV14" t="s">
        <v>88</v>
      </c>
      <c r="EW14" t="s">
        <v>88</v>
      </c>
      <c r="EX14" t="s">
        <v>88</v>
      </c>
      <c r="EY14" t="s">
        <v>88</v>
      </c>
      <c r="EZ14" t="s">
        <v>88</v>
      </c>
      <c r="FA14" t="s">
        <v>88</v>
      </c>
      <c r="FB14" t="s">
        <v>88</v>
      </c>
      <c r="FC14" t="s">
        <v>88</v>
      </c>
      <c r="FD14" t="s">
        <v>88</v>
      </c>
      <c r="FE14" t="s">
        <v>88</v>
      </c>
      <c r="FF14" t="s">
        <v>88</v>
      </c>
      <c r="FG14" t="s">
        <v>88</v>
      </c>
      <c r="FH14" t="s">
        <v>88</v>
      </c>
      <c r="FI14" t="s">
        <v>88</v>
      </c>
      <c r="FJ14" t="s">
        <v>88</v>
      </c>
      <c r="FK14" t="s">
        <v>88</v>
      </c>
      <c r="FL14" t="s">
        <v>88</v>
      </c>
      <c r="FM14" t="s">
        <v>88</v>
      </c>
    </row>
    <row r="15" spans="1:169" x14ac:dyDescent="0.25">
      <c r="A15" t="s">
        <v>89</v>
      </c>
      <c r="B15" t="s">
        <v>90</v>
      </c>
      <c r="C15" t="s">
        <v>91</v>
      </c>
      <c r="D15" t="s">
        <v>92</v>
      </c>
      <c r="E15" t="s">
        <v>93</v>
      </c>
      <c r="F15" t="s">
        <v>94</v>
      </c>
      <c r="G15" t="s">
        <v>95</v>
      </c>
      <c r="H15" t="s">
        <v>96</v>
      </c>
      <c r="I15" t="s">
        <v>97</v>
      </c>
      <c r="J15" t="s">
        <v>98</v>
      </c>
      <c r="K15" t="s">
        <v>99</v>
      </c>
      <c r="L15" t="s">
        <v>100</v>
      </c>
      <c r="M15" t="s">
        <v>101</v>
      </c>
      <c r="N15" t="s">
        <v>102</v>
      </c>
      <c r="O15" t="s">
        <v>103</v>
      </c>
      <c r="P15" t="s">
        <v>104</v>
      </c>
      <c r="Q15" t="s">
        <v>105</v>
      </c>
      <c r="R15" t="s">
        <v>106</v>
      </c>
      <c r="S15" t="s">
        <v>107</v>
      </c>
      <c r="T15" t="s">
        <v>108</v>
      </c>
      <c r="U15" t="s">
        <v>109</v>
      </c>
      <c r="V15" t="s">
        <v>110</v>
      </c>
      <c r="W15" t="s">
        <v>111</v>
      </c>
      <c r="X15" t="s">
        <v>112</v>
      </c>
      <c r="Y15" t="s">
        <v>113</v>
      </c>
      <c r="Z15" t="s">
        <v>114</v>
      </c>
      <c r="AA15" t="s">
        <v>115</v>
      </c>
      <c r="AB15" t="s">
        <v>116</v>
      </c>
      <c r="AC15" t="s">
        <v>117</v>
      </c>
      <c r="AD15" t="s">
        <v>118</v>
      </c>
      <c r="AE15" t="s">
        <v>119</v>
      </c>
      <c r="AF15" t="s">
        <v>120</v>
      </c>
      <c r="AG15" t="s">
        <v>78</v>
      </c>
      <c r="AH15" t="s">
        <v>121</v>
      </c>
      <c r="AI15" t="s">
        <v>122</v>
      </c>
      <c r="AJ15" t="s">
        <v>123</v>
      </c>
      <c r="AK15" t="s">
        <v>124</v>
      </c>
      <c r="AL15" t="s">
        <v>125</v>
      </c>
      <c r="AM15" t="s">
        <v>126</v>
      </c>
      <c r="AN15" t="s">
        <v>127</v>
      </c>
      <c r="AO15" t="s">
        <v>128</v>
      </c>
      <c r="AP15" t="s">
        <v>129</v>
      </c>
      <c r="AQ15" t="s">
        <v>130</v>
      </c>
      <c r="AR15" t="s">
        <v>131</v>
      </c>
      <c r="AS15" t="s">
        <v>132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153</v>
      </c>
      <c r="BO15" t="s">
        <v>154</v>
      </c>
      <c r="BP15" t="s">
        <v>155</v>
      </c>
      <c r="BQ15" t="s">
        <v>156</v>
      </c>
      <c r="BR15" t="s">
        <v>157</v>
      </c>
      <c r="BS15" t="s">
        <v>158</v>
      </c>
      <c r="BT15" t="s">
        <v>159</v>
      </c>
      <c r="BU15" t="s">
        <v>160</v>
      </c>
      <c r="BV15" t="s">
        <v>161</v>
      </c>
      <c r="BW15" t="s">
        <v>95</v>
      </c>
      <c r="BX15" t="s">
        <v>162</v>
      </c>
      <c r="BY15" t="s">
        <v>163</v>
      </c>
      <c r="BZ15" t="s">
        <v>164</v>
      </c>
      <c r="CA15" t="s">
        <v>165</v>
      </c>
      <c r="CB15" t="s">
        <v>166</v>
      </c>
      <c r="CC15" t="s">
        <v>167</v>
      </c>
      <c r="CD15" t="s">
        <v>168</v>
      </c>
      <c r="CE15" t="s">
        <v>169</v>
      </c>
      <c r="CF15" t="s">
        <v>170</v>
      </c>
      <c r="CG15" t="s">
        <v>171</v>
      </c>
      <c r="CH15" t="s">
        <v>172</v>
      </c>
      <c r="CI15" t="s">
        <v>173</v>
      </c>
      <c r="CJ15" t="s">
        <v>174</v>
      </c>
      <c r="CK15" t="s">
        <v>175</v>
      </c>
      <c r="CL15" t="s">
        <v>176</v>
      </c>
      <c r="CM15" t="s">
        <v>177</v>
      </c>
      <c r="CN15" t="s">
        <v>178</v>
      </c>
      <c r="CO15" t="s">
        <v>179</v>
      </c>
      <c r="CP15" t="s">
        <v>180</v>
      </c>
      <c r="CQ15" t="s">
        <v>181</v>
      </c>
      <c r="CR15" t="s">
        <v>182</v>
      </c>
      <c r="CS15" t="s">
        <v>183</v>
      </c>
      <c r="CT15" t="s">
        <v>184</v>
      </c>
      <c r="CU15" t="s">
        <v>185</v>
      </c>
      <c r="CV15" t="s">
        <v>186</v>
      </c>
      <c r="CW15" t="s">
        <v>187</v>
      </c>
      <c r="CX15" t="s">
        <v>188</v>
      </c>
      <c r="CY15" t="s">
        <v>189</v>
      </c>
      <c r="CZ15" t="s">
        <v>190</v>
      </c>
      <c r="DA15" t="s">
        <v>191</v>
      </c>
      <c r="DB15" t="s">
        <v>192</v>
      </c>
      <c r="DC15" t="s">
        <v>193</v>
      </c>
      <c r="DD15" t="s">
        <v>194</v>
      </c>
      <c r="DE15" t="s">
        <v>195</v>
      </c>
      <c r="DF15" t="s">
        <v>196</v>
      </c>
      <c r="DG15" t="s">
        <v>90</v>
      </c>
      <c r="DH15" t="s">
        <v>93</v>
      </c>
      <c r="DI15" t="s">
        <v>197</v>
      </c>
      <c r="DJ15" t="s">
        <v>198</v>
      </c>
      <c r="DK15" t="s">
        <v>199</v>
      </c>
      <c r="DL15" t="s">
        <v>200</v>
      </c>
      <c r="DM15" t="s">
        <v>201</v>
      </c>
      <c r="DN15" t="s">
        <v>202</v>
      </c>
      <c r="DO15" t="s">
        <v>203</v>
      </c>
      <c r="DP15" t="s">
        <v>204</v>
      </c>
      <c r="DQ15" t="s">
        <v>205</v>
      </c>
      <c r="DR15" t="s">
        <v>206</v>
      </c>
      <c r="DS15" t="s">
        <v>207</v>
      </c>
      <c r="DT15" t="s">
        <v>208</v>
      </c>
      <c r="DU15" t="s">
        <v>209</v>
      </c>
      <c r="DV15" t="s">
        <v>210</v>
      </c>
      <c r="DW15" t="s">
        <v>211</v>
      </c>
      <c r="DX15" t="s">
        <v>212</v>
      </c>
      <c r="DY15" t="s">
        <v>213</v>
      </c>
      <c r="DZ15" t="s">
        <v>214</v>
      </c>
      <c r="EA15" t="s">
        <v>215</v>
      </c>
      <c r="EB15" t="s">
        <v>216</v>
      </c>
      <c r="EC15" t="s">
        <v>217</v>
      </c>
      <c r="ED15" t="s">
        <v>218</v>
      </c>
      <c r="EE15" t="s">
        <v>219</v>
      </c>
      <c r="EF15" t="s">
        <v>220</v>
      </c>
      <c r="EG15" t="s">
        <v>221</v>
      </c>
      <c r="EH15" t="s">
        <v>222</v>
      </c>
      <c r="EI15" t="s">
        <v>223</v>
      </c>
      <c r="EJ15" t="s">
        <v>224</v>
      </c>
      <c r="EK15" t="s">
        <v>225</v>
      </c>
      <c r="EL15" t="s">
        <v>226</v>
      </c>
      <c r="EM15" t="s">
        <v>227</v>
      </c>
      <c r="EN15" t="s">
        <v>228</v>
      </c>
      <c r="EO15" t="s">
        <v>229</v>
      </c>
      <c r="EP15" t="s">
        <v>230</v>
      </c>
      <c r="EQ15" t="s">
        <v>231</v>
      </c>
      <c r="ER15" t="s">
        <v>232</v>
      </c>
      <c r="ES15" t="s">
        <v>233</v>
      </c>
      <c r="ET15" t="s">
        <v>234</v>
      </c>
      <c r="EU15" t="s">
        <v>235</v>
      </c>
      <c r="EV15" t="s">
        <v>236</v>
      </c>
      <c r="EW15" t="s">
        <v>237</v>
      </c>
      <c r="EX15" t="s">
        <v>238</v>
      </c>
      <c r="EY15" t="s">
        <v>239</v>
      </c>
      <c r="EZ15" t="s">
        <v>240</v>
      </c>
      <c r="FA15" t="s">
        <v>241</v>
      </c>
      <c r="FB15" t="s">
        <v>242</v>
      </c>
      <c r="FC15" t="s">
        <v>243</v>
      </c>
      <c r="FD15" t="s">
        <v>244</v>
      </c>
      <c r="FE15" t="s">
        <v>245</v>
      </c>
      <c r="FF15" t="s">
        <v>246</v>
      </c>
      <c r="FG15" t="s">
        <v>247</v>
      </c>
      <c r="FH15" t="s">
        <v>248</v>
      </c>
      <c r="FI15" t="s">
        <v>249</v>
      </c>
      <c r="FJ15" t="s">
        <v>250</v>
      </c>
      <c r="FK15" t="s">
        <v>251</v>
      </c>
      <c r="FL15" t="s">
        <v>252</v>
      </c>
      <c r="FM15" t="s">
        <v>253</v>
      </c>
    </row>
    <row r="16" spans="1:169" x14ac:dyDescent="0.25">
      <c r="B16" t="s">
        <v>254</v>
      </c>
      <c r="C16" t="s">
        <v>254</v>
      </c>
      <c r="G16" t="s">
        <v>254</v>
      </c>
      <c r="H16" t="s">
        <v>255</v>
      </c>
      <c r="I16" t="s">
        <v>256</v>
      </c>
      <c r="J16" t="s">
        <v>257</v>
      </c>
      <c r="K16" t="s">
        <v>257</v>
      </c>
      <c r="L16" t="s">
        <v>167</v>
      </c>
      <c r="M16" t="s">
        <v>167</v>
      </c>
      <c r="N16" t="s">
        <v>255</v>
      </c>
      <c r="O16" t="s">
        <v>255</v>
      </c>
      <c r="P16" t="s">
        <v>255</v>
      </c>
      <c r="Q16" t="s">
        <v>255</v>
      </c>
      <c r="R16" t="s">
        <v>258</v>
      </c>
      <c r="S16" t="s">
        <v>259</v>
      </c>
      <c r="T16" t="s">
        <v>259</v>
      </c>
      <c r="U16" t="s">
        <v>260</v>
      </c>
      <c r="V16" t="s">
        <v>261</v>
      </c>
      <c r="W16" t="s">
        <v>260</v>
      </c>
      <c r="X16" t="s">
        <v>260</v>
      </c>
      <c r="Y16" t="s">
        <v>260</v>
      </c>
      <c r="Z16" t="s">
        <v>258</v>
      </c>
      <c r="AA16" t="s">
        <v>258</v>
      </c>
      <c r="AB16" t="s">
        <v>258</v>
      </c>
      <c r="AC16" t="s">
        <v>258</v>
      </c>
      <c r="AG16" t="s">
        <v>262</v>
      </c>
      <c r="AH16" t="s">
        <v>261</v>
      </c>
      <c r="AJ16" t="s">
        <v>261</v>
      </c>
      <c r="AK16" t="s">
        <v>262</v>
      </c>
      <c r="AQ16" t="s">
        <v>256</v>
      </c>
      <c r="AW16" t="s">
        <v>256</v>
      </c>
      <c r="AX16" t="s">
        <v>256</v>
      </c>
      <c r="AY16" t="s">
        <v>256</v>
      </c>
      <c r="BA16" t="s">
        <v>263</v>
      </c>
      <c r="BK16" t="s">
        <v>264</v>
      </c>
      <c r="BL16" t="s">
        <v>264</v>
      </c>
      <c r="BM16" t="s">
        <v>264</v>
      </c>
      <c r="BN16" t="s">
        <v>256</v>
      </c>
      <c r="BP16" t="s">
        <v>265</v>
      </c>
      <c r="BR16" t="s">
        <v>256</v>
      </c>
      <c r="BS16" t="s">
        <v>256</v>
      </c>
      <c r="BU16" t="s">
        <v>266</v>
      </c>
      <c r="BW16" t="s">
        <v>254</v>
      </c>
      <c r="BX16" t="s">
        <v>257</v>
      </c>
      <c r="BY16" t="s">
        <v>257</v>
      </c>
      <c r="BZ16" t="s">
        <v>267</v>
      </c>
      <c r="CA16" t="s">
        <v>267</v>
      </c>
      <c r="CB16" t="s">
        <v>262</v>
      </c>
      <c r="CC16" t="s">
        <v>260</v>
      </c>
      <c r="CD16" t="s">
        <v>260</v>
      </c>
      <c r="CE16" t="s">
        <v>259</v>
      </c>
      <c r="CF16" t="s">
        <v>259</v>
      </c>
      <c r="CG16" t="s">
        <v>259</v>
      </c>
      <c r="CH16" t="s">
        <v>268</v>
      </c>
      <c r="CI16" t="s">
        <v>256</v>
      </c>
      <c r="CJ16" t="s">
        <v>256</v>
      </c>
      <c r="CK16" t="s">
        <v>256</v>
      </c>
      <c r="CP16" t="s">
        <v>256</v>
      </c>
      <c r="CS16" t="s">
        <v>259</v>
      </c>
      <c r="CT16" t="s">
        <v>259</v>
      </c>
      <c r="CU16" t="s">
        <v>259</v>
      </c>
      <c r="CV16" t="s">
        <v>259</v>
      </c>
      <c r="CW16" t="s">
        <v>259</v>
      </c>
      <c r="CX16" t="s">
        <v>256</v>
      </c>
      <c r="CY16" t="s">
        <v>256</v>
      </c>
      <c r="CZ16" t="s">
        <v>256</v>
      </c>
      <c r="DA16" t="s">
        <v>254</v>
      </c>
      <c r="DC16" t="s">
        <v>269</v>
      </c>
      <c r="DD16" t="s">
        <v>269</v>
      </c>
      <c r="DF16" t="s">
        <v>254</v>
      </c>
      <c r="DG16" t="s">
        <v>270</v>
      </c>
      <c r="DJ16" t="s">
        <v>271</v>
      </c>
      <c r="DK16" t="s">
        <v>272</v>
      </c>
      <c r="DL16" t="s">
        <v>271</v>
      </c>
      <c r="DM16" t="s">
        <v>272</v>
      </c>
      <c r="DN16" t="s">
        <v>261</v>
      </c>
      <c r="DO16" t="s">
        <v>261</v>
      </c>
      <c r="DP16" t="s">
        <v>256</v>
      </c>
      <c r="DQ16" t="s">
        <v>273</v>
      </c>
      <c r="DR16" t="s">
        <v>256</v>
      </c>
      <c r="DT16" t="s">
        <v>255</v>
      </c>
      <c r="DU16" t="s">
        <v>274</v>
      </c>
      <c r="DV16" t="s">
        <v>255</v>
      </c>
      <c r="EA16" t="s">
        <v>275</v>
      </c>
      <c r="EB16" t="s">
        <v>275</v>
      </c>
      <c r="EC16" t="s">
        <v>275</v>
      </c>
      <c r="ED16" t="s">
        <v>275</v>
      </c>
      <c r="EE16" t="s">
        <v>275</v>
      </c>
      <c r="EF16" t="s">
        <v>275</v>
      </c>
      <c r="EG16" t="s">
        <v>275</v>
      </c>
      <c r="EH16" t="s">
        <v>275</v>
      </c>
      <c r="EI16" t="s">
        <v>275</v>
      </c>
      <c r="EJ16" t="s">
        <v>275</v>
      </c>
      <c r="EK16" t="s">
        <v>275</v>
      </c>
      <c r="EL16" t="s">
        <v>275</v>
      </c>
      <c r="ES16" t="s">
        <v>275</v>
      </c>
      <c r="ET16" t="s">
        <v>261</v>
      </c>
      <c r="EU16" t="s">
        <v>261</v>
      </c>
      <c r="EV16" t="s">
        <v>271</v>
      </c>
      <c r="EW16" t="s">
        <v>272</v>
      </c>
      <c r="EY16" t="s">
        <v>262</v>
      </c>
      <c r="EZ16" t="s">
        <v>262</v>
      </c>
      <c r="FA16" t="s">
        <v>259</v>
      </c>
      <c r="FB16" t="s">
        <v>259</v>
      </c>
      <c r="FC16" t="s">
        <v>259</v>
      </c>
      <c r="FD16" t="s">
        <v>259</v>
      </c>
      <c r="FE16" t="s">
        <v>259</v>
      </c>
      <c r="FF16" t="s">
        <v>261</v>
      </c>
      <c r="FG16" t="s">
        <v>261</v>
      </c>
      <c r="FH16" t="s">
        <v>261</v>
      </c>
      <c r="FI16" t="s">
        <v>259</v>
      </c>
      <c r="FJ16" t="s">
        <v>257</v>
      </c>
      <c r="FK16" t="s">
        <v>267</v>
      </c>
      <c r="FL16" t="s">
        <v>261</v>
      </c>
      <c r="FM16" t="s">
        <v>261</v>
      </c>
    </row>
    <row r="17" spans="1:169" x14ac:dyDescent="0.25">
      <c r="A17">
        <v>1</v>
      </c>
      <c r="B17">
        <v>1566760209.4000001</v>
      </c>
      <c r="C17">
        <v>0</v>
      </c>
      <c r="D17" t="s">
        <v>276</v>
      </c>
      <c r="E17" t="s">
        <v>277</v>
      </c>
      <c r="G17">
        <v>1566760209.4000001</v>
      </c>
      <c r="H17">
        <f t="shared" ref="H17:H26" si="0">CB17*AI17*(BZ17-CA17)/(100*$B$5*(1000-AI17*BZ17))</f>
        <v>3.1267008457215679E-3</v>
      </c>
      <c r="I17">
        <f t="shared" ref="I17:I26" si="1">CB17*AI17*(BY17-BX17*(1000-AI17*CA17)/(1000-AI17*BZ17))/(100*$B$5)</f>
        <v>29.820922432078525</v>
      </c>
      <c r="J17">
        <f t="shared" ref="J17:J26" si="2">BX17 - IF(AI17&gt;1, I17*$B$5*100/(AK17*CH17), 0)</f>
        <v>362.83199999999999</v>
      </c>
      <c r="K17">
        <f t="shared" ref="K17:K26" si="3">((Q17-H17/2)*J17-I17)/(Q17+H17/2)</f>
        <v>81.505282315928682</v>
      </c>
      <c r="L17">
        <f t="shared" ref="L17:L26" si="4">K17*(CC17+CD17)/1000</f>
        <v>8.0920957498634198</v>
      </c>
      <c r="M17">
        <f t="shared" ref="M17:M26" si="5">(BX17 - IF(AI17&gt;1, I17*$B$5*100/(AK17*CH17), 0))*(CC17+CD17)/1000</f>
        <v>36.023079752471993</v>
      </c>
      <c r="N17">
        <f t="shared" ref="N17:N26" si="6">2/((1/P17-1/O17)+SIGN(P17)*SQRT((1/P17-1/O17)*(1/P17-1/O17) + 4*$C$5/(($C$5+1)*($C$5+1))*(2*1/P17*1/O17-1/O17*1/O17)))</f>
        <v>0.18016468029903043</v>
      </c>
      <c r="O17">
        <f t="shared" ref="O17:O26" si="7">AF17+AE17*$B$5+AD17*$B$5*$B$5</f>
        <v>2.2427770571100956</v>
      </c>
      <c r="P17">
        <f t="shared" ref="P17:P26" si="8">H17*(1000-(1000*0.61365*EXP(17.502*T17/(240.97+T17))/(CC17+CD17)+BZ17)/2)/(1000*0.61365*EXP(17.502*T17/(240.97+T17))/(CC17+CD17)-BZ17)</f>
        <v>0.17249312954165427</v>
      </c>
      <c r="Q17">
        <f t="shared" ref="Q17:Q26" si="9">1/(($C$5+1)/(N17/1.6)+1/(O17/1.37)) + $C$5/(($C$5+1)/(N17/1.6) + $C$5/(O17/1.37))</f>
        <v>0.10847024257592486</v>
      </c>
      <c r="R17">
        <f t="shared" ref="R17:R26" si="10">(BS17*BU17)</f>
        <v>321.41484879892113</v>
      </c>
      <c r="S17">
        <f t="shared" ref="S17:S26" si="11">(CE17+(R17+2*0.95*0.0000000567*(((CE17+$B$7)+273)^4-(CE17+273)^4)-44100*H17)/(1.84*29.3*O17+8*0.95*0.0000000567*(CE17+273)^3))</f>
        <v>27.100274242753919</v>
      </c>
      <c r="T17">
        <f t="shared" ref="T17:T26" si="12">($C$7*CF17+$D$7*CG17+$E$7*S17)</f>
        <v>27.0123</v>
      </c>
      <c r="U17">
        <f t="shared" ref="U17:U26" si="13">0.61365*EXP(17.502*T17/(240.97+T17))</f>
        <v>3.5817461269486466</v>
      </c>
      <c r="V17">
        <f t="shared" ref="V17:V26" si="14">(W17/X17*100)</f>
        <v>55.195043489900264</v>
      </c>
      <c r="W17">
        <f t="shared" ref="W17:W26" si="15">BZ17*(CC17+CD17)/1000</f>
        <v>1.8311474071489497</v>
      </c>
      <c r="X17">
        <f t="shared" ref="X17:X26" si="16">0.61365*EXP(17.502*CE17/(240.97+CE17))</f>
        <v>3.3175939203381879</v>
      </c>
      <c r="Y17">
        <f t="shared" ref="Y17:Y26" si="17">(U17-BZ17*(CC17+CD17)/1000)</f>
        <v>1.7505987197996968</v>
      </c>
      <c r="Z17">
        <f t="shared" ref="Z17:Z26" si="18">(-H17*44100)</f>
        <v>-137.88750729632113</v>
      </c>
      <c r="AA17">
        <f t="shared" ref="AA17:AA26" si="19">2*29.3*O17*0.92*(CE17-T17)</f>
        <v>-156.96873303973021</v>
      </c>
      <c r="AB17">
        <f t="shared" ref="AB17:AB26" si="20">2*0.95*0.0000000567*(((CE17+$B$7)+273)^4-(T17+273)^4)</f>
        <v>-15.008439375112067</v>
      </c>
      <c r="AC17">
        <f t="shared" ref="AC17:AC26" si="21">R17+AB17+Z17+AA17</f>
        <v>11.550169087757723</v>
      </c>
      <c r="AD17">
        <v>-4.0989576682990497E-2</v>
      </c>
      <c r="AE17">
        <v>4.6014390710795598E-2</v>
      </c>
      <c r="AF17">
        <v>3.4423154734329802</v>
      </c>
      <c r="AG17">
        <v>0</v>
      </c>
      <c r="AH17">
        <v>0</v>
      </c>
      <c r="AI17">
        <f t="shared" ref="AI17:AI26" si="22">IF(AG17*$H$13&gt;=AK17,1,(AK17/(AK17-AG17*$H$13)))</f>
        <v>1</v>
      </c>
      <c r="AJ17">
        <f t="shared" ref="AJ17:AJ26" si="23">(AI17-1)*100</f>
        <v>0</v>
      </c>
      <c r="AK17">
        <f t="shared" ref="AK17:AK26" si="24">MAX(0,($B$13+$C$13*CH17)/(1+$D$13*CH17)*CC17/(CE17+273)*$E$13)</f>
        <v>52500.400307796685</v>
      </c>
      <c r="AL17">
        <v>0</v>
      </c>
      <c r="AM17">
        <v>0</v>
      </c>
      <c r="AN17">
        <v>0</v>
      </c>
      <c r="AO17">
        <f t="shared" ref="AO17:AO26" si="25">AN17-AM17</f>
        <v>0</v>
      </c>
      <c r="AP17" t="e">
        <f t="shared" ref="AP17:AP26" si="26">AO17/AN17</f>
        <v>#DIV/0!</v>
      </c>
      <c r="AQ17">
        <v>-1</v>
      </c>
      <c r="AR17" t="s">
        <v>278</v>
      </c>
      <c r="AS17">
        <v>930.45388461538505</v>
      </c>
      <c r="AT17">
        <v>1161.02</v>
      </c>
      <c r="AU17">
        <f t="shared" ref="AU17:AU26" si="27">1-AS17/AT17</f>
        <v>0.19858927097260592</v>
      </c>
      <c r="AV17">
        <v>0.5</v>
      </c>
      <c r="AW17">
        <f t="shared" ref="AW17:AW26" si="28">BS17</f>
        <v>1681.0629000838173</v>
      </c>
      <c r="AX17">
        <f t="shared" ref="AX17:AX26" si="29">I17</f>
        <v>29.820922432078525</v>
      </c>
      <c r="AY17">
        <f t="shared" ref="AY17:AY26" si="30">AU17*AV17*AW17</f>
        <v>166.92052789336998</v>
      </c>
      <c r="AZ17">
        <f t="shared" ref="AZ17:AZ26" si="31">BE17/AT17</f>
        <v>0.4572358787962309</v>
      </c>
      <c r="BA17">
        <f t="shared" ref="BA17:BA26" si="32">(AX17-AQ17)/AW17</f>
        <v>1.8334187513472461E-2</v>
      </c>
      <c r="BB17">
        <f t="shared" ref="BB17:BB26" si="33">(AN17-AT17)/AT17</f>
        <v>-1</v>
      </c>
      <c r="BC17" t="s">
        <v>279</v>
      </c>
      <c r="BD17">
        <v>630.16</v>
      </c>
      <c r="BE17">
        <f t="shared" ref="BE17:BE26" si="34">AT17-BD17</f>
        <v>530.86</v>
      </c>
      <c r="BF17">
        <f t="shared" ref="BF17:BF26" si="35">(AT17-AS17)/(AT17-BD17)</f>
        <v>0.43432565155524039</v>
      </c>
      <c r="BG17">
        <f t="shared" ref="BG17:BG26" si="36">(AN17-AT17)/(AN17-BD17)</f>
        <v>1.8424209724514409</v>
      </c>
      <c r="BH17">
        <f t="shared" ref="BH17:BH26" si="37">(AT17-AS17)/(AT17-AM17)</f>
        <v>0.19858927097260592</v>
      </c>
      <c r="BI17" t="e">
        <f t="shared" ref="BI17:BI26" si="38">(AN17-AT17)/(AN17-AM17)</f>
        <v>#DIV/0!</v>
      </c>
      <c r="BJ17">
        <v>2166</v>
      </c>
      <c r="BK17">
        <v>300</v>
      </c>
      <c r="BL17">
        <v>300</v>
      </c>
      <c r="BM17">
        <v>300</v>
      </c>
      <c r="BN17">
        <v>10280.4</v>
      </c>
      <c r="BO17">
        <v>1094.6099999999999</v>
      </c>
      <c r="BP17">
        <v>-6.8477900000000003E-3</v>
      </c>
      <c r="BQ17">
        <v>-0.797485</v>
      </c>
      <c r="BR17">
        <f t="shared" ref="BR17:BR26" si="39">$B$11*CI17+$C$11*CJ17+$F$11*CK17</f>
        <v>1999.84</v>
      </c>
      <c r="BS17">
        <f t="shared" ref="BS17:BS26" si="40">BR17*BT17</f>
        <v>1681.0629000838173</v>
      </c>
      <c r="BT17">
        <f t="shared" ref="BT17:BT26" si="41">($B$11*$D$9+$C$11*$D$9+$F$11*((CX17+CP17)/MAX(CX17+CP17+CY17, 0.1)*$I$9+CY17/MAX(CX17+CP17+CY17, 0.1)*$J$9))/($B$11+$C$11+$F$11)</f>
        <v>0.84059869793774378</v>
      </c>
      <c r="BU17">
        <f t="shared" ref="BU17:BU26" si="42">($B$11*$K$9+$C$11*$K$9+$F$11*((CX17+CP17)/MAX(CX17+CP17+CY17, 0.1)*$P$9+CY17/MAX(CX17+CP17+CY17, 0.1)*$Q$9))/($B$11+$C$11+$F$11)</f>
        <v>0.19119739587548776</v>
      </c>
      <c r="BV17" t="s">
        <v>280</v>
      </c>
      <c r="BW17">
        <v>1566760209.4000001</v>
      </c>
      <c r="BX17">
        <v>362.83199999999999</v>
      </c>
      <c r="BY17">
        <v>399.97</v>
      </c>
      <c r="BZ17">
        <v>18.4437</v>
      </c>
      <c r="CA17">
        <v>14.761699999999999</v>
      </c>
      <c r="CB17">
        <v>500.11399999999998</v>
      </c>
      <c r="CC17">
        <v>99.183099999999996</v>
      </c>
      <c r="CD17">
        <v>9.9983500000000003E-2</v>
      </c>
      <c r="CE17">
        <v>25.714099999999998</v>
      </c>
      <c r="CF17">
        <v>27.0123</v>
      </c>
      <c r="CG17">
        <v>999.9</v>
      </c>
      <c r="CH17">
        <v>9966.25</v>
      </c>
      <c r="CI17">
        <v>0</v>
      </c>
      <c r="CJ17">
        <v>616.28499999999997</v>
      </c>
      <c r="CK17">
        <v>1999.84</v>
      </c>
      <c r="CL17">
        <v>0.97999400000000003</v>
      </c>
      <c r="CM17">
        <v>2.0006400000000001E-2</v>
      </c>
      <c r="CN17">
        <v>0</v>
      </c>
      <c r="CO17">
        <v>928.43799999999999</v>
      </c>
      <c r="CP17">
        <v>4.99986</v>
      </c>
      <c r="CQ17">
        <v>20685.900000000001</v>
      </c>
      <c r="CR17">
        <v>16270.8</v>
      </c>
      <c r="CS17">
        <v>44.436999999999998</v>
      </c>
      <c r="CT17">
        <v>45.811999999999998</v>
      </c>
      <c r="CU17">
        <v>45</v>
      </c>
      <c r="CV17">
        <v>44.686999999999998</v>
      </c>
      <c r="CW17">
        <v>26.687000000000001</v>
      </c>
      <c r="CX17">
        <v>1954.93</v>
      </c>
      <c r="CY17">
        <v>39.909999999999997</v>
      </c>
      <c r="CZ17">
        <v>0</v>
      </c>
      <c r="DA17">
        <v>483.60000014305098</v>
      </c>
      <c r="DB17">
        <v>930.45388461538505</v>
      </c>
      <c r="DC17">
        <v>-16.6131624008793</v>
      </c>
      <c r="DD17">
        <v>-309.05299128033198</v>
      </c>
      <c r="DE17">
        <v>20712.769230769201</v>
      </c>
      <c r="DF17">
        <v>15</v>
      </c>
      <c r="DG17">
        <v>1566760146.4000001</v>
      </c>
      <c r="DH17" t="s">
        <v>281</v>
      </c>
      <c r="DI17">
        <v>85</v>
      </c>
      <c r="DJ17">
        <v>-0.17499999999999999</v>
      </c>
      <c r="DK17">
        <v>0.08</v>
      </c>
      <c r="DL17">
        <v>400</v>
      </c>
      <c r="DM17">
        <v>15</v>
      </c>
      <c r="DN17">
        <v>0.04</v>
      </c>
      <c r="DO17">
        <v>0.02</v>
      </c>
      <c r="DP17">
        <v>29.937081437053301</v>
      </c>
      <c r="DQ17">
        <v>-0.29899967256215898</v>
      </c>
      <c r="DR17">
        <v>6.5417793596509205E-2</v>
      </c>
      <c r="DS17">
        <v>1</v>
      </c>
      <c r="DT17">
        <v>0.181763155723001</v>
      </c>
      <c r="DU17">
        <v>-5.5827679572799599E-3</v>
      </c>
      <c r="DV17">
        <v>1.2530525706104701E-3</v>
      </c>
      <c r="DW17">
        <v>1</v>
      </c>
      <c r="DX17">
        <v>2</v>
      </c>
      <c r="DY17">
        <v>2</v>
      </c>
      <c r="DZ17" t="s">
        <v>282</v>
      </c>
      <c r="EA17">
        <v>1.8667499999999999</v>
      </c>
      <c r="EB17">
        <v>1.8632500000000001</v>
      </c>
      <c r="EC17">
        <v>1.8689</v>
      </c>
      <c r="ED17">
        <v>1.8669</v>
      </c>
      <c r="EE17">
        <v>1.8714900000000001</v>
      </c>
      <c r="EF17">
        <v>1.8640099999999999</v>
      </c>
      <c r="EG17">
        <v>1.86558</v>
      </c>
      <c r="EH17">
        <v>1.86554</v>
      </c>
      <c r="EI17" t="s">
        <v>283</v>
      </c>
      <c r="EJ17" t="s">
        <v>19</v>
      </c>
      <c r="EK17" t="s">
        <v>19</v>
      </c>
      <c r="EL17" t="s">
        <v>19</v>
      </c>
      <c r="EM17" t="s">
        <v>284</v>
      </c>
      <c r="EN17" t="s">
        <v>285</v>
      </c>
      <c r="EO17" t="s">
        <v>286</v>
      </c>
      <c r="EP17" t="s">
        <v>286</v>
      </c>
      <c r="EQ17" t="s">
        <v>286</v>
      </c>
      <c r="ER17" t="s">
        <v>286</v>
      </c>
      <c r="ES17">
        <v>0</v>
      </c>
      <c r="ET17">
        <v>100</v>
      </c>
      <c r="EU17">
        <v>100</v>
      </c>
      <c r="EV17">
        <v>-0.17499999999999999</v>
      </c>
      <c r="EW17">
        <v>0.08</v>
      </c>
      <c r="EX17">
        <v>2</v>
      </c>
      <c r="EY17">
        <v>509.32799999999997</v>
      </c>
      <c r="EZ17">
        <v>519.91600000000005</v>
      </c>
      <c r="FA17">
        <v>21.081199999999999</v>
      </c>
      <c r="FB17">
        <v>30.139199999999999</v>
      </c>
      <c r="FC17">
        <v>30.000499999999999</v>
      </c>
      <c r="FD17">
        <v>30.157399999999999</v>
      </c>
      <c r="FE17">
        <v>30.157699999999998</v>
      </c>
      <c r="FF17">
        <v>22.162800000000001</v>
      </c>
      <c r="FG17">
        <v>42.621499999999997</v>
      </c>
      <c r="FH17">
        <v>0</v>
      </c>
      <c r="FI17">
        <v>21.057500000000001</v>
      </c>
      <c r="FJ17">
        <v>400</v>
      </c>
      <c r="FK17">
        <v>14.7683</v>
      </c>
      <c r="FL17">
        <v>101.193</v>
      </c>
      <c r="FM17">
        <v>101.85299999999999</v>
      </c>
    </row>
    <row r="18" spans="1:169" x14ac:dyDescent="0.25">
      <c r="A18">
        <v>2</v>
      </c>
      <c r="B18">
        <v>1566760329.9000001</v>
      </c>
      <c r="C18">
        <v>120.5</v>
      </c>
      <c r="D18" t="s">
        <v>287</v>
      </c>
      <c r="E18" t="s">
        <v>288</v>
      </c>
      <c r="G18">
        <v>1566760329.9000001</v>
      </c>
      <c r="H18">
        <f t="shared" si="0"/>
        <v>3.4040717483775464E-3</v>
      </c>
      <c r="I18">
        <f t="shared" si="1"/>
        <v>24.369747902226344</v>
      </c>
      <c r="J18">
        <f t="shared" si="2"/>
        <v>269.69400000000002</v>
      </c>
      <c r="K18">
        <f t="shared" si="3"/>
        <v>61.092976093299562</v>
      </c>
      <c r="L18">
        <f t="shared" si="4"/>
        <v>6.0652792097693897</v>
      </c>
      <c r="M18">
        <f t="shared" si="5"/>
        <v>26.775081454559405</v>
      </c>
      <c r="N18">
        <f t="shared" si="6"/>
        <v>0.19927155020174392</v>
      </c>
      <c r="O18">
        <f t="shared" si="7"/>
        <v>2.2491253621682956</v>
      </c>
      <c r="P18">
        <f t="shared" si="8"/>
        <v>0.18995691690472336</v>
      </c>
      <c r="Q18">
        <f t="shared" si="9"/>
        <v>0.11952366644855524</v>
      </c>
      <c r="R18">
        <f t="shared" si="10"/>
        <v>321.43239351074385</v>
      </c>
      <c r="S18">
        <f t="shared" si="11"/>
        <v>26.978312002864016</v>
      </c>
      <c r="T18">
        <f t="shared" si="12"/>
        <v>26.966899999999999</v>
      </c>
      <c r="U18">
        <f t="shared" si="13"/>
        <v>3.5722075466087042</v>
      </c>
      <c r="V18">
        <f t="shared" si="14"/>
        <v>55.597228992210916</v>
      </c>
      <c r="W18">
        <f t="shared" si="15"/>
        <v>1.8416046647594702</v>
      </c>
      <c r="X18">
        <f t="shared" si="16"/>
        <v>3.3124036901505938</v>
      </c>
      <c r="Y18">
        <f t="shared" si="17"/>
        <v>1.7306028818492341</v>
      </c>
      <c r="Z18">
        <f t="shared" si="18"/>
        <v>-150.11956410344979</v>
      </c>
      <c r="AA18">
        <f t="shared" si="19"/>
        <v>-155.10919967505774</v>
      </c>
      <c r="AB18">
        <f t="shared" si="20"/>
        <v>-14.78345928762784</v>
      </c>
      <c r="AC18">
        <f t="shared" si="21"/>
        <v>1.4201704446084591</v>
      </c>
      <c r="AD18">
        <v>-4.1160204948281202E-2</v>
      </c>
      <c r="AE18">
        <v>4.6205935886441403E-2</v>
      </c>
      <c r="AF18">
        <v>3.4536571249877701</v>
      </c>
      <c r="AG18">
        <v>0</v>
      </c>
      <c r="AH18">
        <v>0</v>
      </c>
      <c r="AI18">
        <f t="shared" si="22"/>
        <v>1</v>
      </c>
      <c r="AJ18">
        <f t="shared" si="23"/>
        <v>0</v>
      </c>
      <c r="AK18">
        <f t="shared" si="24"/>
        <v>52714.643670799291</v>
      </c>
      <c r="AL18">
        <v>0</v>
      </c>
      <c r="AM18">
        <v>0</v>
      </c>
      <c r="AN18">
        <v>0</v>
      </c>
      <c r="AO18">
        <f t="shared" si="25"/>
        <v>0</v>
      </c>
      <c r="AP18" t="e">
        <f t="shared" si="26"/>
        <v>#DIV/0!</v>
      </c>
      <c r="AQ18">
        <v>-1</v>
      </c>
      <c r="AR18" t="s">
        <v>289</v>
      </c>
      <c r="AS18">
        <v>895.24249999999995</v>
      </c>
      <c r="AT18">
        <v>1075.8900000000001</v>
      </c>
      <c r="AU18">
        <f t="shared" si="27"/>
        <v>0.16790517617972112</v>
      </c>
      <c r="AV18">
        <v>0.5</v>
      </c>
      <c r="AW18">
        <f t="shared" si="28"/>
        <v>1681.1552940971924</v>
      </c>
      <c r="AX18">
        <f t="shared" si="29"/>
        <v>24.369747902226344</v>
      </c>
      <c r="AY18">
        <f t="shared" si="30"/>
        <v>141.13733792042999</v>
      </c>
      <c r="AZ18">
        <f t="shared" si="31"/>
        <v>0.41291395960553595</v>
      </c>
      <c r="BA18">
        <f t="shared" si="32"/>
        <v>1.5090662945477805E-2</v>
      </c>
      <c r="BB18">
        <f t="shared" si="33"/>
        <v>-1</v>
      </c>
      <c r="BC18" t="s">
        <v>290</v>
      </c>
      <c r="BD18">
        <v>631.64</v>
      </c>
      <c r="BE18">
        <f t="shared" si="34"/>
        <v>444.25000000000011</v>
      </c>
      <c r="BF18">
        <f t="shared" si="35"/>
        <v>0.40663477771525064</v>
      </c>
      <c r="BG18">
        <f t="shared" si="36"/>
        <v>1.703327844974986</v>
      </c>
      <c r="BH18">
        <f t="shared" si="37"/>
        <v>0.16790517617972109</v>
      </c>
      <c r="BI18" t="e">
        <f t="shared" si="38"/>
        <v>#DIV/0!</v>
      </c>
      <c r="BJ18">
        <v>2168</v>
      </c>
      <c r="BK18">
        <v>300</v>
      </c>
      <c r="BL18">
        <v>300</v>
      </c>
      <c r="BM18">
        <v>300</v>
      </c>
      <c r="BN18">
        <v>10279.200000000001</v>
      </c>
      <c r="BO18">
        <v>1026.52</v>
      </c>
      <c r="BP18">
        <v>-6.8470800000000002E-3</v>
      </c>
      <c r="BQ18">
        <v>0.65368700000000002</v>
      </c>
      <c r="BR18">
        <f t="shared" si="39"/>
        <v>1999.95</v>
      </c>
      <c r="BS18">
        <f t="shared" si="40"/>
        <v>1681.1552940971924</v>
      </c>
      <c r="BT18">
        <f t="shared" si="41"/>
        <v>0.84059866201514655</v>
      </c>
      <c r="BU18">
        <f t="shared" si="42"/>
        <v>0.19119732403029327</v>
      </c>
      <c r="BV18" t="s">
        <v>280</v>
      </c>
      <c r="BW18">
        <v>1566760329.9000001</v>
      </c>
      <c r="BX18">
        <v>269.69400000000002</v>
      </c>
      <c r="BY18">
        <v>300.03699999999998</v>
      </c>
      <c r="BZ18">
        <v>18.549700000000001</v>
      </c>
      <c r="CA18">
        <v>14.540900000000001</v>
      </c>
      <c r="CB18">
        <v>500.03899999999999</v>
      </c>
      <c r="CC18">
        <v>99.179500000000004</v>
      </c>
      <c r="CD18">
        <v>9.9985099999999993E-2</v>
      </c>
      <c r="CE18">
        <v>25.6877</v>
      </c>
      <c r="CF18">
        <v>26.966899999999999</v>
      </c>
      <c r="CG18">
        <v>999.9</v>
      </c>
      <c r="CH18">
        <v>10008.1</v>
      </c>
      <c r="CI18">
        <v>0</v>
      </c>
      <c r="CJ18">
        <v>578.279</v>
      </c>
      <c r="CK18">
        <v>1999.95</v>
      </c>
      <c r="CL18">
        <v>0.97999700000000001</v>
      </c>
      <c r="CM18">
        <v>2.0003300000000002E-2</v>
      </c>
      <c r="CN18">
        <v>0</v>
      </c>
      <c r="CO18">
        <v>894.38400000000001</v>
      </c>
      <c r="CP18">
        <v>4.99986</v>
      </c>
      <c r="CQ18">
        <v>19946.400000000001</v>
      </c>
      <c r="CR18">
        <v>16271.7</v>
      </c>
      <c r="CS18">
        <v>44.436999999999998</v>
      </c>
      <c r="CT18">
        <v>45.811999999999998</v>
      </c>
      <c r="CU18">
        <v>45.061999999999998</v>
      </c>
      <c r="CV18">
        <v>44.811999999999998</v>
      </c>
      <c r="CW18">
        <v>26.687000000000001</v>
      </c>
      <c r="CX18">
        <v>1955.05</v>
      </c>
      <c r="CY18">
        <v>39.909999999999997</v>
      </c>
      <c r="CZ18">
        <v>0</v>
      </c>
      <c r="DA18">
        <v>120</v>
      </c>
      <c r="DB18">
        <v>895.24249999999995</v>
      </c>
      <c r="DC18">
        <v>-6.2729230719925004</v>
      </c>
      <c r="DD18">
        <v>-174.311111332081</v>
      </c>
      <c r="DE18">
        <v>19965.807692307699</v>
      </c>
      <c r="DF18">
        <v>15</v>
      </c>
      <c r="DG18">
        <v>1566760277.4000001</v>
      </c>
      <c r="DH18" t="s">
        <v>291</v>
      </c>
      <c r="DI18">
        <v>86</v>
      </c>
      <c r="DJ18">
        <v>-0.23699999999999999</v>
      </c>
      <c r="DK18">
        <v>8.4000000000000005E-2</v>
      </c>
      <c r="DL18">
        <v>300</v>
      </c>
      <c r="DM18">
        <v>15</v>
      </c>
      <c r="DN18">
        <v>0.05</v>
      </c>
      <c r="DO18">
        <v>0.02</v>
      </c>
      <c r="DP18">
        <v>23.769876742945002</v>
      </c>
      <c r="DQ18">
        <v>1.5317465371501799</v>
      </c>
      <c r="DR18">
        <v>0.30486153741069</v>
      </c>
      <c r="DS18">
        <v>0</v>
      </c>
      <c r="DT18">
        <v>0.18437965265376599</v>
      </c>
      <c r="DU18">
        <v>3.5375532385424298E-2</v>
      </c>
      <c r="DV18">
        <v>7.0828975226983597E-3</v>
      </c>
      <c r="DW18">
        <v>1</v>
      </c>
      <c r="DX18">
        <v>1</v>
      </c>
      <c r="DY18">
        <v>2</v>
      </c>
      <c r="DZ18" t="s">
        <v>292</v>
      </c>
      <c r="EA18">
        <v>1.8667100000000001</v>
      </c>
      <c r="EB18">
        <v>1.8632500000000001</v>
      </c>
      <c r="EC18">
        <v>1.8689</v>
      </c>
      <c r="ED18">
        <v>1.8669100000000001</v>
      </c>
      <c r="EE18">
        <v>1.8714900000000001</v>
      </c>
      <c r="EF18">
        <v>1.8640000000000001</v>
      </c>
      <c r="EG18">
        <v>1.8655600000000001</v>
      </c>
      <c r="EH18">
        <v>1.86554</v>
      </c>
      <c r="EI18" t="s">
        <v>283</v>
      </c>
      <c r="EJ18" t="s">
        <v>19</v>
      </c>
      <c r="EK18" t="s">
        <v>19</v>
      </c>
      <c r="EL18" t="s">
        <v>19</v>
      </c>
      <c r="EM18" t="s">
        <v>284</v>
      </c>
      <c r="EN18" t="s">
        <v>285</v>
      </c>
      <c r="EO18" t="s">
        <v>286</v>
      </c>
      <c r="EP18" t="s">
        <v>286</v>
      </c>
      <c r="EQ18" t="s">
        <v>286</v>
      </c>
      <c r="ER18" t="s">
        <v>286</v>
      </c>
      <c r="ES18">
        <v>0</v>
      </c>
      <c r="ET18">
        <v>100</v>
      </c>
      <c r="EU18">
        <v>100</v>
      </c>
      <c r="EV18">
        <v>-0.23699999999999999</v>
      </c>
      <c r="EW18">
        <v>8.4000000000000005E-2</v>
      </c>
      <c r="EX18">
        <v>2</v>
      </c>
      <c r="EY18">
        <v>509.40899999999999</v>
      </c>
      <c r="EZ18">
        <v>519.90499999999997</v>
      </c>
      <c r="FA18">
        <v>21.071100000000001</v>
      </c>
      <c r="FB18">
        <v>30.110600000000002</v>
      </c>
      <c r="FC18">
        <v>30.000399999999999</v>
      </c>
      <c r="FD18">
        <v>30.148299999999999</v>
      </c>
      <c r="FE18">
        <v>30.15</v>
      </c>
      <c r="FF18">
        <v>17.6662</v>
      </c>
      <c r="FG18">
        <v>45.145200000000003</v>
      </c>
      <c r="FH18">
        <v>0</v>
      </c>
      <c r="FI18">
        <v>21.056799999999999</v>
      </c>
      <c r="FJ18">
        <v>300</v>
      </c>
      <c r="FK18">
        <v>14.372199999999999</v>
      </c>
      <c r="FL18">
        <v>101.199</v>
      </c>
      <c r="FM18">
        <v>101.858</v>
      </c>
    </row>
    <row r="19" spans="1:169" x14ac:dyDescent="0.25">
      <c r="A19">
        <v>3</v>
      </c>
      <c r="B19">
        <v>1566760450.4000001</v>
      </c>
      <c r="C19">
        <v>241</v>
      </c>
      <c r="D19" t="s">
        <v>293</v>
      </c>
      <c r="E19" t="s">
        <v>294</v>
      </c>
      <c r="G19">
        <v>1566760450.4000001</v>
      </c>
      <c r="H19">
        <f t="shared" si="0"/>
        <v>4.0612122376346036E-3</v>
      </c>
      <c r="I19">
        <f t="shared" si="1"/>
        <v>19.654046254103886</v>
      </c>
      <c r="J19">
        <f t="shared" si="2"/>
        <v>175.58099999999999</v>
      </c>
      <c r="K19">
        <f t="shared" si="3"/>
        <v>36.592845878598602</v>
      </c>
      <c r="L19">
        <f t="shared" si="4"/>
        <v>3.6330233660866251</v>
      </c>
      <c r="M19">
        <f t="shared" si="5"/>
        <v>17.432092539540001</v>
      </c>
      <c r="N19">
        <f t="shared" si="6"/>
        <v>0.24303953890852423</v>
      </c>
      <c r="O19">
        <f t="shared" si="7"/>
        <v>2.2512781289884556</v>
      </c>
      <c r="P19">
        <f t="shared" si="8"/>
        <v>0.22934725516736662</v>
      </c>
      <c r="Q19">
        <f t="shared" si="9"/>
        <v>0.14450791069758728</v>
      </c>
      <c r="R19">
        <f t="shared" si="10"/>
        <v>321.47333881544228</v>
      </c>
      <c r="S19">
        <f t="shared" si="11"/>
        <v>26.977355775041751</v>
      </c>
      <c r="T19">
        <f t="shared" si="12"/>
        <v>26.952100000000002</v>
      </c>
      <c r="U19">
        <f t="shared" si="13"/>
        <v>3.56910284981848</v>
      </c>
      <c r="V19">
        <f t="shared" si="14"/>
        <v>55.404349423938328</v>
      </c>
      <c r="W19">
        <f t="shared" si="15"/>
        <v>1.8591015294360003</v>
      </c>
      <c r="X19">
        <f t="shared" si="16"/>
        <v>3.3555154942993446</v>
      </c>
      <c r="Y19">
        <f t="shared" si="17"/>
        <v>1.7100013203824798</v>
      </c>
      <c r="Z19">
        <f t="shared" si="18"/>
        <v>-179.09945967968602</v>
      </c>
      <c r="AA19">
        <f t="shared" si="19"/>
        <v>-126.97824236986511</v>
      </c>
      <c r="AB19">
        <f t="shared" si="20"/>
        <v>-12.103034521436113</v>
      </c>
      <c r="AC19">
        <f t="shared" si="21"/>
        <v>3.292602244455054</v>
      </c>
      <c r="AD19">
        <v>-4.1218165239816203E-2</v>
      </c>
      <c r="AE19">
        <v>4.6271001391289798E-2</v>
      </c>
      <c r="AF19">
        <v>3.4575060692741002</v>
      </c>
      <c r="AG19">
        <v>0</v>
      </c>
      <c r="AH19">
        <v>0</v>
      </c>
      <c r="AI19">
        <f t="shared" si="22"/>
        <v>1</v>
      </c>
      <c r="AJ19">
        <f t="shared" si="23"/>
        <v>0</v>
      </c>
      <c r="AK19">
        <f t="shared" si="24"/>
        <v>52747.341820450223</v>
      </c>
      <c r="AL19">
        <v>0</v>
      </c>
      <c r="AM19">
        <v>0</v>
      </c>
      <c r="AN19">
        <v>0</v>
      </c>
      <c r="AO19">
        <f t="shared" si="25"/>
        <v>0</v>
      </c>
      <c r="AP19" t="e">
        <f t="shared" si="26"/>
        <v>#DIV/0!</v>
      </c>
      <c r="AQ19">
        <v>-1</v>
      </c>
      <c r="AR19" t="s">
        <v>295</v>
      </c>
      <c r="AS19">
        <v>888.17776923076894</v>
      </c>
      <c r="AT19">
        <v>1035.72</v>
      </c>
      <c r="AU19">
        <f t="shared" si="27"/>
        <v>0.14245378168735867</v>
      </c>
      <c r="AV19">
        <v>0.5</v>
      </c>
      <c r="AW19">
        <f t="shared" si="28"/>
        <v>1681.3734000837812</v>
      </c>
      <c r="AX19">
        <f t="shared" si="29"/>
        <v>19.654046254103886</v>
      </c>
      <c r="AY19">
        <f t="shared" si="30"/>
        <v>119.75899963523347</v>
      </c>
      <c r="AZ19">
        <f t="shared" si="31"/>
        <v>0.38664890124744145</v>
      </c>
      <c r="BA19">
        <f t="shared" si="32"/>
        <v>1.228403295370006E-2</v>
      </c>
      <c r="BB19">
        <f t="shared" si="33"/>
        <v>-1</v>
      </c>
      <c r="BC19" t="s">
        <v>296</v>
      </c>
      <c r="BD19">
        <v>635.26</v>
      </c>
      <c r="BE19">
        <f t="shared" si="34"/>
        <v>400.46000000000004</v>
      </c>
      <c r="BF19">
        <f t="shared" si="35"/>
        <v>0.36843188026077778</v>
      </c>
      <c r="BG19">
        <f t="shared" si="36"/>
        <v>1.6303875578503291</v>
      </c>
      <c r="BH19">
        <f t="shared" si="37"/>
        <v>0.14245378168735862</v>
      </c>
      <c r="BI19" t="e">
        <f t="shared" si="38"/>
        <v>#DIV/0!</v>
      </c>
      <c r="BJ19">
        <v>2170</v>
      </c>
      <c r="BK19">
        <v>300</v>
      </c>
      <c r="BL19">
        <v>300</v>
      </c>
      <c r="BM19">
        <v>300</v>
      </c>
      <c r="BN19">
        <v>10278.700000000001</v>
      </c>
      <c r="BO19">
        <v>994.67200000000003</v>
      </c>
      <c r="BP19">
        <v>-6.8459699999999998E-3</v>
      </c>
      <c r="BQ19">
        <v>0.65252699999999997</v>
      </c>
      <c r="BR19">
        <f t="shared" si="39"/>
        <v>2000.21</v>
      </c>
      <c r="BS19">
        <f t="shared" si="40"/>
        <v>1681.3734000837812</v>
      </c>
      <c r="BT19">
        <f t="shared" si="41"/>
        <v>0.84059843720598393</v>
      </c>
      <c r="BU19">
        <f t="shared" si="42"/>
        <v>0.19119687441196795</v>
      </c>
      <c r="BV19" t="s">
        <v>280</v>
      </c>
      <c r="BW19">
        <v>1566760450.4000001</v>
      </c>
      <c r="BX19">
        <v>175.58099999999999</v>
      </c>
      <c r="BY19">
        <v>200.01900000000001</v>
      </c>
      <c r="BZ19">
        <v>18.7254</v>
      </c>
      <c r="CA19">
        <v>13.9437</v>
      </c>
      <c r="CB19">
        <v>500.05200000000002</v>
      </c>
      <c r="CC19">
        <v>99.182400000000001</v>
      </c>
      <c r="CD19">
        <v>9.9940000000000001E-2</v>
      </c>
      <c r="CE19">
        <v>25.905899999999999</v>
      </c>
      <c r="CF19">
        <v>26.952100000000002</v>
      </c>
      <c r="CG19">
        <v>999.9</v>
      </c>
      <c r="CH19">
        <v>10021.9</v>
      </c>
      <c r="CI19">
        <v>0</v>
      </c>
      <c r="CJ19">
        <v>536.91</v>
      </c>
      <c r="CK19">
        <v>2000.21</v>
      </c>
      <c r="CL19">
        <v>0.98</v>
      </c>
      <c r="CM19">
        <v>2.0000199999999999E-2</v>
      </c>
      <c r="CN19">
        <v>0</v>
      </c>
      <c r="CO19">
        <v>887.55399999999997</v>
      </c>
      <c r="CP19">
        <v>4.99986</v>
      </c>
      <c r="CQ19">
        <v>19692.599999999999</v>
      </c>
      <c r="CR19">
        <v>16273.9</v>
      </c>
      <c r="CS19">
        <v>44.5</v>
      </c>
      <c r="CT19">
        <v>45.811999999999998</v>
      </c>
      <c r="CU19">
        <v>45.061999999999998</v>
      </c>
      <c r="CV19">
        <v>44.811999999999998</v>
      </c>
      <c r="CW19">
        <v>26.687000000000001</v>
      </c>
      <c r="CX19">
        <v>1955.31</v>
      </c>
      <c r="CY19">
        <v>39.9</v>
      </c>
      <c r="CZ19">
        <v>0</v>
      </c>
      <c r="DA19">
        <v>120</v>
      </c>
      <c r="DB19">
        <v>888.17776923076894</v>
      </c>
      <c r="DC19">
        <v>-4.6305641150771901</v>
      </c>
      <c r="DD19">
        <v>-197.83931626072399</v>
      </c>
      <c r="DE19">
        <v>19723.9153846154</v>
      </c>
      <c r="DF19">
        <v>15</v>
      </c>
      <c r="DG19">
        <v>1566760400.4000001</v>
      </c>
      <c r="DH19" t="s">
        <v>297</v>
      </c>
      <c r="DI19">
        <v>87</v>
      </c>
      <c r="DJ19">
        <v>-0.22600000000000001</v>
      </c>
      <c r="DK19">
        <v>7.5999999999999998E-2</v>
      </c>
      <c r="DL19">
        <v>200</v>
      </c>
      <c r="DM19">
        <v>14</v>
      </c>
      <c r="DN19">
        <v>7.0000000000000007E-2</v>
      </c>
      <c r="DO19">
        <v>0.02</v>
      </c>
      <c r="DP19">
        <v>19.058647368821099</v>
      </c>
      <c r="DQ19">
        <v>1.45413056603213</v>
      </c>
      <c r="DR19">
        <v>0.28833688757625298</v>
      </c>
      <c r="DS19">
        <v>0</v>
      </c>
      <c r="DT19">
        <v>0.23113341153940001</v>
      </c>
      <c r="DU19">
        <v>4.0491511710859997E-2</v>
      </c>
      <c r="DV19">
        <v>8.1718075476249399E-3</v>
      </c>
      <c r="DW19">
        <v>1</v>
      </c>
      <c r="DX19">
        <v>1</v>
      </c>
      <c r="DY19">
        <v>2</v>
      </c>
      <c r="DZ19" t="s">
        <v>292</v>
      </c>
      <c r="EA19">
        <v>1.8667400000000001</v>
      </c>
      <c r="EB19">
        <v>1.8632500000000001</v>
      </c>
      <c r="EC19">
        <v>1.8689</v>
      </c>
      <c r="ED19">
        <v>1.8669100000000001</v>
      </c>
      <c r="EE19">
        <v>1.8714900000000001</v>
      </c>
      <c r="EF19">
        <v>1.8640099999999999</v>
      </c>
      <c r="EG19">
        <v>1.8655600000000001</v>
      </c>
      <c r="EH19">
        <v>1.8655299999999999</v>
      </c>
      <c r="EI19" t="s">
        <v>283</v>
      </c>
      <c r="EJ19" t="s">
        <v>19</v>
      </c>
      <c r="EK19" t="s">
        <v>19</v>
      </c>
      <c r="EL19" t="s">
        <v>19</v>
      </c>
      <c r="EM19" t="s">
        <v>284</v>
      </c>
      <c r="EN19" t="s">
        <v>285</v>
      </c>
      <c r="EO19" t="s">
        <v>286</v>
      </c>
      <c r="EP19" t="s">
        <v>286</v>
      </c>
      <c r="EQ19" t="s">
        <v>286</v>
      </c>
      <c r="ER19" t="s">
        <v>286</v>
      </c>
      <c r="ES19">
        <v>0</v>
      </c>
      <c r="ET19">
        <v>100</v>
      </c>
      <c r="EU19">
        <v>100</v>
      </c>
      <c r="EV19">
        <v>-0.22600000000000001</v>
      </c>
      <c r="EW19">
        <v>7.5999999999999998E-2</v>
      </c>
      <c r="EX19">
        <v>2</v>
      </c>
      <c r="EY19">
        <v>509.71100000000001</v>
      </c>
      <c r="EZ19">
        <v>519.71100000000001</v>
      </c>
      <c r="FA19">
        <v>21.591200000000001</v>
      </c>
      <c r="FB19">
        <v>30.084299999999999</v>
      </c>
      <c r="FC19">
        <v>29.9999</v>
      </c>
      <c r="FD19">
        <v>30.134499999999999</v>
      </c>
      <c r="FE19">
        <v>30.137</v>
      </c>
      <c r="FF19">
        <v>12.9908</v>
      </c>
      <c r="FG19">
        <v>47.649799999999999</v>
      </c>
      <c r="FH19">
        <v>0</v>
      </c>
      <c r="FI19">
        <v>21.625299999999999</v>
      </c>
      <c r="FJ19">
        <v>200</v>
      </c>
      <c r="FK19">
        <v>13.826499999999999</v>
      </c>
      <c r="FL19">
        <v>101.197</v>
      </c>
      <c r="FM19">
        <v>101.863</v>
      </c>
    </row>
    <row r="20" spans="1:169" x14ac:dyDescent="0.25">
      <c r="A20">
        <v>4</v>
      </c>
      <c r="B20">
        <v>1566760571</v>
      </c>
      <c r="C20">
        <v>361.59999990463302</v>
      </c>
      <c r="D20" t="s">
        <v>298</v>
      </c>
      <c r="E20" t="s">
        <v>299</v>
      </c>
      <c r="G20">
        <v>1566760571</v>
      </c>
      <c r="H20">
        <f t="shared" si="0"/>
        <v>4.8064500548640017E-3</v>
      </c>
      <c r="I20">
        <f t="shared" si="1"/>
        <v>11.918403999218683</v>
      </c>
      <c r="J20">
        <f t="shared" si="2"/>
        <v>85.234899999999996</v>
      </c>
      <c r="K20">
        <f t="shared" si="3"/>
        <v>15.375075080857659</v>
      </c>
      <c r="L20">
        <f t="shared" si="4"/>
        <v>1.5264324048528917</v>
      </c>
      <c r="M20">
        <f t="shared" si="5"/>
        <v>8.4620928808588403</v>
      </c>
      <c r="N20">
        <f t="shared" si="6"/>
        <v>0.29589000735588045</v>
      </c>
      <c r="O20">
        <f t="shared" si="7"/>
        <v>2.2440649630547083</v>
      </c>
      <c r="P20">
        <f t="shared" si="8"/>
        <v>0.27579889217644776</v>
      </c>
      <c r="Q20">
        <f t="shared" si="9"/>
        <v>0.1740656009862156</v>
      </c>
      <c r="R20">
        <f t="shared" si="10"/>
        <v>321.46695484409605</v>
      </c>
      <c r="S20">
        <f t="shared" si="11"/>
        <v>26.966926959769438</v>
      </c>
      <c r="T20">
        <f t="shared" si="12"/>
        <v>26.978999999999999</v>
      </c>
      <c r="U20">
        <f t="shared" si="13"/>
        <v>3.5747475974004077</v>
      </c>
      <c r="V20">
        <f t="shared" si="14"/>
        <v>55.613164652273582</v>
      </c>
      <c r="W20">
        <f t="shared" si="15"/>
        <v>1.8922010449258801</v>
      </c>
      <c r="X20">
        <f t="shared" si="16"/>
        <v>3.4024336805089961</v>
      </c>
      <c r="Y20">
        <f t="shared" si="17"/>
        <v>1.6825465524745276</v>
      </c>
      <c r="Z20">
        <f t="shared" si="18"/>
        <v>-211.96444741950248</v>
      </c>
      <c r="AA20">
        <f t="shared" si="19"/>
        <v>-101.43133419363146</v>
      </c>
      <c r="AB20">
        <f t="shared" si="20"/>
        <v>-9.7117918821644817</v>
      </c>
      <c r="AC20">
        <f t="shared" si="21"/>
        <v>-1.6406186512023879</v>
      </c>
      <c r="AD20">
        <v>-4.1024157662137198E-2</v>
      </c>
      <c r="AE20">
        <v>4.6053210889347898E-2</v>
      </c>
      <c r="AF20">
        <v>3.44461537355556</v>
      </c>
      <c r="AG20">
        <v>0</v>
      </c>
      <c r="AH20">
        <v>0</v>
      </c>
      <c r="AI20">
        <f t="shared" si="22"/>
        <v>1</v>
      </c>
      <c r="AJ20">
        <f t="shared" si="23"/>
        <v>0</v>
      </c>
      <c r="AK20">
        <f t="shared" si="24"/>
        <v>52467.927403583497</v>
      </c>
      <c r="AL20">
        <v>0</v>
      </c>
      <c r="AM20">
        <v>0</v>
      </c>
      <c r="AN20">
        <v>0</v>
      </c>
      <c r="AO20">
        <f t="shared" si="25"/>
        <v>0</v>
      </c>
      <c r="AP20" t="e">
        <f t="shared" si="26"/>
        <v>#DIV/0!</v>
      </c>
      <c r="AQ20">
        <v>-1</v>
      </c>
      <c r="AR20" t="s">
        <v>300</v>
      </c>
      <c r="AS20">
        <v>897.80100000000004</v>
      </c>
      <c r="AT20">
        <v>998.846</v>
      </c>
      <c r="AU20">
        <f t="shared" si="27"/>
        <v>0.10116174064870853</v>
      </c>
      <c r="AV20">
        <v>0.5</v>
      </c>
      <c r="AW20">
        <f t="shared" si="28"/>
        <v>1681.3398000837826</v>
      </c>
      <c r="AX20">
        <f t="shared" si="29"/>
        <v>11.918403999218683</v>
      </c>
      <c r="AY20">
        <f t="shared" si="30"/>
        <v>85.043630399213541</v>
      </c>
      <c r="AZ20">
        <f t="shared" si="31"/>
        <v>0.34270147750504087</v>
      </c>
      <c r="BA20">
        <f t="shared" si="32"/>
        <v>7.6833986791812981E-3</v>
      </c>
      <c r="BB20">
        <f t="shared" si="33"/>
        <v>-1</v>
      </c>
      <c r="BC20" t="s">
        <v>301</v>
      </c>
      <c r="BD20">
        <v>656.54</v>
      </c>
      <c r="BE20">
        <f t="shared" si="34"/>
        <v>342.30600000000004</v>
      </c>
      <c r="BF20">
        <f t="shared" si="35"/>
        <v>0.29518909981127983</v>
      </c>
      <c r="BG20">
        <f t="shared" si="36"/>
        <v>1.5213787431078076</v>
      </c>
      <c r="BH20">
        <f t="shared" si="37"/>
        <v>0.10116174064870857</v>
      </c>
      <c r="BI20" t="e">
        <f t="shared" si="38"/>
        <v>#DIV/0!</v>
      </c>
      <c r="BJ20">
        <v>2172</v>
      </c>
      <c r="BK20">
        <v>300</v>
      </c>
      <c r="BL20">
        <v>300</v>
      </c>
      <c r="BM20">
        <v>300</v>
      </c>
      <c r="BN20">
        <v>10278.5</v>
      </c>
      <c r="BO20">
        <v>971.654</v>
      </c>
      <c r="BP20">
        <v>-6.8462899999999997E-3</v>
      </c>
      <c r="BQ20">
        <v>1.82843</v>
      </c>
      <c r="BR20">
        <f t="shared" si="39"/>
        <v>2000.17</v>
      </c>
      <c r="BS20">
        <f t="shared" si="40"/>
        <v>1681.3398000837826</v>
      </c>
      <c r="BT20">
        <f t="shared" si="41"/>
        <v>0.84059844917371151</v>
      </c>
      <c r="BU20">
        <f t="shared" si="42"/>
        <v>0.19119689834742334</v>
      </c>
      <c r="BV20" t="s">
        <v>280</v>
      </c>
      <c r="BW20">
        <v>1566760571</v>
      </c>
      <c r="BX20">
        <v>85.234899999999996</v>
      </c>
      <c r="BY20">
        <v>100.027</v>
      </c>
      <c r="BZ20">
        <v>19.0593</v>
      </c>
      <c r="CA20">
        <v>13.402100000000001</v>
      </c>
      <c r="CB20">
        <v>500.05399999999997</v>
      </c>
      <c r="CC20">
        <v>99.179699999999997</v>
      </c>
      <c r="CD20">
        <v>9.9971599999999994E-2</v>
      </c>
      <c r="CE20">
        <v>26.140599999999999</v>
      </c>
      <c r="CF20">
        <v>26.978999999999999</v>
      </c>
      <c r="CG20">
        <v>999.9</v>
      </c>
      <c r="CH20">
        <v>9975</v>
      </c>
      <c r="CI20">
        <v>0</v>
      </c>
      <c r="CJ20">
        <v>490.99099999999999</v>
      </c>
      <c r="CK20">
        <v>2000.17</v>
      </c>
      <c r="CL20">
        <v>0.98</v>
      </c>
      <c r="CM20">
        <v>2.0000199999999999E-2</v>
      </c>
      <c r="CN20">
        <v>0</v>
      </c>
      <c r="CO20">
        <v>897.27099999999996</v>
      </c>
      <c r="CP20">
        <v>4.99986</v>
      </c>
      <c r="CQ20">
        <v>19786.5</v>
      </c>
      <c r="CR20">
        <v>16273.5</v>
      </c>
      <c r="CS20">
        <v>44.5</v>
      </c>
      <c r="CT20">
        <v>45.75</v>
      </c>
      <c r="CU20">
        <v>45.061999999999998</v>
      </c>
      <c r="CV20">
        <v>44.75</v>
      </c>
      <c r="CW20">
        <v>26.687000000000001</v>
      </c>
      <c r="CX20">
        <v>1955.27</v>
      </c>
      <c r="CY20">
        <v>39.9</v>
      </c>
      <c r="CZ20">
        <v>0</v>
      </c>
      <c r="DA20">
        <v>120</v>
      </c>
      <c r="DB20">
        <v>897.80100000000004</v>
      </c>
      <c r="DC20">
        <v>-4.9948717857331904</v>
      </c>
      <c r="DD20">
        <v>-134.348718076257</v>
      </c>
      <c r="DE20">
        <v>19801.003846153799</v>
      </c>
      <c r="DF20">
        <v>15</v>
      </c>
      <c r="DG20">
        <v>1566760538.4000001</v>
      </c>
      <c r="DH20" t="s">
        <v>302</v>
      </c>
      <c r="DI20">
        <v>88</v>
      </c>
      <c r="DJ20">
        <v>-0.20599999999999999</v>
      </c>
      <c r="DK20">
        <v>6.7000000000000004E-2</v>
      </c>
      <c r="DL20">
        <v>100</v>
      </c>
      <c r="DM20">
        <v>14</v>
      </c>
      <c r="DN20">
        <v>0.1</v>
      </c>
      <c r="DO20">
        <v>0.02</v>
      </c>
      <c r="DP20">
        <v>8.1568948909929802</v>
      </c>
      <c r="DQ20">
        <v>21.897331174546299</v>
      </c>
      <c r="DR20">
        <v>5.16548802927346</v>
      </c>
      <c r="DS20">
        <v>0</v>
      </c>
      <c r="DT20">
        <v>0.195427775386566</v>
      </c>
      <c r="DU20">
        <v>0.55260599561859103</v>
      </c>
      <c r="DV20">
        <v>0.125945183932823</v>
      </c>
      <c r="DW20">
        <v>1</v>
      </c>
      <c r="DX20">
        <v>1</v>
      </c>
      <c r="DY20">
        <v>2</v>
      </c>
      <c r="DZ20" t="s">
        <v>292</v>
      </c>
      <c r="EA20">
        <v>1.8667400000000001</v>
      </c>
      <c r="EB20">
        <v>1.8632500000000001</v>
      </c>
      <c r="EC20">
        <v>1.8689</v>
      </c>
      <c r="ED20">
        <v>1.8669100000000001</v>
      </c>
      <c r="EE20">
        <v>1.87148</v>
      </c>
      <c r="EF20">
        <v>1.8640099999999999</v>
      </c>
      <c r="EG20">
        <v>1.86555</v>
      </c>
      <c r="EH20">
        <v>1.8655299999999999</v>
      </c>
      <c r="EI20" t="s">
        <v>283</v>
      </c>
      <c r="EJ20" t="s">
        <v>19</v>
      </c>
      <c r="EK20" t="s">
        <v>19</v>
      </c>
      <c r="EL20" t="s">
        <v>19</v>
      </c>
      <c r="EM20" t="s">
        <v>284</v>
      </c>
      <c r="EN20" t="s">
        <v>285</v>
      </c>
      <c r="EO20" t="s">
        <v>286</v>
      </c>
      <c r="EP20" t="s">
        <v>286</v>
      </c>
      <c r="EQ20" t="s">
        <v>286</v>
      </c>
      <c r="ER20" t="s">
        <v>286</v>
      </c>
      <c r="ES20">
        <v>0</v>
      </c>
      <c r="ET20">
        <v>100</v>
      </c>
      <c r="EU20">
        <v>100</v>
      </c>
      <c r="EV20">
        <v>-0.20599999999999999</v>
      </c>
      <c r="EW20">
        <v>6.7000000000000004E-2</v>
      </c>
      <c r="EX20">
        <v>2</v>
      </c>
      <c r="EY20">
        <v>509.95</v>
      </c>
      <c r="EZ20">
        <v>519.38</v>
      </c>
      <c r="FA20">
        <v>22.020299999999999</v>
      </c>
      <c r="FB20">
        <v>30.0197</v>
      </c>
      <c r="FC20">
        <v>29.999700000000001</v>
      </c>
      <c r="FD20">
        <v>30.093900000000001</v>
      </c>
      <c r="FE20">
        <v>30.095700000000001</v>
      </c>
      <c r="FF20">
        <v>8.1383399999999995</v>
      </c>
      <c r="FG20">
        <v>49.581400000000002</v>
      </c>
      <c r="FH20">
        <v>0</v>
      </c>
      <c r="FI20">
        <v>22.025099999999998</v>
      </c>
      <c r="FJ20">
        <v>100</v>
      </c>
      <c r="FK20">
        <v>13.257099999999999</v>
      </c>
      <c r="FL20">
        <v>101.209</v>
      </c>
      <c r="FM20">
        <v>101.878</v>
      </c>
    </row>
    <row r="21" spans="1:169" x14ac:dyDescent="0.25">
      <c r="A21">
        <v>5</v>
      </c>
      <c r="B21">
        <v>1566760689</v>
      </c>
      <c r="C21">
        <v>479.59999990463302</v>
      </c>
      <c r="D21" t="s">
        <v>303</v>
      </c>
      <c r="E21" t="s">
        <v>304</v>
      </c>
      <c r="G21">
        <v>1566760689</v>
      </c>
      <c r="H21">
        <f t="shared" si="0"/>
        <v>5.6423308420066858E-3</v>
      </c>
      <c r="I21">
        <f t="shared" si="1"/>
        <v>0.3383740580452142</v>
      </c>
      <c r="J21">
        <f t="shared" si="2"/>
        <v>-4.6875099999999996</v>
      </c>
      <c r="K21">
        <f t="shared" si="3"/>
        <v>-6.163737143782094</v>
      </c>
      <c r="L21">
        <f t="shared" si="4"/>
        <v>-0.61192373839526848</v>
      </c>
      <c r="M21">
        <f t="shared" si="5"/>
        <v>-0.46536680199914299</v>
      </c>
      <c r="N21">
        <f t="shared" si="6"/>
        <v>0.35873514552782715</v>
      </c>
      <c r="O21">
        <f t="shared" si="7"/>
        <v>2.2485382777225977</v>
      </c>
      <c r="P21">
        <f t="shared" si="8"/>
        <v>0.32970547135646755</v>
      </c>
      <c r="Q21">
        <f t="shared" si="9"/>
        <v>0.20847800836389691</v>
      </c>
      <c r="R21">
        <f t="shared" si="10"/>
        <v>321.48027329739608</v>
      </c>
      <c r="S21">
        <f t="shared" si="11"/>
        <v>26.917251689086733</v>
      </c>
      <c r="T21">
        <f t="shared" si="12"/>
        <v>26.918199999999999</v>
      </c>
      <c r="U21">
        <f t="shared" si="13"/>
        <v>3.5620002914516213</v>
      </c>
      <c r="V21">
        <f t="shared" si="14"/>
        <v>55.376222427631348</v>
      </c>
      <c r="W21">
        <f t="shared" si="15"/>
        <v>1.9098513532298202</v>
      </c>
      <c r="X21">
        <f t="shared" si="16"/>
        <v>3.4488653604454829</v>
      </c>
      <c r="Y21">
        <f t="shared" si="17"/>
        <v>1.6521489382218011</v>
      </c>
      <c r="Z21">
        <f t="shared" si="18"/>
        <v>-248.82679013249484</v>
      </c>
      <c r="AA21">
        <f t="shared" si="19"/>
        <v>-66.442433524024835</v>
      </c>
      <c r="AB21">
        <f t="shared" si="20"/>
        <v>-6.3543952728939432</v>
      </c>
      <c r="AC21">
        <f t="shared" si="21"/>
        <v>-0.14334563201754236</v>
      </c>
      <c r="AD21">
        <v>-4.1144407202922798E-2</v>
      </c>
      <c r="AE21">
        <v>4.6188201533318103E-2</v>
      </c>
      <c r="AF21">
        <v>3.4526077278279099</v>
      </c>
      <c r="AG21">
        <v>0</v>
      </c>
      <c r="AH21">
        <v>0</v>
      </c>
      <c r="AI21">
        <f t="shared" si="22"/>
        <v>1</v>
      </c>
      <c r="AJ21">
        <f t="shared" si="23"/>
        <v>0</v>
      </c>
      <c r="AK21">
        <f t="shared" si="24"/>
        <v>52575.094292067952</v>
      </c>
      <c r="AL21">
        <v>0</v>
      </c>
      <c r="AM21">
        <v>0</v>
      </c>
      <c r="AN21">
        <v>0</v>
      </c>
      <c r="AO21">
        <f t="shared" si="25"/>
        <v>0</v>
      </c>
      <c r="AP21" t="e">
        <f t="shared" si="26"/>
        <v>#DIV/0!</v>
      </c>
      <c r="AQ21">
        <v>-1</v>
      </c>
      <c r="AR21" t="s">
        <v>305</v>
      </c>
      <c r="AS21">
        <v>930.37684615384603</v>
      </c>
      <c r="AT21">
        <v>964.15599999999995</v>
      </c>
      <c r="AU21">
        <f t="shared" si="27"/>
        <v>3.5034946467328854E-2</v>
      </c>
      <c r="AV21">
        <v>0.5</v>
      </c>
      <c r="AW21">
        <f t="shared" si="28"/>
        <v>1681.4072940980777</v>
      </c>
      <c r="AX21">
        <f t="shared" si="29"/>
        <v>0.3383740580452142</v>
      </c>
      <c r="AY21">
        <f t="shared" si="30"/>
        <v>29.454007269251207</v>
      </c>
      <c r="AZ21">
        <f t="shared" si="31"/>
        <v>0.27244138915279265</v>
      </c>
      <c r="BA21">
        <f t="shared" si="32"/>
        <v>7.9598444870737303E-4</v>
      </c>
      <c r="BB21">
        <f t="shared" si="33"/>
        <v>-1</v>
      </c>
      <c r="BC21" t="s">
        <v>306</v>
      </c>
      <c r="BD21">
        <v>701.48</v>
      </c>
      <c r="BE21">
        <f t="shared" si="34"/>
        <v>262.67599999999993</v>
      </c>
      <c r="BF21">
        <f t="shared" si="35"/>
        <v>0.12859627010520155</v>
      </c>
      <c r="BG21">
        <f t="shared" si="36"/>
        <v>1.3744597137480754</v>
      </c>
      <c r="BH21">
        <f t="shared" si="37"/>
        <v>3.5034946467328854E-2</v>
      </c>
      <c r="BI21" t="e">
        <f t="shared" si="38"/>
        <v>#DIV/0!</v>
      </c>
      <c r="BJ21">
        <v>2174</v>
      </c>
      <c r="BK21">
        <v>300</v>
      </c>
      <c r="BL21">
        <v>300</v>
      </c>
      <c r="BM21">
        <v>300</v>
      </c>
      <c r="BN21">
        <v>10278.5</v>
      </c>
      <c r="BO21">
        <v>954.43600000000004</v>
      </c>
      <c r="BP21">
        <v>-6.8460700000000001E-3</v>
      </c>
      <c r="BQ21">
        <v>-0.16705300000000001</v>
      </c>
      <c r="BR21">
        <f t="shared" si="39"/>
        <v>2000.25</v>
      </c>
      <c r="BS21">
        <f t="shared" si="40"/>
        <v>1681.4072940980777</v>
      </c>
      <c r="BT21">
        <f t="shared" si="41"/>
        <v>0.84059857222751044</v>
      </c>
      <c r="BU21">
        <f t="shared" si="42"/>
        <v>0.19119714445502095</v>
      </c>
      <c r="BV21" t="s">
        <v>280</v>
      </c>
      <c r="BW21">
        <v>1566760689</v>
      </c>
      <c r="BX21">
        <v>-4.6875099999999996</v>
      </c>
      <c r="BY21">
        <v>-4.3132299999999999</v>
      </c>
      <c r="BZ21">
        <v>19.237400000000001</v>
      </c>
      <c r="CA21">
        <v>12.5974</v>
      </c>
      <c r="CB21">
        <v>500.041</v>
      </c>
      <c r="CC21">
        <v>99.178100000000001</v>
      </c>
      <c r="CD21">
        <v>9.9939299999999995E-2</v>
      </c>
      <c r="CE21">
        <v>26.370100000000001</v>
      </c>
      <c r="CF21">
        <v>26.918199999999999</v>
      </c>
      <c r="CG21">
        <v>999.9</v>
      </c>
      <c r="CH21">
        <v>10004.4</v>
      </c>
      <c r="CI21">
        <v>0</v>
      </c>
      <c r="CJ21">
        <v>463.661</v>
      </c>
      <c r="CK21">
        <v>2000.25</v>
      </c>
      <c r="CL21">
        <v>0.98</v>
      </c>
      <c r="CM21">
        <v>2.0000199999999999E-2</v>
      </c>
      <c r="CN21">
        <v>0</v>
      </c>
      <c r="CO21">
        <v>929.83600000000001</v>
      </c>
      <c r="CP21">
        <v>4.99986</v>
      </c>
      <c r="CQ21">
        <v>20368.5</v>
      </c>
      <c r="CR21">
        <v>16274.2</v>
      </c>
      <c r="CS21">
        <v>44.5</v>
      </c>
      <c r="CT21">
        <v>45.75</v>
      </c>
      <c r="CU21">
        <v>45.061999999999998</v>
      </c>
      <c r="CV21">
        <v>44.75</v>
      </c>
      <c r="CW21">
        <v>26.687000000000001</v>
      </c>
      <c r="CX21">
        <v>1955.35</v>
      </c>
      <c r="CY21">
        <v>39.909999999999997</v>
      </c>
      <c r="CZ21">
        <v>0</v>
      </c>
      <c r="DA21">
        <v>117.60000014305101</v>
      </c>
      <c r="DB21">
        <v>930.37684615384603</v>
      </c>
      <c r="DC21">
        <v>-3.5087863180245602</v>
      </c>
      <c r="DD21">
        <v>-97.374358497173105</v>
      </c>
      <c r="DE21">
        <v>20366.492307692301</v>
      </c>
      <c r="DF21">
        <v>15</v>
      </c>
      <c r="DG21">
        <v>1566760646.4000001</v>
      </c>
      <c r="DH21" t="s">
        <v>307</v>
      </c>
      <c r="DI21">
        <v>89</v>
      </c>
      <c r="DJ21">
        <v>-0.45300000000000001</v>
      </c>
      <c r="DK21">
        <v>0.06</v>
      </c>
      <c r="DL21">
        <v>-4</v>
      </c>
      <c r="DM21">
        <v>13</v>
      </c>
      <c r="DN21">
        <v>0.11</v>
      </c>
      <c r="DO21">
        <v>0.02</v>
      </c>
      <c r="DP21">
        <v>0.31099403475543103</v>
      </c>
      <c r="DQ21">
        <v>0.24597506833230701</v>
      </c>
      <c r="DR21">
        <v>7.0495361043623098E-2</v>
      </c>
      <c r="DS21">
        <v>1</v>
      </c>
      <c r="DT21">
        <v>0.32367219479158399</v>
      </c>
      <c r="DU21">
        <v>0.223050665051093</v>
      </c>
      <c r="DV21">
        <v>7.4604377854562906E-2</v>
      </c>
      <c r="DW21">
        <v>1</v>
      </c>
      <c r="DX21">
        <v>2</v>
      </c>
      <c r="DY21">
        <v>2</v>
      </c>
      <c r="DZ21" t="s">
        <v>282</v>
      </c>
      <c r="EA21">
        <v>1.86676</v>
      </c>
      <c r="EB21">
        <v>1.86331</v>
      </c>
      <c r="EC21">
        <v>1.8689800000000001</v>
      </c>
      <c r="ED21">
        <v>1.8669100000000001</v>
      </c>
      <c r="EE21">
        <v>1.87155</v>
      </c>
      <c r="EF21">
        <v>1.8640600000000001</v>
      </c>
      <c r="EG21">
        <v>1.86568</v>
      </c>
      <c r="EH21">
        <v>1.8655600000000001</v>
      </c>
      <c r="EI21" t="s">
        <v>283</v>
      </c>
      <c r="EJ21" t="s">
        <v>19</v>
      </c>
      <c r="EK21" t="s">
        <v>19</v>
      </c>
      <c r="EL21" t="s">
        <v>19</v>
      </c>
      <c r="EM21" t="s">
        <v>284</v>
      </c>
      <c r="EN21" t="s">
        <v>285</v>
      </c>
      <c r="EO21" t="s">
        <v>286</v>
      </c>
      <c r="EP21" t="s">
        <v>286</v>
      </c>
      <c r="EQ21" t="s">
        <v>286</v>
      </c>
      <c r="ER21" t="s">
        <v>286</v>
      </c>
      <c r="ES21">
        <v>0</v>
      </c>
      <c r="ET21">
        <v>100</v>
      </c>
      <c r="EU21">
        <v>100</v>
      </c>
      <c r="EV21">
        <v>-0.45300000000000001</v>
      </c>
      <c r="EW21">
        <v>0.06</v>
      </c>
      <c r="EX21">
        <v>2</v>
      </c>
      <c r="EY21">
        <v>510.63099999999997</v>
      </c>
      <c r="EZ21">
        <v>519.17899999999997</v>
      </c>
      <c r="FA21">
        <v>22.597200000000001</v>
      </c>
      <c r="FB21">
        <v>29.965299999999999</v>
      </c>
      <c r="FC21">
        <v>29.999700000000001</v>
      </c>
      <c r="FD21">
        <v>30.048400000000001</v>
      </c>
      <c r="FE21">
        <v>30.0518</v>
      </c>
      <c r="FF21">
        <v>0</v>
      </c>
      <c r="FG21">
        <v>52.300899999999999</v>
      </c>
      <c r="FH21">
        <v>0</v>
      </c>
      <c r="FI21">
        <v>22.6572</v>
      </c>
      <c r="FJ21">
        <v>0</v>
      </c>
      <c r="FK21">
        <v>12.4916</v>
      </c>
      <c r="FL21">
        <v>101.21599999999999</v>
      </c>
      <c r="FM21">
        <v>101.887</v>
      </c>
    </row>
    <row r="22" spans="1:169" x14ac:dyDescent="0.25">
      <c r="A22">
        <v>7</v>
      </c>
      <c r="B22">
        <v>1566760953</v>
      </c>
      <c r="C22">
        <v>743.59999990463302</v>
      </c>
      <c r="D22" t="s">
        <v>313</v>
      </c>
      <c r="E22" t="s">
        <v>314</v>
      </c>
      <c r="G22">
        <v>1566760953</v>
      </c>
      <c r="H22">
        <f t="shared" si="0"/>
        <v>4.8591857714655228E-3</v>
      </c>
      <c r="I22">
        <f t="shared" si="1"/>
        <v>34.463928249277508</v>
      </c>
      <c r="J22">
        <f t="shared" si="2"/>
        <v>356.58</v>
      </c>
      <c r="K22">
        <f t="shared" si="3"/>
        <v>150.71693113324162</v>
      </c>
      <c r="L22">
        <f t="shared" si="4"/>
        <v>14.960957917531152</v>
      </c>
      <c r="M22">
        <f t="shared" si="5"/>
        <v>35.396012472659997</v>
      </c>
      <c r="N22">
        <f t="shared" si="6"/>
        <v>0.29466996760092451</v>
      </c>
      <c r="O22">
        <f t="shared" si="7"/>
        <v>2.2461374096897657</v>
      </c>
      <c r="P22">
        <f t="shared" si="8"/>
        <v>0.27475526830278313</v>
      </c>
      <c r="Q22">
        <f t="shared" si="9"/>
        <v>0.17339901450326123</v>
      </c>
      <c r="R22">
        <f t="shared" si="10"/>
        <v>321.45099491573581</v>
      </c>
      <c r="S22">
        <f t="shared" si="11"/>
        <v>27.109561947856559</v>
      </c>
      <c r="T22">
        <f t="shared" si="12"/>
        <v>27.005199999999999</v>
      </c>
      <c r="U22">
        <f t="shared" si="13"/>
        <v>3.5802529456208743</v>
      </c>
      <c r="V22">
        <f t="shared" si="14"/>
        <v>54.52501003576581</v>
      </c>
      <c r="W22">
        <f t="shared" si="15"/>
        <v>1.8729173933805998</v>
      </c>
      <c r="X22">
        <f t="shared" si="16"/>
        <v>3.4349693693812346</v>
      </c>
      <c r="Y22">
        <f t="shared" si="17"/>
        <v>1.7073355522402744</v>
      </c>
      <c r="Z22">
        <f t="shared" si="18"/>
        <v>-214.29009252162956</v>
      </c>
      <c r="AA22">
        <f t="shared" si="19"/>
        <v>-85.189460181945222</v>
      </c>
      <c r="AB22">
        <f t="shared" si="20"/>
        <v>-8.1567884352969386</v>
      </c>
      <c r="AC22">
        <f t="shared" si="21"/>
        <v>13.814653776864063</v>
      </c>
      <c r="AD22">
        <v>-4.1079841403675703E-2</v>
      </c>
      <c r="AE22">
        <v>4.6115720767388499E-2</v>
      </c>
      <c r="AF22">
        <v>3.4483173756177599</v>
      </c>
      <c r="AG22">
        <v>0</v>
      </c>
      <c r="AH22">
        <v>0</v>
      </c>
      <c r="AI22">
        <f t="shared" si="22"/>
        <v>1</v>
      </c>
      <c r="AJ22">
        <f t="shared" si="23"/>
        <v>0</v>
      </c>
      <c r="AK22">
        <f t="shared" si="24"/>
        <v>52507.673237857329</v>
      </c>
      <c r="AL22">
        <v>0</v>
      </c>
      <c r="AM22">
        <v>0</v>
      </c>
      <c r="AN22">
        <v>0</v>
      </c>
      <c r="AO22">
        <f t="shared" si="25"/>
        <v>0</v>
      </c>
      <c r="AP22" t="e">
        <f t="shared" si="26"/>
        <v>#DIV/0!</v>
      </c>
      <c r="AQ22">
        <v>-1</v>
      </c>
      <c r="AR22" t="s">
        <v>315</v>
      </c>
      <c r="AS22">
        <v>870.833615384616</v>
      </c>
      <c r="AT22">
        <v>1116.24</v>
      </c>
      <c r="AU22">
        <f t="shared" si="27"/>
        <v>0.21985091433328319</v>
      </c>
      <c r="AV22">
        <v>0.5</v>
      </c>
      <c r="AW22">
        <f t="shared" si="28"/>
        <v>1681.2558000837869</v>
      </c>
      <c r="AX22">
        <f t="shared" si="29"/>
        <v>34.463928249277508</v>
      </c>
      <c r="AY22">
        <f t="shared" si="30"/>
        <v>184.81281243827806</v>
      </c>
      <c r="AZ22">
        <f t="shared" si="31"/>
        <v>0.46710384863470217</v>
      </c>
      <c r="BA22">
        <f t="shared" si="32"/>
        <v>2.1093713548830662E-2</v>
      </c>
      <c r="BB22">
        <f t="shared" si="33"/>
        <v>-1</v>
      </c>
      <c r="BC22" t="s">
        <v>316</v>
      </c>
      <c r="BD22">
        <v>594.84</v>
      </c>
      <c r="BE22">
        <f t="shared" si="34"/>
        <v>521.4</v>
      </c>
      <c r="BF22">
        <f t="shared" si="35"/>
        <v>0.47066817149095519</v>
      </c>
      <c r="BG22">
        <f t="shared" si="36"/>
        <v>1.8765382287673995</v>
      </c>
      <c r="BH22">
        <f t="shared" si="37"/>
        <v>0.21985091433328319</v>
      </c>
      <c r="BI22" t="e">
        <f t="shared" si="38"/>
        <v>#DIV/0!</v>
      </c>
      <c r="BJ22">
        <v>2178</v>
      </c>
      <c r="BK22">
        <v>300</v>
      </c>
      <c r="BL22">
        <v>300</v>
      </c>
      <c r="BM22">
        <v>300</v>
      </c>
      <c r="BN22">
        <v>10278.6</v>
      </c>
      <c r="BO22">
        <v>1043.1500000000001</v>
      </c>
      <c r="BP22">
        <v>-6.8468599999999998E-3</v>
      </c>
      <c r="BQ22">
        <v>-3.2834500000000002</v>
      </c>
      <c r="BR22">
        <f t="shared" si="39"/>
        <v>2000.07</v>
      </c>
      <c r="BS22">
        <f t="shared" si="40"/>
        <v>1681.2558000837869</v>
      </c>
      <c r="BT22">
        <f t="shared" si="41"/>
        <v>0.84059847909512508</v>
      </c>
      <c r="BU22">
        <f t="shared" si="42"/>
        <v>0.1911969581902504</v>
      </c>
      <c r="BV22" t="s">
        <v>280</v>
      </c>
      <c r="BW22">
        <v>1566760953</v>
      </c>
      <c r="BX22">
        <v>356.58</v>
      </c>
      <c r="BY22">
        <v>400.00299999999999</v>
      </c>
      <c r="BZ22">
        <v>18.867799999999999</v>
      </c>
      <c r="CA22">
        <v>13.1485</v>
      </c>
      <c r="CB22">
        <v>500.149</v>
      </c>
      <c r="CC22">
        <v>99.165199999999999</v>
      </c>
      <c r="CD22">
        <v>0.100077</v>
      </c>
      <c r="CE22">
        <v>26.3017</v>
      </c>
      <c r="CF22">
        <v>27.005199999999999</v>
      </c>
      <c r="CG22">
        <v>999.9</v>
      </c>
      <c r="CH22">
        <v>9990</v>
      </c>
      <c r="CI22">
        <v>0</v>
      </c>
      <c r="CJ22">
        <v>439.14800000000002</v>
      </c>
      <c r="CK22">
        <v>2000.07</v>
      </c>
      <c r="CL22">
        <v>0.98</v>
      </c>
      <c r="CM22">
        <v>2.0000199999999999E-2</v>
      </c>
      <c r="CN22">
        <v>0</v>
      </c>
      <c r="CO22">
        <v>869.75300000000004</v>
      </c>
      <c r="CP22">
        <v>4.99986</v>
      </c>
      <c r="CQ22">
        <v>19167</v>
      </c>
      <c r="CR22">
        <v>16272.7</v>
      </c>
      <c r="CS22">
        <v>44.436999999999998</v>
      </c>
      <c r="CT22">
        <v>45.561999999999998</v>
      </c>
      <c r="CU22">
        <v>44.936999999999998</v>
      </c>
      <c r="CV22">
        <v>44.625</v>
      </c>
      <c r="CW22">
        <v>26.687000000000001</v>
      </c>
      <c r="CX22">
        <v>1955.17</v>
      </c>
      <c r="CY22">
        <v>39.9</v>
      </c>
      <c r="CZ22">
        <v>0</v>
      </c>
      <c r="DA22">
        <v>143</v>
      </c>
      <c r="DB22">
        <v>870.833615384616</v>
      </c>
      <c r="DC22">
        <v>-8.7777094091392698</v>
      </c>
      <c r="DD22">
        <v>-156.97094038832401</v>
      </c>
      <c r="DE22">
        <v>19185.946153846198</v>
      </c>
      <c r="DF22">
        <v>15</v>
      </c>
      <c r="DG22">
        <v>1566760906.5</v>
      </c>
      <c r="DH22" t="s">
        <v>317</v>
      </c>
      <c r="DI22">
        <v>91</v>
      </c>
      <c r="DJ22">
        <v>-0.17399999999999999</v>
      </c>
      <c r="DK22">
        <v>6.2E-2</v>
      </c>
      <c r="DL22">
        <v>400</v>
      </c>
      <c r="DM22">
        <v>13</v>
      </c>
      <c r="DN22">
        <v>0.05</v>
      </c>
      <c r="DO22">
        <v>0.01</v>
      </c>
      <c r="DP22">
        <v>34.485879151847698</v>
      </c>
      <c r="DQ22">
        <v>9.3871974858972196E-2</v>
      </c>
      <c r="DR22">
        <v>0.194167928679228</v>
      </c>
      <c r="DS22">
        <v>1</v>
      </c>
      <c r="DT22">
        <v>0.30294454200263798</v>
      </c>
      <c r="DU22">
        <v>1.8182975808475001E-3</v>
      </c>
      <c r="DV22">
        <v>7.2708975270110504E-3</v>
      </c>
      <c r="DW22">
        <v>1</v>
      </c>
      <c r="DX22">
        <v>2</v>
      </c>
      <c r="DY22">
        <v>2</v>
      </c>
      <c r="DZ22" t="s">
        <v>282</v>
      </c>
      <c r="EA22">
        <v>1.86676</v>
      </c>
      <c r="EB22">
        <v>1.8632500000000001</v>
      </c>
      <c r="EC22">
        <v>1.8689</v>
      </c>
      <c r="ED22">
        <v>1.8669</v>
      </c>
      <c r="EE22">
        <v>1.8714999999999999</v>
      </c>
      <c r="EF22">
        <v>1.8640099999999999</v>
      </c>
      <c r="EG22">
        <v>1.86557</v>
      </c>
      <c r="EH22">
        <v>1.86554</v>
      </c>
      <c r="EI22" t="s">
        <v>283</v>
      </c>
      <c r="EJ22" t="s">
        <v>19</v>
      </c>
      <c r="EK22" t="s">
        <v>19</v>
      </c>
      <c r="EL22" t="s">
        <v>19</v>
      </c>
      <c r="EM22" t="s">
        <v>284</v>
      </c>
      <c r="EN22" t="s">
        <v>285</v>
      </c>
      <c r="EO22" t="s">
        <v>286</v>
      </c>
      <c r="EP22" t="s">
        <v>286</v>
      </c>
      <c r="EQ22" t="s">
        <v>286</v>
      </c>
      <c r="ER22" t="s">
        <v>286</v>
      </c>
      <c r="ES22">
        <v>0</v>
      </c>
      <c r="ET22">
        <v>100</v>
      </c>
      <c r="EU22">
        <v>100</v>
      </c>
      <c r="EV22">
        <v>-0.17399999999999999</v>
      </c>
      <c r="EW22">
        <v>6.2E-2</v>
      </c>
      <c r="EX22">
        <v>2</v>
      </c>
      <c r="EY22">
        <v>510.24799999999999</v>
      </c>
      <c r="EZ22">
        <v>521.02300000000002</v>
      </c>
      <c r="FA22">
        <v>22.034500000000001</v>
      </c>
      <c r="FB22">
        <v>29.8156</v>
      </c>
      <c r="FC22">
        <v>30.0001</v>
      </c>
      <c r="FD22">
        <v>29.900200000000002</v>
      </c>
      <c r="FE22">
        <v>29.9071</v>
      </c>
      <c r="FF22">
        <v>22.165199999999999</v>
      </c>
      <c r="FG22">
        <v>49.0336</v>
      </c>
      <c r="FH22">
        <v>0</v>
      </c>
      <c r="FI22">
        <v>22.031500000000001</v>
      </c>
      <c r="FJ22">
        <v>400</v>
      </c>
      <c r="FK22">
        <v>13.2948</v>
      </c>
      <c r="FL22">
        <v>101.241</v>
      </c>
      <c r="FM22">
        <v>101.919</v>
      </c>
    </row>
    <row r="23" spans="1:169" x14ac:dyDescent="0.25">
      <c r="A23">
        <v>8</v>
      </c>
      <c r="B23">
        <v>1566761073.5</v>
      </c>
      <c r="C23">
        <v>864.09999990463302</v>
      </c>
      <c r="D23" t="s">
        <v>318</v>
      </c>
      <c r="E23" t="s">
        <v>319</v>
      </c>
      <c r="G23">
        <v>1566761073.5</v>
      </c>
      <c r="H23">
        <f t="shared" si="0"/>
        <v>3.988325066814292E-3</v>
      </c>
      <c r="I23">
        <f t="shared" si="1"/>
        <v>35.317158638484727</v>
      </c>
      <c r="J23">
        <f t="shared" si="2"/>
        <v>455.47</v>
      </c>
      <c r="K23">
        <f t="shared" si="3"/>
        <v>195.31130129505991</v>
      </c>
      <c r="L23">
        <f t="shared" si="4"/>
        <v>19.387398746018981</v>
      </c>
      <c r="M23">
        <f t="shared" si="5"/>
        <v>45.211815436675998</v>
      </c>
      <c r="N23">
        <f t="shared" si="6"/>
        <v>0.23640464090654698</v>
      </c>
      <c r="O23">
        <f t="shared" si="7"/>
        <v>2.2484156523058823</v>
      </c>
      <c r="P23">
        <f t="shared" si="8"/>
        <v>0.22341277031978823</v>
      </c>
      <c r="Q23">
        <f t="shared" si="9"/>
        <v>0.14074071906585073</v>
      </c>
      <c r="R23">
        <f t="shared" si="10"/>
        <v>321.43503498738266</v>
      </c>
      <c r="S23">
        <f t="shared" si="11"/>
        <v>27.143496282629737</v>
      </c>
      <c r="T23">
        <f t="shared" si="12"/>
        <v>27.0366</v>
      </c>
      <c r="U23">
        <f t="shared" si="13"/>
        <v>3.5868607075129275</v>
      </c>
      <c r="V23">
        <f t="shared" si="14"/>
        <v>55.072558950335157</v>
      </c>
      <c r="W23">
        <f t="shared" si="15"/>
        <v>1.8634649237702399</v>
      </c>
      <c r="X23">
        <f t="shared" si="16"/>
        <v>3.3836541451627955</v>
      </c>
      <c r="Y23">
        <f t="shared" si="17"/>
        <v>1.7233957837426876</v>
      </c>
      <c r="Z23">
        <f t="shared" si="18"/>
        <v>-175.88513544651028</v>
      </c>
      <c r="AA23">
        <f t="shared" si="19"/>
        <v>-119.95593216678466</v>
      </c>
      <c r="AB23">
        <f t="shared" si="20"/>
        <v>-11.461193068675739</v>
      </c>
      <c r="AC23">
        <f t="shared" si="21"/>
        <v>14.132774305411971</v>
      </c>
      <c r="AD23">
        <v>-4.1141107968589399E-2</v>
      </c>
      <c r="AE23">
        <v>4.6184497853750103E-2</v>
      </c>
      <c r="AF23">
        <v>3.4523885520526001</v>
      </c>
      <c r="AG23">
        <v>0</v>
      </c>
      <c r="AH23">
        <v>0</v>
      </c>
      <c r="AI23">
        <f t="shared" si="22"/>
        <v>1</v>
      </c>
      <c r="AJ23">
        <f t="shared" si="23"/>
        <v>0</v>
      </c>
      <c r="AK23">
        <f t="shared" si="24"/>
        <v>52627.548378629232</v>
      </c>
      <c r="AL23">
        <v>0</v>
      </c>
      <c r="AM23">
        <v>0</v>
      </c>
      <c r="AN23">
        <v>0</v>
      </c>
      <c r="AO23">
        <f t="shared" si="25"/>
        <v>0</v>
      </c>
      <c r="AP23" t="e">
        <f t="shared" si="26"/>
        <v>#DIV/0!</v>
      </c>
      <c r="AQ23">
        <v>-1</v>
      </c>
      <c r="AR23" t="s">
        <v>320</v>
      </c>
      <c r="AS23">
        <v>866.08103846153801</v>
      </c>
      <c r="AT23">
        <v>1123.78</v>
      </c>
      <c r="AU23">
        <f t="shared" si="27"/>
        <v>0.22931442234108279</v>
      </c>
      <c r="AV23">
        <v>0.5</v>
      </c>
      <c r="AW23">
        <f t="shared" si="28"/>
        <v>1681.1718000837911</v>
      </c>
      <c r="AX23">
        <f t="shared" si="29"/>
        <v>35.317158638484727</v>
      </c>
      <c r="AY23">
        <f t="shared" si="30"/>
        <v>192.75847009616643</v>
      </c>
      <c r="AZ23">
        <f t="shared" si="31"/>
        <v>0.46877502714054348</v>
      </c>
      <c r="BA23">
        <f t="shared" si="32"/>
        <v>2.1602288734961322E-2</v>
      </c>
      <c r="BB23">
        <f t="shared" si="33"/>
        <v>-1</v>
      </c>
      <c r="BC23" t="s">
        <v>321</v>
      </c>
      <c r="BD23">
        <v>596.98</v>
      </c>
      <c r="BE23">
        <f t="shared" si="34"/>
        <v>526.79999999999995</v>
      </c>
      <c r="BF23">
        <f t="shared" si="35"/>
        <v>0.48917798317855349</v>
      </c>
      <c r="BG23">
        <f t="shared" si="36"/>
        <v>1.8824416228349357</v>
      </c>
      <c r="BH23">
        <f t="shared" si="37"/>
        <v>0.22931442234108274</v>
      </c>
      <c r="BI23" t="e">
        <f t="shared" si="38"/>
        <v>#DIV/0!</v>
      </c>
      <c r="BJ23">
        <v>2180</v>
      </c>
      <c r="BK23">
        <v>300</v>
      </c>
      <c r="BL23">
        <v>300</v>
      </c>
      <c r="BM23">
        <v>300</v>
      </c>
      <c r="BN23">
        <v>10278.1</v>
      </c>
      <c r="BO23">
        <v>1046.01</v>
      </c>
      <c r="BP23">
        <v>-6.8466899999999999E-3</v>
      </c>
      <c r="BQ23">
        <v>-3.8380100000000001</v>
      </c>
      <c r="BR23">
        <f t="shared" si="39"/>
        <v>1999.97</v>
      </c>
      <c r="BS23">
        <f t="shared" si="40"/>
        <v>1681.1718000837911</v>
      </c>
      <c r="BT23">
        <f t="shared" si="41"/>
        <v>0.84059850901953082</v>
      </c>
      <c r="BU23">
        <f t="shared" si="42"/>
        <v>0.19119701803906183</v>
      </c>
      <c r="BV23" t="s">
        <v>280</v>
      </c>
      <c r="BW23">
        <v>1566761073.5</v>
      </c>
      <c r="BX23">
        <v>455.47</v>
      </c>
      <c r="BY23">
        <v>500.03100000000001</v>
      </c>
      <c r="BZ23">
        <v>18.7728</v>
      </c>
      <c r="CA23">
        <v>14.076599999999999</v>
      </c>
      <c r="CB23">
        <v>499.99400000000003</v>
      </c>
      <c r="CC23">
        <v>99.164199999999994</v>
      </c>
      <c r="CD23">
        <v>9.9890800000000002E-2</v>
      </c>
      <c r="CE23">
        <v>26.047000000000001</v>
      </c>
      <c r="CF23">
        <v>27.0366</v>
      </c>
      <c r="CG23">
        <v>999.9</v>
      </c>
      <c r="CH23">
        <v>10005</v>
      </c>
      <c r="CI23">
        <v>0</v>
      </c>
      <c r="CJ23">
        <v>431.04500000000002</v>
      </c>
      <c r="CK23">
        <v>1999.97</v>
      </c>
      <c r="CL23">
        <v>0.98</v>
      </c>
      <c r="CM23">
        <v>2.0000199999999999E-2</v>
      </c>
      <c r="CN23">
        <v>0</v>
      </c>
      <c r="CO23">
        <v>865.65700000000004</v>
      </c>
      <c r="CP23">
        <v>4.99986</v>
      </c>
      <c r="CQ23">
        <v>19091.900000000001</v>
      </c>
      <c r="CR23">
        <v>16271.9</v>
      </c>
      <c r="CS23">
        <v>44.436999999999998</v>
      </c>
      <c r="CT23">
        <v>45.561999999999998</v>
      </c>
      <c r="CU23">
        <v>44.936999999999998</v>
      </c>
      <c r="CV23">
        <v>44.686999999999998</v>
      </c>
      <c r="CW23">
        <v>26.687000000000001</v>
      </c>
      <c r="CX23">
        <v>1955.07</v>
      </c>
      <c r="CY23">
        <v>39.9</v>
      </c>
      <c r="CZ23">
        <v>0</v>
      </c>
      <c r="DA23">
        <v>120</v>
      </c>
      <c r="DB23">
        <v>866.08103846153801</v>
      </c>
      <c r="DC23">
        <v>-5.2217094032104896</v>
      </c>
      <c r="DD23">
        <v>-92.929914575227798</v>
      </c>
      <c r="DE23">
        <v>19103.7923076923</v>
      </c>
      <c r="DF23">
        <v>15</v>
      </c>
      <c r="DG23">
        <v>1566761106.5</v>
      </c>
      <c r="DH23" t="s">
        <v>322</v>
      </c>
      <c r="DI23">
        <v>92</v>
      </c>
      <c r="DJ23">
        <v>-0.16600000000000001</v>
      </c>
      <c r="DK23">
        <v>7.5999999999999998E-2</v>
      </c>
      <c r="DL23">
        <v>500</v>
      </c>
      <c r="DM23">
        <v>14</v>
      </c>
      <c r="DN23">
        <v>0.03</v>
      </c>
      <c r="DO23">
        <v>0.02</v>
      </c>
      <c r="DP23">
        <v>35.623384448847098</v>
      </c>
      <c r="DQ23">
        <v>-0.86301222232111097</v>
      </c>
      <c r="DR23">
        <v>0.17250150863199701</v>
      </c>
      <c r="DS23">
        <v>0</v>
      </c>
      <c r="DT23">
        <v>0.24378052416396301</v>
      </c>
      <c r="DU23">
        <v>-2.8226188224451901E-2</v>
      </c>
      <c r="DV23">
        <v>5.6474417422724896E-3</v>
      </c>
      <c r="DW23">
        <v>1</v>
      </c>
      <c r="DX23">
        <v>1</v>
      </c>
      <c r="DY23">
        <v>2</v>
      </c>
      <c r="DZ23" t="s">
        <v>292</v>
      </c>
      <c r="EA23">
        <v>1.86673</v>
      </c>
      <c r="EB23">
        <v>1.8632500000000001</v>
      </c>
      <c r="EC23">
        <v>1.8689</v>
      </c>
      <c r="ED23">
        <v>1.8669</v>
      </c>
      <c r="EE23">
        <v>1.8714900000000001</v>
      </c>
      <c r="EF23">
        <v>1.8640099999999999</v>
      </c>
      <c r="EG23">
        <v>1.86555</v>
      </c>
      <c r="EH23">
        <v>1.8655200000000001</v>
      </c>
      <c r="EI23" t="s">
        <v>283</v>
      </c>
      <c r="EJ23" t="s">
        <v>19</v>
      </c>
      <c r="EK23" t="s">
        <v>19</v>
      </c>
      <c r="EL23" t="s">
        <v>19</v>
      </c>
      <c r="EM23" t="s">
        <v>284</v>
      </c>
      <c r="EN23" t="s">
        <v>285</v>
      </c>
      <c r="EO23" t="s">
        <v>286</v>
      </c>
      <c r="EP23" t="s">
        <v>286</v>
      </c>
      <c r="EQ23" t="s">
        <v>286</v>
      </c>
      <c r="ER23" t="s">
        <v>286</v>
      </c>
      <c r="ES23">
        <v>0</v>
      </c>
      <c r="ET23">
        <v>100</v>
      </c>
      <c r="EU23">
        <v>100</v>
      </c>
      <c r="EV23">
        <v>-0.16600000000000001</v>
      </c>
      <c r="EW23">
        <v>7.5999999999999998E-2</v>
      </c>
      <c r="EX23">
        <v>2</v>
      </c>
      <c r="EY23">
        <v>509.70699999999999</v>
      </c>
      <c r="EZ23">
        <v>522.197</v>
      </c>
      <c r="FA23">
        <v>20.8246</v>
      </c>
      <c r="FB23">
        <v>29.759499999999999</v>
      </c>
      <c r="FC23">
        <v>29.9999</v>
      </c>
      <c r="FD23">
        <v>29.836200000000002</v>
      </c>
      <c r="FE23">
        <v>29.846699999999998</v>
      </c>
      <c r="FF23">
        <v>26.470199999999998</v>
      </c>
      <c r="FG23">
        <v>44.679299999999998</v>
      </c>
      <c r="FH23">
        <v>0</v>
      </c>
      <c r="FI23">
        <v>20.784500000000001</v>
      </c>
      <c r="FJ23">
        <v>500</v>
      </c>
      <c r="FK23">
        <v>14.109</v>
      </c>
      <c r="FL23">
        <v>101.25</v>
      </c>
      <c r="FM23">
        <v>101.929</v>
      </c>
    </row>
    <row r="24" spans="1:169" x14ac:dyDescent="0.25">
      <c r="A24">
        <v>9</v>
      </c>
      <c r="B24">
        <v>1566761228</v>
      </c>
      <c r="C24">
        <v>1018.59999990463</v>
      </c>
      <c r="D24" t="s">
        <v>323</v>
      </c>
      <c r="E24" t="s">
        <v>324</v>
      </c>
      <c r="G24">
        <v>1566761228</v>
      </c>
      <c r="H24">
        <f t="shared" si="0"/>
        <v>3.0727579905875462E-3</v>
      </c>
      <c r="I24">
        <f t="shared" si="1"/>
        <v>35.341737728648667</v>
      </c>
      <c r="J24">
        <f t="shared" si="2"/>
        <v>555.51</v>
      </c>
      <c r="K24">
        <f t="shared" si="3"/>
        <v>211.77409563055795</v>
      </c>
      <c r="L24">
        <f t="shared" si="4"/>
        <v>21.022295774953058</v>
      </c>
      <c r="M24">
        <f t="shared" si="5"/>
        <v>55.144117089356996</v>
      </c>
      <c r="N24">
        <f t="shared" si="6"/>
        <v>0.17630448933569867</v>
      </c>
      <c r="O24">
        <f t="shared" si="7"/>
        <v>2.2525761384695282</v>
      </c>
      <c r="P24">
        <f t="shared" si="8"/>
        <v>0.16898150410993942</v>
      </c>
      <c r="Q24">
        <f t="shared" si="9"/>
        <v>0.1062460349133231</v>
      </c>
      <c r="R24">
        <f t="shared" si="10"/>
        <v>321.42545903037421</v>
      </c>
      <c r="S24">
        <f t="shared" si="11"/>
        <v>27.180059370759071</v>
      </c>
      <c r="T24">
        <f t="shared" si="12"/>
        <v>27.008900000000001</v>
      </c>
      <c r="U24">
        <f t="shared" si="13"/>
        <v>3.5810310145535182</v>
      </c>
      <c r="V24">
        <f t="shared" si="14"/>
        <v>54.793480034960936</v>
      </c>
      <c r="W24">
        <f t="shared" si="15"/>
        <v>1.8251034069049896</v>
      </c>
      <c r="X24">
        <f t="shared" si="16"/>
        <v>3.330876968830021</v>
      </c>
      <c r="Y24">
        <f t="shared" si="17"/>
        <v>1.7559276076485286</v>
      </c>
      <c r="Z24">
        <f t="shared" si="18"/>
        <v>-135.5086273849108</v>
      </c>
      <c r="AA24">
        <f t="shared" si="19"/>
        <v>-149.0565419754974</v>
      </c>
      <c r="AB24">
        <f t="shared" si="20"/>
        <v>-14.194467174748356</v>
      </c>
      <c r="AC24">
        <f t="shared" si="21"/>
        <v>22.665822495217668</v>
      </c>
      <c r="AD24">
        <v>-4.1253136621832102E-2</v>
      </c>
      <c r="AE24">
        <v>4.6310259831264002E-2</v>
      </c>
      <c r="AF24">
        <v>3.4598274978679</v>
      </c>
      <c r="AG24">
        <v>0</v>
      </c>
      <c r="AH24">
        <v>0</v>
      </c>
      <c r="AI24">
        <f t="shared" si="22"/>
        <v>1</v>
      </c>
      <c r="AJ24">
        <f t="shared" si="23"/>
        <v>0</v>
      </c>
      <c r="AK24">
        <f t="shared" si="24"/>
        <v>52811.888607055058</v>
      </c>
      <c r="AL24">
        <v>0</v>
      </c>
      <c r="AM24">
        <v>0</v>
      </c>
      <c r="AN24">
        <v>0</v>
      </c>
      <c r="AO24">
        <f t="shared" si="25"/>
        <v>0</v>
      </c>
      <c r="AP24" t="e">
        <f t="shared" si="26"/>
        <v>#DIV/0!</v>
      </c>
      <c r="AQ24">
        <v>-1</v>
      </c>
      <c r="AR24" t="s">
        <v>325</v>
      </c>
      <c r="AS24">
        <v>861.63480769230796</v>
      </c>
      <c r="AT24">
        <v>1121.3399999999999</v>
      </c>
      <c r="AU24">
        <f t="shared" si="27"/>
        <v>0.23160254009282821</v>
      </c>
      <c r="AV24">
        <v>0.5</v>
      </c>
      <c r="AW24">
        <f t="shared" si="28"/>
        <v>1681.1214000837938</v>
      </c>
      <c r="AX24">
        <f t="shared" si="29"/>
        <v>35.341737728648667</v>
      </c>
      <c r="AY24">
        <f t="shared" si="30"/>
        <v>194.67599323190919</v>
      </c>
      <c r="AZ24">
        <f t="shared" si="31"/>
        <v>0.46553230955820707</v>
      </c>
      <c r="BA24">
        <f t="shared" si="32"/>
        <v>2.1617557022852275E-2</v>
      </c>
      <c r="BB24">
        <f t="shared" si="33"/>
        <v>-1</v>
      </c>
      <c r="BC24" t="s">
        <v>326</v>
      </c>
      <c r="BD24">
        <v>599.32000000000005</v>
      </c>
      <c r="BE24">
        <f t="shared" si="34"/>
        <v>522.01999999999987</v>
      </c>
      <c r="BF24">
        <f t="shared" si="35"/>
        <v>0.49750046417319649</v>
      </c>
      <c r="BG24">
        <f t="shared" si="36"/>
        <v>1.8710204898885401</v>
      </c>
      <c r="BH24">
        <f t="shared" si="37"/>
        <v>0.23160254009282821</v>
      </c>
      <c r="BI24" t="e">
        <f t="shared" si="38"/>
        <v>#DIV/0!</v>
      </c>
      <c r="BJ24">
        <v>2182</v>
      </c>
      <c r="BK24">
        <v>300</v>
      </c>
      <c r="BL24">
        <v>300</v>
      </c>
      <c r="BM24">
        <v>300</v>
      </c>
      <c r="BN24">
        <v>10277.799999999999</v>
      </c>
      <c r="BO24">
        <v>1044.2</v>
      </c>
      <c r="BP24">
        <v>-6.8466999999999998E-3</v>
      </c>
      <c r="BQ24">
        <v>-4.3530300000000004</v>
      </c>
      <c r="BR24">
        <f t="shared" si="39"/>
        <v>1999.91</v>
      </c>
      <c r="BS24">
        <f t="shared" si="40"/>
        <v>1681.1214000837938</v>
      </c>
      <c r="BT24">
        <f t="shared" si="41"/>
        <v>0.84059852697561077</v>
      </c>
      <c r="BU24">
        <f t="shared" si="42"/>
        <v>0.19119705395122155</v>
      </c>
      <c r="BV24" t="s">
        <v>280</v>
      </c>
      <c r="BW24">
        <v>1566761228</v>
      </c>
      <c r="BX24">
        <v>555.51</v>
      </c>
      <c r="BY24">
        <v>599.96699999999998</v>
      </c>
      <c r="BZ24">
        <v>18.3857</v>
      </c>
      <c r="CA24">
        <v>14.766299999999999</v>
      </c>
      <c r="CB24">
        <v>500.01600000000002</v>
      </c>
      <c r="CC24">
        <v>99.167599999999993</v>
      </c>
      <c r="CD24">
        <v>9.9950700000000003E-2</v>
      </c>
      <c r="CE24">
        <v>25.781500000000001</v>
      </c>
      <c r="CF24">
        <v>27.008900000000001</v>
      </c>
      <c r="CG24">
        <v>999.9</v>
      </c>
      <c r="CH24">
        <v>10031.9</v>
      </c>
      <c r="CI24">
        <v>0</v>
      </c>
      <c r="CJ24">
        <v>430.53300000000002</v>
      </c>
      <c r="CK24">
        <v>1999.91</v>
      </c>
      <c r="CL24">
        <v>0.98</v>
      </c>
      <c r="CM24">
        <v>2.0000199999999999E-2</v>
      </c>
      <c r="CN24">
        <v>0</v>
      </c>
      <c r="CO24">
        <v>861.10799999999995</v>
      </c>
      <c r="CP24">
        <v>4.99986</v>
      </c>
      <c r="CQ24">
        <v>19040.099999999999</v>
      </c>
      <c r="CR24">
        <v>16271.4</v>
      </c>
      <c r="CS24">
        <v>44.375</v>
      </c>
      <c r="CT24">
        <v>45.5</v>
      </c>
      <c r="CU24">
        <v>44.936999999999998</v>
      </c>
      <c r="CV24">
        <v>44.5</v>
      </c>
      <c r="CW24">
        <v>26.687000000000001</v>
      </c>
      <c r="CX24">
        <v>1955.01</v>
      </c>
      <c r="CY24">
        <v>39.9</v>
      </c>
      <c r="CZ24">
        <v>0</v>
      </c>
      <c r="DA24">
        <v>154.40000009536701</v>
      </c>
      <c r="DB24">
        <v>861.63480769230796</v>
      </c>
      <c r="DC24">
        <v>-3.8450940016739601</v>
      </c>
      <c r="DD24">
        <v>-53.182905518534398</v>
      </c>
      <c r="DE24">
        <v>19054.446153846198</v>
      </c>
      <c r="DF24">
        <v>15</v>
      </c>
      <c r="DG24">
        <v>1566761179</v>
      </c>
      <c r="DH24" t="s">
        <v>327</v>
      </c>
      <c r="DI24">
        <v>93</v>
      </c>
      <c r="DJ24">
        <v>-0.13400000000000001</v>
      </c>
      <c r="DK24">
        <v>7.9000000000000001E-2</v>
      </c>
      <c r="DL24">
        <v>600</v>
      </c>
      <c r="DM24">
        <v>14</v>
      </c>
      <c r="DN24">
        <v>0.04</v>
      </c>
      <c r="DO24">
        <v>0.03</v>
      </c>
      <c r="DP24">
        <v>35.617368636870701</v>
      </c>
      <c r="DQ24">
        <v>-0.72820791242129201</v>
      </c>
      <c r="DR24">
        <v>0.15379241408938299</v>
      </c>
      <c r="DS24">
        <v>0</v>
      </c>
      <c r="DT24">
        <v>0.18323973877542399</v>
      </c>
      <c r="DU24">
        <v>-1.6122572717521599E-2</v>
      </c>
      <c r="DV24">
        <v>3.2832351569532701E-3</v>
      </c>
      <c r="DW24">
        <v>1</v>
      </c>
      <c r="DX24">
        <v>1</v>
      </c>
      <c r="DY24">
        <v>2</v>
      </c>
      <c r="DZ24" t="s">
        <v>292</v>
      </c>
      <c r="EA24">
        <v>1.8667199999999999</v>
      </c>
      <c r="EB24">
        <v>1.8632500000000001</v>
      </c>
      <c r="EC24">
        <v>1.8689</v>
      </c>
      <c r="ED24">
        <v>1.8668899999999999</v>
      </c>
      <c r="EE24">
        <v>1.8714900000000001</v>
      </c>
      <c r="EF24">
        <v>1.8640099999999999</v>
      </c>
      <c r="EG24">
        <v>1.86555</v>
      </c>
      <c r="EH24">
        <v>1.8655299999999999</v>
      </c>
      <c r="EI24" t="s">
        <v>283</v>
      </c>
      <c r="EJ24" t="s">
        <v>19</v>
      </c>
      <c r="EK24" t="s">
        <v>19</v>
      </c>
      <c r="EL24" t="s">
        <v>19</v>
      </c>
      <c r="EM24" t="s">
        <v>284</v>
      </c>
      <c r="EN24" t="s">
        <v>285</v>
      </c>
      <c r="EO24" t="s">
        <v>286</v>
      </c>
      <c r="EP24" t="s">
        <v>286</v>
      </c>
      <c r="EQ24" t="s">
        <v>286</v>
      </c>
      <c r="ER24" t="s">
        <v>286</v>
      </c>
      <c r="ES24">
        <v>0</v>
      </c>
      <c r="ET24">
        <v>100</v>
      </c>
      <c r="EU24">
        <v>100</v>
      </c>
      <c r="EV24">
        <v>-0.13400000000000001</v>
      </c>
      <c r="EW24">
        <v>7.9000000000000001E-2</v>
      </c>
      <c r="EX24">
        <v>2</v>
      </c>
      <c r="EY24">
        <v>508.88799999999998</v>
      </c>
      <c r="EZ24">
        <v>523.154</v>
      </c>
      <c r="FA24">
        <v>21.227699999999999</v>
      </c>
      <c r="FB24">
        <v>29.685300000000002</v>
      </c>
      <c r="FC24">
        <v>30</v>
      </c>
      <c r="FD24">
        <v>29.765499999999999</v>
      </c>
      <c r="FE24">
        <v>29.7729</v>
      </c>
      <c r="FF24">
        <v>30.643699999999999</v>
      </c>
      <c r="FG24">
        <v>40.447400000000002</v>
      </c>
      <c r="FH24">
        <v>0</v>
      </c>
      <c r="FI24">
        <v>21.218800000000002</v>
      </c>
      <c r="FJ24">
        <v>600</v>
      </c>
      <c r="FK24">
        <v>14.898099999999999</v>
      </c>
      <c r="FL24">
        <v>101.26300000000001</v>
      </c>
      <c r="FM24">
        <v>101.944</v>
      </c>
    </row>
    <row r="25" spans="1:169" x14ac:dyDescent="0.25">
      <c r="A25">
        <v>10</v>
      </c>
      <c r="B25">
        <v>1566761348.5</v>
      </c>
      <c r="C25">
        <v>1139.0999999046301</v>
      </c>
      <c r="D25" t="s">
        <v>328</v>
      </c>
      <c r="E25" t="s">
        <v>329</v>
      </c>
      <c r="G25">
        <v>1566761348.5</v>
      </c>
      <c r="H25">
        <f t="shared" si="0"/>
        <v>2.3904449680598469E-3</v>
      </c>
      <c r="I25">
        <f t="shared" si="1"/>
        <v>35.055833426163325</v>
      </c>
      <c r="J25">
        <f t="shared" si="2"/>
        <v>656.02200000000005</v>
      </c>
      <c r="K25">
        <f t="shared" si="3"/>
        <v>215.00778647087458</v>
      </c>
      <c r="L25">
        <f t="shared" si="4"/>
        <v>21.342186087184537</v>
      </c>
      <c r="M25">
        <f t="shared" si="5"/>
        <v>65.118309578911806</v>
      </c>
      <c r="N25">
        <f t="shared" si="6"/>
        <v>0.13469785990372435</v>
      </c>
      <c r="O25">
        <f t="shared" si="7"/>
        <v>2.2396792531781475</v>
      </c>
      <c r="P25">
        <f t="shared" si="8"/>
        <v>0.13035381791194942</v>
      </c>
      <c r="Q25">
        <f t="shared" si="9"/>
        <v>8.1849760628699517E-2</v>
      </c>
      <c r="R25">
        <f t="shared" si="10"/>
        <v>321.42067105187107</v>
      </c>
      <c r="S25">
        <f t="shared" si="11"/>
        <v>27.247158179089809</v>
      </c>
      <c r="T25">
        <f t="shared" si="12"/>
        <v>27.028500000000001</v>
      </c>
      <c r="U25">
        <f t="shared" si="13"/>
        <v>3.5851551394302885</v>
      </c>
      <c r="V25">
        <f t="shared" si="14"/>
        <v>55.016913596589681</v>
      </c>
      <c r="W25">
        <f t="shared" si="15"/>
        <v>1.8143774651903402</v>
      </c>
      <c r="X25">
        <f t="shared" si="16"/>
        <v>3.2978539626817738</v>
      </c>
      <c r="Y25">
        <f t="shared" si="17"/>
        <v>1.7707776742399484</v>
      </c>
      <c r="Z25">
        <f t="shared" si="18"/>
        <v>-105.41862309143924</v>
      </c>
      <c r="AA25">
        <f t="shared" si="19"/>
        <v>-170.85500687473686</v>
      </c>
      <c r="AB25">
        <f t="shared" si="20"/>
        <v>-16.351856977428188</v>
      </c>
      <c r="AC25">
        <f t="shared" si="21"/>
        <v>28.795184108266739</v>
      </c>
      <c r="AD25">
        <v>-4.0906471757328797E-2</v>
      </c>
      <c r="AE25">
        <v>4.5921098151349003E-2</v>
      </c>
      <c r="AF25">
        <v>3.43678564753389</v>
      </c>
      <c r="AG25">
        <v>0</v>
      </c>
      <c r="AH25">
        <v>0</v>
      </c>
      <c r="AI25">
        <f t="shared" si="22"/>
        <v>1</v>
      </c>
      <c r="AJ25">
        <f t="shared" si="23"/>
        <v>0</v>
      </c>
      <c r="AK25">
        <f t="shared" si="24"/>
        <v>52415.410619267524</v>
      </c>
      <c r="AL25">
        <v>0</v>
      </c>
      <c r="AM25">
        <v>0</v>
      </c>
      <c r="AN25">
        <v>0</v>
      </c>
      <c r="AO25">
        <f t="shared" si="25"/>
        <v>0</v>
      </c>
      <c r="AP25" t="e">
        <f t="shared" si="26"/>
        <v>#DIV/0!</v>
      </c>
      <c r="AQ25">
        <v>-1</v>
      </c>
      <c r="AR25" t="s">
        <v>330</v>
      </c>
      <c r="AS25">
        <v>855.92988461538505</v>
      </c>
      <c r="AT25">
        <v>1115.45</v>
      </c>
      <c r="AU25">
        <f t="shared" si="27"/>
        <v>0.23265956823220668</v>
      </c>
      <c r="AV25">
        <v>0.5</v>
      </c>
      <c r="AW25">
        <f t="shared" si="28"/>
        <v>1681.0962000837951</v>
      </c>
      <c r="AX25">
        <f t="shared" si="29"/>
        <v>35.055833426163325</v>
      </c>
      <c r="AY25">
        <f t="shared" si="30"/>
        <v>195.56155803414956</v>
      </c>
      <c r="AZ25">
        <f t="shared" si="31"/>
        <v>0.46120399838630149</v>
      </c>
      <c r="BA25">
        <f t="shared" si="32"/>
        <v>2.1447810913120917E-2</v>
      </c>
      <c r="BB25">
        <f t="shared" si="33"/>
        <v>-1</v>
      </c>
      <c r="BC25" t="s">
        <v>331</v>
      </c>
      <c r="BD25">
        <v>601</v>
      </c>
      <c r="BE25">
        <f t="shared" si="34"/>
        <v>514.45000000000005</v>
      </c>
      <c r="BF25">
        <f t="shared" si="35"/>
        <v>0.50446129922172223</v>
      </c>
      <c r="BG25">
        <f t="shared" si="36"/>
        <v>1.8559900166389351</v>
      </c>
      <c r="BH25">
        <f t="shared" si="37"/>
        <v>0.23265956823220671</v>
      </c>
      <c r="BI25" t="e">
        <f t="shared" si="38"/>
        <v>#DIV/0!</v>
      </c>
      <c r="BJ25">
        <v>2184</v>
      </c>
      <c r="BK25">
        <v>300</v>
      </c>
      <c r="BL25">
        <v>300</v>
      </c>
      <c r="BM25">
        <v>300</v>
      </c>
      <c r="BN25">
        <v>10277.700000000001</v>
      </c>
      <c r="BO25">
        <v>1037.58</v>
      </c>
      <c r="BP25">
        <v>-6.8464600000000004E-3</v>
      </c>
      <c r="BQ25">
        <v>-3.8819599999999999</v>
      </c>
      <c r="BR25">
        <f t="shared" si="39"/>
        <v>1999.88</v>
      </c>
      <c r="BS25">
        <f t="shared" si="40"/>
        <v>1681.0962000837951</v>
      </c>
      <c r="BT25">
        <f t="shared" si="41"/>
        <v>0.84059853595405476</v>
      </c>
      <c r="BU25">
        <f t="shared" si="42"/>
        <v>0.19119707190810953</v>
      </c>
      <c r="BV25" t="s">
        <v>280</v>
      </c>
      <c r="BW25">
        <v>1566761348.5</v>
      </c>
      <c r="BX25">
        <v>656.02200000000005</v>
      </c>
      <c r="BY25">
        <v>699.96299999999997</v>
      </c>
      <c r="BZ25">
        <v>18.278600000000001</v>
      </c>
      <c r="CA25">
        <v>15.462999999999999</v>
      </c>
      <c r="CB25">
        <v>500.089</v>
      </c>
      <c r="CC25">
        <v>99.162400000000005</v>
      </c>
      <c r="CD25">
        <v>9.9986900000000004E-2</v>
      </c>
      <c r="CE25">
        <v>25.613499999999998</v>
      </c>
      <c r="CF25">
        <v>27.028500000000001</v>
      </c>
      <c r="CG25">
        <v>999.9</v>
      </c>
      <c r="CH25">
        <v>9948.1200000000008</v>
      </c>
      <c r="CI25">
        <v>0</v>
      </c>
      <c r="CJ25">
        <v>441.89</v>
      </c>
      <c r="CK25">
        <v>1999.88</v>
      </c>
      <c r="CL25">
        <v>0.98</v>
      </c>
      <c r="CM25">
        <v>2.0000199999999999E-2</v>
      </c>
      <c r="CN25">
        <v>0</v>
      </c>
      <c r="CO25">
        <v>855.22699999999998</v>
      </c>
      <c r="CP25">
        <v>4.99986</v>
      </c>
      <c r="CQ25">
        <v>18981</v>
      </c>
      <c r="CR25">
        <v>16271.1</v>
      </c>
      <c r="CS25">
        <v>44.25</v>
      </c>
      <c r="CT25">
        <v>45.311999999999998</v>
      </c>
      <c r="CU25">
        <v>44.75</v>
      </c>
      <c r="CV25">
        <v>44.375</v>
      </c>
      <c r="CW25">
        <v>26.687000000000001</v>
      </c>
      <c r="CX25">
        <v>1954.98</v>
      </c>
      <c r="CY25">
        <v>39.9</v>
      </c>
      <c r="CZ25">
        <v>0</v>
      </c>
      <c r="DA25">
        <v>119.799999952316</v>
      </c>
      <c r="DB25">
        <v>855.92988461538505</v>
      </c>
      <c r="DC25">
        <v>-6.0713504284042603</v>
      </c>
      <c r="DD25">
        <v>-27.367521283406099</v>
      </c>
      <c r="DE25">
        <v>18994.973076923099</v>
      </c>
      <c r="DF25">
        <v>15</v>
      </c>
      <c r="DG25">
        <v>1566761290</v>
      </c>
      <c r="DH25" t="s">
        <v>332</v>
      </c>
      <c r="DI25">
        <v>94</v>
      </c>
      <c r="DJ25">
        <v>1.4999999999999999E-2</v>
      </c>
      <c r="DK25">
        <v>8.8999999999999996E-2</v>
      </c>
      <c r="DL25">
        <v>700</v>
      </c>
      <c r="DM25">
        <v>15</v>
      </c>
      <c r="DN25">
        <v>7.0000000000000007E-2</v>
      </c>
      <c r="DO25">
        <v>0.03</v>
      </c>
      <c r="DP25">
        <v>35.466143793170197</v>
      </c>
      <c r="DQ25">
        <v>-1.18905183547324</v>
      </c>
      <c r="DR25">
        <v>0.23835078789911801</v>
      </c>
      <c r="DS25">
        <v>0</v>
      </c>
      <c r="DT25">
        <v>0.141498688401203</v>
      </c>
      <c r="DU25">
        <v>-2.2949780418705198E-2</v>
      </c>
      <c r="DV25">
        <v>4.5837152489352096E-3</v>
      </c>
      <c r="DW25">
        <v>1</v>
      </c>
      <c r="DX25">
        <v>1</v>
      </c>
      <c r="DY25">
        <v>2</v>
      </c>
      <c r="DZ25" t="s">
        <v>292</v>
      </c>
      <c r="EA25">
        <v>1.8667199999999999</v>
      </c>
      <c r="EB25">
        <v>1.86324</v>
      </c>
      <c r="EC25">
        <v>1.8689</v>
      </c>
      <c r="ED25">
        <v>1.86686</v>
      </c>
      <c r="EE25">
        <v>1.87147</v>
      </c>
      <c r="EF25">
        <v>1.86398</v>
      </c>
      <c r="EG25">
        <v>1.86555</v>
      </c>
      <c r="EH25">
        <v>1.8654999999999999</v>
      </c>
      <c r="EI25" t="s">
        <v>283</v>
      </c>
      <c r="EJ25" t="s">
        <v>19</v>
      </c>
      <c r="EK25" t="s">
        <v>19</v>
      </c>
      <c r="EL25" t="s">
        <v>19</v>
      </c>
      <c r="EM25" t="s">
        <v>284</v>
      </c>
      <c r="EN25" t="s">
        <v>285</v>
      </c>
      <c r="EO25" t="s">
        <v>286</v>
      </c>
      <c r="EP25" t="s">
        <v>286</v>
      </c>
      <c r="EQ25" t="s">
        <v>286</v>
      </c>
      <c r="ER25" t="s">
        <v>286</v>
      </c>
      <c r="ES25">
        <v>0</v>
      </c>
      <c r="ET25">
        <v>100</v>
      </c>
      <c r="EU25">
        <v>100</v>
      </c>
      <c r="EV25">
        <v>1.4999999999999999E-2</v>
      </c>
      <c r="EW25">
        <v>8.8999999999999996E-2</v>
      </c>
      <c r="EX25">
        <v>2</v>
      </c>
      <c r="EY25">
        <v>508.81700000000001</v>
      </c>
      <c r="EZ25">
        <v>523.92499999999995</v>
      </c>
      <c r="FA25">
        <v>20.479199999999999</v>
      </c>
      <c r="FB25">
        <v>29.596900000000002</v>
      </c>
      <c r="FC25">
        <v>29.9998</v>
      </c>
      <c r="FD25">
        <v>29.689699999999998</v>
      </c>
      <c r="FE25">
        <v>29.700099999999999</v>
      </c>
      <c r="FF25">
        <v>34.7059</v>
      </c>
      <c r="FG25">
        <v>37.857100000000003</v>
      </c>
      <c r="FH25">
        <v>0</v>
      </c>
      <c r="FI25">
        <v>20.463000000000001</v>
      </c>
      <c r="FJ25">
        <v>700</v>
      </c>
      <c r="FK25">
        <v>15.453099999999999</v>
      </c>
      <c r="FL25">
        <v>101.27800000000001</v>
      </c>
      <c r="FM25">
        <v>101.96</v>
      </c>
    </row>
    <row r="26" spans="1:169" x14ac:dyDescent="0.25">
      <c r="A26">
        <v>11</v>
      </c>
      <c r="B26">
        <v>1566761469</v>
      </c>
      <c r="C26">
        <v>1259.5999999046301</v>
      </c>
      <c r="D26" t="s">
        <v>333</v>
      </c>
      <c r="E26" t="s">
        <v>334</v>
      </c>
      <c r="G26">
        <v>1566761469</v>
      </c>
      <c r="H26">
        <f t="shared" si="0"/>
        <v>1.9697799355314904E-3</v>
      </c>
      <c r="I26">
        <f t="shared" si="1"/>
        <v>34.398393337233024</v>
      </c>
      <c r="J26">
        <f t="shared" si="2"/>
        <v>756.95500000000004</v>
      </c>
      <c r="K26">
        <f t="shared" si="3"/>
        <v>227.80178453171857</v>
      </c>
      <c r="L26">
        <f t="shared" si="4"/>
        <v>22.61154248712764</v>
      </c>
      <c r="M26">
        <f t="shared" si="5"/>
        <v>75.135145137375005</v>
      </c>
      <c r="N26">
        <f t="shared" si="6"/>
        <v>0.10940967677961694</v>
      </c>
      <c r="O26">
        <f t="shared" si="7"/>
        <v>2.252345834434939</v>
      </c>
      <c r="P26">
        <f t="shared" si="8"/>
        <v>0.10654058484470023</v>
      </c>
      <c r="Q26">
        <f t="shared" si="9"/>
        <v>6.6839375404168955E-2</v>
      </c>
      <c r="R26">
        <f t="shared" si="10"/>
        <v>321.46535885125979</v>
      </c>
      <c r="S26">
        <f t="shared" si="11"/>
        <v>27.174299360886053</v>
      </c>
      <c r="T26">
        <f t="shared" si="12"/>
        <v>26.991900000000001</v>
      </c>
      <c r="U26">
        <f t="shared" si="13"/>
        <v>3.5774573217313943</v>
      </c>
      <c r="V26">
        <f t="shared" si="14"/>
        <v>55.000729961070441</v>
      </c>
      <c r="W26">
        <f t="shared" si="15"/>
        <v>1.7919258894525001</v>
      </c>
      <c r="X26">
        <f t="shared" si="16"/>
        <v>3.2580038314415583</v>
      </c>
      <c r="Y26">
        <f t="shared" si="17"/>
        <v>1.7855314322788942</v>
      </c>
      <c r="Z26">
        <f t="shared" si="18"/>
        <v>-86.867295156938724</v>
      </c>
      <c r="AA26">
        <f t="shared" si="19"/>
        <v>-192.23340868191016</v>
      </c>
      <c r="AB26">
        <f t="shared" si="20"/>
        <v>-18.272346884059971</v>
      </c>
      <c r="AC26">
        <f t="shared" si="21"/>
        <v>24.092308128350936</v>
      </c>
      <c r="AD26">
        <v>-4.1246930364208699E-2</v>
      </c>
      <c r="AE26">
        <v>4.6303292763383699E-2</v>
      </c>
      <c r="AF26">
        <v>3.4594155709661498</v>
      </c>
      <c r="AG26">
        <v>0</v>
      </c>
      <c r="AH26">
        <v>0</v>
      </c>
      <c r="AI26">
        <f t="shared" si="22"/>
        <v>1</v>
      </c>
      <c r="AJ26">
        <f t="shared" si="23"/>
        <v>0</v>
      </c>
      <c r="AK26">
        <f t="shared" si="24"/>
        <v>52870.046897258522</v>
      </c>
      <c r="AL26">
        <v>0</v>
      </c>
      <c r="AM26">
        <v>0</v>
      </c>
      <c r="AN26">
        <v>0</v>
      </c>
      <c r="AO26">
        <f t="shared" si="25"/>
        <v>0</v>
      </c>
      <c r="AP26" t="e">
        <f t="shared" si="26"/>
        <v>#DIV/0!</v>
      </c>
      <c r="AQ26">
        <v>-1</v>
      </c>
      <c r="AR26" t="s">
        <v>335</v>
      </c>
      <c r="AS26">
        <v>848.44323076923104</v>
      </c>
      <c r="AT26">
        <v>1097.24</v>
      </c>
      <c r="AU26">
        <f t="shared" si="27"/>
        <v>0.22674781199260774</v>
      </c>
      <c r="AV26">
        <v>0.5</v>
      </c>
      <c r="AW26">
        <f t="shared" si="28"/>
        <v>1681.3314000837834</v>
      </c>
      <c r="AX26">
        <f t="shared" si="29"/>
        <v>34.398393337233024</v>
      </c>
      <c r="AY26">
        <f t="shared" si="30"/>
        <v>190.61910810173282</v>
      </c>
      <c r="AZ26">
        <f t="shared" si="31"/>
        <v>0.45466807626408079</v>
      </c>
      <c r="BA26">
        <f t="shared" si="32"/>
        <v>2.1053787097218946E-2</v>
      </c>
      <c r="BB26">
        <f t="shared" si="33"/>
        <v>-1</v>
      </c>
      <c r="BC26" t="s">
        <v>336</v>
      </c>
      <c r="BD26">
        <v>598.36</v>
      </c>
      <c r="BE26">
        <f t="shared" si="34"/>
        <v>498.88</v>
      </c>
      <c r="BF26">
        <f t="shared" si="35"/>
        <v>0.49871065031825085</v>
      </c>
      <c r="BG26">
        <f t="shared" si="36"/>
        <v>1.8337455712280233</v>
      </c>
      <c r="BH26">
        <f t="shared" si="37"/>
        <v>0.2267478119926078</v>
      </c>
      <c r="BI26" t="e">
        <f t="shared" si="38"/>
        <v>#DIV/0!</v>
      </c>
      <c r="BJ26">
        <v>2186</v>
      </c>
      <c r="BK26">
        <v>300</v>
      </c>
      <c r="BL26">
        <v>300</v>
      </c>
      <c r="BM26">
        <v>300</v>
      </c>
      <c r="BN26">
        <v>10277.4</v>
      </c>
      <c r="BO26">
        <v>1026.8599999999999</v>
      </c>
      <c r="BP26">
        <v>-6.8462200000000001E-3</v>
      </c>
      <c r="BQ26">
        <v>-2.6241500000000002</v>
      </c>
      <c r="BR26">
        <f t="shared" si="39"/>
        <v>2000.16</v>
      </c>
      <c r="BS26">
        <f t="shared" si="40"/>
        <v>1681.3314000837834</v>
      </c>
      <c r="BT26">
        <f t="shared" si="41"/>
        <v>0.84059845216571838</v>
      </c>
      <c r="BU26">
        <f t="shared" si="42"/>
        <v>0.1911969043314368</v>
      </c>
      <c r="BV26" t="s">
        <v>280</v>
      </c>
      <c r="BW26">
        <v>1566761469</v>
      </c>
      <c r="BX26">
        <v>756.95500000000004</v>
      </c>
      <c r="BY26">
        <v>800.01</v>
      </c>
      <c r="BZ26">
        <v>18.052900000000001</v>
      </c>
      <c r="CA26">
        <v>15.7325</v>
      </c>
      <c r="CB26">
        <v>500.14299999999997</v>
      </c>
      <c r="CC26">
        <v>99.159599999999998</v>
      </c>
      <c r="CD26">
        <v>0.10012500000000001</v>
      </c>
      <c r="CE26">
        <v>25.408799999999999</v>
      </c>
      <c r="CF26">
        <v>26.991900000000001</v>
      </c>
      <c r="CG26">
        <v>999.9</v>
      </c>
      <c r="CH26">
        <v>10031.200000000001</v>
      </c>
      <c r="CI26">
        <v>0</v>
      </c>
      <c r="CJ26">
        <v>451.62900000000002</v>
      </c>
      <c r="CK26">
        <v>2000.16</v>
      </c>
      <c r="CL26">
        <v>0.98000299999999996</v>
      </c>
      <c r="CM26">
        <v>1.99971E-2</v>
      </c>
      <c r="CN26">
        <v>0</v>
      </c>
      <c r="CO26">
        <v>847.745</v>
      </c>
      <c r="CP26">
        <v>4.99986</v>
      </c>
      <c r="CQ26">
        <v>18859.3</v>
      </c>
      <c r="CR26">
        <v>16273.5</v>
      </c>
      <c r="CS26">
        <v>44.186999999999998</v>
      </c>
      <c r="CT26">
        <v>45.375</v>
      </c>
      <c r="CU26">
        <v>44.686999999999998</v>
      </c>
      <c r="CV26">
        <v>44.311999999999998</v>
      </c>
      <c r="CW26">
        <v>26.687000000000001</v>
      </c>
      <c r="CX26">
        <v>1955.26</v>
      </c>
      <c r="CY26">
        <v>39.9</v>
      </c>
      <c r="CZ26">
        <v>0</v>
      </c>
      <c r="DA26">
        <v>120</v>
      </c>
      <c r="DB26">
        <v>848.44323076923104</v>
      </c>
      <c r="DC26">
        <v>-5.0001367645590804</v>
      </c>
      <c r="DD26">
        <v>-90.287179466873198</v>
      </c>
      <c r="DE26">
        <v>18862.103846153801</v>
      </c>
      <c r="DF26">
        <v>15</v>
      </c>
      <c r="DG26">
        <v>1566761410</v>
      </c>
      <c r="DH26" t="s">
        <v>337</v>
      </c>
      <c r="DI26">
        <v>95</v>
      </c>
      <c r="DJ26">
        <v>-5.6000000000000001E-2</v>
      </c>
      <c r="DK26">
        <v>9.8000000000000004E-2</v>
      </c>
      <c r="DL26">
        <v>800</v>
      </c>
      <c r="DM26">
        <v>15</v>
      </c>
      <c r="DN26">
        <v>0.03</v>
      </c>
      <c r="DO26">
        <v>0.04</v>
      </c>
      <c r="DP26">
        <v>34.747241243603398</v>
      </c>
      <c r="DQ26">
        <v>-1.1663362890889699</v>
      </c>
      <c r="DR26">
        <v>0.23548534157724799</v>
      </c>
      <c r="DS26">
        <v>0</v>
      </c>
      <c r="DT26">
        <v>0.110976448881553</v>
      </c>
      <c r="DU26">
        <v>-5.8079559487661898E-3</v>
      </c>
      <c r="DV26">
        <v>1.20006957535457E-3</v>
      </c>
      <c r="DW26">
        <v>1</v>
      </c>
      <c r="DX26">
        <v>1</v>
      </c>
      <c r="DY26">
        <v>2</v>
      </c>
      <c r="DZ26" t="s">
        <v>292</v>
      </c>
      <c r="EA26">
        <v>1.86673</v>
      </c>
      <c r="EB26">
        <v>1.8632500000000001</v>
      </c>
      <c r="EC26">
        <v>1.8689</v>
      </c>
      <c r="ED26">
        <v>1.86687</v>
      </c>
      <c r="EE26">
        <v>1.87148</v>
      </c>
      <c r="EF26">
        <v>1.8640099999999999</v>
      </c>
      <c r="EG26">
        <v>1.86554</v>
      </c>
      <c r="EH26">
        <v>1.86551</v>
      </c>
      <c r="EI26" t="s">
        <v>283</v>
      </c>
      <c r="EJ26" t="s">
        <v>19</v>
      </c>
      <c r="EK26" t="s">
        <v>19</v>
      </c>
      <c r="EL26" t="s">
        <v>19</v>
      </c>
      <c r="EM26" t="s">
        <v>284</v>
      </c>
      <c r="EN26" t="s">
        <v>285</v>
      </c>
      <c r="EO26" t="s">
        <v>286</v>
      </c>
      <c r="EP26" t="s">
        <v>286</v>
      </c>
      <c r="EQ26" t="s">
        <v>286</v>
      </c>
      <c r="ER26" t="s">
        <v>286</v>
      </c>
      <c r="ES26">
        <v>0</v>
      </c>
      <c r="ET26">
        <v>100</v>
      </c>
      <c r="EU26">
        <v>100</v>
      </c>
      <c r="EV26">
        <v>-5.6000000000000001E-2</v>
      </c>
      <c r="EW26">
        <v>9.8000000000000004E-2</v>
      </c>
      <c r="EX26">
        <v>2</v>
      </c>
      <c r="EY26">
        <v>508.47699999999998</v>
      </c>
      <c r="EZ26">
        <v>524.53700000000003</v>
      </c>
      <c r="FA26">
        <v>20.562799999999999</v>
      </c>
      <c r="FB26">
        <v>29.555199999999999</v>
      </c>
      <c r="FC26">
        <v>29.9999</v>
      </c>
      <c r="FD26">
        <v>29.637599999999999</v>
      </c>
      <c r="FE26">
        <v>29.648299999999999</v>
      </c>
      <c r="FF26">
        <v>38.669199999999996</v>
      </c>
      <c r="FG26">
        <v>36.953499999999998</v>
      </c>
      <c r="FH26">
        <v>0</v>
      </c>
      <c r="FI26">
        <v>20.548300000000001</v>
      </c>
      <c r="FJ26">
        <v>800</v>
      </c>
      <c r="FK26">
        <v>15.7897</v>
      </c>
      <c r="FL26">
        <v>101.28400000000001</v>
      </c>
      <c r="FM26">
        <v>101.97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28610</cp:lastModifiedBy>
  <dcterms:created xsi:type="dcterms:W3CDTF">2019-08-25T14:33:41Z</dcterms:created>
  <dcterms:modified xsi:type="dcterms:W3CDTF">2019-08-27T22:26:12Z</dcterms:modified>
</cp:coreProperties>
</file>