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ng12\Downloads\C4_photosynthesis\A-Ci curve\other_format\"/>
    </mc:Choice>
  </mc:AlternateContent>
  <bookViews>
    <workbookView xWindow="810" yWindow="-120" windowWidth="24240" windowHeight="13140"/>
  </bookViews>
  <sheets>
    <sheet name="Measurements" sheetId="1" r:id="rId1"/>
    <sheet name="Remark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G26" i="1" l="1"/>
  <c r="CF26" i="1"/>
  <c r="CD26" i="1"/>
  <c r="BK26" i="1"/>
  <c r="BJ26" i="1"/>
  <c r="BI26" i="1"/>
  <c r="BH26" i="1"/>
  <c r="BG26" i="1"/>
  <c r="BB26" i="1" s="1"/>
  <c r="BD26" i="1"/>
  <c r="AW26" i="1"/>
  <c r="AQ26" i="1"/>
  <c r="AR26" i="1" s="1"/>
  <c r="AM26" i="1"/>
  <c r="AK26" i="1" s="1"/>
  <c r="Z26" i="1"/>
  <c r="Y26" i="1"/>
  <c r="X26" i="1" s="1"/>
  <c r="Q26" i="1"/>
  <c r="CG25" i="1"/>
  <c r="CF25" i="1"/>
  <c r="CD25" i="1"/>
  <c r="BK25" i="1"/>
  <c r="BJ25" i="1"/>
  <c r="BI25" i="1"/>
  <c r="BH25" i="1"/>
  <c r="BG25" i="1"/>
  <c r="BB25" i="1" s="1"/>
  <c r="BD25" i="1"/>
  <c r="AW25" i="1"/>
  <c r="AQ25" i="1"/>
  <c r="AR25" i="1" s="1"/>
  <c r="AM25" i="1"/>
  <c r="AK25" i="1"/>
  <c r="Z25" i="1"/>
  <c r="Y25" i="1"/>
  <c r="X25" i="1" s="1"/>
  <c r="Q25" i="1"/>
  <c r="CG24" i="1"/>
  <c r="CF24" i="1"/>
  <c r="CD24" i="1"/>
  <c r="BK24" i="1"/>
  <c r="BJ24" i="1"/>
  <c r="BI24" i="1"/>
  <c r="BH24" i="1"/>
  <c r="BG24" i="1"/>
  <c r="BB24" i="1" s="1"/>
  <c r="BD24" i="1"/>
  <c r="AW24" i="1"/>
  <c r="AQ24" i="1"/>
  <c r="AR24" i="1" s="1"/>
  <c r="AM24" i="1"/>
  <c r="AK24" i="1" s="1"/>
  <c r="K24" i="1" s="1"/>
  <c r="AZ24" i="1" s="1"/>
  <c r="Z24" i="1"/>
  <c r="Y24" i="1"/>
  <c r="Q24" i="1"/>
  <c r="CG23" i="1"/>
  <c r="CF23" i="1"/>
  <c r="CD23" i="1"/>
  <c r="BK23" i="1"/>
  <c r="BJ23" i="1"/>
  <c r="BI23" i="1"/>
  <c r="BH23" i="1"/>
  <c r="BG23" i="1"/>
  <c r="BB23" i="1" s="1"/>
  <c r="BD23" i="1"/>
  <c r="AW23" i="1"/>
  <c r="AQ23" i="1"/>
  <c r="AR23" i="1" s="1"/>
  <c r="AM23" i="1"/>
  <c r="AK23" i="1" s="1"/>
  <c r="Z23" i="1"/>
  <c r="Y23" i="1"/>
  <c r="Q23" i="1"/>
  <c r="CG22" i="1"/>
  <c r="CF22" i="1"/>
  <c r="CD22" i="1"/>
  <c r="BK22" i="1"/>
  <c r="BJ22" i="1"/>
  <c r="BI22" i="1"/>
  <c r="BH22" i="1"/>
  <c r="BG22" i="1"/>
  <c r="BB22" i="1" s="1"/>
  <c r="BD22" i="1"/>
  <c r="AW22" i="1"/>
  <c r="AR22" i="1"/>
  <c r="AQ22" i="1"/>
  <c r="AM22" i="1"/>
  <c r="AK22" i="1" s="1"/>
  <c r="K22" i="1" s="1"/>
  <c r="AZ22" i="1" s="1"/>
  <c r="Z22" i="1"/>
  <c r="Y22" i="1"/>
  <c r="Q22" i="1"/>
  <c r="CG21" i="1"/>
  <c r="CF21" i="1"/>
  <c r="CD21" i="1"/>
  <c r="BK21" i="1"/>
  <c r="BJ21" i="1"/>
  <c r="BI21" i="1"/>
  <c r="BH21" i="1"/>
  <c r="BG21" i="1"/>
  <c r="BD21" i="1"/>
  <c r="BB21" i="1"/>
  <c r="AW21" i="1"/>
  <c r="AQ21" i="1"/>
  <c r="AR21" i="1" s="1"/>
  <c r="AM21" i="1"/>
  <c r="AK21" i="1" s="1"/>
  <c r="Z21" i="1"/>
  <c r="Y21" i="1"/>
  <c r="Q21" i="1"/>
  <c r="CG20" i="1"/>
  <c r="CF20" i="1"/>
  <c r="CD20" i="1"/>
  <c r="BK20" i="1"/>
  <c r="BJ20" i="1"/>
  <c r="BI20" i="1"/>
  <c r="BH20" i="1"/>
  <c r="BG20" i="1"/>
  <c r="BD20" i="1"/>
  <c r="BB20" i="1"/>
  <c r="AW20" i="1"/>
  <c r="AQ20" i="1"/>
  <c r="AR20" i="1" s="1"/>
  <c r="AM20" i="1"/>
  <c r="AK20" i="1" s="1"/>
  <c r="AL20" i="1" s="1"/>
  <c r="Z20" i="1"/>
  <c r="Y20" i="1"/>
  <c r="Q20" i="1"/>
  <c r="CG19" i="1"/>
  <c r="CF19" i="1"/>
  <c r="CD19" i="1"/>
  <c r="BK19" i="1"/>
  <c r="BJ19" i="1"/>
  <c r="BI19" i="1"/>
  <c r="BH19" i="1"/>
  <c r="BG19" i="1"/>
  <c r="BB19" i="1" s="1"/>
  <c r="BD19" i="1"/>
  <c r="AW19" i="1"/>
  <c r="AQ19" i="1"/>
  <c r="AR19" i="1" s="1"/>
  <c r="AM19" i="1"/>
  <c r="AK19" i="1" s="1"/>
  <c r="AL19" i="1" s="1"/>
  <c r="Z19" i="1"/>
  <c r="Y19" i="1"/>
  <c r="Q19" i="1"/>
  <c r="CG18" i="1"/>
  <c r="CF18" i="1"/>
  <c r="CD18" i="1"/>
  <c r="BK18" i="1"/>
  <c r="BJ18" i="1"/>
  <c r="BI18" i="1"/>
  <c r="BH18" i="1"/>
  <c r="BG18" i="1"/>
  <c r="BB18" i="1" s="1"/>
  <c r="BD18" i="1"/>
  <c r="AW18" i="1"/>
  <c r="AQ18" i="1"/>
  <c r="AR18" i="1" s="1"/>
  <c r="AM18" i="1"/>
  <c r="AK18" i="1" s="1"/>
  <c r="O18" i="1" s="1"/>
  <c r="Z18" i="1"/>
  <c r="Y18" i="1"/>
  <c r="Q18" i="1"/>
  <c r="CG17" i="1"/>
  <c r="CF17" i="1"/>
  <c r="CD17" i="1"/>
  <c r="BK17" i="1"/>
  <c r="BJ17" i="1"/>
  <c r="BI17" i="1"/>
  <c r="BH17" i="1"/>
  <c r="BG17" i="1"/>
  <c r="BB17" i="1" s="1"/>
  <c r="BD17" i="1"/>
  <c r="AW17" i="1"/>
  <c r="AQ17" i="1"/>
  <c r="AR17" i="1" s="1"/>
  <c r="AM17" i="1"/>
  <c r="AK17" i="1" s="1"/>
  <c r="O17" i="1" s="1"/>
  <c r="Z17" i="1"/>
  <c r="Y17" i="1"/>
  <c r="Q17" i="1"/>
  <c r="X19" i="1" l="1"/>
  <c r="CE22" i="1"/>
  <c r="AY22" i="1" s="1"/>
  <c r="BC22" i="1" s="1"/>
  <c r="CE21" i="1"/>
  <c r="T21" i="1" s="1"/>
  <c r="K18" i="1"/>
  <c r="AZ18" i="1" s="1"/>
  <c r="CE23" i="1"/>
  <c r="AY23" i="1" s="1"/>
  <c r="BA23" i="1" s="1"/>
  <c r="L18" i="1"/>
  <c r="X20" i="1"/>
  <c r="X21" i="1"/>
  <c r="X22" i="1"/>
  <c r="CE17" i="1"/>
  <c r="T17" i="1" s="1"/>
  <c r="X23" i="1"/>
  <c r="T23" i="1"/>
  <c r="CE18" i="1"/>
  <c r="AY18" i="1" s="1"/>
  <c r="BA18" i="1" s="1"/>
  <c r="CE24" i="1"/>
  <c r="AY24" i="1" s="1"/>
  <c r="BA24" i="1" s="1"/>
  <c r="L19" i="1"/>
  <c r="L22" i="1"/>
  <c r="CE25" i="1"/>
  <c r="AY25" i="1" s="1"/>
  <c r="BA25" i="1" s="1"/>
  <c r="X18" i="1"/>
  <c r="CE19" i="1"/>
  <c r="AY19" i="1" s="1"/>
  <c r="BA19" i="1" s="1"/>
  <c r="CE26" i="1"/>
  <c r="T26" i="1" s="1"/>
  <c r="X24" i="1"/>
  <c r="CE20" i="1"/>
  <c r="AL21" i="1"/>
  <c r="O21" i="1"/>
  <c r="L21" i="1"/>
  <c r="L17" i="1"/>
  <c r="K17" i="1"/>
  <c r="AZ17" i="1" s="1"/>
  <c r="AL17" i="1"/>
  <c r="L26" i="1"/>
  <c r="K26" i="1"/>
  <c r="AZ26" i="1" s="1"/>
  <c r="AL26" i="1"/>
  <c r="J26" i="1"/>
  <c r="O26" i="1"/>
  <c r="T22" i="1"/>
  <c r="J24" i="1"/>
  <c r="AL24" i="1"/>
  <c r="O24" i="1"/>
  <c r="L24" i="1"/>
  <c r="L23" i="1"/>
  <c r="J23" i="1"/>
  <c r="U23" i="1" s="1"/>
  <c r="V23" i="1" s="1"/>
  <c r="K23" i="1"/>
  <c r="AZ23" i="1" s="1"/>
  <c r="AL23" i="1"/>
  <c r="O19" i="1"/>
  <c r="K19" i="1"/>
  <c r="AZ19" i="1" s="1"/>
  <c r="J19" i="1"/>
  <c r="O25" i="1"/>
  <c r="L25" i="1"/>
  <c r="K25" i="1"/>
  <c r="AZ25" i="1" s="1"/>
  <c r="J25" i="1"/>
  <c r="AL25" i="1"/>
  <c r="X17" i="1"/>
  <c r="J18" i="1"/>
  <c r="AL18" i="1"/>
  <c r="J21" i="1"/>
  <c r="BA22" i="1"/>
  <c r="J17" i="1"/>
  <c r="L20" i="1"/>
  <c r="K20" i="1"/>
  <c r="AZ20" i="1" s="1"/>
  <c r="J20" i="1"/>
  <c r="O20" i="1"/>
  <c r="K21" i="1"/>
  <c r="AZ21" i="1" s="1"/>
  <c r="O23" i="1"/>
  <c r="O22" i="1"/>
  <c r="AL22" i="1"/>
  <c r="J22" i="1"/>
  <c r="AY21" i="1" l="1"/>
  <c r="BA21" i="1" s="1"/>
  <c r="T24" i="1"/>
  <c r="U17" i="1"/>
  <c r="V17" i="1" s="1"/>
  <c r="R17" i="1" s="1"/>
  <c r="P17" i="1" s="1"/>
  <c r="S17" i="1" s="1"/>
  <c r="M17" i="1" s="1"/>
  <c r="N17" i="1" s="1"/>
  <c r="T25" i="1"/>
  <c r="U25" i="1" s="1"/>
  <c r="V25" i="1" s="1"/>
  <c r="BC19" i="1"/>
  <c r="AY17" i="1"/>
  <c r="BA17" i="1" s="1"/>
  <c r="BC23" i="1"/>
  <c r="AY26" i="1"/>
  <c r="BA26" i="1" s="1"/>
  <c r="T19" i="1"/>
  <c r="U19" i="1" s="1"/>
  <c r="V19" i="1" s="1"/>
  <c r="R19" i="1" s="1"/>
  <c r="P19" i="1" s="1"/>
  <c r="S19" i="1" s="1"/>
  <c r="M19" i="1" s="1"/>
  <c r="N19" i="1" s="1"/>
  <c r="BC18" i="1"/>
  <c r="T18" i="1"/>
  <c r="U18" i="1" s="1"/>
  <c r="V18" i="1" s="1"/>
  <c r="R18" i="1" s="1"/>
  <c r="P18" i="1" s="1"/>
  <c r="S18" i="1" s="1"/>
  <c r="M18" i="1" s="1"/>
  <c r="N18" i="1" s="1"/>
  <c r="BC24" i="1"/>
  <c r="T20" i="1"/>
  <c r="U20" i="1" s="1"/>
  <c r="V20" i="1" s="1"/>
  <c r="R20" i="1" s="1"/>
  <c r="P20" i="1" s="1"/>
  <c r="S20" i="1" s="1"/>
  <c r="M20" i="1" s="1"/>
  <c r="N20" i="1" s="1"/>
  <c r="AY20" i="1"/>
  <c r="BA20" i="1" s="1"/>
  <c r="BC20" i="1"/>
  <c r="BC21" i="1"/>
  <c r="AB17" i="1"/>
  <c r="BC25" i="1"/>
  <c r="AB20" i="1"/>
  <c r="AB21" i="1"/>
  <c r="AC17" i="1"/>
  <c r="W17" i="1"/>
  <c r="AA17" i="1" s="1"/>
  <c r="AD17" i="1"/>
  <c r="AC23" i="1"/>
  <c r="W23" i="1"/>
  <c r="AA23" i="1" s="1"/>
  <c r="AD23" i="1"/>
  <c r="AB19" i="1"/>
  <c r="AB23" i="1"/>
  <c r="R23" i="1"/>
  <c r="P23" i="1" s="1"/>
  <c r="S23" i="1" s="1"/>
  <c r="M23" i="1" s="1"/>
  <c r="N23" i="1" s="1"/>
  <c r="AB26" i="1"/>
  <c r="AB24" i="1"/>
  <c r="AB22" i="1"/>
  <c r="AB25" i="1"/>
  <c r="U22" i="1"/>
  <c r="V22" i="1" s="1"/>
  <c r="AB18" i="1"/>
  <c r="U24" i="1"/>
  <c r="V24" i="1" s="1"/>
  <c r="R24" i="1" s="1"/>
  <c r="P24" i="1" s="1"/>
  <c r="S24" i="1" s="1"/>
  <c r="M24" i="1" s="1"/>
  <c r="N24" i="1" s="1"/>
  <c r="U26" i="1"/>
  <c r="V26" i="1" s="1"/>
  <c r="U21" i="1"/>
  <c r="V21" i="1" s="1"/>
  <c r="BC17" i="1" l="1"/>
  <c r="AE17" i="1"/>
  <c r="BC26" i="1"/>
  <c r="W22" i="1"/>
  <c r="AA22" i="1" s="1"/>
  <c r="AD22" i="1"/>
  <c r="AC22" i="1"/>
  <c r="W26" i="1"/>
  <c r="AA26" i="1" s="1"/>
  <c r="AD26" i="1"/>
  <c r="AC26" i="1"/>
  <c r="W21" i="1"/>
  <c r="AA21" i="1" s="1"/>
  <c r="AD21" i="1"/>
  <c r="AC21" i="1"/>
  <c r="R22" i="1"/>
  <c r="P22" i="1" s="1"/>
  <c r="S22" i="1" s="1"/>
  <c r="M22" i="1" s="1"/>
  <c r="N22" i="1" s="1"/>
  <c r="R21" i="1"/>
  <c r="P21" i="1" s="1"/>
  <c r="S21" i="1" s="1"/>
  <c r="M21" i="1" s="1"/>
  <c r="N21" i="1" s="1"/>
  <c r="R26" i="1"/>
  <c r="P26" i="1" s="1"/>
  <c r="S26" i="1" s="1"/>
  <c r="M26" i="1" s="1"/>
  <c r="N26" i="1" s="1"/>
  <c r="W19" i="1"/>
  <c r="AA19" i="1" s="1"/>
  <c r="AD19" i="1"/>
  <c r="AC19" i="1"/>
  <c r="AD18" i="1"/>
  <c r="W18" i="1"/>
  <c r="AA18" i="1" s="1"/>
  <c r="AC18" i="1"/>
  <c r="W25" i="1"/>
  <c r="AA25" i="1" s="1"/>
  <c r="AD25" i="1"/>
  <c r="AC25" i="1"/>
  <c r="W24" i="1"/>
  <c r="AA24" i="1" s="1"/>
  <c r="AD24" i="1"/>
  <c r="AC24" i="1"/>
  <c r="R25" i="1"/>
  <c r="P25" i="1" s="1"/>
  <c r="S25" i="1" s="1"/>
  <c r="M25" i="1" s="1"/>
  <c r="N25" i="1" s="1"/>
  <c r="AE23" i="1"/>
  <c r="W20" i="1"/>
  <c r="AA20" i="1" s="1"/>
  <c r="AD20" i="1"/>
  <c r="AC20" i="1"/>
  <c r="AE21" i="1" l="1"/>
  <c r="AE20" i="1"/>
  <c r="AE24" i="1"/>
  <c r="AE25" i="1"/>
  <c r="AE18" i="1"/>
  <c r="AE19" i="1"/>
  <c r="AE22" i="1"/>
  <c r="AE26" i="1"/>
</calcChain>
</file>

<file path=xl/sharedStrings.xml><?xml version="1.0" encoding="utf-8"?>
<sst xmlns="http://schemas.openxmlformats.org/spreadsheetml/2006/main" count="1004" uniqueCount="407">
  <si>
    <t>File opened</t>
  </si>
  <si>
    <t>2019-08-25 09:47:44</t>
  </si>
  <si>
    <t>Console s/n</t>
  </si>
  <si>
    <t>68C-831449</t>
  </si>
  <si>
    <t>Console ver</t>
  </si>
  <si>
    <t>Bluestem v.1.3.17</t>
  </si>
  <si>
    <t>Scripts ver</t>
  </si>
  <si>
    <t>2018.12  1.3.16, Nov 2018</t>
  </si>
  <si>
    <t>Head s/n</t>
  </si>
  <si>
    <t>68H-581449</t>
  </si>
  <si>
    <t>Head ver</t>
  </si>
  <si>
    <t>1.3.1</t>
  </si>
  <si>
    <t>Head cal</t>
  </si>
  <si>
    <t>{"flowmeterzero": "0.997758", "co2bzero": "0.939118", "h2obspanconc2": "0", "co2bspanconc1": "2500", "flowazero": "0.32914", "h2oaspan2": "0", "co2azero": "0.918824", "oxygen": "21", "h2oaspan2b": "0.0687974", "chamberpressurezero": "2.57628", "flowbzero": "0.27412", "h2oaspanconc2": "0", "h2oazero": "1.0301", "co2aspanconc2": "296.4", "h2obspanconc1": "12.25", "h2obspan2b": "0.0678932", "co2aspanconc1": "2500", "co2bspan2a": "0.288907", "h2obspan2": "0", "ssb_ref": "27541.6", "tazero": "0.0570469", "co2aspan2a": "0.291121", "h2obzero": "1.03166", "tbzero": "0.0746346", "co2bspan2b": "0.286587", "h2oaspan2a": "0.0685548", "co2bspan1": "1.00038", "co2bspan2": "-0.0291294", "ssa_ref": "29445.5", "h2obspan2a": "0.0678321", "h2oaspanconc1": "12.25", "h2oaspan1": "1.00354", "h2obspan1": "1.0009", "co2bspanconc2": "296.4", "co2aspan2": "-0.0277198", "co2aspan1": "1.00001", "co2aspan2b": "0.288774"}</t>
  </si>
  <si>
    <t>Chamber type</t>
  </si>
  <si>
    <t>6800-01A</t>
  </si>
  <si>
    <t>Chamber s/n</t>
  </si>
  <si>
    <t>MPF-651358</t>
  </si>
  <si>
    <t>Chamber rev</t>
  </si>
  <si>
    <t>0</t>
  </si>
  <si>
    <t>Chamber cal</t>
  </si>
  <si>
    <t>Fluorometer</t>
  </si>
  <si>
    <t>Flr. Version</t>
  </si>
  <si>
    <t>09:47:44</t>
  </si>
  <si>
    <t>Stability Definition:	gsw (GasEx): Slp&lt;0.1 Std&lt;1 Per=15	A (GasEx): Slp&lt;0.3 Std&lt;1 Per=15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</si>
  <si>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</si>
  <si>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</si>
  <si>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</si>
  <si>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</si>
  <si>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</si>
  <si>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</si>
  <si>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</si>
  <si>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</si>
  <si>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</si>
  <si>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</si>
  <si>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</si>
  <si>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</si>
  <si>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</si>
  <si>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</si>
  <si>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</si>
  <si>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</si>
  <si>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</si>
  <si>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</si>
  <si>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</si>
  <si>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</si>
  <si>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</si>
  <si>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</si>
  <si>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</si>
  <si>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</si>
  <si>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</si>
  <si>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</si>
  <si>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</si>
  <si>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</si>
  <si>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</si>
  <si>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</si>
  <si>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</si>
  <si>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</si>
  <si>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</si>
  <si>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</si>
  <si>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</si>
  <si>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</si>
  <si>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</si>
  <si>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</si>
  <si>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</si>
  <si>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</si>
  <si>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</si>
  <si>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</si>
  <si>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</si>
  <si>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3.52769 78.6416 376.795 615.748 865.838 1037.56 1202.97 1297.99</t>
  </si>
  <si>
    <t>Fs_true</t>
  </si>
  <si>
    <t>-0.02189 99.5473 402.54 601.194 800.717 1000.39 1200.15 1401.01</t>
  </si>
  <si>
    <t>leak_wt</t>
  </si>
  <si>
    <t>Sys</t>
  </si>
  <si>
    <t>UserDefVar</t>
  </si>
  <si>
    <t>GasEx</t>
  </si>
  <si>
    <t>Leak</t>
  </si>
  <si>
    <t>FLR</t>
  </si>
  <si>
    <t>MPF</t>
  </si>
  <si>
    <t>FastKntcs</t>
  </si>
  <si>
    <t>LeafQ</t>
  </si>
  <si>
    <t>Meas</t>
  </si>
  <si>
    <t>Meas2</t>
  </si>
  <si>
    <t>FlrLS</t>
  </si>
  <si>
    <t>FlrStats</t>
  </si>
  <si>
    <t>Match</t>
  </si>
  <si>
    <t>Stability</t>
  </si>
  <si>
    <t>Raw</t>
  </si>
  <si>
    <t>Status2</t>
  </si>
  <si>
    <t>Auxiliary</t>
  </si>
  <si>
    <t>Status</t>
  </si>
  <si>
    <t>obs</t>
  </si>
  <si>
    <t>time</t>
  </si>
  <si>
    <t>elapsed</t>
  </si>
  <si>
    <t>date</t>
  </si>
  <si>
    <t>hhmmss</t>
  </si>
  <si>
    <t>treatment</t>
  </si>
  <si>
    <t>genotype</t>
  </si>
  <si>
    <t>plot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</si>
  <si>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</si>
  <si>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</si>
  <si>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</si>
  <si>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</si>
  <si>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</si>
  <si>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</si>
  <si>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</si>
  <si>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</si>
  <si>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</si>
  <si>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</si>
  <si>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</si>
  <si>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</si>
  <si>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</si>
  <si>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</si>
  <si>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</si>
  <si>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</si>
  <si>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</si>
  <si>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</si>
  <si>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</si>
  <si>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</si>
  <si>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</si>
  <si>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</si>
  <si>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</si>
  <si>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</si>
  <si>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</si>
  <si>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</si>
  <si>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</si>
  <si>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</si>
  <si>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</si>
  <si>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</si>
  <si>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</si>
  <si>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</si>
  <si>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</si>
  <si>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</si>
  <si>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</si>
  <si>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</si>
  <si>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</si>
  <si>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</si>
  <si>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</si>
  <si>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</si>
  <si>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</si>
  <si>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</si>
  <si>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</si>
  <si>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</si>
  <si>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</si>
  <si>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</si>
  <si>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</si>
  <si>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</si>
  <si>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</si>
  <si>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</si>
  <si>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</si>
  <si>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</si>
  <si>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</si>
  <si>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</si>
  <si>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</si>
  <si>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</si>
  <si>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</si>
  <si>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</si>
  <si>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</si>
  <si>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</si>
  <si>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</si>
  <si>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</si>
  <si>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</si>
  <si>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</si>
  <si>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</si>
  <si>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</si>
  <si>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</si>
  <si>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</si>
  <si>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</si>
  <si>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</si>
  <si>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</si>
  <si>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</si>
  <si>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</si>
  <si>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</si>
  <si>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</si>
  <si>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</si>
  <si>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</si>
  <si>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</si>
  <si>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</si>
  <si>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</si>
  <si>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</si>
  <si>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</si>
  <si>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</si>
  <si>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</si>
  <si>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</si>
  <si>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</si>
  <si>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</si>
  <si>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</si>
  <si>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</si>
  <si>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</si>
  <si>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</si>
  <si>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</si>
  <si>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</si>
  <si>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</si>
  <si>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</si>
  <si>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</si>
  <si>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CO2_a</t>
  </si>
  <si>
    <t>CO2_b</t>
  </si>
  <si>
    <t>H2O_a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</si>
  <si>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</si>
  <si>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</si>
  <si>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</si>
  <si>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</si>
  <si>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</si>
  <si>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</si>
  <si>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</si>
  <si>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</si>
  <si>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</si>
  <si>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</si>
  <si>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</si>
  <si>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</si>
  <si>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</si>
  <si>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</si>
  <si>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</si>
  <si>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</si>
  <si>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</si>
  <si>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</si>
  <si>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</si>
  <si>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</si>
  <si>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</si>
  <si>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</si>
  <si>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</si>
  <si>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</si>
  <si>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</si>
  <si>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</si>
  <si>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</si>
  <si>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</si>
  <si>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</si>
  <si>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</si>
  <si>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</si>
  <si>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</si>
  <si>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</si>
  <si>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</si>
  <si>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</si>
  <si>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</si>
  <si>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</si>
  <si>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</si>
  <si>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</si>
  <si>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</si>
  <si>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</si>
  <si>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</si>
  <si>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</si>
  <si>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</si>
  <si>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</si>
  <si>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</si>
  <si>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</si>
  <si>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</si>
  <si>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</si>
  <si>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</si>
  <si>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</si>
  <si>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</si>
  <si>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</si>
  <si>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</si>
  <si>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</si>
  <si>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</si>
  <si>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</si>
  <si>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</si>
  <si>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</si>
  <si>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</si>
  <si>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</si>
  <si>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</si>
  <si>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</si>
  <si>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</si>
  <si>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</si>
  <si>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</si>
  <si>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</si>
  <si>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</si>
  <si>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</si>
  <si>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</si>
  <si>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</si>
  <si>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</si>
  <si>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</si>
  <si>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</si>
  <si>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</si>
  <si>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</si>
  <si>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</si>
  <si>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</si>
  <si>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AccH2O_hum</t>
  </si>
  <si>
    <t>AccH2O_des</t>
  </si>
  <si>
    <t>AccCO2_soda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</si>
  <si>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</si>
  <si>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</si>
  <si>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</si>
  <si>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</si>
  <si>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</si>
  <si>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</si>
  <si>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</si>
  <si>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</si>
  <si>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</si>
  <si>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</si>
  <si>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</si>
  <si>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</si>
  <si>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</si>
  <si>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</si>
  <si>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</si>
  <si>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</si>
  <si>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</si>
  <si>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</si>
  <si>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</si>
  <si>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</si>
  <si>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</si>
  <si>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</si>
  <si>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</si>
  <si>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</si>
  <si>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</si>
  <si>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</si>
  <si>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</si>
  <si>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</si>
  <si>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</si>
  <si>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</si>
  <si>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</si>
  <si>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</si>
  <si>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</si>
  <si>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</si>
  <si>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</si>
  <si>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</si>
  <si>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</si>
  <si>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</si>
  <si>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</si>
  <si>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</si>
  <si>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</si>
  <si>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</si>
  <si>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</si>
  <si>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</si>
  <si>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</si>
  <si>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</si>
  <si>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</si>
  <si>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</si>
  <si>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</si>
  <si>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</si>
  <si>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</si>
  <si>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</si>
  <si>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</si>
  <si>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</si>
  <si>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</si>
  <si>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</si>
  <si>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</si>
  <si>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</si>
  <si>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</si>
  <si>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</si>
  <si>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</si>
  <si>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</si>
  <si>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</si>
  <si>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mV</t>
  </si>
  <si>
    <t>mg</t>
  </si>
  <si>
    <t>hrs</t>
  </si>
  <si>
    <t>ambient</t>
  </si>
  <si>
    <t>WT</t>
  </si>
  <si>
    <t>2</t>
  </si>
  <si>
    <t>-</t>
  </si>
  <si>
    <t>0: Broadleaf</t>
  </si>
  <si>
    <t>2/2</t>
  </si>
  <si>
    <t>5</t>
  </si>
  <si>
    <t>11111111</t>
  </si>
  <si>
    <t>oooooooo</t>
  </si>
  <si>
    <t>off</t>
  </si>
  <si>
    <t>1/2</t>
  </si>
  <si>
    <t>10:19:03</t>
  </si>
  <si>
    <t>Stability Definition:	gsw (GasEx): Slp&lt;0.1 Std&lt;1 Per=15	A (GasEx): Slp&lt;0.2 Std&lt;1 Per=15</t>
  </si>
  <si>
    <t>20190826 10:39:05</t>
  </si>
  <si>
    <t>10:39:05</t>
  </si>
  <si>
    <t>MPF-1143-20190826-10_38_33</t>
  </si>
  <si>
    <t>DARK-1144-20190826-10_38_35</t>
  </si>
  <si>
    <t>10:33:12</t>
  </si>
  <si>
    <t>20190826 10:40:45</t>
  </si>
  <si>
    <t>10:40:45</t>
  </si>
  <si>
    <t>MPF-1145-20190826-10_40_12</t>
  </si>
  <si>
    <t>DARK-1146-20190826-10_40_14</t>
  </si>
  <si>
    <t>10:40:11</t>
  </si>
  <si>
    <t>20190826 10:42:45</t>
  </si>
  <si>
    <t>10:42:45</t>
  </si>
  <si>
    <t>MPF-1147-20190826-10_42_13</t>
  </si>
  <si>
    <t>DARK-1148-20190826-10_42_15</t>
  </si>
  <si>
    <t>10:41:55</t>
  </si>
  <si>
    <t>20190826 10:44:46</t>
  </si>
  <si>
    <t>10:44:46</t>
  </si>
  <si>
    <t>MPF-1149-20190826-10_44_13</t>
  </si>
  <si>
    <t>DARK-1150-20190826-10_44_15</t>
  </si>
  <si>
    <t>10:43:58</t>
  </si>
  <si>
    <t>20190826 10:46:30</t>
  </si>
  <si>
    <t>10:46:30</t>
  </si>
  <si>
    <t>MPF-1151-20190826-10_45_57</t>
  </si>
  <si>
    <t>DARK-1152-20190826-10_45_59</t>
  </si>
  <si>
    <t>10:45:54</t>
  </si>
  <si>
    <t>10:49:01</t>
  </si>
  <si>
    <t>20190826 10:51:02</t>
  </si>
  <si>
    <t>10:51:02</t>
  </si>
  <si>
    <t>MPF-1155-20190826-10_50_29</t>
  </si>
  <si>
    <t>DARK-1156-20190826-10_50_31</t>
  </si>
  <si>
    <t>20190826 10:54:26</t>
  </si>
  <si>
    <t>10:54:26</t>
  </si>
  <si>
    <t>MPF-1159-20190826-10_53_54</t>
  </si>
  <si>
    <t>DARK-1160-20190826-10_53_56</t>
  </si>
  <si>
    <t>10:53:47</t>
  </si>
  <si>
    <t>20190826 10:56:27</t>
  </si>
  <si>
    <t>10:56:27</t>
  </si>
  <si>
    <t>MPF-1161-20190826-10_55_54</t>
  </si>
  <si>
    <t>DARK-1162-20190826-10_55_56</t>
  </si>
  <si>
    <t>10:55:49</t>
  </si>
  <si>
    <t>20190826 10:58:08</t>
  </si>
  <si>
    <t>10:58:08</t>
  </si>
  <si>
    <t>MPF-1163-20190826-10_57_35</t>
  </si>
  <si>
    <t>DARK-1164-20190826-10_57_37</t>
  </si>
  <si>
    <t>10:57:29</t>
  </si>
  <si>
    <t>20190826 10:59:51</t>
  </si>
  <si>
    <t>10:59:51</t>
  </si>
  <si>
    <t>MPF-1165-20190826-10_59_18</t>
  </si>
  <si>
    <t>DARK-1166-20190826-10_59_20</t>
  </si>
  <si>
    <t>10:59:13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</si>
</sst>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Z26"/>
  <sheetViews>
    <sheetView tabSelected="1" workbookViewId="0">
      <selection activeCell="A18" sqref="A18"/>
    </sheetView>
  </sheetViews>
  <sheetFormatPr defaultRowHeight="15" x14ac:dyDescent="0.25"/>
  <sheetData>
    <row r="2" spans="1:234" x14ac:dyDescent="0.25">
      <c r="A2" t="s">
        <v>25</v>
      </c>
      <c r="B2" t="s">
        <v>26</v>
      </c>
      <c r="C2" t="s">
        <v>27</v>
      </c>
      <c r="D2" t="s">
        <v>28</v>
      </c>
    </row>
    <row r="3" spans="1:234" x14ac:dyDescent="0.25">
      <c r="B3">
        <v>4</v>
      </c>
      <c r="C3">
        <v>21</v>
      </c>
      <c r="D3" t="s">
        <v>29</v>
      </c>
    </row>
    <row r="4" spans="1:234" x14ac:dyDescent="0.25">
      <c r="A4" t="s">
        <v>30</v>
      </c>
      <c r="B4" t="s">
        <v>31</v>
      </c>
    </row>
    <row r="5" spans="1:234" x14ac:dyDescent="0.25">
      <c r="B5">
        <v>2</v>
      </c>
    </row>
    <row r="6" spans="1:234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234" x14ac:dyDescent="0.25">
      <c r="B7">
        <v>0</v>
      </c>
      <c r="C7">
        <v>1</v>
      </c>
      <c r="D7">
        <v>0</v>
      </c>
      <c r="E7">
        <v>0</v>
      </c>
    </row>
    <row r="8" spans="1:234" x14ac:dyDescent="0.25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234" x14ac:dyDescent="0.25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234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23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34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234" x14ac:dyDescent="0.25">
      <c r="B13">
        <v>-6276</v>
      </c>
      <c r="C13">
        <v>6.6</v>
      </c>
      <c r="D13">
        <v>1.7090000000000001E-5</v>
      </c>
      <c r="E13">
        <v>3.11</v>
      </c>
      <c r="F13" t="s">
        <v>68</v>
      </c>
      <c r="G13" t="s">
        <v>70</v>
      </c>
      <c r="H13">
        <v>0</v>
      </c>
    </row>
    <row r="14" spans="1:234" x14ac:dyDescent="0.25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73</v>
      </c>
      <c r="H14" t="s">
        <v>73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78</v>
      </c>
      <c r="CB14" t="s">
        <v>78</v>
      </c>
      <c r="CC14" t="s">
        <v>78</v>
      </c>
      <c r="CD14" t="s">
        <v>79</v>
      </c>
      <c r="CE14" t="s">
        <v>79</v>
      </c>
      <c r="CF14" t="s">
        <v>79</v>
      </c>
      <c r="CG14" t="s">
        <v>79</v>
      </c>
      <c r="CH14" t="s">
        <v>30</v>
      </c>
      <c r="CI14" t="s">
        <v>30</v>
      </c>
      <c r="CJ14" t="s">
        <v>30</v>
      </c>
      <c r="CK14" t="s">
        <v>80</v>
      </c>
      <c r="CL14" t="s">
        <v>80</v>
      </c>
      <c r="CM14" t="s">
        <v>80</v>
      </c>
      <c r="CN14" t="s">
        <v>80</v>
      </c>
      <c r="CO14" t="s">
        <v>80</v>
      </c>
      <c r="CP14" t="s">
        <v>80</v>
      </c>
      <c r="CQ14" t="s">
        <v>80</v>
      </c>
      <c r="CR14" t="s">
        <v>80</v>
      </c>
      <c r="CS14" t="s">
        <v>80</v>
      </c>
      <c r="CT14" t="s">
        <v>80</v>
      </c>
      <c r="CU14" t="s">
        <v>80</v>
      </c>
      <c r="CV14" t="s">
        <v>80</v>
      </c>
      <c r="CW14" t="s">
        <v>80</v>
      </c>
      <c r="CX14" t="s">
        <v>80</v>
      </c>
      <c r="CY14" t="s">
        <v>80</v>
      </c>
      <c r="CZ14" t="s">
        <v>80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82</v>
      </c>
      <c r="DN14" t="s">
        <v>82</v>
      </c>
      <c r="DO14" t="s">
        <v>82</v>
      </c>
      <c r="DP14" t="s">
        <v>82</v>
      </c>
      <c r="DQ14" t="s">
        <v>82</v>
      </c>
      <c r="DR14" t="s">
        <v>82</v>
      </c>
      <c r="DS14" t="s">
        <v>82</v>
      </c>
      <c r="DT14" t="s">
        <v>82</v>
      </c>
      <c r="DU14" t="s">
        <v>82</v>
      </c>
      <c r="DV14" t="s">
        <v>82</v>
      </c>
      <c r="DW14" t="s">
        <v>82</v>
      </c>
      <c r="DX14" t="s">
        <v>82</v>
      </c>
      <c r="DY14" t="s">
        <v>82</v>
      </c>
      <c r="DZ14" t="s">
        <v>82</v>
      </c>
      <c r="EA14" t="s">
        <v>82</v>
      </c>
      <c r="EB14" t="s">
        <v>82</v>
      </c>
      <c r="EC14" t="s">
        <v>82</v>
      </c>
      <c r="ED14" t="s">
        <v>83</v>
      </c>
      <c r="EE14" t="s">
        <v>83</v>
      </c>
      <c r="EF14" t="s">
        <v>83</v>
      </c>
      <c r="EG14" t="s">
        <v>83</v>
      </c>
      <c r="EH14" t="s">
        <v>83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84</v>
      </c>
      <c r="EQ14" t="s">
        <v>84</v>
      </c>
      <c r="ER14" t="s">
        <v>85</v>
      </c>
      <c r="ES14" t="s">
        <v>85</v>
      </c>
      <c r="ET14" t="s">
        <v>85</v>
      </c>
      <c r="EU14" t="s">
        <v>85</v>
      </c>
      <c r="EV14" t="s">
        <v>85</v>
      </c>
      <c r="EW14" t="s">
        <v>85</v>
      </c>
      <c r="EX14" t="s">
        <v>85</v>
      </c>
      <c r="EY14" t="s">
        <v>85</v>
      </c>
      <c r="EZ14" t="s">
        <v>85</v>
      </c>
      <c r="FA14" t="s">
        <v>85</v>
      </c>
      <c r="FB14" t="s">
        <v>85</v>
      </c>
      <c r="FC14" t="s">
        <v>86</v>
      </c>
      <c r="FD14" t="s">
        <v>86</v>
      </c>
      <c r="FE14" t="s">
        <v>86</v>
      </c>
      <c r="FF14" t="s">
        <v>86</v>
      </c>
      <c r="FG14" t="s">
        <v>86</v>
      </c>
      <c r="FH14" t="s">
        <v>86</v>
      </c>
      <c r="FI14" t="s">
        <v>86</v>
      </c>
      <c r="FJ14" t="s">
        <v>86</v>
      </c>
      <c r="FK14" t="s">
        <v>86</v>
      </c>
      <c r="FL14" t="s">
        <v>86</v>
      </c>
      <c r="FM14" t="s">
        <v>86</v>
      </c>
      <c r="FN14" t="s">
        <v>86</v>
      </c>
      <c r="FO14" t="s">
        <v>86</v>
      </c>
      <c r="FP14" t="s">
        <v>86</v>
      </c>
      <c r="FQ14" t="s">
        <v>86</v>
      </c>
      <c r="FR14" t="s">
        <v>86</v>
      </c>
      <c r="FS14" t="s">
        <v>86</v>
      </c>
      <c r="FT14" t="s">
        <v>86</v>
      </c>
      <c r="FU14" t="s">
        <v>87</v>
      </c>
      <c r="FV14" t="s">
        <v>87</v>
      </c>
      <c r="FW14" t="s">
        <v>87</v>
      </c>
      <c r="FX14" t="s">
        <v>87</v>
      </c>
      <c r="FY14" t="s">
        <v>87</v>
      </c>
      <c r="FZ14" t="s">
        <v>87</v>
      </c>
      <c r="GA14" t="s">
        <v>87</v>
      </c>
      <c r="GB14" t="s">
        <v>87</v>
      </c>
      <c r="GC14" t="s">
        <v>87</v>
      </c>
      <c r="GD14" t="s">
        <v>87</v>
      </c>
      <c r="GE14" t="s">
        <v>87</v>
      </c>
      <c r="GF14" t="s">
        <v>87</v>
      </c>
      <c r="GG14" t="s">
        <v>87</v>
      </c>
      <c r="GH14" t="s">
        <v>87</v>
      </c>
      <c r="GI14" t="s">
        <v>87</v>
      </c>
      <c r="GJ14" t="s">
        <v>87</v>
      </c>
      <c r="GK14" t="s">
        <v>87</v>
      </c>
      <c r="GL14" t="s">
        <v>87</v>
      </c>
      <c r="GM14" t="s">
        <v>87</v>
      </c>
      <c r="GN14" t="s">
        <v>88</v>
      </c>
      <c r="GO14" t="s">
        <v>88</v>
      </c>
      <c r="GP14" t="s">
        <v>88</v>
      </c>
      <c r="GQ14" t="s">
        <v>88</v>
      </c>
      <c r="GR14" t="s">
        <v>88</v>
      </c>
      <c r="GS14" t="s">
        <v>88</v>
      </c>
      <c r="GT14" t="s">
        <v>88</v>
      </c>
      <c r="GU14" t="s">
        <v>88</v>
      </c>
      <c r="GV14" t="s">
        <v>88</v>
      </c>
      <c r="GW14" t="s">
        <v>88</v>
      </c>
      <c r="GX14" t="s">
        <v>88</v>
      </c>
      <c r="GY14" t="s">
        <v>88</v>
      </c>
      <c r="GZ14" t="s">
        <v>88</v>
      </c>
      <c r="HA14" t="s">
        <v>88</v>
      </c>
      <c r="HB14" t="s">
        <v>88</v>
      </c>
      <c r="HC14" t="s">
        <v>88</v>
      </c>
      <c r="HD14" t="s">
        <v>88</v>
      </c>
      <c r="HE14" t="s">
        <v>88</v>
      </c>
      <c r="HF14" t="s">
        <v>88</v>
      </c>
      <c r="HG14" t="s">
        <v>89</v>
      </c>
      <c r="HH14" t="s">
        <v>89</v>
      </c>
      <c r="HI14" t="s">
        <v>89</v>
      </c>
      <c r="HJ14" t="s">
        <v>89</v>
      </c>
      <c r="HK14" t="s">
        <v>89</v>
      </c>
      <c r="HL14" t="s">
        <v>89</v>
      </c>
      <c r="HM14" t="s">
        <v>89</v>
      </c>
      <c r="HN14" t="s">
        <v>89</v>
      </c>
      <c r="HO14" t="s">
        <v>89</v>
      </c>
      <c r="HP14" t="s">
        <v>89</v>
      </c>
      <c r="HQ14" t="s">
        <v>89</v>
      </c>
      <c r="HR14" t="s">
        <v>89</v>
      </c>
      <c r="HS14" t="s">
        <v>89</v>
      </c>
      <c r="HT14" t="s">
        <v>89</v>
      </c>
      <c r="HU14" t="s">
        <v>89</v>
      </c>
      <c r="HV14" t="s">
        <v>89</v>
      </c>
      <c r="HW14" t="s">
        <v>89</v>
      </c>
      <c r="HX14" t="s">
        <v>89</v>
      </c>
      <c r="HY14" t="s">
        <v>89</v>
      </c>
      <c r="HZ14" t="s">
        <v>89</v>
      </c>
    </row>
    <row r="15" spans="1:234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  <c r="R15" t="s">
        <v>107</v>
      </c>
      <c r="S15" t="s">
        <v>108</v>
      </c>
      <c r="T15" t="s">
        <v>109</v>
      </c>
      <c r="U15" t="s">
        <v>110</v>
      </c>
      <c r="V15" t="s">
        <v>111</v>
      </c>
      <c r="W15" t="s">
        <v>112</v>
      </c>
      <c r="X15" t="s">
        <v>113</v>
      </c>
      <c r="Y15" t="s">
        <v>114</v>
      </c>
      <c r="Z15" t="s">
        <v>115</v>
      </c>
      <c r="AA15" t="s">
        <v>116</v>
      </c>
      <c r="AB15" t="s">
        <v>117</v>
      </c>
      <c r="AC15" t="s">
        <v>118</v>
      </c>
      <c r="AD15" t="s">
        <v>119</v>
      </c>
      <c r="AE15" t="s">
        <v>120</v>
      </c>
      <c r="AF15" t="s">
        <v>121</v>
      </c>
      <c r="AG15" t="s">
        <v>122</v>
      </c>
      <c r="AH15" t="s">
        <v>123</v>
      </c>
      <c r="AI15" t="s">
        <v>75</v>
      </c>
      <c r="AJ15" t="s">
        <v>124</v>
      </c>
      <c r="AK15" t="s">
        <v>125</v>
      </c>
      <c r="AL15" t="s">
        <v>126</v>
      </c>
      <c r="AM15" t="s">
        <v>127</v>
      </c>
      <c r="AN15" t="s">
        <v>128</v>
      </c>
      <c r="AO15" t="s">
        <v>129</v>
      </c>
      <c r="AP15" t="s">
        <v>130</v>
      </c>
      <c r="AQ15" t="s">
        <v>131</v>
      </c>
      <c r="AR15" t="s">
        <v>132</v>
      </c>
      <c r="AS15" t="s">
        <v>133</v>
      </c>
      <c r="AT15" t="s">
        <v>134</v>
      </c>
      <c r="AU15" t="s">
        <v>135</v>
      </c>
      <c r="AV15" t="s">
        <v>136</v>
      </c>
      <c r="AW15" t="s">
        <v>137</v>
      </c>
      <c r="AX15" t="s">
        <v>138</v>
      </c>
      <c r="AY15" t="s">
        <v>139</v>
      </c>
      <c r="AZ15" t="s">
        <v>140</v>
      </c>
      <c r="BA15" t="s">
        <v>141</v>
      </c>
      <c r="BB15" t="s">
        <v>142</v>
      </c>
      <c r="BC15" t="s">
        <v>143</v>
      </c>
      <c r="BD15" t="s">
        <v>144</v>
      </c>
      <c r="BE15" t="s">
        <v>145</v>
      </c>
      <c r="BF15" t="s">
        <v>146</v>
      </c>
      <c r="BG15" t="s">
        <v>147</v>
      </c>
      <c r="BH15" t="s">
        <v>148</v>
      </c>
      <c r="BI15" t="s">
        <v>149</v>
      </c>
      <c r="BJ15" t="s">
        <v>150</v>
      </c>
      <c r="BK15" t="s">
        <v>151</v>
      </c>
      <c r="BL15" t="s">
        <v>152</v>
      </c>
      <c r="BM15" t="s">
        <v>153</v>
      </c>
      <c r="BN15" t="s">
        <v>154</v>
      </c>
      <c r="BO15" t="s">
        <v>155</v>
      </c>
      <c r="BP15" t="s">
        <v>156</v>
      </c>
      <c r="BQ15" t="s">
        <v>157</v>
      </c>
      <c r="BR15" t="s">
        <v>158</v>
      </c>
      <c r="BS15" t="s">
        <v>159</v>
      </c>
      <c r="BT15" t="s">
        <v>152</v>
      </c>
      <c r="BU15" t="s">
        <v>160</v>
      </c>
      <c r="BV15" t="s">
        <v>129</v>
      </c>
      <c r="BW15" t="s">
        <v>161</v>
      </c>
      <c r="BX15" t="s">
        <v>162</v>
      </c>
      <c r="BY15" t="s">
        <v>163</v>
      </c>
      <c r="BZ15" t="s">
        <v>164</v>
      </c>
      <c r="CA15" t="s">
        <v>165</v>
      </c>
      <c r="CB15" t="s">
        <v>166</v>
      </c>
      <c r="CC15" t="s">
        <v>167</v>
      </c>
      <c r="CD15" t="s">
        <v>168</v>
      </c>
      <c r="CE15" t="s">
        <v>169</v>
      </c>
      <c r="CF15" t="s">
        <v>170</v>
      </c>
      <c r="CG15" t="s">
        <v>171</v>
      </c>
      <c r="CH15" t="s">
        <v>172</v>
      </c>
      <c r="CI15" t="s">
        <v>173</v>
      </c>
      <c r="CJ15" t="s">
        <v>174</v>
      </c>
      <c r="CK15" t="s">
        <v>98</v>
      </c>
      <c r="CL15" t="s">
        <v>175</v>
      </c>
      <c r="CM15" t="s">
        <v>176</v>
      </c>
      <c r="CN15" t="s">
        <v>177</v>
      </c>
      <c r="CO15" t="s">
        <v>178</v>
      </c>
      <c r="CP15" t="s">
        <v>179</v>
      </c>
      <c r="CQ15" t="s">
        <v>180</v>
      </c>
      <c r="CR15" t="s">
        <v>181</v>
      </c>
      <c r="CS15" t="s">
        <v>182</v>
      </c>
      <c r="CT15" t="s">
        <v>183</v>
      </c>
      <c r="CU15" t="s">
        <v>184</v>
      </c>
      <c r="CV15" t="s">
        <v>185</v>
      </c>
      <c r="CW15" t="s">
        <v>186</v>
      </c>
      <c r="CX15" t="s">
        <v>187</v>
      </c>
      <c r="CY15" t="s">
        <v>188</v>
      </c>
      <c r="CZ15" t="s">
        <v>189</v>
      </c>
      <c r="DA15" t="s">
        <v>190</v>
      </c>
      <c r="DB15" t="s">
        <v>191</v>
      </c>
      <c r="DC15" t="s">
        <v>192</v>
      </c>
      <c r="DD15" t="s">
        <v>193</v>
      </c>
      <c r="DE15" t="s">
        <v>194</v>
      </c>
      <c r="DF15" t="s">
        <v>195</v>
      </c>
      <c r="DG15" t="s">
        <v>196</v>
      </c>
      <c r="DH15" t="s">
        <v>197</v>
      </c>
      <c r="DI15" t="s">
        <v>198</v>
      </c>
      <c r="DJ15" t="s">
        <v>199</v>
      </c>
      <c r="DK15" t="s">
        <v>200</v>
      </c>
      <c r="DL15" t="s">
        <v>201</v>
      </c>
      <c r="DM15" t="s">
        <v>202</v>
      </c>
      <c r="DN15" t="s">
        <v>203</v>
      </c>
      <c r="DO15" t="s">
        <v>204</v>
      </c>
      <c r="DP15" t="s">
        <v>205</v>
      </c>
      <c r="DQ15" t="s">
        <v>206</v>
      </c>
      <c r="DR15" t="s">
        <v>207</v>
      </c>
      <c r="DS15" t="s">
        <v>208</v>
      </c>
      <c r="DT15" t="s">
        <v>209</v>
      </c>
      <c r="DU15" t="s">
        <v>210</v>
      </c>
      <c r="DV15" t="s">
        <v>211</v>
      </c>
      <c r="DW15" t="s">
        <v>212</v>
      </c>
      <c r="DX15" t="s">
        <v>213</v>
      </c>
      <c r="DY15" t="s">
        <v>214</v>
      </c>
      <c r="DZ15" t="s">
        <v>215</v>
      </c>
      <c r="EA15" t="s">
        <v>216</v>
      </c>
      <c r="EB15" t="s">
        <v>217</v>
      </c>
      <c r="EC15" t="s">
        <v>218</v>
      </c>
      <c r="ED15" t="s">
        <v>219</v>
      </c>
      <c r="EE15" t="s">
        <v>220</v>
      </c>
      <c r="EF15" t="s">
        <v>221</v>
      </c>
      <c r="EG15" t="s">
        <v>222</v>
      </c>
      <c r="EH15" t="s">
        <v>223</v>
      </c>
      <c r="EI15" t="s">
        <v>91</v>
      </c>
      <c r="EJ15" t="s">
        <v>94</v>
      </c>
      <c r="EK15" t="s">
        <v>224</v>
      </c>
      <c r="EL15" t="s">
        <v>225</v>
      </c>
      <c r="EM15" t="s">
        <v>226</v>
      </c>
      <c r="EN15" t="s">
        <v>227</v>
      </c>
      <c r="EO15" t="s">
        <v>228</v>
      </c>
      <c r="EP15" t="s">
        <v>229</v>
      </c>
      <c r="EQ15" t="s">
        <v>230</v>
      </c>
      <c r="ER15" t="s">
        <v>231</v>
      </c>
      <c r="ES15" t="s">
        <v>232</v>
      </c>
      <c r="ET15" t="s">
        <v>233</v>
      </c>
      <c r="EU15" t="s">
        <v>234</v>
      </c>
      <c r="EV15" t="s">
        <v>235</v>
      </c>
      <c r="EW15" t="s">
        <v>236</v>
      </c>
      <c r="EX15" t="s">
        <v>237</v>
      </c>
      <c r="EY15" t="s">
        <v>238</v>
      </c>
      <c r="EZ15" t="s">
        <v>239</v>
      </c>
      <c r="FA15" t="s">
        <v>240</v>
      </c>
      <c r="FB15" t="s">
        <v>241</v>
      </c>
      <c r="FC15" t="s">
        <v>242</v>
      </c>
      <c r="FD15" t="s">
        <v>243</v>
      </c>
      <c r="FE15" t="s">
        <v>244</v>
      </c>
      <c r="FF15" t="s">
        <v>245</v>
      </c>
      <c r="FG15" t="s">
        <v>246</v>
      </c>
      <c r="FH15" t="s">
        <v>247</v>
      </c>
      <c r="FI15" t="s">
        <v>248</v>
      </c>
      <c r="FJ15" t="s">
        <v>249</v>
      </c>
      <c r="FK15" t="s">
        <v>250</v>
      </c>
      <c r="FL15" t="s">
        <v>251</v>
      </c>
      <c r="FM15" t="s">
        <v>252</v>
      </c>
      <c r="FN15" t="s">
        <v>253</v>
      </c>
      <c r="FO15" t="s">
        <v>254</v>
      </c>
      <c r="FP15" t="s">
        <v>255</v>
      </c>
      <c r="FQ15" t="s">
        <v>256</v>
      </c>
      <c r="FR15" t="s">
        <v>257</v>
      </c>
      <c r="FS15" t="s">
        <v>258</v>
      </c>
      <c r="FT15" t="s">
        <v>259</v>
      </c>
      <c r="FU15" t="s">
        <v>260</v>
      </c>
      <c r="FV15" t="s">
        <v>261</v>
      </c>
      <c r="FW15" t="s">
        <v>262</v>
      </c>
      <c r="FX15" t="s">
        <v>263</v>
      </c>
      <c r="FY15" t="s">
        <v>264</v>
      </c>
      <c r="FZ15" t="s">
        <v>265</v>
      </c>
      <c r="GA15" t="s">
        <v>266</v>
      </c>
      <c r="GB15" t="s">
        <v>267</v>
      </c>
      <c r="GC15" t="s">
        <v>268</v>
      </c>
      <c r="GD15" t="s">
        <v>269</v>
      </c>
      <c r="GE15" t="s">
        <v>270</v>
      </c>
      <c r="GF15" t="s">
        <v>271</v>
      </c>
      <c r="GG15" t="s">
        <v>272</v>
      </c>
      <c r="GH15" t="s">
        <v>273</v>
      </c>
      <c r="GI15" t="s">
        <v>274</v>
      </c>
      <c r="GJ15" t="s">
        <v>275</v>
      </c>
      <c r="GK15" t="s">
        <v>276</v>
      </c>
      <c r="GL15" t="s">
        <v>277</v>
      </c>
      <c r="GM15" t="s">
        <v>278</v>
      </c>
      <c r="GN15" t="s">
        <v>279</v>
      </c>
      <c r="GO15" t="s">
        <v>280</v>
      </c>
      <c r="GP15" t="s">
        <v>281</v>
      </c>
      <c r="GQ15" t="s">
        <v>282</v>
      </c>
      <c r="GR15" t="s">
        <v>283</v>
      </c>
      <c r="GS15" t="s">
        <v>284</v>
      </c>
      <c r="GT15" t="s">
        <v>285</v>
      </c>
      <c r="GU15" t="s">
        <v>286</v>
      </c>
      <c r="GV15" t="s">
        <v>287</v>
      </c>
      <c r="GW15" t="s">
        <v>288</v>
      </c>
      <c r="GX15" t="s">
        <v>289</v>
      </c>
      <c r="GY15" t="s">
        <v>290</v>
      </c>
      <c r="GZ15" t="s">
        <v>291</v>
      </c>
      <c r="HA15" t="s">
        <v>292</v>
      </c>
      <c r="HB15" t="s">
        <v>293</v>
      </c>
      <c r="HC15" t="s">
        <v>294</v>
      </c>
      <c r="HD15" t="s">
        <v>295</v>
      </c>
      <c r="HE15" t="s">
        <v>296</v>
      </c>
      <c r="HF15" t="s">
        <v>297</v>
      </c>
      <c r="HG15" t="s">
        <v>298</v>
      </c>
      <c r="HH15" t="s">
        <v>299</v>
      </c>
      <c r="HI15" t="s">
        <v>300</v>
      </c>
      <c r="HJ15" t="s">
        <v>301</v>
      </c>
      <c r="HK15" t="s">
        <v>302</v>
      </c>
      <c r="HL15" t="s">
        <v>303</v>
      </c>
      <c r="HM15" t="s">
        <v>304</v>
      </c>
      <c r="HN15" t="s">
        <v>305</v>
      </c>
      <c r="HO15" t="s">
        <v>306</v>
      </c>
      <c r="HP15" t="s">
        <v>307</v>
      </c>
      <c r="HQ15" t="s">
        <v>308</v>
      </c>
      <c r="HR15" t="s">
        <v>309</v>
      </c>
      <c r="HS15" t="s">
        <v>310</v>
      </c>
      <c r="HT15" t="s">
        <v>311</v>
      </c>
      <c r="HU15" t="s">
        <v>312</v>
      </c>
      <c r="HV15" t="s">
        <v>313</v>
      </c>
      <c r="HW15" t="s">
        <v>314</v>
      </c>
      <c r="HX15" t="s">
        <v>315</v>
      </c>
      <c r="HY15" t="s">
        <v>316</v>
      </c>
      <c r="HZ15" t="s">
        <v>317</v>
      </c>
    </row>
    <row r="16" spans="1:234" x14ac:dyDescent="0.25">
      <c r="B16" t="s">
        <v>318</v>
      </c>
      <c r="C16" t="s">
        <v>318</v>
      </c>
      <c r="I16" t="s">
        <v>318</v>
      </c>
      <c r="J16" t="s">
        <v>319</v>
      </c>
      <c r="K16" t="s">
        <v>320</v>
      </c>
      <c r="L16" t="s">
        <v>321</v>
      </c>
      <c r="M16" t="s">
        <v>321</v>
      </c>
      <c r="N16" t="s">
        <v>180</v>
      </c>
      <c r="O16" t="s">
        <v>180</v>
      </c>
      <c r="P16" t="s">
        <v>319</v>
      </c>
      <c r="Q16" t="s">
        <v>319</v>
      </c>
      <c r="R16" t="s">
        <v>319</v>
      </c>
      <c r="S16" t="s">
        <v>319</v>
      </c>
      <c r="T16" t="s">
        <v>322</v>
      </c>
      <c r="U16" t="s">
        <v>323</v>
      </c>
      <c r="V16" t="s">
        <v>323</v>
      </c>
      <c r="W16" t="s">
        <v>324</v>
      </c>
      <c r="X16" t="s">
        <v>325</v>
      </c>
      <c r="Y16" t="s">
        <v>324</v>
      </c>
      <c r="Z16" t="s">
        <v>324</v>
      </c>
      <c r="AA16" t="s">
        <v>324</v>
      </c>
      <c r="AB16" t="s">
        <v>322</v>
      </c>
      <c r="AC16" t="s">
        <v>322</v>
      </c>
      <c r="AD16" t="s">
        <v>322</v>
      </c>
      <c r="AE16" t="s">
        <v>322</v>
      </c>
      <c r="AI16" t="s">
        <v>326</v>
      </c>
      <c r="AJ16" t="s">
        <v>325</v>
      </c>
      <c r="AL16" t="s">
        <v>325</v>
      </c>
      <c r="AM16" t="s">
        <v>326</v>
      </c>
      <c r="AS16" t="s">
        <v>320</v>
      </c>
      <c r="AY16" t="s">
        <v>320</v>
      </c>
      <c r="AZ16" t="s">
        <v>320</v>
      </c>
      <c r="BA16" t="s">
        <v>320</v>
      </c>
      <c r="BC16" t="s">
        <v>327</v>
      </c>
      <c r="BM16" t="s">
        <v>328</v>
      </c>
      <c r="BN16" t="s">
        <v>328</v>
      </c>
      <c r="BO16" t="s">
        <v>328</v>
      </c>
      <c r="BP16" t="s">
        <v>320</v>
      </c>
      <c r="BR16" t="s">
        <v>329</v>
      </c>
      <c r="BU16" t="s">
        <v>328</v>
      </c>
      <c r="BZ16" t="s">
        <v>318</v>
      </c>
      <c r="CA16" t="s">
        <v>318</v>
      </c>
      <c r="CB16" t="s">
        <v>318</v>
      </c>
      <c r="CC16" t="s">
        <v>318</v>
      </c>
      <c r="CD16" t="s">
        <v>320</v>
      </c>
      <c r="CE16" t="s">
        <v>320</v>
      </c>
      <c r="CG16" t="s">
        <v>330</v>
      </c>
      <c r="CH16" t="s">
        <v>331</v>
      </c>
      <c r="CK16" t="s">
        <v>318</v>
      </c>
      <c r="CL16" t="s">
        <v>321</v>
      </c>
      <c r="CM16" t="s">
        <v>321</v>
      </c>
      <c r="CN16" t="s">
        <v>332</v>
      </c>
      <c r="CO16" t="s">
        <v>332</v>
      </c>
      <c r="CP16" t="s">
        <v>326</v>
      </c>
      <c r="CQ16" t="s">
        <v>324</v>
      </c>
      <c r="CR16" t="s">
        <v>324</v>
      </c>
      <c r="CS16" t="s">
        <v>323</v>
      </c>
      <c r="CT16" t="s">
        <v>323</v>
      </c>
      <c r="CU16" t="s">
        <v>323</v>
      </c>
      <c r="CV16" t="s">
        <v>323</v>
      </c>
      <c r="CW16" t="s">
        <v>323</v>
      </c>
      <c r="CX16" t="s">
        <v>333</v>
      </c>
      <c r="CY16" t="s">
        <v>320</v>
      </c>
      <c r="CZ16" t="s">
        <v>320</v>
      </c>
      <c r="DA16" t="s">
        <v>321</v>
      </c>
      <c r="DB16" t="s">
        <v>321</v>
      </c>
      <c r="DC16" t="s">
        <v>321</v>
      </c>
      <c r="DD16" t="s">
        <v>332</v>
      </c>
      <c r="DE16" t="s">
        <v>321</v>
      </c>
      <c r="DF16" t="s">
        <v>321</v>
      </c>
      <c r="DG16" t="s">
        <v>332</v>
      </c>
      <c r="DH16" t="s">
        <v>332</v>
      </c>
      <c r="DI16" t="s">
        <v>324</v>
      </c>
      <c r="DJ16" t="s">
        <v>324</v>
      </c>
      <c r="DK16" t="s">
        <v>323</v>
      </c>
      <c r="DL16" t="s">
        <v>323</v>
      </c>
      <c r="DM16" t="s">
        <v>320</v>
      </c>
      <c r="DR16" t="s">
        <v>320</v>
      </c>
      <c r="DU16" t="s">
        <v>323</v>
      </c>
      <c r="DV16" t="s">
        <v>323</v>
      </c>
      <c r="DW16" t="s">
        <v>323</v>
      </c>
      <c r="DX16" t="s">
        <v>323</v>
      </c>
      <c r="DY16" t="s">
        <v>323</v>
      </c>
      <c r="DZ16" t="s">
        <v>320</v>
      </c>
      <c r="EA16" t="s">
        <v>320</v>
      </c>
      <c r="EB16" t="s">
        <v>320</v>
      </c>
      <c r="EC16" t="s">
        <v>318</v>
      </c>
      <c r="EE16" t="s">
        <v>334</v>
      </c>
      <c r="EF16" t="s">
        <v>334</v>
      </c>
      <c r="EH16" t="s">
        <v>318</v>
      </c>
      <c r="EI16" t="s">
        <v>335</v>
      </c>
      <c r="EL16" t="s">
        <v>336</v>
      </c>
      <c r="EM16" t="s">
        <v>337</v>
      </c>
      <c r="EN16" t="s">
        <v>336</v>
      </c>
      <c r="EO16" t="s">
        <v>337</v>
      </c>
      <c r="EP16" t="s">
        <v>325</v>
      </c>
      <c r="EQ16" t="s">
        <v>325</v>
      </c>
      <c r="ER16" t="s">
        <v>320</v>
      </c>
      <c r="ES16" t="s">
        <v>338</v>
      </c>
      <c r="ET16" t="s">
        <v>320</v>
      </c>
      <c r="EV16" t="s">
        <v>319</v>
      </c>
      <c r="EW16" t="s">
        <v>339</v>
      </c>
      <c r="EX16" t="s">
        <v>319</v>
      </c>
      <c r="FC16" t="s">
        <v>340</v>
      </c>
      <c r="FD16" t="s">
        <v>340</v>
      </c>
      <c r="FQ16" t="s">
        <v>340</v>
      </c>
      <c r="FR16" t="s">
        <v>340</v>
      </c>
      <c r="FS16" t="s">
        <v>341</v>
      </c>
      <c r="FT16" t="s">
        <v>341</v>
      </c>
      <c r="FU16" t="s">
        <v>323</v>
      </c>
      <c r="FV16" t="s">
        <v>323</v>
      </c>
      <c r="FW16" t="s">
        <v>325</v>
      </c>
      <c r="FX16" t="s">
        <v>323</v>
      </c>
      <c r="FY16" t="s">
        <v>332</v>
      </c>
      <c r="FZ16" t="s">
        <v>325</v>
      </c>
      <c r="GA16" t="s">
        <v>325</v>
      </c>
      <c r="GC16" t="s">
        <v>340</v>
      </c>
      <c r="GD16" t="s">
        <v>340</v>
      </c>
      <c r="GE16" t="s">
        <v>340</v>
      </c>
      <c r="GF16" t="s">
        <v>340</v>
      </c>
      <c r="GG16" t="s">
        <v>340</v>
      </c>
      <c r="GH16" t="s">
        <v>340</v>
      </c>
      <c r="GI16" t="s">
        <v>340</v>
      </c>
      <c r="GJ16" t="s">
        <v>342</v>
      </c>
      <c r="GK16" t="s">
        <v>342</v>
      </c>
      <c r="GL16" t="s">
        <v>342</v>
      </c>
      <c r="GM16" t="s">
        <v>343</v>
      </c>
      <c r="GN16" t="s">
        <v>340</v>
      </c>
      <c r="GO16" t="s">
        <v>340</v>
      </c>
      <c r="GP16" t="s">
        <v>340</v>
      </c>
      <c r="GQ16" t="s">
        <v>340</v>
      </c>
      <c r="GR16" t="s">
        <v>340</v>
      </c>
      <c r="GS16" t="s">
        <v>340</v>
      </c>
      <c r="GT16" t="s">
        <v>340</v>
      </c>
      <c r="GU16" t="s">
        <v>340</v>
      </c>
      <c r="GV16" t="s">
        <v>340</v>
      </c>
      <c r="GW16" t="s">
        <v>340</v>
      </c>
      <c r="GX16" t="s">
        <v>340</v>
      </c>
      <c r="GY16" t="s">
        <v>340</v>
      </c>
      <c r="HF16" t="s">
        <v>340</v>
      </c>
      <c r="HG16" t="s">
        <v>325</v>
      </c>
      <c r="HH16" t="s">
        <v>325</v>
      </c>
      <c r="HI16" t="s">
        <v>336</v>
      </c>
      <c r="HJ16" t="s">
        <v>337</v>
      </c>
      <c r="HL16" t="s">
        <v>326</v>
      </c>
      <c r="HM16" t="s">
        <v>326</v>
      </c>
      <c r="HN16" t="s">
        <v>323</v>
      </c>
      <c r="HO16" t="s">
        <v>323</v>
      </c>
      <c r="HP16" t="s">
        <v>323</v>
      </c>
      <c r="HQ16" t="s">
        <v>323</v>
      </c>
      <c r="HR16" t="s">
        <v>323</v>
      </c>
      <c r="HS16" t="s">
        <v>325</v>
      </c>
      <c r="HT16" t="s">
        <v>325</v>
      </c>
      <c r="HU16" t="s">
        <v>325</v>
      </c>
      <c r="HV16" t="s">
        <v>323</v>
      </c>
      <c r="HW16" t="s">
        <v>321</v>
      </c>
      <c r="HX16" t="s">
        <v>332</v>
      </c>
      <c r="HY16" t="s">
        <v>325</v>
      </c>
      <c r="HZ16" t="s">
        <v>325</v>
      </c>
    </row>
    <row r="17" spans="1:234" x14ac:dyDescent="0.25">
      <c r="A17">
        <v>1</v>
      </c>
      <c r="B17">
        <v>1566833945.5</v>
      </c>
      <c r="C17">
        <v>1921.9000000953699</v>
      </c>
      <c r="D17" t="s">
        <v>357</v>
      </c>
      <c r="E17" t="s">
        <v>358</v>
      </c>
      <c r="F17" t="s">
        <v>344</v>
      </c>
      <c r="G17" t="s">
        <v>345</v>
      </c>
      <c r="H17" t="s">
        <v>346</v>
      </c>
      <c r="I17">
        <v>1566833945.5</v>
      </c>
      <c r="J17">
        <f t="shared" ref="J17:J26" si="0">CP17*AK17*(CN17-CO17)/(100*CH17*(1000-AK17*CN17))</f>
        <v>3.6481898656727536E-3</v>
      </c>
      <c r="K17">
        <f t="shared" ref="K17:K26" si="1">CP17*AK17*(CM17-CL17*(1000-AK17*CO17)/(1000-AK17*CN17))/(100*CH17)</f>
        <v>25.89015597819925</v>
      </c>
      <c r="L17">
        <f t="shared" ref="L17:L26" si="2">CL17 - IF(AK17&gt;1, K17*CH17*100/(AM17*CX17), 0)</f>
        <v>367.30599999999998</v>
      </c>
      <c r="M17">
        <f t="shared" ref="M17:M26" si="3">((S17-J17/2)*L17-K17)/(S17+J17/2)</f>
        <v>162.85778462416323</v>
      </c>
      <c r="N17">
        <f t="shared" ref="N17:N26" si="4">M17*(CQ17+CR17)/1000</f>
        <v>16.200293580692399</v>
      </c>
      <c r="O17">
        <f t="shared" ref="O17:O26" si="5">(CL17 - IF(AK17&gt;1, K17*CH17*100/(AM17*CX17), 0))*(CQ17+CR17)/1000</f>
        <v>36.537799207339397</v>
      </c>
      <c r="P17">
        <f t="shared" ref="P17:P26" si="6">2/((1/R17-1/Q17)+SIGN(R17)*SQRT((1/R17-1/Q17)*(1/R17-1/Q17) + 4*CI17/((CI17+1)*(CI17+1))*(2*1/R17*1/Q17-1/Q17*1/Q17)))</f>
        <v>0.21991871390886716</v>
      </c>
      <c r="Q17">
        <f t="shared" ref="Q17:Q26" si="7">AH17+AG17*CH17+AF17*CH17*CH17</f>
        <v>2.2504264101760709</v>
      </c>
      <c r="R17">
        <f t="shared" ref="R17:R26" si="8">J17*(1000-(1000*0.61365*EXP(17.502*V17/(240.97+V17))/(CQ17+CR17)+CN17)/2)/(1000*0.61365*EXP(17.502*V17/(240.97+V17))/(CQ17+CR17)-CN17)</f>
        <v>0.20863873471922834</v>
      </c>
      <c r="S17">
        <f t="shared" ref="S17:S26" si="9">1/((CI17+1)/(P17/1.6)+1/(Q17/1.37)) + CI17/((CI17+1)/(P17/1.6) + CI17/(Q17/1.37))</f>
        <v>0.13136443867672781</v>
      </c>
      <c r="T17">
        <f t="shared" ref="T17:T26" si="10">(CE17*CG17)</f>
        <v>330.42887106026012</v>
      </c>
      <c r="U17">
        <f t="shared" ref="U17:U26" si="11">(CS17+(T17+2*0.95*0.0000000567*(((CS17+$B$7)+273)^4-(CS17+273)^4)-44100*J17)/(1.84*29.3*Q17+8*0.95*0.0000000567*(CS17+273)^3))</f>
        <v>27.550258111779602</v>
      </c>
      <c r="V17">
        <f t="shared" ref="V17:V26" si="12">($C$7*CT17+$D$7*CU17+$E$7*U17)</f>
        <v>26.9816</v>
      </c>
      <c r="W17">
        <f t="shared" ref="W17:W26" si="13">0.61365*EXP(17.502*V17/(240.97+V17))</f>
        <v>3.5752935991790924</v>
      </c>
      <c r="X17">
        <f t="shared" ref="X17:X26" si="14">(Y17/Z17*100)</f>
        <v>54.925685227452462</v>
      </c>
      <c r="Y17">
        <f t="shared" ref="Y17:Y26" si="15">CN17*(CQ17+CR17)/1000</f>
        <v>1.8836305544979299</v>
      </c>
      <c r="Z17">
        <f t="shared" ref="Z17:Z26" si="16">0.61365*EXP(17.502*CS17/(240.97+CS17))</f>
        <v>3.4294165775040177</v>
      </c>
      <c r="AA17">
        <f t="shared" ref="AA17:AA26" si="17">(W17-CN17*(CQ17+CR17)/1000)</f>
        <v>1.6916630446811625</v>
      </c>
      <c r="AB17">
        <f t="shared" ref="AB17:AB26" si="18">(-J17*44100)</f>
        <v>-160.88517307616843</v>
      </c>
      <c r="AC17">
        <f t="shared" ref="AC17:AC26" si="19">2*29.3*Q17*0.92*(CS17-V17)</f>
        <v>-85.813164454754173</v>
      </c>
      <c r="AD17">
        <f t="shared" ref="AD17:AD26" si="20">2*0.95*0.0000000567*(((CS17+$B$7)+273)^4-(V17+273)^4)</f>
        <v>-8.19875451466981</v>
      </c>
      <c r="AE17">
        <f t="shared" ref="AE17:AE26" si="21">T17+AD17+AB17+AC17</f>
        <v>75.531779014667705</v>
      </c>
      <c r="AF17">
        <v>-4.1195227883642903E-2</v>
      </c>
      <c r="AG17">
        <v>4.6245252199562603E-2</v>
      </c>
      <c r="AH17">
        <v>3.4559831007898398</v>
      </c>
      <c r="AI17">
        <v>0</v>
      </c>
      <c r="AJ17">
        <v>0</v>
      </c>
      <c r="AK17">
        <f t="shared" ref="AK17:AK26" si="22">IF(AI17*$H$13&gt;=AM17,1,(AM17/(AM17-AI17*$H$13)))</f>
        <v>1</v>
      </c>
      <c r="AL17">
        <f t="shared" ref="AL17:AL26" si="23">(AK17-1)*100</f>
        <v>0</v>
      </c>
      <c r="AM17">
        <f t="shared" ref="AM17:AM26" si="24">MAX(0,($B$13+$C$13*CX17)/(1+$D$13*CX17)*CQ17/(CS17+273)*$E$13)</f>
        <v>52658.503396506851</v>
      </c>
      <c r="AN17">
        <v>0</v>
      </c>
      <c r="AO17">
        <v>153.529411764706</v>
      </c>
      <c r="AP17">
        <v>602.07899999999995</v>
      </c>
      <c r="AQ17">
        <f t="shared" ref="AQ17:AQ26" si="25">AP17-AO17</f>
        <v>448.54958823529398</v>
      </c>
      <c r="AR17">
        <f t="shared" ref="AR17:AR26" si="26">AQ17/AP17</f>
        <v>0.74500121783901119</v>
      </c>
      <c r="AS17">
        <v>58.562583744446698</v>
      </c>
      <c r="AT17" t="s">
        <v>359</v>
      </c>
      <c r="AU17">
        <v>1.9493499999999999</v>
      </c>
      <c r="AV17">
        <v>1.3495999999999999</v>
      </c>
      <c r="AW17">
        <f t="shared" ref="AW17:AW26" si="27">1-AU17/AV17</f>
        <v>-0.44439093064611734</v>
      </c>
      <c r="AX17">
        <v>0.5</v>
      </c>
      <c r="AY17">
        <f t="shared" ref="AY17:AY26" si="28">CE17</f>
        <v>1685.8571999999999</v>
      </c>
      <c r="AZ17">
        <f t="shared" ref="AZ17:AZ26" si="29">K17</f>
        <v>25.89015597819925</v>
      </c>
      <c r="BA17">
        <f t="shared" ref="BA17:BA26" si="30">AW17*AX17*AY17</f>
        <v>-374.58982502222875</v>
      </c>
      <c r="BB17">
        <f t="shared" ref="BB17:BB26" si="31">BG17/AV17</f>
        <v>3.6970954356846479</v>
      </c>
      <c r="BC17">
        <f t="shared" ref="BC17:BC26" si="32">(AZ17-AS17)/AY17</f>
        <v>-1.9380305619151762E-2</v>
      </c>
      <c r="BD17">
        <f t="shared" ref="BD17:BD26" si="33">(AP17-AV17)/AV17</f>
        <v>445.1166271487848</v>
      </c>
      <c r="BE17" t="s">
        <v>360</v>
      </c>
      <c r="BF17">
        <v>-3.64</v>
      </c>
      <c r="BG17">
        <f t="shared" ref="BG17:BG26" si="34">AV17-BF17</f>
        <v>4.9896000000000003</v>
      </c>
      <c r="BH17">
        <f t="shared" ref="BH17:BH26" si="35">(AV17-AU17)/(AV17-BF17)</f>
        <v>-0.12020001603334936</v>
      </c>
      <c r="BI17">
        <f t="shared" ref="BI17:BI26" si="36">(AP17-AV17)/(AP17-BF17)</f>
        <v>0.9917625169426747</v>
      </c>
      <c r="BJ17">
        <f t="shared" ref="BJ17:BJ26" si="37">(AV17-AU17)/(AV17-AO17)</f>
        <v>3.9410615182472967E-3</v>
      </c>
      <c r="BK17">
        <f t="shared" ref="BK17:BK26" si="38">(AP17-AV17)/(AP17-AO17)</f>
        <v>1.3392708760773124</v>
      </c>
      <c r="BL17">
        <v>1143</v>
      </c>
      <c r="BM17">
        <v>300</v>
      </c>
      <c r="BN17">
        <v>300</v>
      </c>
      <c r="BO17">
        <v>300</v>
      </c>
      <c r="BP17">
        <v>10458.799999999999</v>
      </c>
      <c r="BQ17">
        <v>1.3495999999999999</v>
      </c>
      <c r="BR17">
        <v>-7.0155299999999999E-3</v>
      </c>
      <c r="BS17">
        <v>1.01112</v>
      </c>
      <c r="BT17" t="s">
        <v>347</v>
      </c>
      <c r="BU17" t="s">
        <v>347</v>
      </c>
      <c r="BV17" t="s">
        <v>347</v>
      </c>
      <c r="BW17" t="s">
        <v>347</v>
      </c>
      <c r="BX17" t="s">
        <v>347</v>
      </c>
      <c r="BY17" t="s">
        <v>347</v>
      </c>
      <c r="BZ17" t="s">
        <v>347</v>
      </c>
      <c r="CA17" t="s">
        <v>347</v>
      </c>
      <c r="CB17" t="s">
        <v>347</v>
      </c>
      <c r="CC17" t="s">
        <v>347</v>
      </c>
      <c r="CD17">
        <f t="shared" ref="CD17:CD26" si="39">$B$11*CY17+$C$11*CZ17+$F$11*DM17</f>
        <v>1999.83</v>
      </c>
      <c r="CE17">
        <f t="shared" ref="CE17:CE26" si="40">CD17*CF17</f>
        <v>1685.8571999999999</v>
      </c>
      <c r="CF17">
        <f t="shared" ref="CF17:CF26" si="41">($B$11*$D$9+$C$11*$D$9+$F$11*((DZ17+DR17)/MAX(DZ17+DR17+EA17, 0.1)*$I$9+EA17/MAX(DZ17+DR17+EA17, 0.1)*$J$9))/($B$11+$C$11+$F$11)</f>
        <v>0.84300025502167686</v>
      </c>
      <c r="CG17">
        <f t="shared" ref="CG17:CG26" si="42">($B$11*$K$9+$C$11*$K$9+$F$11*((DZ17+DR17)/MAX(DZ17+DR17+EA17, 0.1)*$P$9+EA17/MAX(DZ17+DR17+EA17, 0.1)*$Q$9))/($B$11+$C$11+$F$11)</f>
        <v>0.1960005100433537</v>
      </c>
      <c r="CH17">
        <v>6</v>
      </c>
      <c r="CI17">
        <v>0.5</v>
      </c>
      <c r="CJ17" t="s">
        <v>348</v>
      </c>
      <c r="CK17">
        <v>1566833945.5</v>
      </c>
      <c r="CL17">
        <v>367.30599999999998</v>
      </c>
      <c r="CM17">
        <v>399.98500000000001</v>
      </c>
      <c r="CN17">
        <v>18.935700000000001</v>
      </c>
      <c r="CO17">
        <v>14.6404</v>
      </c>
      <c r="CP17">
        <v>499.95699999999999</v>
      </c>
      <c r="CQ17">
        <v>99.375299999999996</v>
      </c>
      <c r="CR17">
        <v>9.9794900000000006E-2</v>
      </c>
      <c r="CS17">
        <v>26.2743</v>
      </c>
      <c r="CT17">
        <v>26.9816</v>
      </c>
      <c r="CU17">
        <v>999.9</v>
      </c>
      <c r="CV17">
        <v>0</v>
      </c>
      <c r="CW17">
        <v>0</v>
      </c>
      <c r="CX17">
        <v>9996.8799999999992</v>
      </c>
      <c r="CY17">
        <v>0</v>
      </c>
      <c r="CZ17">
        <v>787.08799999999997</v>
      </c>
      <c r="DA17">
        <v>-32.6785</v>
      </c>
      <c r="DB17">
        <v>374.39600000000002</v>
      </c>
      <c r="DC17">
        <v>405.928</v>
      </c>
      <c r="DD17">
        <v>4.29528</v>
      </c>
      <c r="DE17">
        <v>343.72399999999999</v>
      </c>
      <c r="DF17">
        <v>399.98500000000001</v>
      </c>
      <c r="DG17">
        <v>18.825700000000001</v>
      </c>
      <c r="DH17">
        <v>14.6404</v>
      </c>
      <c r="DI17">
        <v>1.88174</v>
      </c>
      <c r="DJ17">
        <v>1.4549000000000001</v>
      </c>
      <c r="DK17">
        <v>16.482900000000001</v>
      </c>
      <c r="DL17">
        <v>12.5022</v>
      </c>
      <c r="DM17">
        <v>1999.83</v>
      </c>
      <c r="DN17">
        <v>0.89999200000000001</v>
      </c>
      <c r="DO17">
        <v>0.100008</v>
      </c>
      <c r="DP17">
        <v>0</v>
      </c>
      <c r="DQ17">
        <v>1.9699</v>
      </c>
      <c r="DR17">
        <v>0</v>
      </c>
      <c r="DS17">
        <v>16197.1</v>
      </c>
      <c r="DT17">
        <v>16963.7</v>
      </c>
      <c r="DU17">
        <v>44.561999999999998</v>
      </c>
      <c r="DV17">
        <v>45.436999999999998</v>
      </c>
      <c r="DW17">
        <v>45.186999999999998</v>
      </c>
      <c r="DX17">
        <v>44</v>
      </c>
      <c r="DY17">
        <v>44</v>
      </c>
      <c r="DZ17">
        <v>1799.83</v>
      </c>
      <c r="EA17">
        <v>200</v>
      </c>
      <c r="EB17">
        <v>0</v>
      </c>
      <c r="EC17">
        <v>1566833912.7</v>
      </c>
      <c r="ED17">
        <v>1.9493499999999999</v>
      </c>
      <c r="EE17">
        <v>-4.8482080369195497E-2</v>
      </c>
      <c r="EF17">
        <v>18.953846279189602</v>
      </c>
      <c r="EG17">
        <v>16199.569230769201</v>
      </c>
      <c r="EH17">
        <v>15</v>
      </c>
      <c r="EI17">
        <v>1566833592.5</v>
      </c>
      <c r="EJ17" t="s">
        <v>361</v>
      </c>
      <c r="EK17">
        <v>1</v>
      </c>
      <c r="EL17">
        <v>23.582000000000001</v>
      </c>
      <c r="EM17">
        <v>0.11</v>
      </c>
      <c r="EN17">
        <v>400</v>
      </c>
      <c r="EO17">
        <v>18</v>
      </c>
      <c r="EP17">
        <v>0.02</v>
      </c>
      <c r="EQ17">
        <v>0.02</v>
      </c>
      <c r="ER17">
        <v>25.8626361393198</v>
      </c>
      <c r="ES17">
        <v>-0.18084117327497601</v>
      </c>
      <c r="ET17">
        <v>5.73187235106115E-2</v>
      </c>
      <c r="EU17">
        <v>1</v>
      </c>
      <c r="EV17">
        <v>0.220209196938806</v>
      </c>
      <c r="EW17">
        <v>-1.22033375596076E-3</v>
      </c>
      <c r="EX17">
        <v>3.8523656328605502E-4</v>
      </c>
      <c r="EY17">
        <v>1</v>
      </c>
      <c r="EZ17">
        <v>2</v>
      </c>
      <c r="FA17">
        <v>2</v>
      </c>
      <c r="FB17" t="s">
        <v>349</v>
      </c>
      <c r="FC17">
        <v>2.9150700000000001</v>
      </c>
      <c r="FD17">
        <v>2.7244899999999999</v>
      </c>
      <c r="FE17">
        <v>8.2222100000000006E-2</v>
      </c>
      <c r="FF17">
        <v>9.1672699999999996E-2</v>
      </c>
      <c r="FG17">
        <v>9.6158199999999999E-2</v>
      </c>
      <c r="FH17">
        <v>7.9070199999999993E-2</v>
      </c>
      <c r="FI17">
        <v>24226.6</v>
      </c>
      <c r="FJ17">
        <v>22057.5</v>
      </c>
      <c r="FK17">
        <v>24366.7</v>
      </c>
      <c r="FL17">
        <v>22931</v>
      </c>
      <c r="FM17">
        <v>30952</v>
      </c>
      <c r="FN17">
        <v>29504.799999999999</v>
      </c>
      <c r="FO17">
        <v>35291.699999999997</v>
      </c>
      <c r="FP17">
        <v>33076.6</v>
      </c>
      <c r="FQ17">
        <v>2.0210499999999998</v>
      </c>
      <c r="FR17">
        <v>1.8976999999999999</v>
      </c>
      <c r="FS17">
        <v>0.114512</v>
      </c>
      <c r="FT17">
        <v>0</v>
      </c>
      <c r="FU17">
        <v>25.106000000000002</v>
      </c>
      <c r="FV17">
        <v>999.9</v>
      </c>
      <c r="FW17">
        <v>54.101999999999997</v>
      </c>
      <c r="FX17">
        <v>28.983000000000001</v>
      </c>
      <c r="FY17">
        <v>21.875299999999999</v>
      </c>
      <c r="FZ17">
        <v>60.726399999999998</v>
      </c>
      <c r="GA17">
        <v>23.738</v>
      </c>
      <c r="GB17">
        <v>1</v>
      </c>
      <c r="GC17">
        <v>6.3503599999999993E-2</v>
      </c>
      <c r="GD17">
        <v>1.9945900000000001</v>
      </c>
      <c r="GE17">
        <v>20.186</v>
      </c>
      <c r="GF17">
        <v>5.2529300000000001</v>
      </c>
      <c r="GG17">
        <v>12.0519</v>
      </c>
      <c r="GH17">
        <v>4.9813999999999998</v>
      </c>
      <c r="GI17">
        <v>3.3</v>
      </c>
      <c r="GJ17">
        <v>9999</v>
      </c>
      <c r="GK17">
        <v>9999</v>
      </c>
      <c r="GL17">
        <v>9999</v>
      </c>
      <c r="GM17">
        <v>430.1</v>
      </c>
      <c r="GN17">
        <v>1.87927</v>
      </c>
      <c r="GO17">
        <v>1.87714</v>
      </c>
      <c r="GP17">
        <v>1.8746700000000001</v>
      </c>
      <c r="GQ17">
        <v>1.875</v>
      </c>
      <c r="GR17">
        <v>1.87531</v>
      </c>
      <c r="GS17">
        <v>1.8742399999999999</v>
      </c>
      <c r="GT17">
        <v>1.87103</v>
      </c>
      <c r="GU17">
        <v>1.8755200000000001</v>
      </c>
      <c r="GV17" t="s">
        <v>350</v>
      </c>
      <c r="GW17" t="s">
        <v>19</v>
      </c>
      <c r="GX17" t="s">
        <v>19</v>
      </c>
      <c r="GY17" t="s">
        <v>19</v>
      </c>
      <c r="GZ17" t="s">
        <v>351</v>
      </c>
      <c r="HA17" t="s">
        <v>352</v>
      </c>
      <c r="HB17" t="s">
        <v>353</v>
      </c>
      <c r="HC17" t="s">
        <v>353</v>
      </c>
      <c r="HD17" t="s">
        <v>353</v>
      </c>
      <c r="HE17" t="s">
        <v>353</v>
      </c>
      <c r="HF17">
        <v>0</v>
      </c>
      <c r="HG17">
        <v>100</v>
      </c>
      <c r="HH17">
        <v>100</v>
      </c>
      <c r="HI17">
        <v>23.582000000000001</v>
      </c>
      <c r="HJ17">
        <v>0.11</v>
      </c>
      <c r="HK17">
        <v>2</v>
      </c>
      <c r="HL17">
        <v>505.89499999999998</v>
      </c>
      <c r="HM17">
        <v>494.11</v>
      </c>
      <c r="HN17">
        <v>22.083300000000001</v>
      </c>
      <c r="HO17">
        <v>27.986899999999999</v>
      </c>
      <c r="HP17">
        <v>30</v>
      </c>
      <c r="HQ17">
        <v>27.8324</v>
      </c>
      <c r="HR17">
        <v>27.814499999999999</v>
      </c>
      <c r="HS17">
        <v>19.824100000000001</v>
      </c>
      <c r="HT17">
        <v>38.704000000000001</v>
      </c>
      <c r="HU17">
        <v>31.7956</v>
      </c>
      <c r="HV17">
        <v>22.088100000000001</v>
      </c>
      <c r="HW17">
        <v>400</v>
      </c>
      <c r="HX17">
        <v>14.676299999999999</v>
      </c>
      <c r="HY17">
        <v>101.303</v>
      </c>
      <c r="HZ17">
        <v>101.678</v>
      </c>
    </row>
    <row r="18" spans="1:234" x14ac:dyDescent="0.25">
      <c r="A18">
        <v>11</v>
      </c>
      <c r="B18">
        <v>1566834045</v>
      </c>
      <c r="C18">
        <v>2021.4000000953699</v>
      </c>
      <c r="D18" t="s">
        <v>362</v>
      </c>
      <c r="E18" t="s">
        <v>363</v>
      </c>
      <c r="F18" t="s">
        <v>344</v>
      </c>
      <c r="G18" t="s">
        <v>345</v>
      </c>
      <c r="H18" t="s">
        <v>346</v>
      </c>
      <c r="I18">
        <v>1566834045</v>
      </c>
      <c r="J18">
        <f t="shared" si="0"/>
        <v>3.6428999384019245E-3</v>
      </c>
      <c r="K18">
        <f t="shared" si="1"/>
        <v>24.518587618296177</v>
      </c>
      <c r="L18">
        <f t="shared" si="2"/>
        <v>269.42700000000002</v>
      </c>
      <c r="M18">
        <f t="shared" si="3"/>
        <v>78.296135108253665</v>
      </c>
      <c r="N18">
        <f t="shared" si="4"/>
        <v>7.7882488013901892</v>
      </c>
      <c r="O18">
        <f t="shared" si="5"/>
        <v>26.800358752203003</v>
      </c>
      <c r="P18">
        <f t="shared" si="6"/>
        <v>0.22034964569040938</v>
      </c>
      <c r="Q18">
        <f t="shared" si="7"/>
        <v>2.2446207711834156</v>
      </c>
      <c r="R18">
        <f t="shared" si="8"/>
        <v>0.20899897296472122</v>
      </c>
      <c r="S18">
        <f t="shared" si="9"/>
        <v>0.13159542769963006</v>
      </c>
      <c r="T18">
        <f t="shared" si="10"/>
        <v>330.45965826047609</v>
      </c>
      <c r="U18">
        <f t="shared" si="11"/>
        <v>27.644862456223777</v>
      </c>
      <c r="V18">
        <f t="shared" si="12"/>
        <v>27.043800000000001</v>
      </c>
      <c r="W18">
        <f t="shared" si="13"/>
        <v>3.588377362582603</v>
      </c>
      <c r="X18">
        <f t="shared" si="14"/>
        <v>55.180492046209906</v>
      </c>
      <c r="Y18">
        <f t="shared" si="15"/>
        <v>1.9024159464627999</v>
      </c>
      <c r="Z18">
        <f t="shared" si="16"/>
        <v>3.447624107573481</v>
      </c>
      <c r="AA18">
        <f t="shared" si="17"/>
        <v>1.6859614161198031</v>
      </c>
      <c r="AB18">
        <f t="shared" si="18"/>
        <v>-160.65188728352487</v>
      </c>
      <c r="AC18">
        <f t="shared" si="19"/>
        <v>-82.26395421190422</v>
      </c>
      <c r="AD18">
        <f t="shared" si="20"/>
        <v>-7.885977855219239</v>
      </c>
      <c r="AE18">
        <f t="shared" si="21"/>
        <v>79.657838909827731</v>
      </c>
      <c r="AF18">
        <v>-4.10390869166911E-2</v>
      </c>
      <c r="AG18">
        <v>4.60699702854592E-2</v>
      </c>
      <c r="AH18">
        <v>3.4456080784715399</v>
      </c>
      <c r="AI18">
        <v>0</v>
      </c>
      <c r="AJ18">
        <v>0</v>
      </c>
      <c r="AK18">
        <f t="shared" si="22"/>
        <v>1</v>
      </c>
      <c r="AL18">
        <f t="shared" si="23"/>
        <v>0</v>
      </c>
      <c r="AM18">
        <f t="shared" si="24"/>
        <v>52451.147326812796</v>
      </c>
      <c r="AN18">
        <v>0</v>
      </c>
      <c r="AO18">
        <v>153.529411764706</v>
      </c>
      <c r="AP18">
        <v>602.07899999999995</v>
      </c>
      <c r="AQ18">
        <f t="shared" si="25"/>
        <v>448.54958823529398</v>
      </c>
      <c r="AR18">
        <f t="shared" si="26"/>
        <v>0.74500121783901119</v>
      </c>
      <c r="AS18">
        <v>58.562583744446698</v>
      </c>
      <c r="AT18" t="s">
        <v>364</v>
      </c>
      <c r="AU18">
        <v>2.0387846153846199</v>
      </c>
      <c r="AV18">
        <v>1.974</v>
      </c>
      <c r="AW18">
        <f t="shared" si="27"/>
        <v>-3.2818954095552133E-2</v>
      </c>
      <c r="AX18">
        <v>0.5</v>
      </c>
      <c r="AY18">
        <f t="shared" si="28"/>
        <v>1686.0246</v>
      </c>
      <c r="AZ18">
        <f t="shared" si="29"/>
        <v>24.518587618296177</v>
      </c>
      <c r="BA18">
        <f t="shared" si="30"/>
        <v>-27.666781975685822</v>
      </c>
      <c r="BB18">
        <f t="shared" si="31"/>
        <v>4.8095238095238093</v>
      </c>
      <c r="BC18">
        <f t="shared" si="32"/>
        <v>-2.0191873906318162E-2</v>
      </c>
      <c r="BD18">
        <f t="shared" si="33"/>
        <v>304.00455927051667</v>
      </c>
      <c r="BE18" t="s">
        <v>365</v>
      </c>
      <c r="BF18">
        <v>-7.52</v>
      </c>
      <c r="BG18">
        <f t="shared" si="34"/>
        <v>9.4939999999999998</v>
      </c>
      <c r="BH18">
        <f t="shared" si="35"/>
        <v>-6.8237429307583617E-3</v>
      </c>
      <c r="BI18">
        <f t="shared" si="36"/>
        <v>0.98442582747018936</v>
      </c>
      <c r="BJ18">
        <f t="shared" si="37"/>
        <v>4.2746487657728646E-4</v>
      </c>
      <c r="BK18">
        <f t="shared" si="38"/>
        <v>1.3378788337783627</v>
      </c>
      <c r="BL18">
        <v>1145</v>
      </c>
      <c r="BM18">
        <v>300</v>
      </c>
      <c r="BN18">
        <v>300</v>
      </c>
      <c r="BO18">
        <v>300</v>
      </c>
      <c r="BP18">
        <v>10460.1</v>
      </c>
      <c r="BQ18">
        <v>1.974</v>
      </c>
      <c r="BR18">
        <v>-7.0165100000000001E-3</v>
      </c>
      <c r="BS18">
        <v>1.6028100000000001</v>
      </c>
      <c r="BT18" t="s">
        <v>347</v>
      </c>
      <c r="BU18" t="s">
        <v>347</v>
      </c>
      <c r="BV18" t="s">
        <v>347</v>
      </c>
      <c r="BW18" t="s">
        <v>347</v>
      </c>
      <c r="BX18" t="s">
        <v>347</v>
      </c>
      <c r="BY18" t="s">
        <v>347</v>
      </c>
      <c r="BZ18" t="s">
        <v>347</v>
      </c>
      <c r="CA18" t="s">
        <v>347</v>
      </c>
      <c r="CB18" t="s">
        <v>347</v>
      </c>
      <c r="CC18" t="s">
        <v>347</v>
      </c>
      <c r="CD18">
        <f t="shared" si="39"/>
        <v>2000.03</v>
      </c>
      <c r="CE18">
        <f t="shared" si="40"/>
        <v>1686.0246</v>
      </c>
      <c r="CF18">
        <f t="shared" si="41"/>
        <v>0.84299965500517493</v>
      </c>
      <c r="CG18">
        <f t="shared" si="42"/>
        <v>0.19599931001034984</v>
      </c>
      <c r="CH18">
        <v>6</v>
      </c>
      <c r="CI18">
        <v>0.5</v>
      </c>
      <c r="CJ18" t="s">
        <v>348</v>
      </c>
      <c r="CK18">
        <v>1566834045</v>
      </c>
      <c r="CL18">
        <v>269.42700000000002</v>
      </c>
      <c r="CM18">
        <v>300.02300000000002</v>
      </c>
      <c r="CN18">
        <v>19.1252</v>
      </c>
      <c r="CO18">
        <v>14.837899999999999</v>
      </c>
      <c r="CP18">
        <v>500.06700000000001</v>
      </c>
      <c r="CQ18">
        <v>99.371399999999994</v>
      </c>
      <c r="CR18">
        <v>0.100289</v>
      </c>
      <c r="CS18">
        <v>26.364000000000001</v>
      </c>
      <c r="CT18">
        <v>27.043800000000001</v>
      </c>
      <c r="CU18">
        <v>999.9</v>
      </c>
      <c r="CV18">
        <v>0</v>
      </c>
      <c r="CW18">
        <v>0</v>
      </c>
      <c r="CX18">
        <v>9959.3799999999992</v>
      </c>
      <c r="CY18">
        <v>0</v>
      </c>
      <c r="CZ18">
        <v>796.82500000000005</v>
      </c>
      <c r="DA18">
        <v>-30.595800000000001</v>
      </c>
      <c r="DB18">
        <v>274.68</v>
      </c>
      <c r="DC18">
        <v>304.54199999999997</v>
      </c>
      <c r="DD18">
        <v>4.2872500000000002</v>
      </c>
      <c r="DE18">
        <v>247.959</v>
      </c>
      <c r="DF18">
        <v>300.02300000000002</v>
      </c>
      <c r="DG18">
        <v>19.077200000000001</v>
      </c>
      <c r="DH18">
        <v>14.837899999999999</v>
      </c>
      <c r="DI18">
        <v>1.9005000000000001</v>
      </c>
      <c r="DJ18">
        <v>1.4744699999999999</v>
      </c>
      <c r="DK18">
        <v>16.6388</v>
      </c>
      <c r="DL18">
        <v>12.7059</v>
      </c>
      <c r="DM18">
        <v>2000.03</v>
      </c>
      <c r="DN18">
        <v>0.90000899999999995</v>
      </c>
      <c r="DO18">
        <v>9.9990800000000005E-2</v>
      </c>
      <c r="DP18">
        <v>0</v>
      </c>
      <c r="DQ18">
        <v>2.2667999999999999</v>
      </c>
      <c r="DR18">
        <v>0</v>
      </c>
      <c r="DS18">
        <v>16131.6</v>
      </c>
      <c r="DT18">
        <v>16965.5</v>
      </c>
      <c r="DU18">
        <v>44.311999999999998</v>
      </c>
      <c r="DV18">
        <v>45.375</v>
      </c>
      <c r="DW18">
        <v>45</v>
      </c>
      <c r="DX18">
        <v>43.561999999999998</v>
      </c>
      <c r="DY18">
        <v>43.686999999999998</v>
      </c>
      <c r="DZ18">
        <v>1800.05</v>
      </c>
      <c r="EA18">
        <v>199.98</v>
      </c>
      <c r="EB18">
        <v>0</v>
      </c>
      <c r="EC18">
        <v>99.100000143051105</v>
      </c>
      <c r="ED18">
        <v>2.0387846153846199</v>
      </c>
      <c r="EE18">
        <v>0.60187350457131295</v>
      </c>
      <c r="EF18">
        <v>37.029059891888203</v>
      </c>
      <c r="EG18">
        <v>16130.1961538462</v>
      </c>
      <c r="EH18">
        <v>15</v>
      </c>
      <c r="EI18">
        <v>1566834011</v>
      </c>
      <c r="EJ18" t="s">
        <v>366</v>
      </c>
      <c r="EK18">
        <v>2</v>
      </c>
      <c r="EL18">
        <v>21.468</v>
      </c>
      <c r="EM18">
        <v>4.8000000000000001E-2</v>
      </c>
      <c r="EN18">
        <v>300</v>
      </c>
      <c r="EO18">
        <v>15</v>
      </c>
      <c r="EP18">
        <v>0.05</v>
      </c>
      <c r="EQ18">
        <v>0.02</v>
      </c>
      <c r="ER18">
        <v>24.389068208505002</v>
      </c>
      <c r="ES18">
        <v>0.13671349092822299</v>
      </c>
      <c r="ET18">
        <v>7.8694770790090796E-2</v>
      </c>
      <c r="EU18">
        <v>1</v>
      </c>
      <c r="EV18">
        <v>0.21501549357781799</v>
      </c>
      <c r="EW18">
        <v>7.6454118497677998E-2</v>
      </c>
      <c r="EX18">
        <v>1.29732642472647E-2</v>
      </c>
      <c r="EY18">
        <v>1</v>
      </c>
      <c r="EZ18">
        <v>2</v>
      </c>
      <c r="FA18">
        <v>2</v>
      </c>
      <c r="FB18" t="s">
        <v>349</v>
      </c>
      <c r="FC18">
        <v>2.9153500000000001</v>
      </c>
      <c r="FD18">
        <v>2.72465</v>
      </c>
      <c r="FE18">
        <v>6.2911999999999996E-2</v>
      </c>
      <c r="FF18">
        <v>7.3035000000000003E-2</v>
      </c>
      <c r="FG18">
        <v>9.7066299999999994E-2</v>
      </c>
      <c r="FH18">
        <v>7.9838199999999998E-2</v>
      </c>
      <c r="FI18">
        <v>24735.8</v>
      </c>
      <c r="FJ18">
        <v>22509.599999999999</v>
      </c>
      <c r="FK18">
        <v>24366.2</v>
      </c>
      <c r="FL18">
        <v>22930.5</v>
      </c>
      <c r="FM18">
        <v>30919.8</v>
      </c>
      <c r="FN18">
        <v>29479.3</v>
      </c>
      <c r="FO18">
        <v>35290.800000000003</v>
      </c>
      <c r="FP18">
        <v>33075.699999999997</v>
      </c>
      <c r="FQ18">
        <v>2.0207000000000002</v>
      </c>
      <c r="FR18">
        <v>1.8969</v>
      </c>
      <c r="FS18">
        <v>0.11601300000000001</v>
      </c>
      <c r="FT18">
        <v>0</v>
      </c>
      <c r="FU18">
        <v>25.143699999999999</v>
      </c>
      <c r="FV18">
        <v>999.9</v>
      </c>
      <c r="FW18">
        <v>53.344999999999999</v>
      </c>
      <c r="FX18">
        <v>29.103999999999999</v>
      </c>
      <c r="FY18">
        <v>21.720600000000001</v>
      </c>
      <c r="FZ18">
        <v>61.076500000000003</v>
      </c>
      <c r="GA18">
        <v>23.5777</v>
      </c>
      <c r="GB18">
        <v>1</v>
      </c>
      <c r="GC18">
        <v>6.4354700000000001E-2</v>
      </c>
      <c r="GD18">
        <v>2.2266900000000001</v>
      </c>
      <c r="GE18">
        <v>20.182300000000001</v>
      </c>
      <c r="GF18">
        <v>5.2499399999999996</v>
      </c>
      <c r="GG18">
        <v>12.0517</v>
      </c>
      <c r="GH18">
        <v>4.9806999999999997</v>
      </c>
      <c r="GI18">
        <v>3.2992300000000001</v>
      </c>
      <c r="GJ18">
        <v>9999</v>
      </c>
      <c r="GK18">
        <v>9999</v>
      </c>
      <c r="GL18">
        <v>9999</v>
      </c>
      <c r="GM18">
        <v>430.1</v>
      </c>
      <c r="GN18">
        <v>1.8792599999999999</v>
      </c>
      <c r="GO18">
        <v>1.87714</v>
      </c>
      <c r="GP18">
        <v>1.87469</v>
      </c>
      <c r="GQ18">
        <v>1.875</v>
      </c>
      <c r="GR18">
        <v>1.8753200000000001</v>
      </c>
      <c r="GS18">
        <v>1.8742399999999999</v>
      </c>
      <c r="GT18">
        <v>1.87103</v>
      </c>
      <c r="GU18">
        <v>1.8754999999999999</v>
      </c>
      <c r="GV18" t="s">
        <v>350</v>
      </c>
      <c r="GW18" t="s">
        <v>19</v>
      </c>
      <c r="GX18" t="s">
        <v>19</v>
      </c>
      <c r="GY18" t="s">
        <v>19</v>
      </c>
      <c r="GZ18" t="s">
        <v>351</v>
      </c>
      <c r="HA18" t="s">
        <v>352</v>
      </c>
      <c r="HB18" t="s">
        <v>353</v>
      </c>
      <c r="HC18" t="s">
        <v>353</v>
      </c>
      <c r="HD18" t="s">
        <v>353</v>
      </c>
      <c r="HE18" t="s">
        <v>353</v>
      </c>
      <c r="HF18">
        <v>0</v>
      </c>
      <c r="HG18">
        <v>100</v>
      </c>
      <c r="HH18">
        <v>100</v>
      </c>
      <c r="HI18">
        <v>21.468</v>
      </c>
      <c r="HJ18">
        <v>4.8000000000000001E-2</v>
      </c>
      <c r="HK18">
        <v>2</v>
      </c>
      <c r="HL18">
        <v>506.08800000000002</v>
      </c>
      <c r="HM18">
        <v>493.983</v>
      </c>
      <c r="HN18">
        <v>22.124099999999999</v>
      </c>
      <c r="HO18">
        <v>27.974</v>
      </c>
      <c r="HP18">
        <v>30.000299999999999</v>
      </c>
      <c r="HQ18">
        <v>27.880199999999999</v>
      </c>
      <c r="HR18">
        <v>27.863099999999999</v>
      </c>
      <c r="HS18">
        <v>15.7105</v>
      </c>
      <c r="HT18">
        <v>37.206699999999998</v>
      </c>
      <c r="HU18">
        <v>29.756499999999999</v>
      </c>
      <c r="HV18">
        <v>22.087499999999999</v>
      </c>
      <c r="HW18">
        <v>300</v>
      </c>
      <c r="HX18">
        <v>14.7981</v>
      </c>
      <c r="HY18">
        <v>101.301</v>
      </c>
      <c r="HZ18">
        <v>101.676</v>
      </c>
    </row>
    <row r="19" spans="1:234" x14ac:dyDescent="0.25">
      <c r="A19">
        <v>12</v>
      </c>
      <c r="B19">
        <v>1566834165.5</v>
      </c>
      <c r="C19">
        <v>2141.9000000953702</v>
      </c>
      <c r="D19" t="s">
        <v>367</v>
      </c>
      <c r="E19" t="s">
        <v>368</v>
      </c>
      <c r="F19" t="s">
        <v>344</v>
      </c>
      <c r="G19" t="s">
        <v>345</v>
      </c>
      <c r="H19" t="s">
        <v>346</v>
      </c>
      <c r="I19">
        <v>1566834165.5</v>
      </c>
      <c r="J19">
        <f t="shared" si="0"/>
        <v>4.4117508765775743E-3</v>
      </c>
      <c r="K19">
        <f t="shared" si="1"/>
        <v>20.136705079160262</v>
      </c>
      <c r="L19">
        <f t="shared" si="2"/>
        <v>174.93</v>
      </c>
      <c r="M19">
        <f t="shared" si="3"/>
        <v>48.586943059611592</v>
      </c>
      <c r="N19">
        <f t="shared" si="4"/>
        <v>4.83295264228913</v>
      </c>
      <c r="O19">
        <f t="shared" si="5"/>
        <v>17.400321001434001</v>
      </c>
      <c r="P19">
        <f t="shared" si="6"/>
        <v>0.27643119261364363</v>
      </c>
      <c r="Q19">
        <f t="shared" si="7"/>
        <v>2.2534113792225048</v>
      </c>
      <c r="R19">
        <f t="shared" si="8"/>
        <v>0.25887944343804975</v>
      </c>
      <c r="S19">
        <f t="shared" si="9"/>
        <v>0.16328365098551043</v>
      </c>
      <c r="T19">
        <f t="shared" si="10"/>
        <v>330.48961020009006</v>
      </c>
      <c r="U19">
        <f t="shared" si="11"/>
        <v>27.40466329097109</v>
      </c>
      <c r="V19">
        <f t="shared" si="12"/>
        <v>26.966000000000001</v>
      </c>
      <c r="W19">
        <f t="shared" si="13"/>
        <v>3.57201868017868</v>
      </c>
      <c r="X19">
        <f t="shared" si="14"/>
        <v>55.735433873900398</v>
      </c>
      <c r="Y19">
        <f t="shared" si="15"/>
        <v>1.9237038129951001</v>
      </c>
      <c r="Z19">
        <f t="shared" si="16"/>
        <v>3.4514915903362615</v>
      </c>
      <c r="AA19">
        <f t="shared" si="17"/>
        <v>1.6483148671835799</v>
      </c>
      <c r="AB19">
        <f t="shared" si="18"/>
        <v>-194.55821365707104</v>
      </c>
      <c r="AC19">
        <f t="shared" si="19"/>
        <v>-70.826288023283496</v>
      </c>
      <c r="AD19">
        <f t="shared" si="20"/>
        <v>-6.7610630356660879</v>
      </c>
      <c r="AE19">
        <f t="shared" si="21"/>
        <v>58.344045484069426</v>
      </c>
      <c r="AF19">
        <v>-4.1275649608953899E-2</v>
      </c>
      <c r="AG19">
        <v>4.6335532631554197E-2</v>
      </c>
      <c r="AH19">
        <v>3.4613215693555199</v>
      </c>
      <c r="AI19">
        <v>0</v>
      </c>
      <c r="AJ19">
        <v>0</v>
      </c>
      <c r="AK19">
        <f t="shared" si="22"/>
        <v>1</v>
      </c>
      <c r="AL19">
        <f t="shared" si="23"/>
        <v>0</v>
      </c>
      <c r="AM19">
        <f t="shared" si="24"/>
        <v>52737.817184726642</v>
      </c>
      <c r="AN19">
        <v>0</v>
      </c>
      <c r="AO19">
        <v>153.529411764706</v>
      </c>
      <c r="AP19">
        <v>602.07899999999995</v>
      </c>
      <c r="AQ19">
        <f t="shared" si="25"/>
        <v>448.54958823529398</v>
      </c>
      <c r="AR19">
        <f t="shared" si="26"/>
        <v>0.74500121783901119</v>
      </c>
      <c r="AS19">
        <v>58.562583744446698</v>
      </c>
      <c r="AT19" t="s">
        <v>369</v>
      </c>
      <c r="AU19">
        <v>1.94594615384615</v>
      </c>
      <c r="AV19">
        <v>2.0528</v>
      </c>
      <c r="AW19">
        <f t="shared" si="27"/>
        <v>5.2052730979077366E-2</v>
      </c>
      <c r="AX19">
        <v>0.5</v>
      </c>
      <c r="AY19">
        <f t="shared" si="28"/>
        <v>1686.1689000000001</v>
      </c>
      <c r="AZ19">
        <f t="shared" si="29"/>
        <v>20.136705079160262</v>
      </c>
      <c r="BA19">
        <f t="shared" si="30"/>
        <v>43.884848068493405</v>
      </c>
      <c r="BB19">
        <f t="shared" si="31"/>
        <v>1.8865939204988309</v>
      </c>
      <c r="BC19">
        <f t="shared" si="32"/>
        <v>-2.2788866919136293E-2</v>
      </c>
      <c r="BD19">
        <f t="shared" si="33"/>
        <v>292.29647310989861</v>
      </c>
      <c r="BE19" t="s">
        <v>370</v>
      </c>
      <c r="BF19">
        <v>-1.82</v>
      </c>
      <c r="BG19">
        <f t="shared" si="34"/>
        <v>3.8727999999999998</v>
      </c>
      <c r="BH19">
        <f t="shared" si="35"/>
        <v>2.7590850587133332E-2</v>
      </c>
      <c r="BI19">
        <f t="shared" si="36"/>
        <v>0.99358700709886905</v>
      </c>
      <c r="BJ19">
        <f t="shared" si="37"/>
        <v>-7.0541481558770167E-4</v>
      </c>
      <c r="BK19">
        <f t="shared" si="38"/>
        <v>1.3377031564350614</v>
      </c>
      <c r="BL19">
        <v>1147</v>
      </c>
      <c r="BM19">
        <v>300</v>
      </c>
      <c r="BN19">
        <v>300</v>
      </c>
      <c r="BO19">
        <v>300</v>
      </c>
      <c r="BP19">
        <v>10461</v>
      </c>
      <c r="BQ19">
        <v>2.0528</v>
      </c>
      <c r="BR19">
        <v>-7.0170600000000003E-3</v>
      </c>
      <c r="BS19">
        <v>1.82524</v>
      </c>
      <c r="BT19" t="s">
        <v>347</v>
      </c>
      <c r="BU19" t="s">
        <v>347</v>
      </c>
      <c r="BV19" t="s">
        <v>347</v>
      </c>
      <c r="BW19" t="s">
        <v>347</v>
      </c>
      <c r="BX19" t="s">
        <v>347</v>
      </c>
      <c r="BY19" t="s">
        <v>347</v>
      </c>
      <c r="BZ19" t="s">
        <v>347</v>
      </c>
      <c r="CA19" t="s">
        <v>347</v>
      </c>
      <c r="CB19" t="s">
        <v>347</v>
      </c>
      <c r="CC19" t="s">
        <v>347</v>
      </c>
      <c r="CD19">
        <f t="shared" si="39"/>
        <v>2000.2</v>
      </c>
      <c r="CE19">
        <f t="shared" si="40"/>
        <v>1686.1689000000001</v>
      </c>
      <c r="CF19">
        <f t="shared" si="41"/>
        <v>0.8430001499850015</v>
      </c>
      <c r="CG19">
        <f t="shared" si="42"/>
        <v>0.19600029997000304</v>
      </c>
      <c r="CH19">
        <v>6</v>
      </c>
      <c r="CI19">
        <v>0.5</v>
      </c>
      <c r="CJ19" t="s">
        <v>348</v>
      </c>
      <c r="CK19">
        <v>1566834165.5</v>
      </c>
      <c r="CL19">
        <v>174.93</v>
      </c>
      <c r="CM19">
        <v>200.02199999999999</v>
      </c>
      <c r="CN19">
        <v>19.339500000000001</v>
      </c>
      <c r="CO19">
        <v>14.147399999999999</v>
      </c>
      <c r="CP19">
        <v>499.96300000000002</v>
      </c>
      <c r="CQ19">
        <v>99.3703</v>
      </c>
      <c r="CR19">
        <v>9.9893800000000005E-2</v>
      </c>
      <c r="CS19">
        <v>26.382999999999999</v>
      </c>
      <c r="CT19">
        <v>26.966000000000001</v>
      </c>
      <c r="CU19">
        <v>999.9</v>
      </c>
      <c r="CV19">
        <v>0</v>
      </c>
      <c r="CW19">
        <v>0</v>
      </c>
      <c r="CX19">
        <v>10016.9</v>
      </c>
      <c r="CY19">
        <v>0</v>
      </c>
      <c r="CZ19">
        <v>849.27599999999995</v>
      </c>
      <c r="DA19">
        <v>-25.091999999999999</v>
      </c>
      <c r="DB19">
        <v>178.38</v>
      </c>
      <c r="DC19">
        <v>202.893</v>
      </c>
      <c r="DD19">
        <v>5.1920999999999999</v>
      </c>
      <c r="DE19">
        <v>155.816</v>
      </c>
      <c r="DF19">
        <v>200.02199999999999</v>
      </c>
      <c r="DG19">
        <v>19.293500000000002</v>
      </c>
      <c r="DH19">
        <v>14.147399999999999</v>
      </c>
      <c r="DI19">
        <v>1.92177</v>
      </c>
      <c r="DJ19">
        <v>1.4058299999999999</v>
      </c>
      <c r="DK19">
        <v>16.8141</v>
      </c>
      <c r="DL19">
        <v>11.980700000000001</v>
      </c>
      <c r="DM19">
        <v>2000.2</v>
      </c>
      <c r="DN19">
        <v>0.89999399999999996</v>
      </c>
      <c r="DO19">
        <v>0.100006</v>
      </c>
      <c r="DP19">
        <v>0</v>
      </c>
      <c r="DQ19">
        <v>1.8980999999999999</v>
      </c>
      <c r="DR19">
        <v>0</v>
      </c>
      <c r="DS19">
        <v>16213.5</v>
      </c>
      <c r="DT19">
        <v>16966.900000000001</v>
      </c>
      <c r="DU19">
        <v>44.125</v>
      </c>
      <c r="DV19">
        <v>45.375</v>
      </c>
      <c r="DW19">
        <v>44.936999999999998</v>
      </c>
      <c r="DX19">
        <v>43.436999999999998</v>
      </c>
      <c r="DY19">
        <v>43.5</v>
      </c>
      <c r="DZ19">
        <v>1800.17</v>
      </c>
      <c r="EA19">
        <v>200.03</v>
      </c>
      <c r="EB19">
        <v>0</v>
      </c>
      <c r="EC19">
        <v>120.10000014305101</v>
      </c>
      <c r="ED19">
        <v>1.94594615384615</v>
      </c>
      <c r="EE19">
        <v>-4.3275226053293599E-2</v>
      </c>
      <c r="EF19">
        <v>-182.24615422148099</v>
      </c>
      <c r="EG19">
        <v>16244.6115384615</v>
      </c>
      <c r="EH19">
        <v>15</v>
      </c>
      <c r="EI19">
        <v>1566834115.5</v>
      </c>
      <c r="EJ19" t="s">
        <v>371</v>
      </c>
      <c r="EK19">
        <v>3</v>
      </c>
      <c r="EL19">
        <v>19.114000000000001</v>
      </c>
      <c r="EM19">
        <v>4.5999999999999999E-2</v>
      </c>
      <c r="EN19">
        <v>200</v>
      </c>
      <c r="EO19">
        <v>15</v>
      </c>
      <c r="EP19">
        <v>0.09</v>
      </c>
      <c r="EQ19">
        <v>0.02</v>
      </c>
      <c r="ER19">
        <v>19.731372218120999</v>
      </c>
      <c r="ES19">
        <v>2.0225587544828301</v>
      </c>
      <c r="ET19">
        <v>0.25172430485277703</v>
      </c>
      <c r="EU19">
        <v>0</v>
      </c>
      <c r="EV19">
        <v>0.26865388754890002</v>
      </c>
      <c r="EW19">
        <v>2.6496611390526999E-2</v>
      </c>
      <c r="EX19">
        <v>3.41282835591887E-3</v>
      </c>
      <c r="EY19">
        <v>1</v>
      </c>
      <c r="EZ19">
        <v>1</v>
      </c>
      <c r="FA19">
        <v>2</v>
      </c>
      <c r="FB19" t="s">
        <v>354</v>
      </c>
      <c r="FC19">
        <v>2.9150800000000001</v>
      </c>
      <c r="FD19">
        <v>2.7247599999999998</v>
      </c>
      <c r="FE19">
        <v>4.1773900000000003E-2</v>
      </c>
      <c r="FF19">
        <v>5.1778299999999999E-2</v>
      </c>
      <c r="FG19">
        <v>9.78435E-2</v>
      </c>
      <c r="FH19">
        <v>7.7080899999999994E-2</v>
      </c>
      <c r="FI19">
        <v>25293.200000000001</v>
      </c>
      <c r="FJ19">
        <v>23024.6</v>
      </c>
      <c r="FK19">
        <v>24365.8</v>
      </c>
      <c r="FL19">
        <v>22929.4</v>
      </c>
      <c r="FM19">
        <v>30892.3</v>
      </c>
      <c r="FN19">
        <v>29566.7</v>
      </c>
      <c r="FO19">
        <v>35290</v>
      </c>
      <c r="FP19">
        <v>33074.5</v>
      </c>
      <c r="FQ19">
        <v>2.0207999999999999</v>
      </c>
      <c r="FR19">
        <v>1.89452</v>
      </c>
      <c r="FS19">
        <v>0.105396</v>
      </c>
      <c r="FT19">
        <v>0</v>
      </c>
      <c r="FU19">
        <v>25.239799999999999</v>
      </c>
      <c r="FV19">
        <v>999.9</v>
      </c>
      <c r="FW19">
        <v>52.326000000000001</v>
      </c>
      <c r="FX19">
        <v>29.215</v>
      </c>
      <c r="FY19">
        <v>21.4419</v>
      </c>
      <c r="FZ19">
        <v>60.716500000000003</v>
      </c>
      <c r="GA19">
        <v>23.509599999999999</v>
      </c>
      <c r="GB19">
        <v>1</v>
      </c>
      <c r="GC19">
        <v>6.4542699999999995E-2</v>
      </c>
      <c r="GD19">
        <v>1.75342</v>
      </c>
      <c r="GE19">
        <v>20.188400000000001</v>
      </c>
      <c r="GF19">
        <v>5.2532300000000003</v>
      </c>
      <c r="GG19">
        <v>12.0519</v>
      </c>
      <c r="GH19">
        <v>4.9817499999999999</v>
      </c>
      <c r="GI19">
        <v>3.3</v>
      </c>
      <c r="GJ19">
        <v>9999</v>
      </c>
      <c r="GK19">
        <v>9999</v>
      </c>
      <c r="GL19">
        <v>9999</v>
      </c>
      <c r="GM19">
        <v>430.2</v>
      </c>
      <c r="GN19">
        <v>1.8792599999999999</v>
      </c>
      <c r="GO19">
        <v>1.8771</v>
      </c>
      <c r="GP19">
        <v>1.8746799999999999</v>
      </c>
      <c r="GQ19">
        <v>1.875</v>
      </c>
      <c r="GR19">
        <v>1.8753200000000001</v>
      </c>
      <c r="GS19">
        <v>1.8742399999999999</v>
      </c>
      <c r="GT19">
        <v>1.87104</v>
      </c>
      <c r="GU19">
        <v>1.8755599999999999</v>
      </c>
      <c r="GV19" t="s">
        <v>350</v>
      </c>
      <c r="GW19" t="s">
        <v>19</v>
      </c>
      <c r="GX19" t="s">
        <v>19</v>
      </c>
      <c r="GY19" t="s">
        <v>19</v>
      </c>
      <c r="GZ19" t="s">
        <v>351</v>
      </c>
      <c r="HA19" t="s">
        <v>352</v>
      </c>
      <c r="HB19" t="s">
        <v>353</v>
      </c>
      <c r="HC19" t="s">
        <v>353</v>
      </c>
      <c r="HD19" t="s">
        <v>353</v>
      </c>
      <c r="HE19" t="s">
        <v>353</v>
      </c>
      <c r="HF19">
        <v>0</v>
      </c>
      <c r="HG19">
        <v>100</v>
      </c>
      <c r="HH19">
        <v>100</v>
      </c>
      <c r="HI19">
        <v>19.114000000000001</v>
      </c>
      <c r="HJ19">
        <v>4.5999999999999999E-2</v>
      </c>
      <c r="HK19">
        <v>2</v>
      </c>
      <c r="HL19">
        <v>506.584</v>
      </c>
      <c r="HM19">
        <v>492.79300000000001</v>
      </c>
      <c r="HN19">
        <v>22.349299999999999</v>
      </c>
      <c r="HO19">
        <v>27.9893</v>
      </c>
      <c r="HP19">
        <v>30.000399999999999</v>
      </c>
      <c r="HQ19">
        <v>27.9299</v>
      </c>
      <c r="HR19">
        <v>27.916599999999999</v>
      </c>
      <c r="HS19">
        <v>11.4399</v>
      </c>
      <c r="HT19">
        <v>39.830300000000001</v>
      </c>
      <c r="HU19">
        <v>26.818999999999999</v>
      </c>
      <c r="HV19">
        <v>22.348400000000002</v>
      </c>
      <c r="HW19">
        <v>200</v>
      </c>
      <c r="HX19">
        <v>14.025</v>
      </c>
      <c r="HY19">
        <v>101.29900000000001</v>
      </c>
      <c r="HZ19">
        <v>101.672</v>
      </c>
    </row>
    <row r="20" spans="1:234" x14ac:dyDescent="0.25">
      <c r="A20">
        <v>13</v>
      </c>
      <c r="B20">
        <v>1566834286</v>
      </c>
      <c r="C20">
        <v>2262.4000000953702</v>
      </c>
      <c r="D20" t="s">
        <v>372</v>
      </c>
      <c r="E20" t="s">
        <v>373</v>
      </c>
      <c r="F20" t="s">
        <v>344</v>
      </c>
      <c r="G20" t="s">
        <v>345</v>
      </c>
      <c r="H20" t="s">
        <v>346</v>
      </c>
      <c r="I20">
        <v>1566834286</v>
      </c>
      <c r="J20">
        <f t="shared" si="0"/>
        <v>5.2599474989569435E-3</v>
      </c>
      <c r="K20">
        <f t="shared" si="1"/>
        <v>11.758265729162195</v>
      </c>
      <c r="L20">
        <f t="shared" si="2"/>
        <v>85.3506</v>
      </c>
      <c r="M20">
        <f t="shared" si="3"/>
        <v>24.216478424024032</v>
      </c>
      <c r="N20">
        <f t="shared" si="4"/>
        <v>2.4087308599903512</v>
      </c>
      <c r="O20">
        <f t="shared" si="5"/>
        <v>8.4895342972221606</v>
      </c>
      <c r="P20">
        <f t="shared" si="6"/>
        <v>0.33761270729021275</v>
      </c>
      <c r="Q20">
        <f t="shared" si="7"/>
        <v>2.2548870033389341</v>
      </c>
      <c r="R20">
        <f t="shared" si="8"/>
        <v>0.31183588236577908</v>
      </c>
      <c r="S20">
        <f t="shared" si="9"/>
        <v>0.19704911036062617</v>
      </c>
      <c r="T20">
        <f t="shared" si="10"/>
        <v>330.41500286938327</v>
      </c>
      <c r="U20">
        <f t="shared" si="11"/>
        <v>27.304302905476149</v>
      </c>
      <c r="V20">
        <f t="shared" si="12"/>
        <v>26.9453</v>
      </c>
      <c r="W20">
        <f t="shared" si="13"/>
        <v>3.5676771574537551</v>
      </c>
      <c r="X20">
        <f t="shared" si="14"/>
        <v>55.502647575880879</v>
      </c>
      <c r="Y20">
        <f t="shared" si="15"/>
        <v>1.9363263189415598</v>
      </c>
      <c r="Z20">
        <f t="shared" si="16"/>
        <v>3.4887098246877253</v>
      </c>
      <c r="AA20">
        <f t="shared" si="17"/>
        <v>1.6313508385121953</v>
      </c>
      <c r="AB20">
        <f t="shared" si="18"/>
        <v>-231.9636847040012</v>
      </c>
      <c r="AC20">
        <f t="shared" si="19"/>
        <v>-46.243504074372652</v>
      </c>
      <c r="AD20">
        <f t="shared" si="20"/>
        <v>-4.4150647471108124</v>
      </c>
      <c r="AE20">
        <f t="shared" si="21"/>
        <v>47.792749343898606</v>
      </c>
      <c r="AF20">
        <v>-4.1315441945400898E-2</v>
      </c>
      <c r="AG20">
        <v>4.6380203015216101E-2</v>
      </c>
      <c r="AH20">
        <v>3.46396169528207</v>
      </c>
      <c r="AI20">
        <v>0</v>
      </c>
      <c r="AJ20">
        <v>0</v>
      </c>
      <c r="AK20">
        <f t="shared" si="22"/>
        <v>1</v>
      </c>
      <c r="AL20">
        <f t="shared" si="23"/>
        <v>0</v>
      </c>
      <c r="AM20">
        <f t="shared" si="24"/>
        <v>52754.426493983257</v>
      </c>
      <c r="AN20">
        <v>0</v>
      </c>
      <c r="AO20">
        <v>153.529411764706</v>
      </c>
      <c r="AP20">
        <v>602.07899999999995</v>
      </c>
      <c r="AQ20">
        <f t="shared" si="25"/>
        <v>448.54958823529398</v>
      </c>
      <c r="AR20">
        <f t="shared" si="26"/>
        <v>0.74500121783901119</v>
      </c>
      <c r="AS20">
        <v>58.562583744446698</v>
      </c>
      <c r="AT20" t="s">
        <v>374</v>
      </c>
      <c r="AU20">
        <v>701.14919230769203</v>
      </c>
      <c r="AV20">
        <v>774.60299999999995</v>
      </c>
      <c r="AW20">
        <f t="shared" si="27"/>
        <v>9.482768294508015E-2</v>
      </c>
      <c r="AX20">
        <v>0.5</v>
      </c>
      <c r="AY20">
        <f t="shared" si="28"/>
        <v>1685.9177995810333</v>
      </c>
      <c r="AZ20">
        <f t="shared" si="29"/>
        <v>11.758265729162195</v>
      </c>
      <c r="BA20">
        <f t="shared" si="30"/>
        <v>79.935839285068695</v>
      </c>
      <c r="BB20">
        <f t="shared" si="31"/>
        <v>0.27160106531991218</v>
      </c>
      <c r="BC20">
        <f t="shared" si="32"/>
        <v>-2.7761921741923493E-2</v>
      </c>
      <c r="BD20">
        <f t="shared" si="33"/>
        <v>-0.22272570594226979</v>
      </c>
      <c r="BE20" t="s">
        <v>375</v>
      </c>
      <c r="BF20">
        <v>564.22</v>
      </c>
      <c r="BG20">
        <f t="shared" si="34"/>
        <v>210.38299999999992</v>
      </c>
      <c r="BH20">
        <f t="shared" si="35"/>
        <v>0.34914326581666744</v>
      </c>
      <c r="BI20">
        <f t="shared" si="36"/>
        <v>-4.5570141842098408</v>
      </c>
      <c r="BJ20">
        <f t="shared" si="37"/>
        <v>0.11826908933773547</v>
      </c>
      <c r="BK20">
        <f t="shared" si="38"/>
        <v>-0.38462637024983676</v>
      </c>
      <c r="BL20">
        <v>1149</v>
      </c>
      <c r="BM20">
        <v>300</v>
      </c>
      <c r="BN20">
        <v>300</v>
      </c>
      <c r="BO20">
        <v>300</v>
      </c>
      <c r="BP20">
        <v>10484.799999999999</v>
      </c>
      <c r="BQ20">
        <v>755.02300000000002</v>
      </c>
      <c r="BR20">
        <v>-7.0209399999999998E-3</v>
      </c>
      <c r="BS20">
        <v>-2.2218</v>
      </c>
      <c r="BT20" t="s">
        <v>347</v>
      </c>
      <c r="BU20" t="s">
        <v>347</v>
      </c>
      <c r="BV20" t="s">
        <v>347</v>
      </c>
      <c r="BW20" t="s">
        <v>347</v>
      </c>
      <c r="BX20" t="s">
        <v>347</v>
      </c>
      <c r="BY20" t="s">
        <v>347</v>
      </c>
      <c r="BZ20" t="s">
        <v>347</v>
      </c>
      <c r="CA20" t="s">
        <v>347</v>
      </c>
      <c r="CB20" t="s">
        <v>347</v>
      </c>
      <c r="CC20" t="s">
        <v>347</v>
      </c>
      <c r="CD20">
        <f t="shared" si="39"/>
        <v>1999.92</v>
      </c>
      <c r="CE20">
        <f t="shared" si="40"/>
        <v>1685.9177995810333</v>
      </c>
      <c r="CF20">
        <f t="shared" si="41"/>
        <v>0.84299261949529636</v>
      </c>
      <c r="CG20">
        <f t="shared" si="42"/>
        <v>0.19598523899059289</v>
      </c>
      <c r="CH20">
        <v>6</v>
      </c>
      <c r="CI20">
        <v>0.5</v>
      </c>
      <c r="CJ20" t="s">
        <v>348</v>
      </c>
      <c r="CK20">
        <v>1566834286</v>
      </c>
      <c r="CL20">
        <v>85.3506</v>
      </c>
      <c r="CM20">
        <v>99.999099999999999</v>
      </c>
      <c r="CN20">
        <v>19.467099999999999</v>
      </c>
      <c r="CO20">
        <v>13.2781</v>
      </c>
      <c r="CP20">
        <v>500.005</v>
      </c>
      <c r="CQ20">
        <v>99.366900000000001</v>
      </c>
      <c r="CR20">
        <v>9.9703600000000003E-2</v>
      </c>
      <c r="CS20">
        <v>26.564900000000002</v>
      </c>
      <c r="CT20">
        <v>26.9453</v>
      </c>
      <c r="CU20">
        <v>999.9</v>
      </c>
      <c r="CV20">
        <v>0</v>
      </c>
      <c r="CW20">
        <v>0</v>
      </c>
      <c r="CX20">
        <v>10026.9</v>
      </c>
      <c r="CY20">
        <v>0</v>
      </c>
      <c r="CZ20">
        <v>966.298</v>
      </c>
      <c r="DA20">
        <v>-14.6485</v>
      </c>
      <c r="DB20">
        <v>87.045100000000005</v>
      </c>
      <c r="DC20">
        <v>101.345</v>
      </c>
      <c r="DD20">
        <v>6.1890700000000001</v>
      </c>
      <c r="DE20">
        <v>67.960599999999999</v>
      </c>
      <c r="DF20">
        <v>99.999099999999999</v>
      </c>
      <c r="DG20">
        <v>19.435199999999998</v>
      </c>
      <c r="DH20">
        <v>13.2781</v>
      </c>
      <c r="DI20">
        <v>1.9343900000000001</v>
      </c>
      <c r="DJ20">
        <v>1.3193999999999999</v>
      </c>
      <c r="DK20">
        <v>16.917300000000001</v>
      </c>
      <c r="DL20">
        <v>11.021699999999999</v>
      </c>
      <c r="DM20">
        <v>1999.92</v>
      </c>
      <c r="DN20">
        <v>0.89999600000000002</v>
      </c>
      <c r="DO20">
        <v>0.100004</v>
      </c>
      <c r="DP20">
        <v>0</v>
      </c>
      <c r="DQ20">
        <v>701.04499999999996</v>
      </c>
      <c r="DR20">
        <v>5.00014</v>
      </c>
      <c r="DS20">
        <v>16904.5</v>
      </c>
      <c r="DT20">
        <v>16922.099999999999</v>
      </c>
      <c r="DU20">
        <v>44.25</v>
      </c>
      <c r="DV20">
        <v>45.311999999999998</v>
      </c>
      <c r="DW20">
        <v>44.811999999999998</v>
      </c>
      <c r="DX20">
        <v>44.061999999999998</v>
      </c>
      <c r="DY20">
        <v>45.811999999999998</v>
      </c>
      <c r="DZ20">
        <v>1795.42</v>
      </c>
      <c r="EA20">
        <v>199.5</v>
      </c>
      <c r="EB20">
        <v>0</v>
      </c>
      <c r="EC20">
        <v>120</v>
      </c>
      <c r="ED20">
        <v>701.14919230769203</v>
      </c>
      <c r="EE20">
        <v>0.98068375851003797</v>
      </c>
      <c r="EF20">
        <v>826.93333418247903</v>
      </c>
      <c r="EG20">
        <v>16835.253846153799</v>
      </c>
      <c r="EH20">
        <v>15</v>
      </c>
      <c r="EI20">
        <v>1566834238.5</v>
      </c>
      <c r="EJ20" t="s">
        <v>376</v>
      </c>
      <c r="EK20">
        <v>4</v>
      </c>
      <c r="EL20">
        <v>17.39</v>
      </c>
      <c r="EM20">
        <v>3.2000000000000001E-2</v>
      </c>
      <c r="EN20">
        <v>100</v>
      </c>
      <c r="EO20">
        <v>14</v>
      </c>
      <c r="EP20">
        <v>0.1</v>
      </c>
      <c r="EQ20">
        <v>0.02</v>
      </c>
      <c r="ER20">
        <v>11.620173675450101</v>
      </c>
      <c r="ES20">
        <v>0.681639197554891</v>
      </c>
      <c r="ET20">
        <v>8.6008919658151897E-2</v>
      </c>
      <c r="EU20">
        <v>0</v>
      </c>
      <c r="EV20">
        <v>0.33457295256756803</v>
      </c>
      <c r="EW20">
        <v>1.1146746013301101E-2</v>
      </c>
      <c r="EX20">
        <v>1.70701261561169E-3</v>
      </c>
      <c r="EY20">
        <v>1</v>
      </c>
      <c r="EZ20">
        <v>1</v>
      </c>
      <c r="FA20">
        <v>2</v>
      </c>
      <c r="FB20" t="s">
        <v>354</v>
      </c>
      <c r="FC20">
        <v>2.9151600000000002</v>
      </c>
      <c r="FD20">
        <v>2.7246600000000001</v>
      </c>
      <c r="FE20">
        <v>1.9003300000000001E-2</v>
      </c>
      <c r="FF20">
        <v>2.7331500000000002E-2</v>
      </c>
      <c r="FG20">
        <v>9.8342200000000005E-2</v>
      </c>
      <c r="FH20">
        <v>7.3538000000000006E-2</v>
      </c>
      <c r="FI20">
        <v>25891.7</v>
      </c>
      <c r="FJ20">
        <v>23616.400000000001</v>
      </c>
      <c r="FK20">
        <v>24363.7</v>
      </c>
      <c r="FL20">
        <v>22927.9</v>
      </c>
      <c r="FM20">
        <v>30872.2</v>
      </c>
      <c r="FN20">
        <v>29678.1</v>
      </c>
      <c r="FO20">
        <v>35286.699999999997</v>
      </c>
      <c r="FP20">
        <v>33072.1</v>
      </c>
      <c r="FQ20">
        <v>2.0211999999999999</v>
      </c>
      <c r="FR20">
        <v>1.8909</v>
      </c>
      <c r="FS20">
        <v>9.9353499999999997E-2</v>
      </c>
      <c r="FT20">
        <v>0</v>
      </c>
      <c r="FU20">
        <v>25.318200000000001</v>
      </c>
      <c r="FV20">
        <v>999.9</v>
      </c>
      <c r="FW20">
        <v>51.543999999999997</v>
      </c>
      <c r="FX20">
        <v>29.376000000000001</v>
      </c>
      <c r="FY20">
        <v>21.3202</v>
      </c>
      <c r="FZ20">
        <v>60.796500000000002</v>
      </c>
      <c r="GA20">
        <v>23.605799999999999</v>
      </c>
      <c r="GB20">
        <v>1</v>
      </c>
      <c r="GC20">
        <v>6.7294199999999998E-2</v>
      </c>
      <c r="GD20">
        <v>1.3152600000000001</v>
      </c>
      <c r="GE20">
        <v>20.187999999999999</v>
      </c>
      <c r="GF20">
        <v>5.2529300000000001</v>
      </c>
      <c r="GG20">
        <v>12.051399999999999</v>
      </c>
      <c r="GH20">
        <v>4.9816000000000003</v>
      </c>
      <c r="GI20">
        <v>3.3</v>
      </c>
      <c r="GJ20">
        <v>9999</v>
      </c>
      <c r="GK20">
        <v>9999</v>
      </c>
      <c r="GL20">
        <v>9999</v>
      </c>
      <c r="GM20">
        <v>430.2</v>
      </c>
      <c r="GN20">
        <v>1.87927</v>
      </c>
      <c r="GO20">
        <v>1.87714</v>
      </c>
      <c r="GP20">
        <v>1.8746799999999999</v>
      </c>
      <c r="GQ20">
        <v>1.875</v>
      </c>
      <c r="GR20">
        <v>1.87534</v>
      </c>
      <c r="GS20">
        <v>1.8742399999999999</v>
      </c>
      <c r="GT20">
        <v>1.8710599999999999</v>
      </c>
      <c r="GU20">
        <v>1.87551</v>
      </c>
      <c r="GV20" t="s">
        <v>350</v>
      </c>
      <c r="GW20" t="s">
        <v>19</v>
      </c>
      <c r="GX20" t="s">
        <v>19</v>
      </c>
      <c r="GY20" t="s">
        <v>19</v>
      </c>
      <c r="GZ20" t="s">
        <v>351</v>
      </c>
      <c r="HA20" t="s">
        <v>352</v>
      </c>
      <c r="HB20" t="s">
        <v>353</v>
      </c>
      <c r="HC20" t="s">
        <v>353</v>
      </c>
      <c r="HD20" t="s">
        <v>353</v>
      </c>
      <c r="HE20" t="s">
        <v>353</v>
      </c>
      <c r="HF20">
        <v>0</v>
      </c>
      <c r="HG20">
        <v>100</v>
      </c>
      <c r="HH20">
        <v>100</v>
      </c>
      <c r="HI20">
        <v>17.39</v>
      </c>
      <c r="HJ20">
        <v>3.2000000000000001E-2</v>
      </c>
      <c r="HK20">
        <v>2</v>
      </c>
      <c r="HL20">
        <v>507.33499999999998</v>
      </c>
      <c r="HM20">
        <v>490.76100000000002</v>
      </c>
      <c r="HN20">
        <v>22.9451</v>
      </c>
      <c r="HO20">
        <v>28.029800000000002</v>
      </c>
      <c r="HP20">
        <v>30.0001</v>
      </c>
      <c r="HQ20">
        <v>27.986799999999999</v>
      </c>
      <c r="HR20">
        <v>27.973600000000001</v>
      </c>
      <c r="HS20">
        <v>7.02074</v>
      </c>
      <c r="HT20">
        <v>43.529499999999999</v>
      </c>
      <c r="HU20">
        <v>23.247199999999999</v>
      </c>
      <c r="HV20">
        <v>22.974699999999999</v>
      </c>
      <c r="HW20">
        <v>100</v>
      </c>
      <c r="HX20">
        <v>13.162699999999999</v>
      </c>
      <c r="HY20">
        <v>101.289</v>
      </c>
      <c r="HZ20">
        <v>101.664</v>
      </c>
    </row>
    <row r="21" spans="1:234" x14ac:dyDescent="0.25">
      <c r="A21">
        <v>14</v>
      </c>
      <c r="B21">
        <v>1566834390</v>
      </c>
      <c r="C21">
        <v>2366.4000000953702</v>
      </c>
      <c r="D21" t="s">
        <v>377</v>
      </c>
      <c r="E21" t="s">
        <v>378</v>
      </c>
      <c r="F21" t="s">
        <v>344</v>
      </c>
      <c r="G21" t="s">
        <v>345</v>
      </c>
      <c r="H21" t="s">
        <v>346</v>
      </c>
      <c r="I21">
        <v>1566834390</v>
      </c>
      <c r="J21">
        <f t="shared" si="0"/>
        <v>5.7653334201805458E-3</v>
      </c>
      <c r="K21">
        <f t="shared" si="1"/>
        <v>1.1477831574333051</v>
      </c>
      <c r="L21">
        <f t="shared" si="2"/>
        <v>6.2181300000000004</v>
      </c>
      <c r="M21">
        <f t="shared" si="3"/>
        <v>0.82408144412694817</v>
      </c>
      <c r="N21">
        <f t="shared" si="4"/>
        <v>8.196642851782833E-2</v>
      </c>
      <c r="O21">
        <f t="shared" si="5"/>
        <v>0.61848002013869996</v>
      </c>
      <c r="P21">
        <f t="shared" si="6"/>
        <v>0.37369247001802047</v>
      </c>
      <c r="Q21">
        <f t="shared" si="7"/>
        <v>2.2499600931465427</v>
      </c>
      <c r="R21">
        <f t="shared" si="8"/>
        <v>0.34232298957386059</v>
      </c>
      <c r="S21">
        <f t="shared" si="9"/>
        <v>0.21655042475598307</v>
      </c>
      <c r="T21">
        <f t="shared" si="10"/>
        <v>330.44795051780017</v>
      </c>
      <c r="U21">
        <f t="shared" si="11"/>
        <v>27.341905363204646</v>
      </c>
      <c r="V21">
        <f t="shared" si="12"/>
        <v>27.057400000000001</v>
      </c>
      <c r="W21">
        <f t="shared" si="13"/>
        <v>3.5912436828784244</v>
      </c>
      <c r="X21">
        <f t="shared" si="14"/>
        <v>55.5924984756453</v>
      </c>
      <c r="Y21">
        <f t="shared" si="15"/>
        <v>1.962862164256</v>
      </c>
      <c r="Z21">
        <f t="shared" si="16"/>
        <v>3.5308040078751213</v>
      </c>
      <c r="AA21">
        <f t="shared" si="17"/>
        <v>1.6283815186224244</v>
      </c>
      <c r="AB21">
        <f t="shared" si="18"/>
        <v>-254.25120382996207</v>
      </c>
      <c r="AC21">
        <f t="shared" si="19"/>
        <v>-35.031396258847934</v>
      </c>
      <c r="AD21">
        <f t="shared" si="20"/>
        <v>-3.3572200945810495</v>
      </c>
      <c r="AE21">
        <f t="shared" si="21"/>
        <v>37.8081303344091</v>
      </c>
      <c r="AF21">
        <v>-4.1182672981716698E-2</v>
      </c>
      <c r="AG21">
        <v>4.6231158222280598E-2</v>
      </c>
      <c r="AH21">
        <v>3.4551493711546599</v>
      </c>
      <c r="AI21">
        <v>0</v>
      </c>
      <c r="AJ21">
        <v>0</v>
      </c>
      <c r="AK21">
        <f t="shared" si="22"/>
        <v>1</v>
      </c>
      <c r="AL21">
        <f t="shared" si="23"/>
        <v>0</v>
      </c>
      <c r="AM21">
        <f t="shared" si="24"/>
        <v>52556.053746064135</v>
      </c>
      <c r="AN21">
        <v>0</v>
      </c>
      <c r="AO21">
        <v>153.529411764706</v>
      </c>
      <c r="AP21">
        <v>602.07899999999995</v>
      </c>
      <c r="AQ21">
        <f t="shared" si="25"/>
        <v>448.54958823529398</v>
      </c>
      <c r="AR21">
        <f t="shared" si="26"/>
        <v>0.74500121783901119</v>
      </c>
      <c r="AS21">
        <v>58.562583744446698</v>
      </c>
      <c r="AT21" t="s">
        <v>379</v>
      </c>
      <c r="AU21">
        <v>740.59792307692305</v>
      </c>
      <c r="AV21">
        <v>766.53599999999994</v>
      </c>
      <c r="AW21">
        <f t="shared" si="27"/>
        <v>3.3838041426726084E-2</v>
      </c>
      <c r="AX21">
        <v>0.5</v>
      </c>
      <c r="AY21">
        <f t="shared" si="28"/>
        <v>1686.0938995810982</v>
      </c>
      <c r="AZ21">
        <f t="shared" si="29"/>
        <v>1.1477831574333051</v>
      </c>
      <c r="BA21">
        <f t="shared" si="30"/>
        <v>28.527057611687667</v>
      </c>
      <c r="BB21">
        <f t="shared" si="31"/>
        <v>0.22380684012231641</v>
      </c>
      <c r="BC21">
        <f t="shared" si="32"/>
        <v>-3.4051959147279889E-2</v>
      </c>
      <c r="BD21">
        <f t="shared" si="33"/>
        <v>-0.21454569648392249</v>
      </c>
      <c r="BE21" t="s">
        <v>380</v>
      </c>
      <c r="BF21">
        <v>594.98</v>
      </c>
      <c r="BG21">
        <f t="shared" si="34"/>
        <v>171.55599999999993</v>
      </c>
      <c r="BH21">
        <f t="shared" si="35"/>
        <v>0.15119306187528797</v>
      </c>
      <c r="BI21">
        <f t="shared" si="36"/>
        <v>-23.166220594450142</v>
      </c>
      <c r="BJ21">
        <f t="shared" si="37"/>
        <v>4.2312884430405054E-2</v>
      </c>
      <c r="BK21">
        <f t="shared" si="38"/>
        <v>-0.36664173664056826</v>
      </c>
      <c r="BL21">
        <v>1151</v>
      </c>
      <c r="BM21">
        <v>300</v>
      </c>
      <c r="BN21">
        <v>300</v>
      </c>
      <c r="BO21">
        <v>300</v>
      </c>
      <c r="BP21">
        <v>10483.9</v>
      </c>
      <c r="BQ21">
        <v>757.68200000000002</v>
      </c>
      <c r="BR21">
        <v>-7.0200799999999997E-3</v>
      </c>
      <c r="BS21">
        <v>-0.99231000000000003</v>
      </c>
      <c r="BT21" t="s">
        <v>347</v>
      </c>
      <c r="BU21" t="s">
        <v>347</v>
      </c>
      <c r="BV21" t="s">
        <v>347</v>
      </c>
      <c r="BW21" t="s">
        <v>347</v>
      </c>
      <c r="BX21" t="s">
        <v>347</v>
      </c>
      <c r="BY21" t="s">
        <v>347</v>
      </c>
      <c r="BZ21" t="s">
        <v>347</v>
      </c>
      <c r="CA21" t="s">
        <v>347</v>
      </c>
      <c r="CB21" t="s">
        <v>347</v>
      </c>
      <c r="CC21" t="s">
        <v>347</v>
      </c>
      <c r="CD21">
        <f t="shared" si="39"/>
        <v>2000.13</v>
      </c>
      <c r="CE21">
        <f t="shared" si="40"/>
        <v>1686.0938995810982</v>
      </c>
      <c r="CF21">
        <f t="shared" si="41"/>
        <v>0.84299215530045457</v>
      </c>
      <c r="CG21">
        <f t="shared" si="42"/>
        <v>0.19598431060090921</v>
      </c>
      <c r="CH21">
        <v>6</v>
      </c>
      <c r="CI21">
        <v>0.5</v>
      </c>
      <c r="CJ21" t="s">
        <v>348</v>
      </c>
      <c r="CK21">
        <v>1566834390</v>
      </c>
      <c r="CL21">
        <v>6.2181300000000004</v>
      </c>
      <c r="CM21">
        <v>7.6383700000000001</v>
      </c>
      <c r="CN21">
        <v>19.734400000000001</v>
      </c>
      <c r="CO21">
        <v>12.953099999999999</v>
      </c>
      <c r="CP21">
        <v>500.04199999999997</v>
      </c>
      <c r="CQ21">
        <v>99.363699999999994</v>
      </c>
      <c r="CR21">
        <v>0.10029</v>
      </c>
      <c r="CS21">
        <v>26.768599999999999</v>
      </c>
      <c r="CT21">
        <v>27.057400000000001</v>
      </c>
      <c r="CU21">
        <v>999.9</v>
      </c>
      <c r="CV21">
        <v>0</v>
      </c>
      <c r="CW21">
        <v>0</v>
      </c>
      <c r="CX21">
        <v>9995</v>
      </c>
      <c r="CY21">
        <v>0</v>
      </c>
      <c r="CZ21">
        <v>862.27599999999995</v>
      </c>
      <c r="DA21">
        <v>-1.4202399999999999</v>
      </c>
      <c r="DB21">
        <v>6.3433099999999998</v>
      </c>
      <c r="DC21">
        <v>7.7386100000000004</v>
      </c>
      <c r="DD21">
        <v>6.7813100000000004</v>
      </c>
      <c r="DE21">
        <v>-10.4939</v>
      </c>
      <c r="DF21">
        <v>7.6383700000000001</v>
      </c>
      <c r="DG21">
        <v>19.712399999999999</v>
      </c>
      <c r="DH21">
        <v>12.953099999999999</v>
      </c>
      <c r="DI21">
        <v>1.96088</v>
      </c>
      <c r="DJ21">
        <v>1.2870699999999999</v>
      </c>
      <c r="DK21">
        <v>17.132000000000001</v>
      </c>
      <c r="DL21">
        <v>10.6487</v>
      </c>
      <c r="DM21">
        <v>2000.13</v>
      </c>
      <c r="DN21">
        <v>0.90001100000000001</v>
      </c>
      <c r="DO21">
        <v>9.9989300000000003E-2</v>
      </c>
      <c r="DP21">
        <v>0</v>
      </c>
      <c r="DQ21">
        <v>740.62800000000004</v>
      </c>
      <c r="DR21">
        <v>5.00014</v>
      </c>
      <c r="DS21">
        <v>17521.099999999999</v>
      </c>
      <c r="DT21">
        <v>16924</v>
      </c>
      <c r="DU21">
        <v>44.5</v>
      </c>
      <c r="DV21">
        <v>45.311999999999998</v>
      </c>
      <c r="DW21">
        <v>44.936999999999998</v>
      </c>
      <c r="DX21">
        <v>44.561999999999998</v>
      </c>
      <c r="DY21">
        <v>46.25</v>
      </c>
      <c r="DZ21">
        <v>1795.64</v>
      </c>
      <c r="EA21">
        <v>199.49</v>
      </c>
      <c r="EB21">
        <v>0</v>
      </c>
      <c r="EC21">
        <v>103.700000047684</v>
      </c>
      <c r="ED21">
        <v>740.59792307692305</v>
      </c>
      <c r="EE21">
        <v>2.3870769141338899</v>
      </c>
      <c r="EF21">
        <v>51.784615390638301</v>
      </c>
      <c r="EG21">
        <v>17511.696153846198</v>
      </c>
      <c r="EH21">
        <v>15</v>
      </c>
      <c r="EI21">
        <v>1566834354</v>
      </c>
      <c r="EJ21" t="s">
        <v>381</v>
      </c>
      <c r="EK21">
        <v>5</v>
      </c>
      <c r="EL21">
        <v>16.712</v>
      </c>
      <c r="EM21">
        <v>2.1999999999999999E-2</v>
      </c>
      <c r="EN21">
        <v>8</v>
      </c>
      <c r="EO21">
        <v>13</v>
      </c>
      <c r="EP21">
        <v>0.23</v>
      </c>
      <c r="EQ21">
        <v>0.01</v>
      </c>
      <c r="ER21">
        <v>1.13412444381334</v>
      </c>
      <c r="ES21">
        <v>0.14647920941813999</v>
      </c>
      <c r="ET21">
        <v>3.7254956367788701E-2</v>
      </c>
      <c r="EU21">
        <v>1</v>
      </c>
      <c r="EV21">
        <v>0.37215917214780603</v>
      </c>
      <c r="EW21">
        <v>4.81212810244116E-2</v>
      </c>
      <c r="EX21">
        <v>1.09697124116486E-2</v>
      </c>
      <c r="EY21">
        <v>1</v>
      </c>
      <c r="EZ21">
        <v>2</v>
      </c>
      <c r="FA21">
        <v>2</v>
      </c>
      <c r="FB21" t="s">
        <v>349</v>
      </c>
      <c r="FC21">
        <v>2.9152399999999998</v>
      </c>
      <c r="FD21">
        <v>2.7249699999999999</v>
      </c>
      <c r="FE21">
        <v>-2.9830899999999999E-3</v>
      </c>
      <c r="FF21">
        <v>2.1462199999999999E-3</v>
      </c>
      <c r="FG21">
        <v>9.9336599999999997E-2</v>
      </c>
      <c r="FH21">
        <v>7.2189000000000003E-2</v>
      </c>
      <c r="FI21">
        <v>26470.799999999999</v>
      </c>
      <c r="FJ21">
        <v>24227.200000000001</v>
      </c>
      <c r="FK21">
        <v>24362.9</v>
      </c>
      <c r="FL21">
        <v>22927.5</v>
      </c>
      <c r="FM21">
        <v>30837.3</v>
      </c>
      <c r="FN21">
        <v>29721</v>
      </c>
      <c r="FO21">
        <v>35286.1</v>
      </c>
      <c r="FP21">
        <v>33071.800000000003</v>
      </c>
      <c r="FQ21">
        <v>2.0211299999999999</v>
      </c>
      <c r="FR21">
        <v>1.8884000000000001</v>
      </c>
      <c r="FS21">
        <v>9.3281299999999998E-2</v>
      </c>
      <c r="FT21">
        <v>0</v>
      </c>
      <c r="FU21">
        <v>25.530200000000001</v>
      </c>
      <c r="FV21">
        <v>999.9</v>
      </c>
      <c r="FW21">
        <v>50.786999999999999</v>
      </c>
      <c r="FX21">
        <v>29.486999999999998</v>
      </c>
      <c r="FY21">
        <v>21.1419</v>
      </c>
      <c r="FZ21">
        <v>60.656500000000001</v>
      </c>
      <c r="GA21">
        <v>23.774000000000001</v>
      </c>
      <c r="GB21">
        <v>1</v>
      </c>
      <c r="GC21">
        <v>7.0294700000000002E-2</v>
      </c>
      <c r="GD21">
        <v>2.2546599999999999</v>
      </c>
      <c r="GE21">
        <v>20.177299999999999</v>
      </c>
      <c r="GF21">
        <v>5.2527799999999996</v>
      </c>
      <c r="GG21">
        <v>12.0519</v>
      </c>
      <c r="GH21">
        <v>4.9816000000000003</v>
      </c>
      <c r="GI21">
        <v>3.2999299999999998</v>
      </c>
      <c r="GJ21">
        <v>9999</v>
      </c>
      <c r="GK21">
        <v>9999</v>
      </c>
      <c r="GL21">
        <v>9999</v>
      </c>
      <c r="GM21">
        <v>430.2</v>
      </c>
      <c r="GN21">
        <v>1.87927</v>
      </c>
      <c r="GO21">
        <v>1.87714</v>
      </c>
      <c r="GP21">
        <v>1.87469</v>
      </c>
      <c r="GQ21">
        <v>1.8750100000000001</v>
      </c>
      <c r="GR21">
        <v>1.8754</v>
      </c>
      <c r="GS21">
        <v>1.8742399999999999</v>
      </c>
      <c r="GT21">
        <v>1.8710599999999999</v>
      </c>
      <c r="GU21">
        <v>1.8755900000000001</v>
      </c>
      <c r="GV21" t="s">
        <v>350</v>
      </c>
      <c r="GW21" t="s">
        <v>19</v>
      </c>
      <c r="GX21" t="s">
        <v>19</v>
      </c>
      <c r="GY21" t="s">
        <v>19</v>
      </c>
      <c r="GZ21" t="s">
        <v>351</v>
      </c>
      <c r="HA21" t="s">
        <v>352</v>
      </c>
      <c r="HB21" t="s">
        <v>353</v>
      </c>
      <c r="HC21" t="s">
        <v>353</v>
      </c>
      <c r="HD21" t="s">
        <v>353</v>
      </c>
      <c r="HE21" t="s">
        <v>353</v>
      </c>
      <c r="HF21">
        <v>0</v>
      </c>
      <c r="HG21">
        <v>100</v>
      </c>
      <c r="HH21">
        <v>100</v>
      </c>
      <c r="HI21">
        <v>16.712</v>
      </c>
      <c r="HJ21">
        <v>2.1999999999999999E-2</v>
      </c>
      <c r="HK21">
        <v>2</v>
      </c>
      <c r="HL21">
        <v>507.536</v>
      </c>
      <c r="HM21">
        <v>489.267</v>
      </c>
      <c r="HN21">
        <v>22.5349</v>
      </c>
      <c r="HO21">
        <v>28.046500000000002</v>
      </c>
      <c r="HP21">
        <v>30.0001</v>
      </c>
      <c r="HQ21">
        <v>28.0154</v>
      </c>
      <c r="HR21">
        <v>28.002099999999999</v>
      </c>
      <c r="HS21">
        <v>0</v>
      </c>
      <c r="HT21">
        <v>44.352400000000003</v>
      </c>
      <c r="HU21">
        <v>20.585100000000001</v>
      </c>
      <c r="HV21">
        <v>22.4876</v>
      </c>
      <c r="HW21">
        <v>0</v>
      </c>
      <c r="HX21">
        <v>12.857100000000001</v>
      </c>
      <c r="HY21">
        <v>101.28700000000001</v>
      </c>
      <c r="HZ21">
        <v>101.663</v>
      </c>
    </row>
    <row r="22" spans="1:234" x14ac:dyDescent="0.25">
      <c r="A22">
        <v>16</v>
      </c>
      <c r="B22">
        <v>1566834662</v>
      </c>
      <c r="C22">
        <v>2638.4000000953702</v>
      </c>
      <c r="D22" t="s">
        <v>383</v>
      </c>
      <c r="E22" t="s">
        <v>384</v>
      </c>
      <c r="F22" t="s">
        <v>344</v>
      </c>
      <c r="G22" t="s">
        <v>345</v>
      </c>
      <c r="H22" t="s">
        <v>346</v>
      </c>
      <c r="I22">
        <v>1566834662</v>
      </c>
      <c r="J22">
        <f t="shared" si="0"/>
        <v>5.5415347946068845E-3</v>
      </c>
      <c r="K22">
        <f t="shared" si="1"/>
        <v>24.399786325684929</v>
      </c>
      <c r="L22">
        <f t="shared" si="2"/>
        <v>368.34199999999998</v>
      </c>
      <c r="M22">
        <f t="shared" si="3"/>
        <v>241.24320881102693</v>
      </c>
      <c r="N22">
        <f t="shared" si="4"/>
        <v>23.995289055951609</v>
      </c>
      <c r="O22">
        <f t="shared" si="5"/>
        <v>36.637187861195997</v>
      </c>
      <c r="P22">
        <f t="shared" si="6"/>
        <v>0.35274902850943252</v>
      </c>
      <c r="Q22">
        <f t="shared" si="7"/>
        <v>2.2526570977858</v>
      </c>
      <c r="R22">
        <f t="shared" si="8"/>
        <v>0.32468646672158202</v>
      </c>
      <c r="S22">
        <f t="shared" si="9"/>
        <v>0.20526399113700125</v>
      </c>
      <c r="T22">
        <f t="shared" si="10"/>
        <v>330.43997141310217</v>
      </c>
      <c r="U22">
        <f t="shared" si="11"/>
        <v>27.330144293464468</v>
      </c>
      <c r="V22">
        <f t="shared" si="12"/>
        <v>27.012899999999998</v>
      </c>
      <c r="W22">
        <f t="shared" si="13"/>
        <v>3.5818723361929057</v>
      </c>
      <c r="X22">
        <f t="shared" si="14"/>
        <v>54.974290074864264</v>
      </c>
      <c r="Y22">
        <f t="shared" si="15"/>
        <v>1.931314584546</v>
      </c>
      <c r="Z22">
        <f t="shared" si="16"/>
        <v>3.5131232834765602</v>
      </c>
      <c r="AA22">
        <f t="shared" si="17"/>
        <v>1.6505577516469057</v>
      </c>
      <c r="AB22">
        <f t="shared" si="18"/>
        <v>-244.38168444216362</v>
      </c>
      <c r="AC22">
        <f t="shared" si="19"/>
        <v>-40.028354220640843</v>
      </c>
      <c r="AD22">
        <f t="shared" si="20"/>
        <v>-3.8290222426841827</v>
      </c>
      <c r="AE22">
        <f t="shared" si="21"/>
        <v>42.200910507613536</v>
      </c>
      <c r="AF22">
        <v>-4.1255318458830403E-2</v>
      </c>
      <c r="AG22">
        <v>4.6312709134434103E-2</v>
      </c>
      <c r="AH22">
        <v>3.4599723074970901</v>
      </c>
      <c r="AI22">
        <v>0</v>
      </c>
      <c r="AJ22">
        <v>0</v>
      </c>
      <c r="AK22">
        <f t="shared" si="22"/>
        <v>1</v>
      </c>
      <c r="AL22">
        <f t="shared" si="23"/>
        <v>0</v>
      </c>
      <c r="AM22">
        <f t="shared" si="24"/>
        <v>52659.973620764125</v>
      </c>
      <c r="AN22">
        <v>0</v>
      </c>
      <c r="AO22">
        <v>153.529411764706</v>
      </c>
      <c r="AP22">
        <v>602.07899999999995</v>
      </c>
      <c r="AQ22">
        <f t="shared" si="25"/>
        <v>448.54958823529398</v>
      </c>
      <c r="AR22">
        <f t="shared" si="26"/>
        <v>0.74500121783901119</v>
      </c>
      <c r="AS22">
        <v>58.562583744446698</v>
      </c>
      <c r="AT22" t="s">
        <v>385</v>
      </c>
      <c r="AU22">
        <v>669.08176923076905</v>
      </c>
      <c r="AV22">
        <v>803.22900000000004</v>
      </c>
      <c r="AW22">
        <f t="shared" si="27"/>
        <v>0.16700994457275697</v>
      </c>
      <c r="AX22">
        <v>0.5</v>
      </c>
      <c r="AY22">
        <f t="shared" si="28"/>
        <v>1686.0518995810878</v>
      </c>
      <c r="AZ22">
        <f t="shared" si="29"/>
        <v>24.399786325684929</v>
      </c>
      <c r="BA22">
        <f t="shared" si="30"/>
        <v>140.79371714791455</v>
      </c>
      <c r="BB22">
        <f t="shared" si="31"/>
        <v>0.35612384513009376</v>
      </c>
      <c r="BC22">
        <f t="shared" si="32"/>
        <v>-2.0262008202268134E-2</v>
      </c>
      <c r="BD22">
        <f t="shared" si="33"/>
        <v>-0.2504267151708916</v>
      </c>
      <c r="BE22" t="s">
        <v>386</v>
      </c>
      <c r="BF22">
        <v>517.17999999999995</v>
      </c>
      <c r="BG22">
        <f t="shared" si="34"/>
        <v>286.04900000000009</v>
      </c>
      <c r="BH22">
        <f t="shared" si="35"/>
        <v>0.46896591412391214</v>
      </c>
      <c r="BI22">
        <f t="shared" si="36"/>
        <v>-2.3692858573128079</v>
      </c>
      <c r="BJ22">
        <f t="shared" si="37"/>
        <v>0.20647578234365213</v>
      </c>
      <c r="BK22">
        <f t="shared" si="38"/>
        <v>-0.44844540107900754</v>
      </c>
      <c r="BL22">
        <v>1155</v>
      </c>
      <c r="BM22">
        <v>300</v>
      </c>
      <c r="BN22">
        <v>300</v>
      </c>
      <c r="BO22">
        <v>300</v>
      </c>
      <c r="BP22">
        <v>10481.9</v>
      </c>
      <c r="BQ22">
        <v>768.00699999999995</v>
      </c>
      <c r="BR22">
        <v>-7.0190599999999997E-3</v>
      </c>
      <c r="BS22">
        <v>-3.63361</v>
      </c>
      <c r="BT22" t="s">
        <v>347</v>
      </c>
      <c r="BU22" t="s">
        <v>347</v>
      </c>
      <c r="BV22" t="s">
        <v>347</v>
      </c>
      <c r="BW22" t="s">
        <v>347</v>
      </c>
      <c r="BX22" t="s">
        <v>347</v>
      </c>
      <c r="BY22" t="s">
        <v>347</v>
      </c>
      <c r="BZ22" t="s">
        <v>347</v>
      </c>
      <c r="CA22" t="s">
        <v>347</v>
      </c>
      <c r="CB22" t="s">
        <v>347</v>
      </c>
      <c r="CC22" t="s">
        <v>347</v>
      </c>
      <c r="CD22">
        <f t="shared" si="39"/>
        <v>2000.08</v>
      </c>
      <c r="CE22">
        <f t="shared" si="40"/>
        <v>1686.0518995810878</v>
      </c>
      <c r="CF22">
        <f t="shared" si="41"/>
        <v>0.84299223010133983</v>
      </c>
      <c r="CG22">
        <f t="shared" si="42"/>
        <v>0.19598446020267968</v>
      </c>
      <c r="CH22">
        <v>6</v>
      </c>
      <c r="CI22">
        <v>0.5</v>
      </c>
      <c r="CJ22" t="s">
        <v>348</v>
      </c>
      <c r="CK22">
        <v>1566834662</v>
      </c>
      <c r="CL22">
        <v>368.34199999999998</v>
      </c>
      <c r="CM22">
        <v>400.07299999999998</v>
      </c>
      <c r="CN22">
        <v>19.417000000000002</v>
      </c>
      <c r="CO22">
        <v>12.895899999999999</v>
      </c>
      <c r="CP22">
        <v>499.971</v>
      </c>
      <c r="CQ22">
        <v>99.364999999999995</v>
      </c>
      <c r="CR22">
        <v>0.100138</v>
      </c>
      <c r="CS22">
        <v>26.683299999999999</v>
      </c>
      <c r="CT22">
        <v>27.012899999999998</v>
      </c>
      <c r="CU22">
        <v>999.9</v>
      </c>
      <c r="CV22">
        <v>0</v>
      </c>
      <c r="CW22">
        <v>0</v>
      </c>
      <c r="CX22">
        <v>10012.5</v>
      </c>
      <c r="CY22">
        <v>0</v>
      </c>
      <c r="CZ22">
        <v>943.39300000000003</v>
      </c>
      <c r="DA22">
        <v>-31.730799999999999</v>
      </c>
      <c r="DB22">
        <v>375.63600000000002</v>
      </c>
      <c r="DC22">
        <v>405.3</v>
      </c>
      <c r="DD22">
        <v>6.5211100000000002</v>
      </c>
      <c r="DE22">
        <v>344.52600000000001</v>
      </c>
      <c r="DF22">
        <v>400.07299999999998</v>
      </c>
      <c r="DG22">
        <v>19.402999999999999</v>
      </c>
      <c r="DH22">
        <v>12.895899999999999</v>
      </c>
      <c r="DI22">
        <v>1.92937</v>
      </c>
      <c r="DJ22">
        <v>1.2814000000000001</v>
      </c>
      <c r="DK22">
        <v>16.876300000000001</v>
      </c>
      <c r="DL22">
        <v>10.5824</v>
      </c>
      <c r="DM22">
        <v>2000.08</v>
      </c>
      <c r="DN22">
        <v>0.90000800000000003</v>
      </c>
      <c r="DO22">
        <v>9.9991899999999995E-2</v>
      </c>
      <c r="DP22">
        <v>0</v>
      </c>
      <c r="DQ22">
        <v>669.32899999999995</v>
      </c>
      <c r="DR22">
        <v>5.00014</v>
      </c>
      <c r="DS22">
        <v>16380.1</v>
      </c>
      <c r="DT22">
        <v>16923.5</v>
      </c>
      <c r="DU22">
        <v>45</v>
      </c>
      <c r="DV22">
        <v>45.811999999999998</v>
      </c>
      <c r="DW22">
        <v>45.436999999999998</v>
      </c>
      <c r="DX22">
        <v>45.125</v>
      </c>
      <c r="DY22">
        <v>46.75</v>
      </c>
      <c r="DZ22">
        <v>1795.59</v>
      </c>
      <c r="EA22">
        <v>199.49</v>
      </c>
      <c r="EB22">
        <v>0</v>
      </c>
      <c r="EC22">
        <v>151.09999990463299</v>
      </c>
      <c r="ED22">
        <v>669.08176923076905</v>
      </c>
      <c r="EE22">
        <v>-0.60157265483640499</v>
      </c>
      <c r="EF22">
        <v>38.461538442098103</v>
      </c>
      <c r="EG22">
        <v>16380.2076923077</v>
      </c>
      <c r="EH22">
        <v>15</v>
      </c>
      <c r="EI22">
        <v>1566834541</v>
      </c>
      <c r="EJ22" t="s">
        <v>382</v>
      </c>
      <c r="EK22">
        <v>6</v>
      </c>
      <c r="EL22">
        <v>23.815999999999999</v>
      </c>
      <c r="EM22">
        <v>1.4E-2</v>
      </c>
      <c r="EN22">
        <v>401</v>
      </c>
      <c r="EO22">
        <v>13</v>
      </c>
      <c r="EP22">
        <v>0.05</v>
      </c>
      <c r="EQ22">
        <v>0.01</v>
      </c>
      <c r="ER22">
        <v>24.2262278298194</v>
      </c>
      <c r="ES22">
        <v>0.55675589470063702</v>
      </c>
      <c r="ET22">
        <v>8.45186848121013E-2</v>
      </c>
      <c r="EU22">
        <v>0</v>
      </c>
      <c r="EV22">
        <v>0.35550088829577903</v>
      </c>
      <c r="EW22">
        <v>-8.2946691772466802E-3</v>
      </c>
      <c r="EX22">
        <v>1.1328634360257201E-3</v>
      </c>
      <c r="EY22">
        <v>1</v>
      </c>
      <c r="EZ22">
        <v>1</v>
      </c>
      <c r="FA22">
        <v>2</v>
      </c>
      <c r="FB22" t="s">
        <v>354</v>
      </c>
      <c r="FC22">
        <v>2.9149699999999998</v>
      </c>
      <c r="FD22">
        <v>2.7249699999999999</v>
      </c>
      <c r="FE22">
        <v>8.2304799999999997E-2</v>
      </c>
      <c r="FF22">
        <v>9.1591500000000006E-2</v>
      </c>
      <c r="FG22">
        <v>9.8189600000000002E-2</v>
      </c>
      <c r="FH22">
        <v>7.1930999999999995E-2</v>
      </c>
      <c r="FI22">
        <v>24215</v>
      </c>
      <c r="FJ22">
        <v>22050.6</v>
      </c>
      <c r="FK22">
        <v>24357.9</v>
      </c>
      <c r="FL22">
        <v>22922.5</v>
      </c>
      <c r="FM22">
        <v>30871.5</v>
      </c>
      <c r="FN22">
        <v>29723.8</v>
      </c>
      <c r="FO22">
        <v>35279.4</v>
      </c>
      <c r="FP22">
        <v>33065.300000000003</v>
      </c>
      <c r="FQ22">
        <v>2.0195699999999999</v>
      </c>
      <c r="FR22">
        <v>1.8855</v>
      </c>
      <c r="FS22">
        <v>8.6911000000000002E-2</v>
      </c>
      <c r="FT22">
        <v>0</v>
      </c>
      <c r="FU22">
        <v>25.59</v>
      </c>
      <c r="FV22">
        <v>999.9</v>
      </c>
      <c r="FW22">
        <v>48.491999999999997</v>
      </c>
      <c r="FX22">
        <v>29.798999999999999</v>
      </c>
      <c r="FY22">
        <v>20.5532</v>
      </c>
      <c r="FZ22">
        <v>60.546500000000002</v>
      </c>
      <c r="GA22">
        <v>23.75</v>
      </c>
      <c r="GB22">
        <v>1</v>
      </c>
      <c r="GC22">
        <v>7.90854E-2</v>
      </c>
      <c r="GD22">
        <v>1.99135</v>
      </c>
      <c r="GE22">
        <v>20.180499999999999</v>
      </c>
      <c r="GF22">
        <v>5.2503799999999998</v>
      </c>
      <c r="GG22">
        <v>12.0517</v>
      </c>
      <c r="GH22">
        <v>4.98095</v>
      </c>
      <c r="GI22">
        <v>3.29955</v>
      </c>
      <c r="GJ22">
        <v>9999</v>
      </c>
      <c r="GK22">
        <v>9999</v>
      </c>
      <c r="GL22">
        <v>9999</v>
      </c>
      <c r="GM22">
        <v>430.3</v>
      </c>
      <c r="GN22">
        <v>1.87927</v>
      </c>
      <c r="GO22">
        <v>1.87714</v>
      </c>
      <c r="GP22">
        <v>1.87469</v>
      </c>
      <c r="GQ22">
        <v>1.875</v>
      </c>
      <c r="GR22">
        <v>1.87538</v>
      </c>
      <c r="GS22">
        <v>1.8742399999999999</v>
      </c>
      <c r="GT22">
        <v>1.87113</v>
      </c>
      <c r="GU22">
        <v>1.87558</v>
      </c>
      <c r="GV22" t="s">
        <v>350</v>
      </c>
      <c r="GW22" t="s">
        <v>19</v>
      </c>
      <c r="GX22" t="s">
        <v>19</v>
      </c>
      <c r="GY22" t="s">
        <v>19</v>
      </c>
      <c r="GZ22" t="s">
        <v>351</v>
      </c>
      <c r="HA22" t="s">
        <v>352</v>
      </c>
      <c r="HB22" t="s">
        <v>353</v>
      </c>
      <c r="HC22" t="s">
        <v>353</v>
      </c>
      <c r="HD22" t="s">
        <v>353</v>
      </c>
      <c r="HE22" t="s">
        <v>353</v>
      </c>
      <c r="HF22">
        <v>0</v>
      </c>
      <c r="HG22">
        <v>100</v>
      </c>
      <c r="HH22">
        <v>100</v>
      </c>
      <c r="HI22">
        <v>23.815999999999999</v>
      </c>
      <c r="HJ22">
        <v>1.4E-2</v>
      </c>
      <c r="HK22">
        <v>2</v>
      </c>
      <c r="HL22">
        <v>507.55599999999998</v>
      </c>
      <c r="HM22">
        <v>488.31400000000002</v>
      </c>
      <c r="HN22">
        <v>22.4893</v>
      </c>
      <c r="HO22">
        <v>28.180599999999998</v>
      </c>
      <c r="HP22">
        <v>30.000499999999999</v>
      </c>
      <c r="HQ22">
        <v>28.132200000000001</v>
      </c>
      <c r="HR22">
        <v>28.1235</v>
      </c>
      <c r="HS22">
        <v>19.891400000000001</v>
      </c>
      <c r="HT22">
        <v>41.281700000000001</v>
      </c>
      <c r="HU22">
        <v>11.7766</v>
      </c>
      <c r="HV22">
        <v>22.466100000000001</v>
      </c>
      <c r="HW22">
        <v>400</v>
      </c>
      <c r="HX22">
        <v>12.905099999999999</v>
      </c>
      <c r="HY22">
        <v>101.267</v>
      </c>
      <c r="HZ22">
        <v>101.642</v>
      </c>
    </row>
    <row r="23" spans="1:234" x14ac:dyDescent="0.25">
      <c r="A23">
        <v>18</v>
      </c>
      <c r="B23">
        <v>1566834866.5999999</v>
      </c>
      <c r="C23">
        <v>2843</v>
      </c>
      <c r="D23" t="s">
        <v>387</v>
      </c>
      <c r="E23" t="s">
        <v>388</v>
      </c>
      <c r="F23" t="s">
        <v>344</v>
      </c>
      <c r="G23" t="s">
        <v>345</v>
      </c>
      <c r="H23" t="s">
        <v>346</v>
      </c>
      <c r="I23">
        <v>1566834866.5999999</v>
      </c>
      <c r="J23">
        <f t="shared" si="0"/>
        <v>4.8596191664656181E-3</v>
      </c>
      <c r="K23">
        <f t="shared" si="1"/>
        <v>25.835446443046102</v>
      </c>
      <c r="L23">
        <f t="shared" si="2"/>
        <v>565.76700000000005</v>
      </c>
      <c r="M23">
        <f t="shared" si="3"/>
        <v>407.93388791955147</v>
      </c>
      <c r="N23">
        <f t="shared" si="4"/>
        <v>40.576483408872228</v>
      </c>
      <c r="O23">
        <f t="shared" si="5"/>
        <v>56.275872068061005</v>
      </c>
      <c r="P23">
        <f t="shared" si="6"/>
        <v>0.30414166310857466</v>
      </c>
      <c r="Q23">
        <f t="shared" si="7"/>
        <v>2.2545282075489306</v>
      </c>
      <c r="R23">
        <f t="shared" si="8"/>
        <v>0.28304835022686348</v>
      </c>
      <c r="S23">
        <f t="shared" si="9"/>
        <v>0.17867831293436645</v>
      </c>
      <c r="T23">
        <f t="shared" si="10"/>
        <v>330.42889861882918</v>
      </c>
      <c r="U23">
        <f t="shared" si="11"/>
        <v>27.361082959499896</v>
      </c>
      <c r="V23">
        <f t="shared" si="12"/>
        <v>27.007100000000001</v>
      </c>
      <c r="W23">
        <f t="shared" si="13"/>
        <v>3.5806524760972511</v>
      </c>
      <c r="X23">
        <f t="shared" si="14"/>
        <v>55.285412266346832</v>
      </c>
      <c r="Y23">
        <f t="shared" si="15"/>
        <v>1.9201158413753998</v>
      </c>
      <c r="Z23">
        <f t="shared" si="16"/>
        <v>3.4730967223775351</v>
      </c>
      <c r="AA23">
        <f t="shared" si="17"/>
        <v>1.6605366347218513</v>
      </c>
      <c r="AB23">
        <f t="shared" si="18"/>
        <v>-214.30920524113375</v>
      </c>
      <c r="AC23">
        <f t="shared" si="19"/>
        <v>-62.997356445163391</v>
      </c>
      <c r="AD23">
        <f t="shared" si="20"/>
        <v>-6.0151553687629207</v>
      </c>
      <c r="AE23">
        <f t="shared" si="21"/>
        <v>47.107181563769117</v>
      </c>
      <c r="AF23">
        <v>-4.1305764319655602E-2</v>
      </c>
      <c r="AG23">
        <v>4.63693390325104E-2</v>
      </c>
      <c r="AH23">
        <v>3.4633196888614699</v>
      </c>
      <c r="AI23">
        <v>0</v>
      </c>
      <c r="AJ23">
        <v>0</v>
      </c>
      <c r="AK23">
        <f t="shared" si="22"/>
        <v>1</v>
      </c>
      <c r="AL23">
        <f t="shared" si="23"/>
        <v>0</v>
      </c>
      <c r="AM23">
        <f t="shared" si="24"/>
        <v>52756.016971074147</v>
      </c>
      <c r="AN23">
        <v>0</v>
      </c>
      <c r="AO23">
        <v>153.529411764706</v>
      </c>
      <c r="AP23">
        <v>602.07899999999995</v>
      </c>
      <c r="AQ23">
        <f t="shared" si="25"/>
        <v>448.54958823529398</v>
      </c>
      <c r="AR23">
        <f t="shared" si="26"/>
        <v>0.74500121783901119</v>
      </c>
      <c r="AS23">
        <v>58.562583744446698</v>
      </c>
      <c r="AT23" t="s">
        <v>389</v>
      </c>
      <c r="AU23">
        <v>666.70357692307698</v>
      </c>
      <c r="AV23">
        <v>813.399</v>
      </c>
      <c r="AW23">
        <f t="shared" si="27"/>
        <v>0.1803486641573484</v>
      </c>
      <c r="AX23">
        <v>0.5</v>
      </c>
      <c r="AY23">
        <f t="shared" si="28"/>
        <v>1685.985599581008</v>
      </c>
      <c r="AZ23">
        <f t="shared" si="29"/>
        <v>25.835446443046102</v>
      </c>
      <c r="BA23">
        <f t="shared" si="30"/>
        <v>152.03262533648046</v>
      </c>
      <c r="BB23">
        <f t="shared" si="31"/>
        <v>0.36648557473023702</v>
      </c>
      <c r="BC23">
        <f t="shared" si="32"/>
        <v>-1.9411279259759849E-2</v>
      </c>
      <c r="BD23">
        <f t="shared" si="33"/>
        <v>-0.25979869658064497</v>
      </c>
      <c r="BE23" t="s">
        <v>390</v>
      </c>
      <c r="BF23">
        <v>515.29999999999995</v>
      </c>
      <c r="BG23">
        <f t="shared" si="34"/>
        <v>298.09900000000005</v>
      </c>
      <c r="BH23">
        <f t="shared" si="35"/>
        <v>0.49210303649768367</v>
      </c>
      <c r="BI23">
        <f t="shared" si="36"/>
        <v>-2.4351513615045119</v>
      </c>
      <c r="BJ23">
        <f t="shared" si="37"/>
        <v>0.22230971951478218</v>
      </c>
      <c r="BK23">
        <f t="shared" si="38"/>
        <v>-0.47111847952282304</v>
      </c>
      <c r="BL23">
        <v>1159</v>
      </c>
      <c r="BM23">
        <v>300</v>
      </c>
      <c r="BN23">
        <v>300</v>
      </c>
      <c r="BO23">
        <v>300</v>
      </c>
      <c r="BP23">
        <v>10481</v>
      </c>
      <c r="BQ23">
        <v>772.02099999999996</v>
      </c>
      <c r="BR23">
        <v>-7.0181200000000001E-3</v>
      </c>
      <c r="BS23">
        <v>-4.6043099999999999</v>
      </c>
      <c r="BT23" t="s">
        <v>347</v>
      </c>
      <c r="BU23" t="s">
        <v>347</v>
      </c>
      <c r="BV23" t="s">
        <v>347</v>
      </c>
      <c r="BW23" t="s">
        <v>347</v>
      </c>
      <c r="BX23" t="s">
        <v>347</v>
      </c>
      <c r="BY23" t="s">
        <v>347</v>
      </c>
      <c r="BZ23" t="s">
        <v>347</v>
      </c>
      <c r="CA23" t="s">
        <v>347</v>
      </c>
      <c r="CB23" t="s">
        <v>347</v>
      </c>
      <c r="CC23" t="s">
        <v>347</v>
      </c>
      <c r="CD23">
        <f t="shared" si="39"/>
        <v>2000</v>
      </c>
      <c r="CE23">
        <f t="shared" si="40"/>
        <v>1685.985599581008</v>
      </c>
      <c r="CF23">
        <f t="shared" si="41"/>
        <v>0.84299279979050401</v>
      </c>
      <c r="CG23">
        <f t="shared" si="42"/>
        <v>0.19598559958100803</v>
      </c>
      <c r="CH23">
        <v>6</v>
      </c>
      <c r="CI23">
        <v>0.5</v>
      </c>
      <c r="CJ23" t="s">
        <v>348</v>
      </c>
      <c r="CK23">
        <v>1566834866.5999999</v>
      </c>
      <c r="CL23">
        <v>565.76700000000005</v>
      </c>
      <c r="CM23">
        <v>600.06299999999999</v>
      </c>
      <c r="CN23">
        <v>19.303799999999999</v>
      </c>
      <c r="CO23">
        <v>13.585800000000001</v>
      </c>
      <c r="CP23">
        <v>500.08499999999998</v>
      </c>
      <c r="CQ23">
        <v>99.368399999999994</v>
      </c>
      <c r="CR23">
        <v>9.9883E-2</v>
      </c>
      <c r="CS23">
        <v>26.488800000000001</v>
      </c>
      <c r="CT23">
        <v>27.007100000000001</v>
      </c>
      <c r="CU23">
        <v>999.9</v>
      </c>
      <c r="CV23">
        <v>0</v>
      </c>
      <c r="CW23">
        <v>0</v>
      </c>
      <c r="CX23">
        <v>10024.4</v>
      </c>
      <c r="CY23">
        <v>0</v>
      </c>
      <c r="CZ23">
        <v>918.77</v>
      </c>
      <c r="DA23">
        <v>-34.296100000000003</v>
      </c>
      <c r="DB23">
        <v>576.904</v>
      </c>
      <c r="DC23">
        <v>608.32799999999997</v>
      </c>
      <c r="DD23">
        <v>5.718</v>
      </c>
      <c r="DE23">
        <v>537.83500000000004</v>
      </c>
      <c r="DF23">
        <v>600.06299999999999</v>
      </c>
      <c r="DG23">
        <v>19.279800000000002</v>
      </c>
      <c r="DH23">
        <v>13.585800000000001</v>
      </c>
      <c r="DI23">
        <v>1.9181900000000001</v>
      </c>
      <c r="DJ23">
        <v>1.35</v>
      </c>
      <c r="DK23">
        <v>16.784700000000001</v>
      </c>
      <c r="DL23">
        <v>11.3674</v>
      </c>
      <c r="DM23">
        <v>2000</v>
      </c>
      <c r="DN23">
        <v>0.89999099999999999</v>
      </c>
      <c r="DO23">
        <v>0.100009</v>
      </c>
      <c r="DP23">
        <v>0</v>
      </c>
      <c r="DQ23">
        <v>666.68499999999995</v>
      </c>
      <c r="DR23">
        <v>5.00014</v>
      </c>
      <c r="DS23">
        <v>16312</v>
      </c>
      <c r="DT23">
        <v>16922.8</v>
      </c>
      <c r="DU23">
        <v>45.25</v>
      </c>
      <c r="DV23">
        <v>46</v>
      </c>
      <c r="DW23">
        <v>45.686999999999998</v>
      </c>
      <c r="DX23">
        <v>45.311999999999998</v>
      </c>
      <c r="DY23">
        <v>46.936999999999998</v>
      </c>
      <c r="DZ23">
        <v>1795.48</v>
      </c>
      <c r="EA23">
        <v>199.52</v>
      </c>
      <c r="EB23">
        <v>0</v>
      </c>
      <c r="EC23">
        <v>110.40000009536701</v>
      </c>
      <c r="ED23">
        <v>666.70357692307698</v>
      </c>
      <c r="EE23">
        <v>0.62813675147620296</v>
      </c>
      <c r="EF23">
        <v>-107.36410276588499</v>
      </c>
      <c r="EG23">
        <v>16325.7923076923</v>
      </c>
      <c r="EH23">
        <v>15</v>
      </c>
      <c r="EI23">
        <v>1566834827.5999999</v>
      </c>
      <c r="EJ23" t="s">
        <v>391</v>
      </c>
      <c r="EK23">
        <v>7</v>
      </c>
      <c r="EL23">
        <v>27.931999999999999</v>
      </c>
      <c r="EM23">
        <v>2.4E-2</v>
      </c>
      <c r="EN23">
        <v>600</v>
      </c>
      <c r="EO23">
        <v>13</v>
      </c>
      <c r="EP23">
        <v>0.05</v>
      </c>
      <c r="EQ23">
        <v>0.02</v>
      </c>
      <c r="ER23">
        <v>25.736512726486001</v>
      </c>
      <c r="ES23">
        <v>3.3133515271357397E-2</v>
      </c>
      <c r="ET23">
        <v>6.9272489491015804E-2</v>
      </c>
      <c r="EU23">
        <v>1</v>
      </c>
      <c r="EV23">
        <v>0.30856179889134799</v>
      </c>
      <c r="EW23">
        <v>-1.2758115414666199E-2</v>
      </c>
      <c r="EX23">
        <v>4.4344756265468797E-3</v>
      </c>
      <c r="EY23">
        <v>1</v>
      </c>
      <c r="EZ23">
        <v>2</v>
      </c>
      <c r="FA23">
        <v>2</v>
      </c>
      <c r="FB23" t="s">
        <v>349</v>
      </c>
      <c r="FC23">
        <v>2.9152100000000001</v>
      </c>
      <c r="FD23">
        <v>2.7248199999999998</v>
      </c>
      <c r="FE23">
        <v>0.115111</v>
      </c>
      <c r="FF23">
        <v>0.123224</v>
      </c>
      <c r="FG23">
        <v>9.7725000000000006E-2</v>
      </c>
      <c r="FH23">
        <v>7.4755600000000005E-2</v>
      </c>
      <c r="FI23">
        <v>23345.599999999999</v>
      </c>
      <c r="FJ23">
        <v>21280.5</v>
      </c>
      <c r="FK23">
        <v>24354.400000000001</v>
      </c>
      <c r="FL23">
        <v>22920.6</v>
      </c>
      <c r="FM23">
        <v>30884.2</v>
      </c>
      <c r="FN23">
        <v>29631.3</v>
      </c>
      <c r="FO23">
        <v>35275.300000000003</v>
      </c>
      <c r="FP23">
        <v>33063</v>
      </c>
      <c r="FQ23">
        <v>2.0177200000000002</v>
      </c>
      <c r="FR23">
        <v>1.8844000000000001</v>
      </c>
      <c r="FS23">
        <v>9.34638E-2</v>
      </c>
      <c r="FT23">
        <v>0</v>
      </c>
      <c r="FU23">
        <v>25.476800000000001</v>
      </c>
      <c r="FV23">
        <v>999.9</v>
      </c>
      <c r="FW23">
        <v>47.027000000000001</v>
      </c>
      <c r="FX23">
        <v>30.050999999999998</v>
      </c>
      <c r="FY23">
        <v>20.221699999999998</v>
      </c>
      <c r="FZ23">
        <v>60.063800000000001</v>
      </c>
      <c r="GA23">
        <v>23.75</v>
      </c>
      <c r="GB23">
        <v>1</v>
      </c>
      <c r="GC23">
        <v>8.7063000000000001E-2</v>
      </c>
      <c r="GD23">
        <v>2.6690700000000001</v>
      </c>
      <c r="GE23">
        <v>20.171600000000002</v>
      </c>
      <c r="GF23">
        <v>5.2517300000000002</v>
      </c>
      <c r="GG23">
        <v>12.0519</v>
      </c>
      <c r="GH23">
        <v>4.9812500000000002</v>
      </c>
      <c r="GI23">
        <v>3.2997000000000001</v>
      </c>
      <c r="GJ23">
        <v>9999</v>
      </c>
      <c r="GK23">
        <v>9999</v>
      </c>
      <c r="GL23">
        <v>9999</v>
      </c>
      <c r="GM23">
        <v>430.4</v>
      </c>
      <c r="GN23">
        <v>1.87927</v>
      </c>
      <c r="GO23">
        <v>1.87714</v>
      </c>
      <c r="GP23">
        <v>1.87469</v>
      </c>
      <c r="GQ23">
        <v>1.875</v>
      </c>
      <c r="GR23">
        <v>1.87534</v>
      </c>
      <c r="GS23">
        <v>1.8742399999999999</v>
      </c>
      <c r="GT23">
        <v>1.8711199999999999</v>
      </c>
      <c r="GU23">
        <v>1.87558</v>
      </c>
      <c r="GV23" t="s">
        <v>350</v>
      </c>
      <c r="GW23" t="s">
        <v>19</v>
      </c>
      <c r="GX23" t="s">
        <v>19</v>
      </c>
      <c r="GY23" t="s">
        <v>19</v>
      </c>
      <c r="GZ23" t="s">
        <v>351</v>
      </c>
      <c r="HA23" t="s">
        <v>352</v>
      </c>
      <c r="HB23" t="s">
        <v>353</v>
      </c>
      <c r="HC23" t="s">
        <v>353</v>
      </c>
      <c r="HD23" t="s">
        <v>353</v>
      </c>
      <c r="HE23" t="s">
        <v>353</v>
      </c>
      <c r="HF23">
        <v>0</v>
      </c>
      <c r="HG23">
        <v>100</v>
      </c>
      <c r="HH23">
        <v>100</v>
      </c>
      <c r="HI23">
        <v>27.931999999999999</v>
      </c>
      <c r="HJ23">
        <v>2.4E-2</v>
      </c>
      <c r="HK23">
        <v>2</v>
      </c>
      <c r="HL23">
        <v>507.09500000000003</v>
      </c>
      <c r="HM23">
        <v>488.26100000000002</v>
      </c>
      <c r="HN23">
        <v>21.5425</v>
      </c>
      <c r="HO23">
        <v>28.2624</v>
      </c>
      <c r="HP23">
        <v>30</v>
      </c>
      <c r="HQ23">
        <v>28.216000000000001</v>
      </c>
      <c r="HR23">
        <v>28.204899999999999</v>
      </c>
      <c r="HS23">
        <v>27.738800000000001</v>
      </c>
      <c r="HT23">
        <v>36.773000000000003</v>
      </c>
      <c r="HU23">
        <v>6.5340600000000002</v>
      </c>
      <c r="HV23">
        <v>21.549900000000001</v>
      </c>
      <c r="HW23">
        <v>600</v>
      </c>
      <c r="HX23">
        <v>13.5723</v>
      </c>
      <c r="HY23">
        <v>101.254</v>
      </c>
      <c r="HZ23">
        <v>101.63500000000001</v>
      </c>
    </row>
    <row r="24" spans="1:234" x14ac:dyDescent="0.25">
      <c r="A24">
        <v>19</v>
      </c>
      <c r="B24">
        <v>1566834987.0999999</v>
      </c>
      <c r="C24">
        <v>2963.5</v>
      </c>
      <c r="D24" t="s">
        <v>392</v>
      </c>
      <c r="E24" t="s">
        <v>393</v>
      </c>
      <c r="F24" t="s">
        <v>344</v>
      </c>
      <c r="G24" t="s">
        <v>345</v>
      </c>
      <c r="H24" t="s">
        <v>346</v>
      </c>
      <c r="I24">
        <v>1566834987.0999999</v>
      </c>
      <c r="J24">
        <f t="shared" si="0"/>
        <v>4.381289881854023E-3</v>
      </c>
      <c r="K24">
        <f t="shared" si="1"/>
        <v>25.932477405323283</v>
      </c>
      <c r="L24">
        <f t="shared" si="2"/>
        <v>665.447</v>
      </c>
      <c r="M24">
        <f t="shared" si="3"/>
        <v>486.44702256884574</v>
      </c>
      <c r="N24">
        <f t="shared" si="4"/>
        <v>48.385079643575317</v>
      </c>
      <c r="O24">
        <f t="shared" si="5"/>
        <v>66.189542950736012</v>
      </c>
      <c r="P24">
        <f t="shared" si="6"/>
        <v>0.26873675232121691</v>
      </c>
      <c r="Q24">
        <f t="shared" si="7"/>
        <v>2.2509473354038865</v>
      </c>
      <c r="R24">
        <f t="shared" si="8"/>
        <v>0.25210001174613539</v>
      </c>
      <c r="S24">
        <f t="shared" si="9"/>
        <v>0.15897135087233349</v>
      </c>
      <c r="T24">
        <f t="shared" si="10"/>
        <v>330.45386716198641</v>
      </c>
      <c r="U24">
        <f t="shared" si="11"/>
        <v>27.378855083592541</v>
      </c>
      <c r="V24">
        <f t="shared" si="12"/>
        <v>27.015999999999998</v>
      </c>
      <c r="W24">
        <f t="shared" si="13"/>
        <v>3.5825244791333373</v>
      </c>
      <c r="X24">
        <f t="shared" si="14"/>
        <v>55.212636637322554</v>
      </c>
      <c r="Y24">
        <f t="shared" si="15"/>
        <v>1.9015368142112001</v>
      </c>
      <c r="Z24">
        <f t="shared" si="16"/>
        <v>3.4440246472956919</v>
      </c>
      <c r="AA24">
        <f t="shared" si="17"/>
        <v>1.6809876649221371</v>
      </c>
      <c r="AB24">
        <f t="shared" si="18"/>
        <v>-193.21488378976241</v>
      </c>
      <c r="AC24">
        <f t="shared" si="19"/>
        <v>-81.270152818193182</v>
      </c>
      <c r="AD24">
        <f t="shared" si="20"/>
        <v>-7.7670441197973359</v>
      </c>
      <c r="AE24">
        <f t="shared" si="21"/>
        <v>48.201786434233483</v>
      </c>
      <c r="AF24">
        <v>-4.1209255814631099E-2</v>
      </c>
      <c r="AG24">
        <v>4.6260999781011003E-2</v>
      </c>
      <c r="AH24">
        <v>3.4569145460445401</v>
      </c>
      <c r="AI24">
        <v>0</v>
      </c>
      <c r="AJ24">
        <v>0</v>
      </c>
      <c r="AK24">
        <f t="shared" si="22"/>
        <v>1</v>
      </c>
      <c r="AL24">
        <f t="shared" si="23"/>
        <v>0</v>
      </c>
      <c r="AM24">
        <f t="shared" si="24"/>
        <v>52662.835446763718</v>
      </c>
      <c r="AN24">
        <v>0</v>
      </c>
      <c r="AO24">
        <v>153.529411764706</v>
      </c>
      <c r="AP24">
        <v>602.07899999999995</v>
      </c>
      <c r="AQ24">
        <f t="shared" si="25"/>
        <v>448.54958823529398</v>
      </c>
      <c r="AR24">
        <f t="shared" si="26"/>
        <v>0.74500121783901119</v>
      </c>
      <c r="AS24">
        <v>58.562583744446698</v>
      </c>
      <c r="AT24" t="s">
        <v>394</v>
      </c>
      <c r="AU24">
        <v>666.19573076923098</v>
      </c>
      <c r="AV24">
        <v>817.03800000000001</v>
      </c>
      <c r="AW24">
        <f t="shared" si="27"/>
        <v>0.1846208734854059</v>
      </c>
      <c r="AX24">
        <v>0.5</v>
      </c>
      <c r="AY24">
        <f t="shared" si="28"/>
        <v>1686.1196995810626</v>
      </c>
      <c r="AZ24">
        <f t="shared" si="29"/>
        <v>25.932477405323283</v>
      </c>
      <c r="BA24">
        <f t="shared" si="30"/>
        <v>155.64644586880297</v>
      </c>
      <c r="BB24">
        <f t="shared" si="31"/>
        <v>0.3697477963081276</v>
      </c>
      <c r="BC24">
        <f t="shared" si="32"/>
        <v>-1.9352188547011682E-2</v>
      </c>
      <c r="BD24">
        <f t="shared" si="33"/>
        <v>-0.26309547413951379</v>
      </c>
      <c r="BE24" t="s">
        <v>395</v>
      </c>
      <c r="BF24">
        <v>514.94000000000005</v>
      </c>
      <c r="BG24">
        <f t="shared" si="34"/>
        <v>302.09799999999996</v>
      </c>
      <c r="BH24">
        <f t="shared" si="35"/>
        <v>0.49931568309213914</v>
      </c>
      <c r="BI24">
        <f t="shared" si="36"/>
        <v>-2.4668518114736262</v>
      </c>
      <c r="BJ24">
        <f t="shared" si="37"/>
        <v>0.22734034179114077</v>
      </c>
      <c r="BK24">
        <f t="shared" si="38"/>
        <v>-0.47923129490699662</v>
      </c>
      <c r="BL24">
        <v>1161</v>
      </c>
      <c r="BM24">
        <v>300</v>
      </c>
      <c r="BN24">
        <v>300</v>
      </c>
      <c r="BO24">
        <v>300</v>
      </c>
      <c r="BP24">
        <v>10480.299999999999</v>
      </c>
      <c r="BQ24">
        <v>773.34799999999996</v>
      </c>
      <c r="BR24">
        <v>-7.0178899999999997E-3</v>
      </c>
      <c r="BS24">
        <v>-4.02942</v>
      </c>
      <c r="BT24" t="s">
        <v>347</v>
      </c>
      <c r="BU24" t="s">
        <v>347</v>
      </c>
      <c r="BV24" t="s">
        <v>347</v>
      </c>
      <c r="BW24" t="s">
        <v>347</v>
      </c>
      <c r="BX24" t="s">
        <v>347</v>
      </c>
      <c r="BY24" t="s">
        <v>347</v>
      </c>
      <c r="BZ24" t="s">
        <v>347</v>
      </c>
      <c r="CA24" t="s">
        <v>347</v>
      </c>
      <c r="CB24" t="s">
        <v>347</v>
      </c>
      <c r="CC24" t="s">
        <v>347</v>
      </c>
      <c r="CD24">
        <f t="shared" si="39"/>
        <v>2000.16</v>
      </c>
      <c r="CE24">
        <f t="shared" si="40"/>
        <v>1686.1196995810626</v>
      </c>
      <c r="CF24">
        <f t="shared" si="41"/>
        <v>0.84299241039769945</v>
      </c>
      <c r="CG24">
        <f t="shared" si="42"/>
        <v>0.19598482079539892</v>
      </c>
      <c r="CH24">
        <v>6</v>
      </c>
      <c r="CI24">
        <v>0.5</v>
      </c>
      <c r="CJ24" t="s">
        <v>348</v>
      </c>
      <c r="CK24">
        <v>1566834987.0999999</v>
      </c>
      <c r="CL24">
        <v>665.447</v>
      </c>
      <c r="CM24">
        <v>700.06299999999999</v>
      </c>
      <c r="CN24">
        <v>19.1174</v>
      </c>
      <c r="CO24">
        <v>13.960599999999999</v>
      </c>
      <c r="CP24">
        <v>500.02300000000002</v>
      </c>
      <c r="CQ24">
        <v>99.366200000000006</v>
      </c>
      <c r="CR24">
        <v>0.100088</v>
      </c>
      <c r="CS24">
        <v>26.346299999999999</v>
      </c>
      <c r="CT24">
        <v>27.015999999999998</v>
      </c>
      <c r="CU24">
        <v>999.9</v>
      </c>
      <c r="CV24">
        <v>0</v>
      </c>
      <c r="CW24">
        <v>0</v>
      </c>
      <c r="CX24">
        <v>10001.200000000001</v>
      </c>
      <c r="CY24">
        <v>0</v>
      </c>
      <c r="CZ24">
        <v>830.57399999999996</v>
      </c>
      <c r="DA24">
        <v>-34.616399999999999</v>
      </c>
      <c r="DB24">
        <v>678.41600000000005</v>
      </c>
      <c r="DC24">
        <v>709.97500000000002</v>
      </c>
      <c r="DD24">
        <v>5.1568699999999996</v>
      </c>
      <c r="DE24">
        <v>635.54700000000003</v>
      </c>
      <c r="DF24">
        <v>700.06299999999999</v>
      </c>
      <c r="DG24">
        <v>19.090399999999999</v>
      </c>
      <c r="DH24">
        <v>13.960599999999999</v>
      </c>
      <c r="DI24">
        <v>1.8996299999999999</v>
      </c>
      <c r="DJ24">
        <v>1.3872100000000001</v>
      </c>
      <c r="DK24">
        <v>16.631599999999999</v>
      </c>
      <c r="DL24">
        <v>11.778499999999999</v>
      </c>
      <c r="DM24">
        <v>2000.16</v>
      </c>
      <c r="DN24">
        <v>0.90000500000000005</v>
      </c>
      <c r="DO24">
        <v>9.99945E-2</v>
      </c>
      <c r="DP24">
        <v>0</v>
      </c>
      <c r="DQ24">
        <v>666.60299999999995</v>
      </c>
      <c r="DR24">
        <v>5.00014</v>
      </c>
      <c r="DS24">
        <v>16169.2</v>
      </c>
      <c r="DT24">
        <v>16924.2</v>
      </c>
      <c r="DU24">
        <v>45.311999999999998</v>
      </c>
      <c r="DV24">
        <v>46.061999999999998</v>
      </c>
      <c r="DW24">
        <v>45.811999999999998</v>
      </c>
      <c r="DX24">
        <v>45.375</v>
      </c>
      <c r="DY24">
        <v>47</v>
      </c>
      <c r="DZ24">
        <v>1795.65</v>
      </c>
      <c r="EA24">
        <v>199.51</v>
      </c>
      <c r="EB24">
        <v>0</v>
      </c>
      <c r="EC24">
        <v>119.90000009536701</v>
      </c>
      <c r="ED24">
        <v>666.19573076923098</v>
      </c>
      <c r="EE24">
        <v>1.0439316218086101</v>
      </c>
      <c r="EF24">
        <v>25.104273517209801</v>
      </c>
      <c r="EG24">
        <v>16164.5961538462</v>
      </c>
      <c r="EH24">
        <v>15</v>
      </c>
      <c r="EI24">
        <v>1566834949.0999999</v>
      </c>
      <c r="EJ24" t="s">
        <v>396</v>
      </c>
      <c r="EK24">
        <v>8</v>
      </c>
      <c r="EL24">
        <v>29.9</v>
      </c>
      <c r="EM24">
        <v>2.7E-2</v>
      </c>
      <c r="EN24">
        <v>700</v>
      </c>
      <c r="EO24">
        <v>14</v>
      </c>
      <c r="EP24">
        <v>0.09</v>
      </c>
      <c r="EQ24">
        <v>0.01</v>
      </c>
      <c r="ER24">
        <v>25.88557886668</v>
      </c>
      <c r="ES24">
        <v>-0.47502829701065902</v>
      </c>
      <c r="ET24">
        <v>0.15452398048441701</v>
      </c>
      <c r="EU24">
        <v>0</v>
      </c>
      <c r="EV24">
        <v>0.27573967709336</v>
      </c>
      <c r="EW24">
        <v>-7.6315223920322504E-3</v>
      </c>
      <c r="EX24">
        <v>5.31612136518138E-3</v>
      </c>
      <c r="EY24">
        <v>1</v>
      </c>
      <c r="EZ24">
        <v>1</v>
      </c>
      <c r="FA24">
        <v>2</v>
      </c>
      <c r="FB24" t="s">
        <v>354</v>
      </c>
      <c r="FC24">
        <v>2.9150399999999999</v>
      </c>
      <c r="FD24">
        <v>2.7248199999999998</v>
      </c>
      <c r="FE24">
        <v>0.12946199999999999</v>
      </c>
      <c r="FF24">
        <v>0.13702900000000001</v>
      </c>
      <c r="FG24">
        <v>9.7023899999999996E-2</v>
      </c>
      <c r="FH24">
        <v>7.6266E-2</v>
      </c>
      <c r="FI24">
        <v>22965.7</v>
      </c>
      <c r="FJ24">
        <v>20943.7</v>
      </c>
      <c r="FK24">
        <v>24353.1</v>
      </c>
      <c r="FL24">
        <v>22918.9</v>
      </c>
      <c r="FM24">
        <v>30906.6</v>
      </c>
      <c r="FN24">
        <v>29580.799999999999</v>
      </c>
      <c r="FO24">
        <v>35273.199999999997</v>
      </c>
      <c r="FP24">
        <v>33060.6</v>
      </c>
      <c r="FQ24">
        <v>2.0169700000000002</v>
      </c>
      <c r="FR24">
        <v>1.8834500000000001</v>
      </c>
      <c r="FS24">
        <v>9.6872399999999997E-2</v>
      </c>
      <c r="FT24">
        <v>0</v>
      </c>
      <c r="FU24">
        <v>25.4298</v>
      </c>
      <c r="FV24">
        <v>999.9</v>
      </c>
      <c r="FW24">
        <v>46.63</v>
      </c>
      <c r="FX24">
        <v>30.192</v>
      </c>
      <c r="FY24">
        <v>20.216799999999999</v>
      </c>
      <c r="FZ24">
        <v>60.653700000000001</v>
      </c>
      <c r="GA24">
        <v>23.786100000000001</v>
      </c>
      <c r="GB24">
        <v>1</v>
      </c>
      <c r="GC24">
        <v>8.9237800000000006E-2</v>
      </c>
      <c r="GD24">
        <v>2.7509299999999999</v>
      </c>
      <c r="GE24">
        <v>20.171099999999999</v>
      </c>
      <c r="GF24">
        <v>5.2524800000000003</v>
      </c>
      <c r="GG24">
        <v>12.0519</v>
      </c>
      <c r="GH24">
        <v>4.9813999999999998</v>
      </c>
      <c r="GI24">
        <v>3.30003</v>
      </c>
      <c r="GJ24">
        <v>9999</v>
      </c>
      <c r="GK24">
        <v>9999</v>
      </c>
      <c r="GL24">
        <v>9999</v>
      </c>
      <c r="GM24">
        <v>430.4</v>
      </c>
      <c r="GN24">
        <v>1.87927</v>
      </c>
      <c r="GO24">
        <v>1.87714</v>
      </c>
      <c r="GP24">
        <v>1.87469</v>
      </c>
      <c r="GQ24">
        <v>1.8750100000000001</v>
      </c>
      <c r="GR24">
        <v>1.8754200000000001</v>
      </c>
      <c r="GS24">
        <v>1.8742399999999999</v>
      </c>
      <c r="GT24">
        <v>1.87113</v>
      </c>
      <c r="GU24">
        <v>1.8755999999999999</v>
      </c>
      <c r="GV24" t="s">
        <v>350</v>
      </c>
      <c r="GW24" t="s">
        <v>19</v>
      </c>
      <c r="GX24" t="s">
        <v>19</v>
      </c>
      <c r="GY24" t="s">
        <v>19</v>
      </c>
      <c r="GZ24" t="s">
        <v>351</v>
      </c>
      <c r="HA24" t="s">
        <v>352</v>
      </c>
      <c r="HB24" t="s">
        <v>353</v>
      </c>
      <c r="HC24" t="s">
        <v>353</v>
      </c>
      <c r="HD24" t="s">
        <v>353</v>
      </c>
      <c r="HE24" t="s">
        <v>353</v>
      </c>
      <c r="HF24">
        <v>0</v>
      </c>
      <c r="HG24">
        <v>100</v>
      </c>
      <c r="HH24">
        <v>100</v>
      </c>
      <c r="HI24">
        <v>29.9</v>
      </c>
      <c r="HJ24">
        <v>2.7E-2</v>
      </c>
      <c r="HK24">
        <v>2</v>
      </c>
      <c r="HL24">
        <v>506.904</v>
      </c>
      <c r="HM24">
        <v>487.89400000000001</v>
      </c>
      <c r="HN24">
        <v>21.2285</v>
      </c>
      <c r="HO24">
        <v>28.289899999999999</v>
      </c>
      <c r="HP24">
        <v>30.0001</v>
      </c>
      <c r="HQ24">
        <v>28.249700000000001</v>
      </c>
      <c r="HR24">
        <v>28.238499999999998</v>
      </c>
      <c r="HS24">
        <v>31.494499999999999</v>
      </c>
      <c r="HT24">
        <v>35.046599999999998</v>
      </c>
      <c r="HU24">
        <v>4.3354200000000001</v>
      </c>
      <c r="HV24">
        <v>21.2272</v>
      </c>
      <c r="HW24">
        <v>700</v>
      </c>
      <c r="HX24">
        <v>13.9779</v>
      </c>
      <c r="HY24">
        <v>101.249</v>
      </c>
      <c r="HZ24">
        <v>101.627</v>
      </c>
    </row>
    <row r="25" spans="1:234" x14ac:dyDescent="0.25">
      <c r="A25">
        <v>20</v>
      </c>
      <c r="B25">
        <v>1566835088.0999999</v>
      </c>
      <c r="C25">
        <v>3064.5</v>
      </c>
      <c r="D25" t="s">
        <v>397</v>
      </c>
      <c r="E25" t="s">
        <v>398</v>
      </c>
      <c r="F25" t="s">
        <v>344</v>
      </c>
      <c r="G25" t="s">
        <v>345</v>
      </c>
      <c r="H25" t="s">
        <v>346</v>
      </c>
      <c r="I25">
        <v>1566835088.0999999</v>
      </c>
      <c r="J25">
        <f t="shared" si="0"/>
        <v>3.9573879202328697E-3</v>
      </c>
      <c r="K25">
        <f t="shared" si="1"/>
        <v>26.252940160457221</v>
      </c>
      <c r="L25">
        <f t="shared" si="2"/>
        <v>764.87599999999998</v>
      </c>
      <c r="M25">
        <f t="shared" si="3"/>
        <v>561.39880761427173</v>
      </c>
      <c r="N25">
        <f t="shared" si="4"/>
        <v>55.840848318158585</v>
      </c>
      <c r="O25">
        <f t="shared" si="5"/>
        <v>76.080184209343997</v>
      </c>
      <c r="P25">
        <f t="shared" si="6"/>
        <v>0.23848416887705143</v>
      </c>
      <c r="Q25">
        <f t="shared" si="7"/>
        <v>2.248100059533952</v>
      </c>
      <c r="R25">
        <f t="shared" si="8"/>
        <v>0.22526784156975027</v>
      </c>
      <c r="S25">
        <f t="shared" si="9"/>
        <v>0.14191876629099578</v>
      </c>
      <c r="T25">
        <f t="shared" si="10"/>
        <v>330.43734436199804</v>
      </c>
      <c r="U25">
        <f t="shared" si="11"/>
        <v>27.449610104235678</v>
      </c>
      <c r="V25">
        <f t="shared" si="12"/>
        <v>27.040199999999999</v>
      </c>
      <c r="W25">
        <f t="shared" si="13"/>
        <v>3.5876189650886987</v>
      </c>
      <c r="X25">
        <f t="shared" si="14"/>
        <v>55.060054609320865</v>
      </c>
      <c r="Y25">
        <f t="shared" si="15"/>
        <v>1.8883278454336001</v>
      </c>
      <c r="Z25">
        <f t="shared" si="16"/>
        <v>3.4295785916527839</v>
      </c>
      <c r="AA25">
        <f t="shared" si="17"/>
        <v>1.6992911196550986</v>
      </c>
      <c r="AB25">
        <f t="shared" si="18"/>
        <v>-174.52080728226954</v>
      </c>
      <c r="AC25">
        <f t="shared" si="19"/>
        <v>-92.729791320380727</v>
      </c>
      <c r="AD25">
        <f t="shared" si="20"/>
        <v>-8.871389939161288</v>
      </c>
      <c r="AE25">
        <f t="shared" si="21"/>
        <v>54.315355820186468</v>
      </c>
      <c r="AF25">
        <v>-4.1132617698130099E-2</v>
      </c>
      <c r="AG25">
        <v>4.6174966781370903E-2</v>
      </c>
      <c r="AH25">
        <v>3.4518244959784101</v>
      </c>
      <c r="AI25">
        <v>0</v>
      </c>
      <c r="AJ25">
        <v>0</v>
      </c>
      <c r="AK25">
        <f t="shared" si="22"/>
        <v>1</v>
      </c>
      <c r="AL25">
        <f t="shared" si="23"/>
        <v>0</v>
      </c>
      <c r="AM25">
        <f t="shared" si="24"/>
        <v>52581.405073281428</v>
      </c>
      <c r="AN25">
        <v>0</v>
      </c>
      <c r="AO25">
        <v>153.529411764706</v>
      </c>
      <c r="AP25">
        <v>602.07899999999995</v>
      </c>
      <c r="AQ25">
        <f t="shared" si="25"/>
        <v>448.54958823529398</v>
      </c>
      <c r="AR25">
        <f t="shared" si="26"/>
        <v>0.74500121783901119</v>
      </c>
      <c r="AS25">
        <v>58.562583744446698</v>
      </c>
      <c r="AT25" t="s">
        <v>399</v>
      </c>
      <c r="AU25">
        <v>664.95023076923098</v>
      </c>
      <c r="AV25">
        <v>813.76400000000001</v>
      </c>
      <c r="AW25">
        <f t="shared" si="27"/>
        <v>0.18287091740451655</v>
      </c>
      <c r="AX25">
        <v>0.5</v>
      </c>
      <c r="AY25">
        <f t="shared" si="28"/>
        <v>1686.0353995810626</v>
      </c>
      <c r="AZ25">
        <f t="shared" si="29"/>
        <v>26.252940160457221</v>
      </c>
      <c r="BA25">
        <f t="shared" si="30"/>
        <v>154.16342014893979</v>
      </c>
      <c r="BB25">
        <f t="shared" si="31"/>
        <v>0.36556544649308648</v>
      </c>
      <c r="BC25">
        <f t="shared" si="32"/>
        <v>-1.9163087318343146E-2</v>
      </c>
      <c r="BD25">
        <f t="shared" si="33"/>
        <v>-0.26013070128440191</v>
      </c>
      <c r="BE25" t="s">
        <v>400</v>
      </c>
      <c r="BF25">
        <v>516.28</v>
      </c>
      <c r="BG25">
        <f t="shared" si="34"/>
        <v>297.48400000000004</v>
      </c>
      <c r="BH25">
        <f t="shared" si="35"/>
        <v>0.50024125408683828</v>
      </c>
      <c r="BI25">
        <f t="shared" si="36"/>
        <v>-2.4672198976678064</v>
      </c>
      <c r="BJ25">
        <f t="shared" si="37"/>
        <v>0.22539529416131537</v>
      </c>
      <c r="BK25">
        <f t="shared" si="38"/>
        <v>-0.47193221340994129</v>
      </c>
      <c r="BL25">
        <v>1163</v>
      </c>
      <c r="BM25">
        <v>300</v>
      </c>
      <c r="BN25">
        <v>300</v>
      </c>
      <c r="BO25">
        <v>300</v>
      </c>
      <c r="BP25">
        <v>10479.9</v>
      </c>
      <c r="BQ25">
        <v>773.49599999999998</v>
      </c>
      <c r="BR25">
        <v>-7.0175799999999998E-3</v>
      </c>
      <c r="BS25">
        <v>-4.4706400000000004</v>
      </c>
      <c r="BT25" t="s">
        <v>347</v>
      </c>
      <c r="BU25" t="s">
        <v>347</v>
      </c>
      <c r="BV25" t="s">
        <v>347</v>
      </c>
      <c r="BW25" t="s">
        <v>347</v>
      </c>
      <c r="BX25" t="s">
        <v>347</v>
      </c>
      <c r="BY25" t="s">
        <v>347</v>
      </c>
      <c r="BZ25" t="s">
        <v>347</v>
      </c>
      <c r="CA25" t="s">
        <v>347</v>
      </c>
      <c r="CB25" t="s">
        <v>347</v>
      </c>
      <c r="CC25" t="s">
        <v>347</v>
      </c>
      <c r="CD25">
        <f t="shared" si="39"/>
        <v>2000.06</v>
      </c>
      <c r="CE25">
        <f t="shared" si="40"/>
        <v>1686.0353995810626</v>
      </c>
      <c r="CF25">
        <f t="shared" si="41"/>
        <v>0.84299241001823078</v>
      </c>
      <c r="CG25">
        <f t="shared" si="42"/>
        <v>0.1959848200364615</v>
      </c>
      <c r="CH25">
        <v>6</v>
      </c>
      <c r="CI25">
        <v>0.5</v>
      </c>
      <c r="CJ25" t="s">
        <v>348</v>
      </c>
      <c r="CK25">
        <v>1566835088.0999999</v>
      </c>
      <c r="CL25">
        <v>764.87599999999998</v>
      </c>
      <c r="CM25">
        <v>800.01400000000001</v>
      </c>
      <c r="CN25">
        <v>18.984400000000001</v>
      </c>
      <c r="CO25">
        <v>14.3254</v>
      </c>
      <c r="CP25">
        <v>499.96899999999999</v>
      </c>
      <c r="CQ25">
        <v>99.367199999999997</v>
      </c>
      <c r="CR25">
        <v>0.100144</v>
      </c>
      <c r="CS25">
        <v>26.275099999999998</v>
      </c>
      <c r="CT25">
        <v>27.040199999999999</v>
      </c>
      <c r="CU25">
        <v>999.9</v>
      </c>
      <c r="CV25">
        <v>0</v>
      </c>
      <c r="CW25">
        <v>0</v>
      </c>
      <c r="CX25">
        <v>9982.5</v>
      </c>
      <c r="CY25">
        <v>0</v>
      </c>
      <c r="CZ25">
        <v>829.37</v>
      </c>
      <c r="DA25">
        <v>-35.138100000000001</v>
      </c>
      <c r="DB25">
        <v>779.678</v>
      </c>
      <c r="DC25">
        <v>811.64099999999996</v>
      </c>
      <c r="DD25">
        <v>4.6589999999999998</v>
      </c>
      <c r="DE25">
        <v>733.38199999999995</v>
      </c>
      <c r="DF25">
        <v>800.01400000000001</v>
      </c>
      <c r="DG25">
        <v>18.9514</v>
      </c>
      <c r="DH25">
        <v>14.3254</v>
      </c>
      <c r="DI25">
        <v>1.88642</v>
      </c>
      <c r="DJ25">
        <v>1.42347</v>
      </c>
      <c r="DK25">
        <v>16.521899999999999</v>
      </c>
      <c r="DL25">
        <v>12.17</v>
      </c>
      <c r="DM25">
        <v>2000.06</v>
      </c>
      <c r="DN25">
        <v>0.90000500000000005</v>
      </c>
      <c r="DO25">
        <v>9.99945E-2</v>
      </c>
      <c r="DP25">
        <v>0</v>
      </c>
      <c r="DQ25">
        <v>665.12699999999995</v>
      </c>
      <c r="DR25">
        <v>5.00014</v>
      </c>
      <c r="DS25">
        <v>16160.5</v>
      </c>
      <c r="DT25">
        <v>16923.400000000001</v>
      </c>
      <c r="DU25">
        <v>45.436999999999998</v>
      </c>
      <c r="DV25">
        <v>46.125</v>
      </c>
      <c r="DW25">
        <v>45.875</v>
      </c>
      <c r="DX25">
        <v>45.375</v>
      </c>
      <c r="DY25">
        <v>47.061999999999998</v>
      </c>
      <c r="DZ25">
        <v>1795.56</v>
      </c>
      <c r="EA25">
        <v>199.5</v>
      </c>
      <c r="EB25">
        <v>0</v>
      </c>
      <c r="EC25">
        <v>100.200000047684</v>
      </c>
      <c r="ED25">
        <v>664.95023076923098</v>
      </c>
      <c r="EE25">
        <v>0.54762393737320902</v>
      </c>
      <c r="EF25">
        <v>27.230769230097501</v>
      </c>
      <c r="EG25">
        <v>16155.319230769201</v>
      </c>
      <c r="EH25">
        <v>15</v>
      </c>
      <c r="EI25">
        <v>1566835049.5999999</v>
      </c>
      <c r="EJ25" t="s">
        <v>401</v>
      </c>
      <c r="EK25">
        <v>9</v>
      </c>
      <c r="EL25">
        <v>31.494</v>
      </c>
      <c r="EM25">
        <v>3.3000000000000002E-2</v>
      </c>
      <c r="EN25">
        <v>800</v>
      </c>
      <c r="EO25">
        <v>14</v>
      </c>
      <c r="EP25">
        <v>7.0000000000000007E-2</v>
      </c>
      <c r="EQ25">
        <v>0.02</v>
      </c>
      <c r="ER25">
        <v>26.167922857601098</v>
      </c>
      <c r="ES25">
        <v>-4.1068363333559101E-2</v>
      </c>
      <c r="ET25">
        <v>0.10166299538535201</v>
      </c>
      <c r="EU25">
        <v>1</v>
      </c>
      <c r="EV25">
        <v>0.24443909796076299</v>
      </c>
      <c r="EW25">
        <v>-6.4413590967688896E-3</v>
      </c>
      <c r="EX25">
        <v>3.2314669596176199E-3</v>
      </c>
      <c r="EY25">
        <v>1</v>
      </c>
      <c r="EZ25">
        <v>2</v>
      </c>
      <c r="FA25">
        <v>2</v>
      </c>
      <c r="FB25" t="s">
        <v>349</v>
      </c>
      <c r="FC25">
        <v>2.9148800000000001</v>
      </c>
      <c r="FD25">
        <v>2.72472</v>
      </c>
      <c r="FE25">
        <v>0.142733</v>
      </c>
      <c r="FF25">
        <v>0.149839</v>
      </c>
      <c r="FG25">
        <v>9.6509700000000004E-2</v>
      </c>
      <c r="FH25">
        <v>7.7724600000000005E-2</v>
      </c>
      <c r="FI25">
        <v>22614.5</v>
      </c>
      <c r="FJ25">
        <v>20631.900000000001</v>
      </c>
      <c r="FK25">
        <v>24352.1</v>
      </c>
      <c r="FL25">
        <v>22918.1</v>
      </c>
      <c r="FM25">
        <v>30923.3</v>
      </c>
      <c r="FN25">
        <v>29533.4</v>
      </c>
      <c r="FO25">
        <v>35272</v>
      </c>
      <c r="FP25">
        <v>33059.9</v>
      </c>
      <c r="FQ25">
        <v>2.0163500000000001</v>
      </c>
      <c r="FR25">
        <v>1.8831199999999999</v>
      </c>
      <c r="FS25">
        <v>0.103474</v>
      </c>
      <c r="FT25">
        <v>0</v>
      </c>
      <c r="FU25">
        <v>25.345800000000001</v>
      </c>
      <c r="FV25">
        <v>999.9</v>
      </c>
      <c r="FW25">
        <v>46.435000000000002</v>
      </c>
      <c r="FX25">
        <v>30.303000000000001</v>
      </c>
      <c r="FY25">
        <v>20.2563</v>
      </c>
      <c r="FZ25">
        <v>60.723700000000001</v>
      </c>
      <c r="GA25">
        <v>23.77</v>
      </c>
      <c r="GB25">
        <v>1</v>
      </c>
      <c r="GC25">
        <v>9.1778399999999996E-2</v>
      </c>
      <c r="GD25">
        <v>2.97241</v>
      </c>
      <c r="GE25">
        <v>20.167400000000001</v>
      </c>
      <c r="GF25">
        <v>5.2526299999999999</v>
      </c>
      <c r="GG25">
        <v>12.0519</v>
      </c>
      <c r="GH25">
        <v>4.9814999999999996</v>
      </c>
      <c r="GI25">
        <v>3.3</v>
      </c>
      <c r="GJ25">
        <v>9999</v>
      </c>
      <c r="GK25">
        <v>9999</v>
      </c>
      <c r="GL25">
        <v>9999</v>
      </c>
      <c r="GM25">
        <v>430.4</v>
      </c>
      <c r="GN25">
        <v>1.87927</v>
      </c>
      <c r="GO25">
        <v>1.87714</v>
      </c>
      <c r="GP25">
        <v>1.87469</v>
      </c>
      <c r="GQ25">
        <v>1.8750199999999999</v>
      </c>
      <c r="GR25">
        <v>1.8753299999999999</v>
      </c>
      <c r="GS25">
        <v>1.8742399999999999</v>
      </c>
      <c r="GT25">
        <v>1.8710599999999999</v>
      </c>
      <c r="GU25">
        <v>1.87558</v>
      </c>
      <c r="GV25" t="s">
        <v>350</v>
      </c>
      <c r="GW25" t="s">
        <v>19</v>
      </c>
      <c r="GX25" t="s">
        <v>19</v>
      </c>
      <c r="GY25" t="s">
        <v>19</v>
      </c>
      <c r="GZ25" t="s">
        <v>351</v>
      </c>
      <c r="HA25" t="s">
        <v>352</v>
      </c>
      <c r="HB25" t="s">
        <v>353</v>
      </c>
      <c r="HC25" t="s">
        <v>353</v>
      </c>
      <c r="HD25" t="s">
        <v>353</v>
      </c>
      <c r="HE25" t="s">
        <v>353</v>
      </c>
      <c r="HF25">
        <v>0</v>
      </c>
      <c r="HG25">
        <v>100</v>
      </c>
      <c r="HH25">
        <v>100</v>
      </c>
      <c r="HI25">
        <v>31.494</v>
      </c>
      <c r="HJ25">
        <v>3.3000000000000002E-2</v>
      </c>
      <c r="HK25">
        <v>2</v>
      </c>
      <c r="HL25">
        <v>506.73099999999999</v>
      </c>
      <c r="HM25">
        <v>487.91</v>
      </c>
      <c r="HN25">
        <v>21.141500000000001</v>
      </c>
      <c r="HO25">
        <v>28.312999999999999</v>
      </c>
      <c r="HP25">
        <v>30.0002</v>
      </c>
      <c r="HQ25">
        <v>28.2761</v>
      </c>
      <c r="HR25">
        <v>28.266300000000001</v>
      </c>
      <c r="HS25">
        <v>35.180100000000003</v>
      </c>
      <c r="HT25">
        <v>33.412100000000002</v>
      </c>
      <c r="HU25">
        <v>3.133</v>
      </c>
      <c r="HV25">
        <v>21.127300000000002</v>
      </c>
      <c r="HW25">
        <v>800</v>
      </c>
      <c r="HX25">
        <v>14.353</v>
      </c>
      <c r="HY25">
        <v>101.245</v>
      </c>
      <c r="HZ25">
        <v>101.624</v>
      </c>
    </row>
    <row r="26" spans="1:234" x14ac:dyDescent="0.25">
      <c r="A26">
        <v>21</v>
      </c>
      <c r="B26">
        <v>1566835191.0999999</v>
      </c>
      <c r="C26">
        <v>3167.5</v>
      </c>
      <c r="D26" t="s">
        <v>402</v>
      </c>
      <c r="E26" t="s">
        <v>403</v>
      </c>
      <c r="F26" t="s">
        <v>344</v>
      </c>
      <c r="G26" t="s">
        <v>345</v>
      </c>
      <c r="H26" t="s">
        <v>346</v>
      </c>
      <c r="I26">
        <v>1566835191.0999999</v>
      </c>
      <c r="J26">
        <f t="shared" si="0"/>
        <v>3.5128402304110836E-3</v>
      </c>
      <c r="K26">
        <f t="shared" si="1"/>
        <v>26.457544416967544</v>
      </c>
      <c r="L26">
        <f t="shared" si="2"/>
        <v>964.15700000000004</v>
      </c>
      <c r="M26">
        <f t="shared" si="3"/>
        <v>728.92512241517852</v>
      </c>
      <c r="N26">
        <f t="shared" si="4"/>
        <v>72.504428132793279</v>
      </c>
      <c r="O26">
        <f t="shared" si="5"/>
        <v>95.902377028258002</v>
      </c>
      <c r="P26">
        <f t="shared" si="6"/>
        <v>0.20901878753775327</v>
      </c>
      <c r="Q26">
        <f t="shared" si="7"/>
        <v>2.2457078986006822</v>
      </c>
      <c r="R26">
        <f t="shared" si="8"/>
        <v>0.19878100645102562</v>
      </c>
      <c r="S26">
        <f t="shared" si="9"/>
        <v>0.12511615439051171</v>
      </c>
      <c r="T26">
        <f t="shared" si="10"/>
        <v>330.42880066660018</v>
      </c>
      <c r="U26">
        <f t="shared" si="11"/>
        <v>27.494231972827592</v>
      </c>
      <c r="V26">
        <f t="shared" si="12"/>
        <v>27.0412</v>
      </c>
      <c r="W26">
        <f t="shared" si="13"/>
        <v>3.5878296170232997</v>
      </c>
      <c r="X26">
        <f t="shared" si="14"/>
        <v>55.107829781293326</v>
      </c>
      <c r="Y26">
        <f t="shared" si="15"/>
        <v>1.8783460450960001</v>
      </c>
      <c r="Z26">
        <f t="shared" si="16"/>
        <v>3.4084921372345813</v>
      </c>
      <c r="AA26">
        <f t="shared" si="17"/>
        <v>1.7094835719272996</v>
      </c>
      <c r="AB26">
        <f t="shared" si="18"/>
        <v>-154.91625416112879</v>
      </c>
      <c r="AC26">
        <f t="shared" si="19"/>
        <v>-105.39196098165785</v>
      </c>
      <c r="AD26">
        <f t="shared" si="20"/>
        <v>-10.088292020307183</v>
      </c>
      <c r="AE26">
        <f t="shared" si="21"/>
        <v>60.032293503506381</v>
      </c>
      <c r="AF26">
        <v>-4.1068297245958001E-2</v>
      </c>
      <c r="AG26">
        <v>4.6102761439026703E-2</v>
      </c>
      <c r="AH26">
        <v>3.4475500308210099</v>
      </c>
      <c r="AI26">
        <v>0</v>
      </c>
      <c r="AJ26">
        <v>0</v>
      </c>
      <c r="AK26">
        <f t="shared" si="22"/>
        <v>1</v>
      </c>
      <c r="AL26">
        <f t="shared" si="23"/>
        <v>0</v>
      </c>
      <c r="AM26">
        <f t="shared" si="24"/>
        <v>52520.813422857114</v>
      </c>
      <c r="AN26">
        <v>0</v>
      </c>
      <c r="AO26">
        <v>153.529411764706</v>
      </c>
      <c r="AP26">
        <v>602.07899999999995</v>
      </c>
      <c r="AQ26">
        <f t="shared" si="25"/>
        <v>448.54958823529398</v>
      </c>
      <c r="AR26">
        <f t="shared" si="26"/>
        <v>0.74500121783901119</v>
      </c>
      <c r="AS26">
        <v>58.562583744446698</v>
      </c>
      <c r="AT26" t="s">
        <v>404</v>
      </c>
      <c r="AU26">
        <v>664.15250000000003</v>
      </c>
      <c r="AV26">
        <v>815.13599999999997</v>
      </c>
      <c r="AW26">
        <f t="shared" si="27"/>
        <v>0.18522491952263176</v>
      </c>
      <c r="AX26">
        <v>0.5</v>
      </c>
      <c r="AY26">
        <f t="shared" si="28"/>
        <v>1685.993099581073</v>
      </c>
      <c r="AZ26">
        <f t="shared" si="29"/>
        <v>26.457544416967544</v>
      </c>
      <c r="BA26">
        <f t="shared" si="30"/>
        <v>156.14396809280836</v>
      </c>
      <c r="BB26">
        <f t="shared" si="31"/>
        <v>0.3648421858438346</v>
      </c>
      <c r="BC26">
        <f t="shared" si="32"/>
        <v>-1.9042212767926781E-2</v>
      </c>
      <c r="BD26">
        <f t="shared" si="33"/>
        <v>-0.26137601578141567</v>
      </c>
      <c r="BE26" t="s">
        <v>405</v>
      </c>
      <c r="BF26">
        <v>517.74</v>
      </c>
      <c r="BG26">
        <f t="shared" si="34"/>
        <v>297.39599999999996</v>
      </c>
      <c r="BH26">
        <f t="shared" si="35"/>
        <v>0.50768503947598476</v>
      </c>
      <c r="BI26">
        <f t="shared" si="36"/>
        <v>-2.5261978444136184</v>
      </c>
      <c r="BJ26">
        <f t="shared" si="37"/>
        <v>0.22820737079223902</v>
      </c>
      <c r="BK26">
        <f t="shared" si="38"/>
        <v>-0.4749909610623419</v>
      </c>
      <c r="BL26">
        <v>1165</v>
      </c>
      <c r="BM26">
        <v>300</v>
      </c>
      <c r="BN26">
        <v>300</v>
      </c>
      <c r="BO26">
        <v>300</v>
      </c>
      <c r="BP26">
        <v>10479.4</v>
      </c>
      <c r="BQ26">
        <v>773.40300000000002</v>
      </c>
      <c r="BR26">
        <v>-7.0172000000000003E-3</v>
      </c>
      <c r="BS26">
        <v>-4.2152099999999999</v>
      </c>
      <c r="BT26" t="s">
        <v>347</v>
      </c>
      <c r="BU26" t="s">
        <v>347</v>
      </c>
      <c r="BV26" t="s">
        <v>347</v>
      </c>
      <c r="BW26" t="s">
        <v>347</v>
      </c>
      <c r="BX26" t="s">
        <v>347</v>
      </c>
      <c r="BY26" t="s">
        <v>347</v>
      </c>
      <c r="BZ26" t="s">
        <v>347</v>
      </c>
      <c r="CA26" t="s">
        <v>347</v>
      </c>
      <c r="CB26" t="s">
        <v>347</v>
      </c>
      <c r="CC26" t="s">
        <v>347</v>
      </c>
      <c r="CD26">
        <f t="shared" si="39"/>
        <v>2000.01</v>
      </c>
      <c r="CE26">
        <f t="shared" si="40"/>
        <v>1685.993099581073</v>
      </c>
      <c r="CF26">
        <f t="shared" si="41"/>
        <v>0.84299233482886238</v>
      </c>
      <c r="CG26">
        <f t="shared" si="42"/>
        <v>0.19598466965772485</v>
      </c>
      <c r="CH26">
        <v>6</v>
      </c>
      <c r="CI26">
        <v>0.5</v>
      </c>
      <c r="CJ26" t="s">
        <v>348</v>
      </c>
      <c r="CK26">
        <v>1566835191.0999999</v>
      </c>
      <c r="CL26">
        <v>964.15700000000004</v>
      </c>
      <c r="CM26">
        <v>999.96600000000001</v>
      </c>
      <c r="CN26">
        <v>18.884</v>
      </c>
      <c r="CO26">
        <v>14.748699999999999</v>
      </c>
      <c r="CP26">
        <v>500.06099999999998</v>
      </c>
      <c r="CQ26">
        <v>99.3673</v>
      </c>
      <c r="CR26">
        <v>0.10029399999999999</v>
      </c>
      <c r="CS26">
        <v>26.1707</v>
      </c>
      <c r="CT26">
        <v>27.0412</v>
      </c>
      <c r="CU26">
        <v>999.9</v>
      </c>
      <c r="CV26">
        <v>0</v>
      </c>
      <c r="CW26">
        <v>0</v>
      </c>
      <c r="CX26">
        <v>9966.8799999999992</v>
      </c>
      <c r="CY26">
        <v>0</v>
      </c>
      <c r="CZ26">
        <v>826.58699999999999</v>
      </c>
      <c r="DA26">
        <v>-35.809100000000001</v>
      </c>
      <c r="DB26">
        <v>982.71500000000003</v>
      </c>
      <c r="DC26">
        <v>1014.94</v>
      </c>
      <c r="DD26">
        <v>4.1352799999999998</v>
      </c>
      <c r="DE26">
        <v>929.67100000000005</v>
      </c>
      <c r="DF26">
        <v>999.96600000000001</v>
      </c>
      <c r="DG26">
        <v>18.841999999999999</v>
      </c>
      <c r="DH26">
        <v>14.748699999999999</v>
      </c>
      <c r="DI26">
        <v>1.87645</v>
      </c>
      <c r="DJ26">
        <v>1.4655400000000001</v>
      </c>
      <c r="DK26">
        <v>16.438600000000001</v>
      </c>
      <c r="DL26">
        <v>12.613300000000001</v>
      </c>
      <c r="DM26">
        <v>2000.01</v>
      </c>
      <c r="DN26">
        <v>0.90000500000000005</v>
      </c>
      <c r="DO26">
        <v>9.99945E-2</v>
      </c>
      <c r="DP26">
        <v>0</v>
      </c>
      <c r="DQ26">
        <v>664.12699999999995</v>
      </c>
      <c r="DR26">
        <v>5.00014</v>
      </c>
      <c r="DS26">
        <v>16138.5</v>
      </c>
      <c r="DT26">
        <v>16922.900000000001</v>
      </c>
      <c r="DU26">
        <v>45.561999999999998</v>
      </c>
      <c r="DV26">
        <v>46.25</v>
      </c>
      <c r="DW26">
        <v>46</v>
      </c>
      <c r="DX26">
        <v>45.561999999999998</v>
      </c>
      <c r="DY26">
        <v>47.186999999999998</v>
      </c>
      <c r="DZ26">
        <v>1795.52</v>
      </c>
      <c r="EA26">
        <v>199.49</v>
      </c>
      <c r="EB26">
        <v>0</v>
      </c>
      <c r="EC26">
        <v>102.40000009536701</v>
      </c>
      <c r="ED26">
        <v>664.15250000000003</v>
      </c>
      <c r="EE26">
        <v>0.99538461313695603</v>
      </c>
      <c r="EF26">
        <v>16.058119663286998</v>
      </c>
      <c r="EG26">
        <v>16134.9653846154</v>
      </c>
      <c r="EH26">
        <v>15</v>
      </c>
      <c r="EI26">
        <v>1566835153.0999999</v>
      </c>
      <c r="EJ26" t="s">
        <v>406</v>
      </c>
      <c r="EK26">
        <v>10</v>
      </c>
      <c r="EL26">
        <v>34.485999999999997</v>
      </c>
      <c r="EM26">
        <v>4.2000000000000003E-2</v>
      </c>
      <c r="EN26">
        <v>1000</v>
      </c>
      <c r="EO26">
        <v>14</v>
      </c>
      <c r="EP26">
        <v>0.05</v>
      </c>
      <c r="EQ26">
        <v>0.02</v>
      </c>
      <c r="ER26">
        <v>26.398360945239901</v>
      </c>
      <c r="ES26">
        <v>7.6030445687789897E-2</v>
      </c>
      <c r="ET26">
        <v>0.129994565124228</v>
      </c>
      <c r="EU26">
        <v>1</v>
      </c>
      <c r="EV26">
        <v>0.211432948911082</v>
      </c>
      <c r="EW26">
        <v>-3.13035997953075E-3</v>
      </c>
      <c r="EX26">
        <v>2.70024492896982E-3</v>
      </c>
      <c r="EY26">
        <v>1</v>
      </c>
      <c r="EZ26">
        <v>2</v>
      </c>
      <c r="FA26">
        <v>2</v>
      </c>
      <c r="FB26" t="s">
        <v>349</v>
      </c>
      <c r="FC26">
        <v>2.9150700000000001</v>
      </c>
      <c r="FD26">
        <v>2.7247300000000001</v>
      </c>
      <c r="FE26">
        <v>0.16677800000000001</v>
      </c>
      <c r="FF26">
        <v>0.17311199999999999</v>
      </c>
      <c r="FG26">
        <v>9.6096500000000001E-2</v>
      </c>
      <c r="FH26">
        <v>7.9394900000000004E-2</v>
      </c>
      <c r="FI26">
        <v>21976.9</v>
      </c>
      <c r="FJ26">
        <v>20064.2</v>
      </c>
      <c r="FK26">
        <v>24349</v>
      </c>
      <c r="FL26">
        <v>22915.4</v>
      </c>
      <c r="FM26">
        <v>30933.8</v>
      </c>
      <c r="FN26">
        <v>29476.7</v>
      </c>
      <c r="FO26">
        <v>35267.5</v>
      </c>
      <c r="FP26">
        <v>33056.199999999997</v>
      </c>
      <c r="FQ26">
        <v>2.0153300000000001</v>
      </c>
      <c r="FR26">
        <v>1.88232</v>
      </c>
      <c r="FS26">
        <v>0.10804800000000001</v>
      </c>
      <c r="FT26">
        <v>0</v>
      </c>
      <c r="FU26">
        <v>25.271799999999999</v>
      </c>
      <c r="FV26">
        <v>999.9</v>
      </c>
      <c r="FW26">
        <v>46.289000000000001</v>
      </c>
      <c r="FX26">
        <v>30.414000000000001</v>
      </c>
      <c r="FY26">
        <v>20.3248</v>
      </c>
      <c r="FZ26">
        <v>60.833799999999997</v>
      </c>
      <c r="GA26">
        <v>23.413499999999999</v>
      </c>
      <c r="GB26">
        <v>1</v>
      </c>
      <c r="GC26">
        <v>9.7497500000000001E-2</v>
      </c>
      <c r="GD26">
        <v>3.20722</v>
      </c>
      <c r="GE26">
        <v>20.1632</v>
      </c>
      <c r="GF26">
        <v>5.2536800000000001</v>
      </c>
      <c r="GG26">
        <v>12.0517</v>
      </c>
      <c r="GH26">
        <v>4.9817499999999999</v>
      </c>
      <c r="GI26">
        <v>3.3</v>
      </c>
      <c r="GJ26">
        <v>9999</v>
      </c>
      <c r="GK26">
        <v>9999</v>
      </c>
      <c r="GL26">
        <v>9999</v>
      </c>
      <c r="GM26">
        <v>430.4</v>
      </c>
      <c r="GN26">
        <v>1.87927</v>
      </c>
      <c r="GO26">
        <v>1.87714</v>
      </c>
      <c r="GP26">
        <v>1.87469</v>
      </c>
      <c r="GQ26">
        <v>1.8750100000000001</v>
      </c>
      <c r="GR26">
        <v>1.87537</v>
      </c>
      <c r="GS26">
        <v>1.8742399999999999</v>
      </c>
      <c r="GT26">
        <v>1.8711199999999999</v>
      </c>
      <c r="GU26">
        <v>1.87561</v>
      </c>
      <c r="GV26" t="s">
        <v>350</v>
      </c>
      <c r="GW26" t="s">
        <v>19</v>
      </c>
      <c r="GX26" t="s">
        <v>19</v>
      </c>
      <c r="GY26" t="s">
        <v>19</v>
      </c>
      <c r="GZ26" t="s">
        <v>351</v>
      </c>
      <c r="HA26" t="s">
        <v>352</v>
      </c>
      <c r="HB26" t="s">
        <v>353</v>
      </c>
      <c r="HC26" t="s">
        <v>353</v>
      </c>
      <c r="HD26" t="s">
        <v>353</v>
      </c>
      <c r="HE26" t="s">
        <v>353</v>
      </c>
      <c r="HF26">
        <v>0</v>
      </c>
      <c r="HG26">
        <v>100</v>
      </c>
      <c r="HH26">
        <v>100</v>
      </c>
      <c r="HI26">
        <v>34.485999999999997</v>
      </c>
      <c r="HJ26">
        <v>4.2000000000000003E-2</v>
      </c>
      <c r="HK26">
        <v>2</v>
      </c>
      <c r="HL26">
        <v>506.517</v>
      </c>
      <c r="HM26">
        <v>487.80599999999998</v>
      </c>
      <c r="HN26">
        <v>20.8154</v>
      </c>
      <c r="HO26">
        <v>28.373200000000001</v>
      </c>
      <c r="HP26">
        <v>30.000399999999999</v>
      </c>
      <c r="HQ26">
        <v>28.3276</v>
      </c>
      <c r="HR26">
        <v>28.318000000000001</v>
      </c>
      <c r="HS26">
        <v>42.269100000000002</v>
      </c>
      <c r="HT26">
        <v>31.6525</v>
      </c>
      <c r="HU26">
        <v>1.72445</v>
      </c>
      <c r="HV26">
        <v>20.7773</v>
      </c>
      <c r="HW26">
        <v>1000</v>
      </c>
      <c r="HX26">
        <v>14.761900000000001</v>
      </c>
      <c r="HY26">
        <v>101.232</v>
      </c>
      <c r="HZ26">
        <v>101.613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355</v>
      </c>
      <c r="B15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Sheng</cp:lastModifiedBy>
  <dcterms:created xsi:type="dcterms:W3CDTF">2019-08-25T11:00:35Z</dcterms:created>
  <dcterms:modified xsi:type="dcterms:W3CDTF">2019-08-30T17:17:02Z</dcterms:modified>
</cp:coreProperties>
</file>