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E5ED76F4-1B22-446E-A4C1-AE4A1C4552B5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E27" i="1" l="1"/>
  <c r="CD27" i="1"/>
  <c r="CB27" i="1"/>
  <c r="BI27" i="1"/>
  <c r="BH27" i="1"/>
  <c r="BG27" i="1"/>
  <c r="BF27" i="1"/>
  <c r="BE27" i="1"/>
  <c r="AZ27" i="1" s="1"/>
  <c r="BB27" i="1"/>
  <c r="AU27" i="1"/>
  <c r="AO27" i="1"/>
  <c r="AP27" i="1" s="1"/>
  <c r="AK27" i="1"/>
  <c r="AI27" i="1" s="1"/>
  <c r="X27" i="1"/>
  <c r="V27" i="1" s="1"/>
  <c r="W27" i="1"/>
  <c r="O27" i="1"/>
  <c r="CE26" i="1"/>
  <c r="CD26" i="1"/>
  <c r="CC26" i="1" s="1"/>
  <c r="CB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/>
  <c r="M26" i="1" s="1"/>
  <c r="X26" i="1"/>
  <c r="V26" i="1" s="1"/>
  <c r="W26" i="1"/>
  <c r="O26" i="1"/>
  <c r="CE25" i="1"/>
  <c r="CD25" i="1"/>
  <c r="CB25" i="1"/>
  <c r="BI25" i="1"/>
  <c r="BH25" i="1"/>
  <c r="BG25" i="1"/>
  <c r="BF25" i="1"/>
  <c r="BE25" i="1"/>
  <c r="AZ25" i="1" s="1"/>
  <c r="BB25" i="1"/>
  <c r="AU25" i="1"/>
  <c r="AO25" i="1"/>
  <c r="AP25" i="1" s="1"/>
  <c r="AK25" i="1"/>
  <c r="AI25" i="1" s="1"/>
  <c r="X25" i="1"/>
  <c r="W25" i="1"/>
  <c r="V25" i="1" s="1"/>
  <c r="O25" i="1"/>
  <c r="CE24" i="1"/>
  <c r="CD24" i="1"/>
  <c r="CB24" i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/>
  <c r="J24" i="1" s="1"/>
  <c r="X24" i="1"/>
  <c r="W24" i="1"/>
  <c r="V24" i="1" s="1"/>
  <c r="O24" i="1"/>
  <c r="CE23" i="1"/>
  <c r="CD23" i="1"/>
  <c r="CB23" i="1"/>
  <c r="CC23" i="1" s="1"/>
  <c r="BI23" i="1"/>
  <c r="BH23" i="1"/>
  <c r="BG23" i="1"/>
  <c r="BF23" i="1"/>
  <c r="BE23" i="1"/>
  <c r="BB23" i="1"/>
  <c r="AZ23" i="1"/>
  <c r="AU23" i="1"/>
  <c r="AO23" i="1"/>
  <c r="AP23" i="1" s="1"/>
  <c r="AK23" i="1"/>
  <c r="AI23" i="1"/>
  <c r="M23" i="1" s="1"/>
  <c r="X23" i="1"/>
  <c r="W23" i="1"/>
  <c r="V23" i="1" s="1"/>
  <c r="O23" i="1"/>
  <c r="I23" i="1"/>
  <c r="AX23" i="1" s="1"/>
  <c r="CE22" i="1"/>
  <c r="CD22" i="1"/>
  <c r="CB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CE21" i="1"/>
  <c r="CD21" i="1"/>
  <c r="CB21" i="1"/>
  <c r="CC21" i="1" s="1"/>
  <c r="AW21" i="1" s="1"/>
  <c r="AY21" i="1" s="1"/>
  <c r="BI21" i="1"/>
  <c r="BH21" i="1"/>
  <c r="BG21" i="1"/>
  <c r="BF21" i="1"/>
  <c r="BE21" i="1"/>
  <c r="AZ21" i="1" s="1"/>
  <c r="BB21" i="1"/>
  <c r="AU21" i="1"/>
  <c r="AP21" i="1"/>
  <c r="AO21" i="1"/>
  <c r="AK21" i="1"/>
  <c r="AI21" i="1" s="1"/>
  <c r="X21" i="1"/>
  <c r="W21" i="1"/>
  <c r="V21" i="1" s="1"/>
  <c r="O21" i="1"/>
  <c r="CE20" i="1"/>
  <c r="CD20" i="1"/>
  <c r="CC20" i="1"/>
  <c r="R20" i="1" s="1"/>
  <c r="CB20" i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V20" i="1" s="1"/>
  <c r="W20" i="1"/>
  <c r="O20" i="1"/>
  <c r="CE19" i="1"/>
  <c r="CD19" i="1"/>
  <c r="CB19" i="1"/>
  <c r="CC19" i="1" s="1"/>
  <c r="AW19" i="1" s="1"/>
  <c r="AY19" i="1" s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/>
  <c r="M19" i="1" s="1"/>
  <c r="X19" i="1"/>
  <c r="W19" i="1"/>
  <c r="V19" i="1" s="1"/>
  <c r="O19" i="1"/>
  <c r="CE18" i="1"/>
  <c r="CD18" i="1"/>
  <c r="CC18" i="1" s="1"/>
  <c r="CB18" i="1"/>
  <c r="BI18" i="1"/>
  <c r="BH18" i="1"/>
  <c r="BG18" i="1"/>
  <c r="BF18" i="1"/>
  <c r="BE18" i="1"/>
  <c r="AZ18" i="1" s="1"/>
  <c r="BB18" i="1"/>
  <c r="AU18" i="1"/>
  <c r="AO18" i="1"/>
  <c r="AP18" i="1" s="1"/>
  <c r="AK18" i="1"/>
  <c r="AI18" i="1" s="1"/>
  <c r="X18" i="1"/>
  <c r="W18" i="1"/>
  <c r="V18" i="1" s="1"/>
  <c r="O18" i="1"/>
  <c r="CE17" i="1"/>
  <c r="CD17" i="1"/>
  <c r="CB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/>
  <c r="J17" i="1" s="1"/>
  <c r="X17" i="1"/>
  <c r="W17" i="1"/>
  <c r="V17" i="1" s="1"/>
  <c r="O17" i="1"/>
  <c r="I17" i="1"/>
  <c r="AX17" i="1" s="1"/>
  <c r="H18" i="1" l="1"/>
  <c r="I18" i="1"/>
  <c r="AX18" i="1" s="1"/>
  <c r="BA18" i="1" s="1"/>
  <c r="H25" i="1"/>
  <c r="I25" i="1"/>
  <c r="AX25" i="1" s="1"/>
  <c r="V22" i="1"/>
  <c r="CC24" i="1"/>
  <c r="R24" i="1" s="1"/>
  <c r="I24" i="1"/>
  <c r="AX24" i="1" s="1"/>
  <c r="CC22" i="1"/>
  <c r="R22" i="1" s="1"/>
  <c r="AJ23" i="1"/>
  <c r="CC25" i="1"/>
  <c r="R25" i="1" s="1"/>
  <c r="CC27" i="1"/>
  <c r="CC17" i="1"/>
  <c r="AW23" i="1"/>
  <c r="AY23" i="1" s="1"/>
  <c r="R23" i="1"/>
  <c r="J20" i="1"/>
  <c r="I20" i="1"/>
  <c r="AX20" i="1" s="1"/>
  <c r="H20" i="1"/>
  <c r="AJ20" i="1"/>
  <c r="M20" i="1"/>
  <c r="AJ21" i="1"/>
  <c r="M21" i="1"/>
  <c r="J21" i="1"/>
  <c r="H21" i="1"/>
  <c r="I21" i="1"/>
  <c r="AX21" i="1" s="1"/>
  <c r="BA21" i="1" s="1"/>
  <c r="I22" i="1"/>
  <c r="AX22" i="1" s="1"/>
  <c r="H22" i="1"/>
  <c r="AJ22" i="1"/>
  <c r="M22" i="1"/>
  <c r="J22" i="1"/>
  <c r="J27" i="1"/>
  <c r="I27" i="1"/>
  <c r="AX27" i="1" s="1"/>
  <c r="BA27" i="1" s="1"/>
  <c r="H27" i="1"/>
  <c r="AJ27" i="1"/>
  <c r="M27" i="1"/>
  <c r="S20" i="1"/>
  <c r="T20" i="1" s="1"/>
  <c r="AW22" i="1"/>
  <c r="AY22" i="1" s="1"/>
  <c r="R27" i="1"/>
  <c r="AW27" i="1"/>
  <c r="AY27" i="1" s="1"/>
  <c r="AW18" i="1"/>
  <c r="AY18" i="1" s="1"/>
  <c r="R18" i="1"/>
  <c r="Z18" i="1"/>
  <c r="Z25" i="1"/>
  <c r="R17" i="1"/>
  <c r="AW17" i="1"/>
  <c r="AY17" i="1" s="1"/>
  <c r="BA17" i="1"/>
  <c r="AW26" i="1"/>
  <c r="AY26" i="1" s="1"/>
  <c r="R26" i="1"/>
  <c r="M17" i="1"/>
  <c r="J18" i="1"/>
  <c r="AJ19" i="1"/>
  <c r="AW20" i="1"/>
  <c r="AY20" i="1" s="1"/>
  <c r="H23" i="1"/>
  <c r="M24" i="1"/>
  <c r="J25" i="1"/>
  <c r="AJ26" i="1"/>
  <c r="R21" i="1"/>
  <c r="H26" i="1"/>
  <c r="AJ17" i="1"/>
  <c r="I19" i="1"/>
  <c r="AX19" i="1" s="1"/>
  <c r="BA19" i="1" s="1"/>
  <c r="J23" i="1"/>
  <c r="AJ24" i="1"/>
  <c r="I26" i="1"/>
  <c r="AX26" i="1" s="1"/>
  <c r="BA26" i="1" s="1"/>
  <c r="H19" i="1"/>
  <c r="H17" i="1"/>
  <c r="M18" i="1"/>
  <c r="J19" i="1"/>
  <c r="R19" i="1"/>
  <c r="H24" i="1"/>
  <c r="M25" i="1"/>
  <c r="J26" i="1"/>
  <c r="AJ18" i="1"/>
  <c r="AJ25" i="1"/>
  <c r="BA23" i="1" l="1"/>
  <c r="AW25" i="1"/>
  <c r="AY25" i="1" s="1"/>
  <c r="AW24" i="1"/>
  <c r="S19" i="1"/>
  <c r="T19" i="1" s="1"/>
  <c r="Z27" i="1"/>
  <c r="S27" i="1"/>
  <c r="T27" i="1" s="1"/>
  <c r="Z20" i="1"/>
  <c r="P20" i="1"/>
  <c r="N20" i="1" s="1"/>
  <c r="Q20" i="1" s="1"/>
  <c r="K20" i="1" s="1"/>
  <c r="L20" i="1" s="1"/>
  <c r="Z24" i="1"/>
  <c r="Z23" i="1"/>
  <c r="S25" i="1"/>
  <c r="T25" i="1" s="1"/>
  <c r="U20" i="1"/>
  <c r="Y20" i="1" s="1"/>
  <c r="AA20" i="1"/>
  <c r="AB20" i="1"/>
  <c r="Z21" i="1"/>
  <c r="BA20" i="1"/>
  <c r="Z26" i="1"/>
  <c r="P26" i="1"/>
  <c r="N26" i="1" s="1"/>
  <c r="Q26" i="1" s="1"/>
  <c r="K26" i="1" s="1"/>
  <c r="L26" i="1" s="1"/>
  <c r="S17" i="1"/>
  <c r="T17" i="1" s="1"/>
  <c r="P17" i="1" s="1"/>
  <c r="N17" i="1" s="1"/>
  <c r="Q17" i="1" s="1"/>
  <c r="K17" i="1" s="1"/>
  <c r="L17" i="1" s="1"/>
  <c r="S22" i="1"/>
  <c r="T22" i="1" s="1"/>
  <c r="P22" i="1" s="1"/>
  <c r="N22" i="1" s="1"/>
  <c r="Q22" i="1" s="1"/>
  <c r="K22" i="1" s="1"/>
  <c r="L22" i="1" s="1"/>
  <c r="Z22" i="1"/>
  <c r="S23" i="1"/>
  <c r="T23" i="1" s="1"/>
  <c r="Z17" i="1"/>
  <c r="S21" i="1"/>
  <c r="T21" i="1" s="1"/>
  <c r="P21" i="1" s="1"/>
  <c r="N21" i="1" s="1"/>
  <c r="Q21" i="1" s="1"/>
  <c r="K21" i="1" s="1"/>
  <c r="L21" i="1" s="1"/>
  <c r="S18" i="1"/>
  <c r="T18" i="1" s="1"/>
  <c r="BA22" i="1"/>
  <c r="Z19" i="1"/>
  <c r="P19" i="1"/>
  <c r="N19" i="1" s="1"/>
  <c r="Q19" i="1" s="1"/>
  <c r="K19" i="1" s="1"/>
  <c r="L19" i="1" s="1"/>
  <c r="S26" i="1"/>
  <c r="T26" i="1" s="1"/>
  <c r="S24" i="1"/>
  <c r="T24" i="1" s="1"/>
  <c r="BA25" i="1" l="1"/>
  <c r="BA24" i="1"/>
  <c r="AY24" i="1"/>
  <c r="AA17" i="1"/>
  <c r="AB17" i="1"/>
  <c r="AC17" i="1" s="1"/>
  <c r="U17" i="1"/>
  <c r="Y17" i="1" s="1"/>
  <c r="U24" i="1"/>
  <c r="Y24" i="1" s="1"/>
  <c r="AB24" i="1"/>
  <c r="AA24" i="1"/>
  <c r="U23" i="1"/>
  <c r="Y23" i="1" s="1"/>
  <c r="AB23" i="1"/>
  <c r="AA23" i="1"/>
  <c r="U27" i="1"/>
  <c r="Y27" i="1" s="1"/>
  <c r="AB27" i="1"/>
  <c r="AC27" i="1" s="1"/>
  <c r="AA27" i="1"/>
  <c r="U18" i="1"/>
  <c r="Y18" i="1" s="1"/>
  <c r="AB18" i="1"/>
  <c r="AA18" i="1"/>
  <c r="P18" i="1"/>
  <c r="N18" i="1" s="1"/>
  <c r="Q18" i="1" s="1"/>
  <c r="K18" i="1" s="1"/>
  <c r="L18" i="1" s="1"/>
  <c r="P23" i="1"/>
  <c r="N23" i="1" s="1"/>
  <c r="Q23" i="1" s="1"/>
  <c r="K23" i="1" s="1"/>
  <c r="L23" i="1" s="1"/>
  <c r="P27" i="1"/>
  <c r="N27" i="1" s="1"/>
  <c r="Q27" i="1" s="1"/>
  <c r="K27" i="1" s="1"/>
  <c r="L27" i="1" s="1"/>
  <c r="U26" i="1"/>
  <c r="Y26" i="1" s="1"/>
  <c r="AB26" i="1"/>
  <c r="AA26" i="1"/>
  <c r="U25" i="1"/>
  <c r="Y25" i="1" s="1"/>
  <c r="AB25" i="1"/>
  <c r="AC25" i="1" s="1"/>
  <c r="P25" i="1"/>
  <c r="N25" i="1" s="1"/>
  <c r="Q25" i="1" s="1"/>
  <c r="K25" i="1" s="1"/>
  <c r="L25" i="1" s="1"/>
  <c r="AA25" i="1"/>
  <c r="U21" i="1"/>
  <c r="Y21" i="1" s="1"/>
  <c r="AB21" i="1"/>
  <c r="AC21" i="1" s="1"/>
  <c r="AA21" i="1"/>
  <c r="U22" i="1"/>
  <c r="Y22" i="1" s="1"/>
  <c r="AB22" i="1"/>
  <c r="AA22" i="1"/>
  <c r="P24" i="1"/>
  <c r="N24" i="1" s="1"/>
  <c r="Q24" i="1" s="1"/>
  <c r="K24" i="1" s="1"/>
  <c r="L24" i="1" s="1"/>
  <c r="U19" i="1"/>
  <c r="Y19" i="1" s="1"/>
  <c r="AB19" i="1"/>
  <c r="AA19" i="1"/>
  <c r="AC20" i="1"/>
  <c r="AC18" i="1" l="1"/>
  <c r="AC22" i="1"/>
  <c r="AC23" i="1"/>
  <c r="AC26" i="1"/>
  <c r="AC19" i="1"/>
  <c r="AC24" i="1"/>
</calcChain>
</file>

<file path=xl/sharedStrings.xml><?xml version="1.0" encoding="utf-8"?>
<sst xmlns="http://schemas.openxmlformats.org/spreadsheetml/2006/main" count="1989" uniqueCount="409">
  <si>
    <t>File opened</t>
  </si>
  <si>
    <t>2019-08-25 11:06:18</t>
  </si>
  <si>
    <t>Console s/n</t>
  </si>
  <si>
    <t>68C-571070</t>
  </si>
  <si>
    <t>Console ver</t>
  </si>
  <si>
    <t>Bluestem v.1.3.17</t>
  </si>
  <si>
    <t>Scripts ver</t>
  </si>
  <si>
    <t>2018.12  1.3.16, Nov 2018</t>
  </si>
  <si>
    <t>Head s/n</t>
  </si>
  <si>
    <t>68H-581070</t>
  </si>
  <si>
    <t>Head ver</t>
  </si>
  <si>
    <t>1.3.1</t>
  </si>
  <si>
    <t>Head cal</t>
  </si>
  <si>
    <t>{"co2aspan1": "0.992053", "co2bspanconc1": "1002", "flowmeterzero": "0.981454", "co2aspan2a": "0.166843", "h2obspanconc1": "12.16", "tazero": "0.0966816", "co2aspan2b": "0.165517", "tbzero": "0.198231", "co2aspanconc1": "1002", "co2aspan2": "0", "h2obspan2b": "0.0655711", "h2oaspan1": "1.00598", "h2obspan1": "1.00213", "co2bspan2a": "0.16939", "flowazero": "0.33817", "co2bspan2b": "0.168036", "co2bspanconc2": "0", "oxygen": "21", "h2obspan2": "0", "co2aspanconc2": "0", "ssb_ref": "34205.2", "co2azero": "0.867142", "h2oaspanconc2": "0", "flowbzero": "0.29166", "h2oaspan2b": "0.0647945", "h2oaspan2a": "0.0644093", "co2bspan1": "0.992007", "h2obspanconc2": "0", "chamberpressurezero": "2.53755", "h2oaspanconc1": "12.16", "co2bzero": "0.872422", "h2obzero": "1.0183", "ssa_ref": "37028.5", "h2oazero": "0.998443", "h2oaspan2": "0", "h2obspan2a": "0.065432", "co2bspan2": "0"}</t>
  </si>
  <si>
    <t>Chamber type</t>
  </si>
  <si>
    <t>6800-01</t>
  </si>
  <si>
    <t>Chamber s/n</t>
  </si>
  <si>
    <t>MPF-551068</t>
  </si>
  <si>
    <t>Chamber rev</t>
  </si>
  <si>
    <t>0</t>
  </si>
  <si>
    <t>Chamber cal</t>
  </si>
  <si>
    <t>Fluorometer</t>
  </si>
  <si>
    <t>Flr. Version</t>
  </si>
  <si>
    <t>11:06:18</t>
  </si>
  <si>
    <t>Stability Definition:	gsw (GasEx): Slp&lt;0.1 Std&lt;1 Per=15	A (GasEx): Slp&lt;0.3 Std&lt;1 Per=15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</si>
  <si>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</si>
  <si>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</si>
  <si>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</si>
  <si>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</si>
  <si>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</si>
  <si>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</si>
  <si>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</si>
  <si>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</si>
  <si>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</si>
  <si>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</si>
  <si>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</si>
  <si>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</si>
  <si>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</si>
  <si>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</si>
  <si>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</si>
  <si>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</si>
  <si>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</si>
  <si>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</si>
  <si>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</si>
  <si>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</si>
  <si>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</si>
  <si>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</si>
  <si>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</si>
  <si>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</si>
  <si>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</si>
  <si>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</si>
  <si>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</si>
  <si>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</si>
  <si>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</si>
  <si>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</si>
  <si>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</si>
  <si>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</si>
  <si>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</si>
  <si>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</si>
  <si>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</si>
  <si>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</si>
  <si>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</si>
  <si>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</si>
  <si>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</si>
  <si>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</si>
  <si>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</si>
  <si>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</si>
  <si>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5.11361 82.4112 390.533 631.202 877.084 1085.5 1260.74 1427.61</t>
  </si>
  <si>
    <t>Fs_true</t>
  </si>
  <si>
    <t>-0.368477 99.4248 402.062 601.1 801.122 1000.59 1200.27 1400.96</t>
  </si>
  <si>
    <t>leak_wt</t>
  </si>
  <si>
    <t>Sys</t>
  </si>
  <si>
    <t>UserDefVar</t>
  </si>
  <si>
    <t>GasEx</t>
  </si>
  <si>
    <t>Leak</t>
  </si>
  <si>
    <t>FLR</t>
  </si>
  <si>
    <t>MPF</t>
  </si>
  <si>
    <t>FastKntcs</t>
  </si>
  <si>
    <t>LeafQ</t>
  </si>
  <si>
    <t>Meas</t>
  </si>
  <si>
    <t>Meas2</t>
  </si>
  <si>
    <t>FlrLS</t>
  </si>
  <si>
    <t>FlrStats</t>
  </si>
  <si>
    <t>Match</t>
  </si>
  <si>
    <t>Stability</t>
  </si>
  <si>
    <t>Raw</t>
  </si>
  <si>
    <t>Status2</t>
  </si>
  <si>
    <t>Auxiliary</t>
  </si>
  <si>
    <t>Status</t>
  </si>
  <si>
    <t>obs</t>
  </si>
  <si>
    <t>time</t>
  </si>
  <si>
    <t>elapsed</t>
  </si>
  <si>
    <t>date</t>
  </si>
  <si>
    <t>hhmmss</t>
  </si>
  <si>
    <t>newDef_0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</si>
  <si>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</si>
  <si>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</si>
  <si>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</si>
  <si>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</si>
  <si>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</si>
  <si>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</si>
  <si>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</si>
  <si>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</si>
  <si>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</si>
  <si>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</si>
  <si>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</si>
  <si>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</si>
  <si>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</si>
  <si>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</si>
  <si>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</si>
  <si>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</si>
  <si>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</si>
  <si>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</si>
  <si>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</si>
  <si>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</si>
  <si>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</si>
  <si>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</si>
  <si>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</si>
  <si>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</si>
  <si>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</si>
  <si>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</si>
  <si>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</si>
  <si>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</si>
  <si>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</si>
  <si>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</si>
  <si>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</si>
  <si>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</si>
  <si>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</si>
  <si>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</si>
  <si>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</si>
  <si>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</si>
  <si>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</si>
  <si>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</si>
  <si>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</si>
  <si>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</si>
  <si>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</si>
  <si>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</si>
  <si>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</si>
  <si>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</si>
  <si>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</si>
  <si>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</si>
  <si>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</si>
  <si>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</si>
  <si>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</si>
  <si>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</si>
  <si>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</si>
  <si>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</si>
  <si>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</si>
  <si>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</si>
  <si>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</si>
  <si>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</si>
  <si>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</si>
  <si>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</si>
  <si>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</si>
  <si>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</si>
  <si>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</si>
  <si>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</si>
  <si>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Duration</t>
  </si>
  <si>
    <t>F1</t>
  </si>
  <si>
    <t>F2</t>
  </si>
  <si>
    <t>Fmax</t>
  </si>
  <si>
    <t>T@HIR</t>
  </si>
  <si>
    <t>T@F1</t>
  </si>
  <si>
    <t>T@F2</t>
  </si>
  <si>
    <t>T@Fmax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</si>
  <si>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</si>
  <si>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</si>
  <si>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</si>
  <si>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</si>
  <si>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</si>
  <si>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</si>
  <si>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</si>
  <si>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</si>
  <si>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</si>
  <si>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</si>
  <si>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</si>
  <si>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</si>
  <si>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</si>
  <si>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</si>
  <si>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</si>
  <si>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</si>
  <si>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</si>
  <si>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</si>
  <si>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</si>
  <si>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</si>
  <si>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</si>
  <si>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</si>
  <si>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</si>
  <si>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</si>
  <si>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</si>
  <si>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</si>
  <si>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CO2_a</t>
  </si>
  <si>
    <t>CO2_b</t>
  </si>
  <si>
    <t>H2O_a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</si>
  <si>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</si>
  <si>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</si>
  <si>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</si>
  <si>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</si>
  <si>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</si>
  <si>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</si>
  <si>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</si>
  <si>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</si>
  <si>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</si>
  <si>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</si>
  <si>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</si>
  <si>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</si>
  <si>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</si>
  <si>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</si>
  <si>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</si>
  <si>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</si>
  <si>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</si>
  <si>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</si>
  <si>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</si>
  <si>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</si>
  <si>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</si>
  <si>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</si>
  <si>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</si>
  <si>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</si>
  <si>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</si>
  <si>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</si>
  <si>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</si>
  <si>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</si>
  <si>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</si>
  <si>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</si>
  <si>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</si>
  <si>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</si>
  <si>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</si>
  <si>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</si>
  <si>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</si>
  <si>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</si>
  <si>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</si>
  <si>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</si>
  <si>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</si>
  <si>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</si>
  <si>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</si>
  <si>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</si>
  <si>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</si>
  <si>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</si>
  <si>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</si>
  <si>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</si>
  <si>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</si>
  <si>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</si>
  <si>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</si>
  <si>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</si>
  <si>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</si>
  <si>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</si>
  <si>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</si>
  <si>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</si>
  <si>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</si>
  <si>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</si>
  <si>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</si>
  <si>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</si>
  <si>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</si>
  <si>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</si>
  <si>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</si>
  <si>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</si>
  <si>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</si>
  <si>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</si>
  <si>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</si>
  <si>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</si>
  <si>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</si>
  <si>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</si>
  <si>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</si>
  <si>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</si>
  <si>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</si>
  <si>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</si>
  <si>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</si>
  <si>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</si>
  <si>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</si>
  <si>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</si>
  <si>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</si>
  <si>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</si>
  <si>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</si>
  <si>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AccH2O_hum</t>
  </si>
  <si>
    <t>AccCO2_soda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</si>
  <si>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</si>
  <si>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</si>
  <si>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</si>
  <si>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</si>
  <si>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</si>
  <si>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</si>
  <si>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</si>
  <si>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</si>
  <si>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</si>
  <si>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</si>
  <si>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</si>
  <si>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</si>
  <si>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</si>
  <si>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</si>
  <si>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</si>
  <si>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</si>
  <si>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</si>
  <si>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</si>
  <si>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</si>
  <si>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</si>
  <si>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</si>
  <si>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</si>
  <si>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</si>
  <si>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</si>
  <si>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</si>
  <si>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</si>
  <si>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</si>
  <si>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</si>
  <si>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</si>
  <si>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</si>
  <si>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</si>
  <si>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</si>
  <si>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</si>
  <si>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</si>
  <si>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</si>
  <si>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</si>
  <si>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</si>
  <si>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</si>
  <si>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</si>
  <si>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</si>
  <si>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</si>
  <si>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</si>
  <si>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</si>
  <si>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</si>
  <si>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</si>
  <si>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</si>
  <si>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</si>
  <si>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</si>
  <si>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</si>
  <si>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</si>
  <si>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</si>
  <si>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</si>
  <si>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</si>
  <si>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</si>
  <si>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</si>
  <si>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</si>
  <si>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</si>
  <si>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</si>
  <si>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</si>
  <si>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</si>
  <si>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</si>
  <si>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</si>
  <si>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</si>
  <si>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mV</t>
  </si>
  <si>
    <t>hrs</t>
  </si>
  <si>
    <t>mg</t>
  </si>
  <si>
    <t>20190826 11:13:58</t>
  </si>
  <si>
    <t>11:13:58</t>
  </si>
  <si>
    <t>MPF-1918-20181017-16_39_11</t>
  </si>
  <si>
    <t>DARK-1919-20181017-16_39_13</t>
  </si>
  <si>
    <t>-</t>
  </si>
  <si>
    <t>0: Broadleaf</t>
  </si>
  <si>
    <t>11:13:24</t>
  </si>
  <si>
    <t>2/2</t>
  </si>
  <si>
    <t>5</t>
  </si>
  <si>
    <t>11111111</t>
  </si>
  <si>
    <t>oooooooo</t>
  </si>
  <si>
    <t>off</t>
  </si>
  <si>
    <t>20190826 11:15:58</t>
  </si>
  <si>
    <t>11:15:58</t>
  </si>
  <si>
    <t>MPF-1920-20181017-16_41_12</t>
  </si>
  <si>
    <t>DARK-1921-20181017-16_41_13</t>
  </si>
  <si>
    <t>11:15:13</t>
  </si>
  <si>
    <t>1/2</t>
  </si>
  <si>
    <t>20190826 11:17:59</t>
  </si>
  <si>
    <t>11:17:59</t>
  </si>
  <si>
    <t>MPF-1922-20181017-16_43_12</t>
  </si>
  <si>
    <t>DARK-1923-20181017-16_43_14</t>
  </si>
  <si>
    <t>11:17:01</t>
  </si>
  <si>
    <t>20190826 11:19:59</t>
  </si>
  <si>
    <t>11:19:59</t>
  </si>
  <si>
    <t>MPF-1924-20181017-16_45_13</t>
  </si>
  <si>
    <t>DARK-1925-20181017-16_45_14</t>
  </si>
  <si>
    <t>11:19:14</t>
  </si>
  <si>
    <t>20190826 11:21:41</t>
  </si>
  <si>
    <t>11:21:41</t>
  </si>
  <si>
    <t>MPF-1926-20181017-16_46_55</t>
  </si>
  <si>
    <t>DARK-1927-20181017-16_46_56</t>
  </si>
  <si>
    <t>11:21:10</t>
  </si>
  <si>
    <t>20190826 11:23:42</t>
  </si>
  <si>
    <t>11:23:42</t>
  </si>
  <si>
    <t>MPF-1928-20181017-16_48_55</t>
  </si>
  <si>
    <t>DARK-1929-20181017-16_48_57</t>
  </si>
  <si>
    <t>11:24:14</t>
  </si>
  <si>
    <t>20190826 11:25:51</t>
  </si>
  <si>
    <t>11:25:51</t>
  </si>
  <si>
    <t>MPF-1930-20181017-16_51_04</t>
  </si>
  <si>
    <t>DARK-1931-20181017-16_51_06</t>
  </si>
  <si>
    <t>11:25:20</t>
  </si>
  <si>
    <t>20190826 11:27:42</t>
  </si>
  <si>
    <t>11:27:42</t>
  </si>
  <si>
    <t>MPF-1932-20181017-16_52_55</t>
  </si>
  <si>
    <t>DARK-1933-20181017-16_52_57</t>
  </si>
  <si>
    <t>11:27:09</t>
  </si>
  <si>
    <t>20190826 11:29:20</t>
  </si>
  <si>
    <t>11:29:20</t>
  </si>
  <si>
    <t>MPF-1934-20181017-16_54_34</t>
  </si>
  <si>
    <t>DARK-1935-20181017-16_54_35</t>
  </si>
  <si>
    <t>11:28:47</t>
  </si>
  <si>
    <t>20190826 11:31:12</t>
  </si>
  <si>
    <t>11:31:12</t>
  </si>
  <si>
    <t>MPF-1936-20181017-16_56_25</t>
  </si>
  <si>
    <t>DARK-1937-20181017-16_56_27</t>
  </si>
  <si>
    <t>11:30:36</t>
  </si>
  <si>
    <t>20190826 11:32:52</t>
  </si>
  <si>
    <t>11:32:52</t>
  </si>
  <si>
    <t>MPF-1938-20181017-16_58_06</t>
  </si>
  <si>
    <t>DARK-1939-20181017-16_58_07</t>
  </si>
  <si>
    <t>11:32:19</t>
  </si>
  <si>
    <t>20190826 11:34:42</t>
  </si>
  <si>
    <t>11:34:42</t>
  </si>
  <si>
    <t>MPF-1940-20181017-16_59_55</t>
  </si>
  <si>
    <t>DARK-1941-20181017-16_59_57</t>
  </si>
  <si>
    <t>11:34:06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</si>
</sst>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Measurements!$I$17:$I$27</c:f>
              <c:numCache>
                <c:formatCode>General</c:formatCode>
                <c:ptCount val="11"/>
                <c:pt idx="0">
                  <c:v>37.447151170359021</c:v>
                </c:pt>
                <c:pt idx="1">
                  <c:v>31.66475889509756</c:v>
                </c:pt>
                <c:pt idx="2">
                  <c:v>25.684248394658471</c:v>
                </c:pt>
                <c:pt idx="3">
                  <c:v>15.269926343382179</c:v>
                </c:pt>
                <c:pt idx="4">
                  <c:v>0.41573788039513776</c:v>
                </c:pt>
                <c:pt idx="5">
                  <c:v>37.725709627643099</c:v>
                </c:pt>
                <c:pt idx="6">
                  <c:v>41.435880207885887</c:v>
                </c:pt>
                <c:pt idx="7">
                  <c:v>42.936593083243821</c:v>
                </c:pt>
                <c:pt idx="8">
                  <c:v>43.265597785094876</c:v>
                </c:pt>
                <c:pt idx="9">
                  <c:v>43.749357352384749</c:v>
                </c:pt>
                <c:pt idx="10">
                  <c:v>43.515817592844563</c:v>
                </c:pt>
              </c:numCache>
            </c:numRef>
          </c:xVal>
          <c:yVal>
            <c:numRef>
              <c:f>Measurements!$K$17:$K$27</c:f>
              <c:numCache>
                <c:formatCode>General</c:formatCode>
                <c:ptCount val="11"/>
                <c:pt idx="0">
                  <c:v>65.425216810177957</c:v>
                </c:pt>
                <c:pt idx="1">
                  <c:v>46.777829691076647</c:v>
                </c:pt>
                <c:pt idx="2">
                  <c:v>36.439321716708925</c:v>
                </c:pt>
                <c:pt idx="3">
                  <c:v>18.634455399596359</c:v>
                </c:pt>
                <c:pt idx="4">
                  <c:v>-2.0633029920997368</c:v>
                </c:pt>
                <c:pt idx="5">
                  <c:v>178.96098308337105</c:v>
                </c:pt>
                <c:pt idx="6">
                  <c:v>236.24282198978352</c:v>
                </c:pt>
                <c:pt idx="7">
                  <c:v>300.83479736925125</c:v>
                </c:pt>
                <c:pt idx="8">
                  <c:v>351.51316718665299</c:v>
                </c:pt>
                <c:pt idx="9">
                  <c:v>415.36211855329651</c:v>
                </c:pt>
                <c:pt idx="10">
                  <c:v>544.29115526218152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A4-4A2C-8666-9D1BEFD93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705952"/>
        <c:axId val="418700376"/>
      </c:scatterChart>
      <c:valAx>
        <c:axId val="41870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00376"/>
        <c:crosses val="autoZero"/>
        <c:crossBetween val="midCat"/>
      </c:valAx>
      <c:valAx>
        <c:axId val="41870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70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285750</xdr:colOff>
      <xdr:row>2</xdr:row>
      <xdr:rowOff>147637</xdr:rowOff>
    </xdr:from>
    <xdr:to>
      <xdr:col>20</xdr:col>
      <xdr:colOff>590550</xdr:colOff>
      <xdr:row>17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17F2D-0B8B-43CD-9CFC-DFACDA4E4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X27"/>
  <sheetViews>
    <sheetView tabSelected="1" workbookViewId="0">
      <selection activeCell="W5" sqref="W5"/>
    </sheetView>
  </sheetViews>
  <sheetFormatPr defaultRowHeight="15" x14ac:dyDescent="0.25"/>
  <sheetData>
    <row r="2" spans="1:232" x14ac:dyDescent="0.25">
      <c r="A2" t="s">
        <v>25</v>
      </c>
      <c r="B2" t="s">
        <v>26</v>
      </c>
      <c r="C2" t="s">
        <v>27</v>
      </c>
      <c r="D2" t="s">
        <v>28</v>
      </c>
    </row>
    <row r="3" spans="1:232" x14ac:dyDescent="0.25">
      <c r="B3">
        <v>4</v>
      </c>
      <c r="C3">
        <v>21</v>
      </c>
      <c r="D3" t="s">
        <v>15</v>
      </c>
    </row>
    <row r="4" spans="1:232" x14ac:dyDescent="0.25">
      <c r="A4" t="s">
        <v>29</v>
      </c>
      <c r="B4" t="s">
        <v>30</v>
      </c>
    </row>
    <row r="5" spans="1:232" x14ac:dyDescent="0.25">
      <c r="B5">
        <v>2</v>
      </c>
    </row>
    <row r="6" spans="1:232" x14ac:dyDescent="0.25">
      <c r="A6" t="s">
        <v>31</v>
      </c>
      <c r="B6" t="s">
        <v>32</v>
      </c>
      <c r="C6" t="s">
        <v>33</v>
      </c>
      <c r="D6" t="s">
        <v>34</v>
      </c>
      <c r="E6" t="s">
        <v>35</v>
      </c>
    </row>
    <row r="7" spans="1:232" x14ac:dyDescent="0.25">
      <c r="B7">
        <v>0</v>
      </c>
      <c r="C7">
        <v>1</v>
      </c>
      <c r="D7">
        <v>0</v>
      </c>
      <c r="E7">
        <v>0</v>
      </c>
    </row>
    <row r="8" spans="1:232" x14ac:dyDescent="0.25">
      <c r="A8" t="s">
        <v>36</v>
      </c>
      <c r="B8" t="s">
        <v>37</v>
      </c>
      <c r="C8" t="s">
        <v>39</v>
      </c>
      <c r="D8" t="s">
        <v>41</v>
      </c>
      <c r="E8" t="s">
        <v>42</v>
      </c>
      <c r="F8" t="s">
        <v>43</v>
      </c>
      <c r="G8" t="s">
        <v>44</v>
      </c>
      <c r="H8" t="s">
        <v>45</v>
      </c>
      <c r="I8" t="s">
        <v>46</v>
      </c>
      <c r="J8" t="s">
        <v>47</v>
      </c>
      <c r="K8" t="s">
        <v>48</v>
      </c>
      <c r="L8" t="s">
        <v>49</v>
      </c>
      <c r="M8" t="s">
        <v>50</v>
      </c>
      <c r="N8" t="s">
        <v>51</v>
      </c>
      <c r="O8" t="s">
        <v>52</v>
      </c>
      <c r="P8" t="s">
        <v>53</v>
      </c>
      <c r="Q8" t="s">
        <v>54</v>
      </c>
    </row>
    <row r="9" spans="1:232" x14ac:dyDescent="0.25">
      <c r="B9" t="s">
        <v>38</v>
      </c>
      <c r="C9" t="s">
        <v>40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232" x14ac:dyDescent="0.25">
      <c r="A10" t="s">
        <v>55</v>
      </c>
      <c r="B10" t="s">
        <v>56</v>
      </c>
      <c r="C10" t="s">
        <v>57</v>
      </c>
      <c r="D10" t="s">
        <v>58</v>
      </c>
      <c r="E10" t="s">
        <v>59</v>
      </c>
      <c r="F10" t="s">
        <v>60</v>
      </c>
    </row>
    <row r="11" spans="1:232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232" x14ac:dyDescent="0.25">
      <c r="A12" t="s">
        <v>61</v>
      </c>
      <c r="B12" t="s">
        <v>62</v>
      </c>
      <c r="C12" t="s">
        <v>63</v>
      </c>
      <c r="D12" t="s">
        <v>64</v>
      </c>
      <c r="E12" t="s">
        <v>65</v>
      </c>
      <c r="F12" t="s">
        <v>66</v>
      </c>
      <c r="G12" t="s">
        <v>68</v>
      </c>
      <c r="H12" t="s">
        <v>70</v>
      </c>
    </row>
    <row r="13" spans="1:232" x14ac:dyDescent="0.25">
      <c r="B13">
        <v>-6276</v>
      </c>
      <c r="C13">
        <v>6.6</v>
      </c>
      <c r="D13">
        <v>1.7090000000000001E-5</v>
      </c>
      <c r="E13">
        <v>3.11</v>
      </c>
      <c r="F13" t="s">
        <v>67</v>
      </c>
      <c r="G13" t="s">
        <v>69</v>
      </c>
      <c r="H13">
        <v>2</v>
      </c>
    </row>
    <row r="14" spans="1:232" x14ac:dyDescent="0.25">
      <c r="A14" t="s">
        <v>71</v>
      </c>
      <c r="B14" t="s">
        <v>71</v>
      </c>
      <c r="C14" t="s">
        <v>71</v>
      </c>
      <c r="D14" t="s">
        <v>71</v>
      </c>
      <c r="E14" t="s">
        <v>71</v>
      </c>
      <c r="F14" t="s">
        <v>72</v>
      </c>
      <c r="G14" t="s">
        <v>73</v>
      </c>
      <c r="H14" t="s">
        <v>73</v>
      </c>
      <c r="I14" t="s">
        <v>73</v>
      </c>
      <c r="J14" t="s">
        <v>73</v>
      </c>
      <c r="K14" t="s">
        <v>73</v>
      </c>
      <c r="L14" t="s">
        <v>73</v>
      </c>
      <c r="M14" t="s">
        <v>73</v>
      </c>
      <c r="N14" t="s">
        <v>73</v>
      </c>
      <c r="O14" t="s">
        <v>73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73</v>
      </c>
      <c r="W14" t="s">
        <v>73</v>
      </c>
      <c r="X14" t="s">
        <v>73</v>
      </c>
      <c r="Y14" t="s">
        <v>73</v>
      </c>
      <c r="Z14" t="s">
        <v>73</v>
      </c>
      <c r="AA14" t="s">
        <v>73</v>
      </c>
      <c r="AB14" t="s">
        <v>73</v>
      </c>
      <c r="AC14" t="s">
        <v>73</v>
      </c>
      <c r="AD14" t="s">
        <v>73</v>
      </c>
      <c r="AE14" t="s">
        <v>73</v>
      </c>
      <c r="AF14" t="s">
        <v>73</v>
      </c>
      <c r="AG14" t="s">
        <v>74</v>
      </c>
      <c r="AH14" t="s">
        <v>74</v>
      </c>
      <c r="AI14" t="s">
        <v>74</v>
      </c>
      <c r="AJ14" t="s">
        <v>74</v>
      </c>
      <c r="AK14" t="s">
        <v>74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76</v>
      </c>
      <c r="BK14" t="s">
        <v>76</v>
      </c>
      <c r="BL14" t="s">
        <v>76</v>
      </c>
      <c r="BM14" t="s">
        <v>76</v>
      </c>
      <c r="BN14" t="s">
        <v>76</v>
      </c>
      <c r="BO14" t="s">
        <v>76</v>
      </c>
      <c r="BP14" t="s">
        <v>76</v>
      </c>
      <c r="BQ14" t="s">
        <v>76</v>
      </c>
      <c r="BR14" t="s">
        <v>77</v>
      </c>
      <c r="BS14" t="s">
        <v>77</v>
      </c>
      <c r="BT14" t="s">
        <v>77</v>
      </c>
      <c r="BU14" t="s">
        <v>77</v>
      </c>
      <c r="BV14" t="s">
        <v>77</v>
      </c>
      <c r="BW14" t="s">
        <v>77</v>
      </c>
      <c r="BX14" t="s">
        <v>77</v>
      </c>
      <c r="BY14" t="s">
        <v>77</v>
      </c>
      <c r="BZ14" t="s">
        <v>77</v>
      </c>
      <c r="CA14" t="s">
        <v>77</v>
      </c>
      <c r="CB14" t="s">
        <v>78</v>
      </c>
      <c r="CC14" t="s">
        <v>78</v>
      </c>
      <c r="CD14" t="s">
        <v>78</v>
      </c>
      <c r="CE14" t="s">
        <v>78</v>
      </c>
      <c r="CF14" t="s">
        <v>29</v>
      </c>
      <c r="CG14" t="s">
        <v>29</v>
      </c>
      <c r="CH14" t="s">
        <v>29</v>
      </c>
      <c r="CI14" t="s">
        <v>79</v>
      </c>
      <c r="CJ14" t="s">
        <v>79</v>
      </c>
      <c r="CK14" t="s">
        <v>79</v>
      </c>
      <c r="CL14" t="s">
        <v>79</v>
      </c>
      <c r="CM14" t="s">
        <v>79</v>
      </c>
      <c r="CN14" t="s">
        <v>79</v>
      </c>
      <c r="CO14" t="s">
        <v>79</v>
      </c>
      <c r="CP14" t="s">
        <v>79</v>
      </c>
      <c r="CQ14" t="s">
        <v>79</v>
      </c>
      <c r="CR14" t="s">
        <v>79</v>
      </c>
      <c r="CS14" t="s">
        <v>79</v>
      </c>
      <c r="CT14" t="s">
        <v>79</v>
      </c>
      <c r="CU14" t="s">
        <v>79</v>
      </c>
      <c r="CV14" t="s">
        <v>79</v>
      </c>
      <c r="CW14" t="s">
        <v>79</v>
      </c>
      <c r="CX14" t="s">
        <v>79</v>
      </c>
      <c r="CY14" t="s">
        <v>80</v>
      </c>
      <c r="CZ14" t="s">
        <v>80</v>
      </c>
      <c r="DA14" t="s">
        <v>80</v>
      </c>
      <c r="DB14" t="s">
        <v>80</v>
      </c>
      <c r="DC14" t="s">
        <v>80</v>
      </c>
      <c r="DD14" t="s">
        <v>80</v>
      </c>
      <c r="DE14" t="s">
        <v>80</v>
      </c>
      <c r="DF14" t="s">
        <v>80</v>
      </c>
      <c r="DG14" t="s">
        <v>80</v>
      </c>
      <c r="DH14" t="s">
        <v>80</v>
      </c>
      <c r="DI14" t="s">
        <v>80</v>
      </c>
      <c r="DJ14" t="s">
        <v>80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82</v>
      </c>
      <c r="EC14" t="s">
        <v>82</v>
      </c>
      <c r="ED14" t="s">
        <v>82</v>
      </c>
      <c r="EE14" t="s">
        <v>82</v>
      </c>
      <c r="EF14" t="s">
        <v>82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84</v>
      </c>
      <c r="EQ14" t="s">
        <v>84</v>
      </c>
      <c r="ER14" t="s">
        <v>84</v>
      </c>
      <c r="ES14" t="s">
        <v>84</v>
      </c>
      <c r="ET14" t="s">
        <v>84</v>
      </c>
      <c r="EU14" t="s">
        <v>84</v>
      </c>
      <c r="EV14" t="s">
        <v>84</v>
      </c>
      <c r="EW14" t="s">
        <v>84</v>
      </c>
      <c r="EX14" t="s">
        <v>84</v>
      </c>
      <c r="EY14" t="s">
        <v>84</v>
      </c>
      <c r="EZ14" t="s">
        <v>84</v>
      </c>
      <c r="FA14" t="s">
        <v>85</v>
      </c>
      <c r="FB14" t="s">
        <v>85</v>
      </c>
      <c r="FC14" t="s">
        <v>85</v>
      </c>
      <c r="FD14" t="s">
        <v>85</v>
      </c>
      <c r="FE14" t="s">
        <v>85</v>
      </c>
      <c r="FF14" t="s">
        <v>85</v>
      </c>
      <c r="FG14" t="s">
        <v>85</v>
      </c>
      <c r="FH14" t="s">
        <v>85</v>
      </c>
      <c r="FI14" t="s">
        <v>85</v>
      </c>
      <c r="FJ14" t="s">
        <v>85</v>
      </c>
      <c r="FK14" t="s">
        <v>85</v>
      </c>
      <c r="FL14" t="s">
        <v>85</v>
      </c>
      <c r="FM14" t="s">
        <v>85</v>
      </c>
      <c r="FN14" t="s">
        <v>85</v>
      </c>
      <c r="FO14" t="s">
        <v>85</v>
      </c>
      <c r="FP14" t="s">
        <v>85</v>
      </c>
      <c r="FQ14" t="s">
        <v>85</v>
      </c>
      <c r="FR14" t="s">
        <v>85</v>
      </c>
      <c r="FS14" t="s">
        <v>86</v>
      </c>
      <c r="FT14" t="s">
        <v>86</v>
      </c>
      <c r="FU14" t="s">
        <v>86</v>
      </c>
      <c r="FV14" t="s">
        <v>86</v>
      </c>
      <c r="FW14" t="s">
        <v>86</v>
      </c>
      <c r="FX14" t="s">
        <v>86</v>
      </c>
      <c r="FY14" t="s">
        <v>86</v>
      </c>
      <c r="FZ14" t="s">
        <v>86</v>
      </c>
      <c r="GA14" t="s">
        <v>86</v>
      </c>
      <c r="GB14" t="s">
        <v>86</v>
      </c>
      <c r="GC14" t="s">
        <v>86</v>
      </c>
      <c r="GD14" t="s">
        <v>86</v>
      </c>
      <c r="GE14" t="s">
        <v>86</v>
      </c>
      <c r="GF14" t="s">
        <v>86</v>
      </c>
      <c r="GG14" t="s">
        <v>86</v>
      </c>
      <c r="GH14" t="s">
        <v>86</v>
      </c>
      <c r="GI14" t="s">
        <v>86</v>
      </c>
      <c r="GJ14" t="s">
        <v>86</v>
      </c>
      <c r="GK14" t="s">
        <v>86</v>
      </c>
      <c r="GL14" t="s">
        <v>87</v>
      </c>
      <c r="GM14" t="s">
        <v>87</v>
      </c>
      <c r="GN14" t="s">
        <v>87</v>
      </c>
      <c r="GO14" t="s">
        <v>87</v>
      </c>
      <c r="GP14" t="s">
        <v>87</v>
      </c>
      <c r="GQ14" t="s">
        <v>87</v>
      </c>
      <c r="GR14" t="s">
        <v>87</v>
      </c>
      <c r="GS14" t="s">
        <v>87</v>
      </c>
      <c r="GT14" t="s">
        <v>87</v>
      </c>
      <c r="GU14" t="s">
        <v>87</v>
      </c>
      <c r="GV14" t="s">
        <v>87</v>
      </c>
      <c r="GW14" t="s">
        <v>87</v>
      </c>
      <c r="GX14" t="s">
        <v>87</v>
      </c>
      <c r="GY14" t="s">
        <v>87</v>
      </c>
      <c r="GZ14" t="s">
        <v>87</v>
      </c>
      <c r="HA14" t="s">
        <v>87</v>
      </c>
      <c r="HB14" t="s">
        <v>87</v>
      </c>
      <c r="HC14" t="s">
        <v>87</v>
      </c>
      <c r="HD14" t="s">
        <v>87</v>
      </c>
      <c r="HE14" t="s">
        <v>88</v>
      </c>
      <c r="HF14" t="s">
        <v>88</v>
      </c>
      <c r="HG14" t="s">
        <v>88</v>
      </c>
      <c r="HH14" t="s">
        <v>88</v>
      </c>
      <c r="HI14" t="s">
        <v>88</v>
      </c>
      <c r="HJ14" t="s">
        <v>88</v>
      </c>
      <c r="HK14" t="s">
        <v>88</v>
      </c>
      <c r="HL14" t="s">
        <v>88</v>
      </c>
      <c r="HM14" t="s">
        <v>88</v>
      </c>
      <c r="HN14" t="s">
        <v>88</v>
      </c>
      <c r="HO14" t="s">
        <v>88</v>
      </c>
      <c r="HP14" t="s">
        <v>88</v>
      </c>
      <c r="HQ14" t="s">
        <v>88</v>
      </c>
      <c r="HR14" t="s">
        <v>88</v>
      </c>
      <c r="HS14" t="s">
        <v>88</v>
      </c>
      <c r="HT14" t="s">
        <v>88</v>
      </c>
      <c r="HU14" t="s">
        <v>88</v>
      </c>
      <c r="HV14" t="s">
        <v>88</v>
      </c>
      <c r="HW14" t="s">
        <v>88</v>
      </c>
      <c r="HX14" t="s">
        <v>88</v>
      </c>
    </row>
    <row r="15" spans="1:232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74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149</v>
      </c>
      <c r="BS15" t="s">
        <v>157</v>
      </c>
      <c r="BT15" t="s">
        <v>126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95</v>
      </c>
      <c r="CJ15" t="s">
        <v>172</v>
      </c>
      <c r="CK15" t="s">
        <v>173</v>
      </c>
      <c r="CL15" t="s">
        <v>174</v>
      </c>
      <c r="CM15" t="s">
        <v>175</v>
      </c>
      <c r="CN15" t="s">
        <v>176</v>
      </c>
      <c r="CO15" t="s">
        <v>177</v>
      </c>
      <c r="CP15" t="s">
        <v>178</v>
      </c>
      <c r="CQ15" t="s">
        <v>179</v>
      </c>
      <c r="CR15" t="s">
        <v>180</v>
      </c>
      <c r="CS15" t="s">
        <v>181</v>
      </c>
      <c r="CT15" t="s">
        <v>182</v>
      </c>
      <c r="CU15" t="s">
        <v>183</v>
      </c>
      <c r="CV15" t="s">
        <v>184</v>
      </c>
      <c r="CW15" t="s">
        <v>185</v>
      </c>
      <c r="CX15" t="s">
        <v>186</v>
      </c>
      <c r="CY15" t="s">
        <v>187</v>
      </c>
      <c r="CZ15" t="s">
        <v>188</v>
      </c>
      <c r="DA15" t="s">
        <v>189</v>
      </c>
      <c r="DB15" t="s">
        <v>190</v>
      </c>
      <c r="DC15" t="s">
        <v>191</v>
      </c>
      <c r="DD15" t="s">
        <v>192</v>
      </c>
      <c r="DE15" t="s">
        <v>193</v>
      </c>
      <c r="DF15" t="s">
        <v>194</v>
      </c>
      <c r="DG15" t="s">
        <v>195</v>
      </c>
      <c r="DH15" t="s">
        <v>196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90</v>
      </c>
      <c r="EH15" t="s">
        <v>93</v>
      </c>
      <c r="EI15" t="s">
        <v>221</v>
      </c>
      <c r="EJ15" t="s">
        <v>222</v>
      </c>
      <c r="EK15" t="s">
        <v>223</v>
      </c>
      <c r="EL15" t="s">
        <v>224</v>
      </c>
      <c r="EM15" t="s">
        <v>225</v>
      </c>
      <c r="EN15" t="s">
        <v>226</v>
      </c>
      <c r="EO15" t="s">
        <v>227</v>
      </c>
      <c r="EP15" t="s">
        <v>228</v>
      </c>
      <c r="EQ15" t="s">
        <v>229</v>
      </c>
      <c r="ER15" t="s">
        <v>230</v>
      </c>
      <c r="ES15" t="s">
        <v>231</v>
      </c>
      <c r="ET15" t="s">
        <v>232</v>
      </c>
      <c r="EU15" t="s">
        <v>233</v>
      </c>
      <c r="EV15" t="s">
        <v>234</v>
      </c>
      <c r="EW15" t="s">
        <v>235</v>
      </c>
      <c r="EX15" t="s">
        <v>236</v>
      </c>
      <c r="EY15" t="s">
        <v>237</v>
      </c>
      <c r="EZ15" t="s">
        <v>238</v>
      </c>
      <c r="FA15" t="s">
        <v>239</v>
      </c>
      <c r="FB15" t="s">
        <v>240</v>
      </c>
      <c r="FC15" t="s">
        <v>241</v>
      </c>
      <c r="FD15" t="s">
        <v>242</v>
      </c>
      <c r="FE15" t="s">
        <v>243</v>
      </c>
      <c r="FF15" t="s">
        <v>244</v>
      </c>
      <c r="FG15" t="s">
        <v>245</v>
      </c>
      <c r="FH15" t="s">
        <v>246</v>
      </c>
      <c r="FI15" t="s">
        <v>247</v>
      </c>
      <c r="FJ15" t="s">
        <v>248</v>
      </c>
      <c r="FK15" t="s">
        <v>249</v>
      </c>
      <c r="FL15" t="s">
        <v>250</v>
      </c>
      <c r="FM15" t="s">
        <v>251</v>
      </c>
      <c r="FN15" t="s">
        <v>252</v>
      </c>
      <c r="FO15" t="s">
        <v>253</v>
      </c>
      <c r="FP15" t="s">
        <v>254</v>
      </c>
      <c r="FQ15" t="s">
        <v>255</v>
      </c>
      <c r="FR15" t="s">
        <v>256</v>
      </c>
      <c r="FS15" t="s">
        <v>257</v>
      </c>
      <c r="FT15" t="s">
        <v>258</v>
      </c>
      <c r="FU15" t="s">
        <v>259</v>
      </c>
      <c r="FV15" t="s">
        <v>260</v>
      </c>
      <c r="FW15" t="s">
        <v>261</v>
      </c>
      <c r="FX15" t="s">
        <v>262</v>
      </c>
      <c r="FY15" t="s">
        <v>263</v>
      </c>
      <c r="FZ15" t="s">
        <v>264</v>
      </c>
      <c r="GA15" t="s">
        <v>265</v>
      </c>
      <c r="GB15" t="s">
        <v>266</v>
      </c>
      <c r="GC15" t="s">
        <v>267</v>
      </c>
      <c r="GD15" t="s">
        <v>268</v>
      </c>
      <c r="GE15" t="s">
        <v>269</v>
      </c>
      <c r="GF15" t="s">
        <v>270</v>
      </c>
      <c r="GG15" t="s">
        <v>271</v>
      </c>
      <c r="GH15" t="s">
        <v>272</v>
      </c>
      <c r="GI15" t="s">
        <v>273</v>
      </c>
      <c r="GJ15" t="s">
        <v>274</v>
      </c>
      <c r="GK15" t="s">
        <v>275</v>
      </c>
      <c r="GL15" t="s">
        <v>276</v>
      </c>
      <c r="GM15" t="s">
        <v>277</v>
      </c>
      <c r="GN15" t="s">
        <v>278</v>
      </c>
      <c r="GO15" t="s">
        <v>279</v>
      </c>
      <c r="GP15" t="s">
        <v>280</v>
      </c>
      <c r="GQ15" t="s">
        <v>281</v>
      </c>
      <c r="GR15" t="s">
        <v>282</v>
      </c>
      <c r="GS15" t="s">
        <v>283</v>
      </c>
      <c r="GT15" t="s">
        <v>284</v>
      </c>
      <c r="GU15" t="s">
        <v>285</v>
      </c>
      <c r="GV15" t="s">
        <v>286</v>
      </c>
      <c r="GW15" t="s">
        <v>287</v>
      </c>
      <c r="GX15" t="s">
        <v>288</v>
      </c>
      <c r="GY15" t="s">
        <v>289</v>
      </c>
      <c r="GZ15" t="s">
        <v>290</v>
      </c>
      <c r="HA15" t="s">
        <v>291</v>
      </c>
      <c r="HB15" t="s">
        <v>292</v>
      </c>
      <c r="HC15" t="s">
        <v>293</v>
      </c>
      <c r="HD15" t="s">
        <v>294</v>
      </c>
      <c r="HE15" t="s">
        <v>295</v>
      </c>
      <c r="HF15" t="s">
        <v>296</v>
      </c>
      <c r="HG15" t="s">
        <v>297</v>
      </c>
      <c r="HH15" t="s">
        <v>298</v>
      </c>
      <c r="HI15" t="s">
        <v>299</v>
      </c>
      <c r="HJ15" t="s">
        <v>300</v>
      </c>
      <c r="HK15" t="s">
        <v>301</v>
      </c>
      <c r="HL15" t="s">
        <v>302</v>
      </c>
      <c r="HM15" t="s">
        <v>303</v>
      </c>
      <c r="HN15" t="s">
        <v>304</v>
      </c>
      <c r="HO15" t="s">
        <v>305</v>
      </c>
      <c r="HP15" t="s">
        <v>306</v>
      </c>
      <c r="HQ15" t="s">
        <v>307</v>
      </c>
      <c r="HR15" t="s">
        <v>308</v>
      </c>
      <c r="HS15" t="s">
        <v>309</v>
      </c>
      <c r="HT15" t="s">
        <v>310</v>
      </c>
      <c r="HU15" t="s">
        <v>311</v>
      </c>
      <c r="HV15" t="s">
        <v>312</v>
      </c>
      <c r="HW15" t="s">
        <v>313</v>
      </c>
      <c r="HX15" t="s">
        <v>314</v>
      </c>
    </row>
    <row r="16" spans="1:232" x14ac:dyDescent="0.25">
      <c r="B16" t="s">
        <v>315</v>
      </c>
      <c r="C16" t="s">
        <v>315</v>
      </c>
      <c r="G16" t="s">
        <v>315</v>
      </c>
      <c r="H16" t="s">
        <v>316</v>
      </c>
      <c r="I16" t="s">
        <v>317</v>
      </c>
      <c r="J16" t="s">
        <v>318</v>
      </c>
      <c r="K16" t="s">
        <v>318</v>
      </c>
      <c r="L16" t="s">
        <v>177</v>
      </c>
      <c r="M16" t="s">
        <v>177</v>
      </c>
      <c r="N16" t="s">
        <v>316</v>
      </c>
      <c r="O16" t="s">
        <v>316</v>
      </c>
      <c r="P16" t="s">
        <v>316</v>
      </c>
      <c r="Q16" t="s">
        <v>316</v>
      </c>
      <c r="R16" t="s">
        <v>319</v>
      </c>
      <c r="S16" t="s">
        <v>320</v>
      </c>
      <c r="T16" t="s">
        <v>320</v>
      </c>
      <c r="U16" t="s">
        <v>321</v>
      </c>
      <c r="V16" t="s">
        <v>322</v>
      </c>
      <c r="W16" t="s">
        <v>321</v>
      </c>
      <c r="X16" t="s">
        <v>321</v>
      </c>
      <c r="Y16" t="s">
        <v>321</v>
      </c>
      <c r="Z16" t="s">
        <v>319</v>
      </c>
      <c r="AA16" t="s">
        <v>319</v>
      </c>
      <c r="AB16" t="s">
        <v>319</v>
      </c>
      <c r="AC16" t="s">
        <v>319</v>
      </c>
      <c r="AG16" t="s">
        <v>323</v>
      </c>
      <c r="AH16" t="s">
        <v>322</v>
      </c>
      <c r="AJ16" t="s">
        <v>322</v>
      </c>
      <c r="AK16" t="s">
        <v>323</v>
      </c>
      <c r="AQ16" t="s">
        <v>317</v>
      </c>
      <c r="AW16" t="s">
        <v>317</v>
      </c>
      <c r="AX16" t="s">
        <v>317</v>
      </c>
      <c r="AY16" t="s">
        <v>317</v>
      </c>
      <c r="BA16" t="s">
        <v>324</v>
      </c>
      <c r="BK16" t="s">
        <v>325</v>
      </c>
      <c r="BL16" t="s">
        <v>325</v>
      </c>
      <c r="BM16" t="s">
        <v>325</v>
      </c>
      <c r="BN16" t="s">
        <v>317</v>
      </c>
      <c r="BP16" t="s">
        <v>326</v>
      </c>
      <c r="BS16" t="s">
        <v>325</v>
      </c>
      <c r="BX16" t="s">
        <v>315</v>
      </c>
      <c r="BY16" t="s">
        <v>315</v>
      </c>
      <c r="BZ16" t="s">
        <v>315</v>
      </c>
      <c r="CA16" t="s">
        <v>315</v>
      </c>
      <c r="CB16" t="s">
        <v>317</v>
      </c>
      <c r="CC16" t="s">
        <v>317</v>
      </c>
      <c r="CE16" t="s">
        <v>327</v>
      </c>
      <c r="CF16" t="s">
        <v>328</v>
      </c>
      <c r="CI16" t="s">
        <v>315</v>
      </c>
      <c r="CJ16" t="s">
        <v>318</v>
      </c>
      <c r="CK16" t="s">
        <v>318</v>
      </c>
      <c r="CL16" t="s">
        <v>329</v>
      </c>
      <c r="CM16" t="s">
        <v>329</v>
      </c>
      <c r="CN16" t="s">
        <v>323</v>
      </c>
      <c r="CO16" t="s">
        <v>321</v>
      </c>
      <c r="CP16" t="s">
        <v>321</v>
      </c>
      <c r="CQ16" t="s">
        <v>320</v>
      </c>
      <c r="CR16" t="s">
        <v>320</v>
      </c>
      <c r="CS16" t="s">
        <v>320</v>
      </c>
      <c r="CT16" t="s">
        <v>320</v>
      </c>
      <c r="CU16" t="s">
        <v>320</v>
      </c>
      <c r="CV16" t="s">
        <v>330</v>
      </c>
      <c r="CW16" t="s">
        <v>317</v>
      </c>
      <c r="CX16" t="s">
        <v>317</v>
      </c>
      <c r="CY16" t="s">
        <v>318</v>
      </c>
      <c r="CZ16" t="s">
        <v>318</v>
      </c>
      <c r="DA16" t="s">
        <v>318</v>
      </c>
      <c r="DB16" t="s">
        <v>329</v>
      </c>
      <c r="DC16" t="s">
        <v>318</v>
      </c>
      <c r="DD16" t="s">
        <v>318</v>
      </c>
      <c r="DE16" t="s">
        <v>329</v>
      </c>
      <c r="DF16" t="s">
        <v>329</v>
      </c>
      <c r="DG16" t="s">
        <v>321</v>
      </c>
      <c r="DH16" t="s">
        <v>321</v>
      </c>
      <c r="DI16" t="s">
        <v>320</v>
      </c>
      <c r="DJ16" t="s">
        <v>320</v>
      </c>
      <c r="DK16" t="s">
        <v>317</v>
      </c>
      <c r="DP16" t="s">
        <v>317</v>
      </c>
      <c r="DS16" t="s">
        <v>320</v>
      </c>
      <c r="DT16" t="s">
        <v>320</v>
      </c>
      <c r="DU16" t="s">
        <v>320</v>
      </c>
      <c r="DV16" t="s">
        <v>320</v>
      </c>
      <c r="DW16" t="s">
        <v>320</v>
      </c>
      <c r="DX16" t="s">
        <v>317</v>
      </c>
      <c r="DY16" t="s">
        <v>317</v>
      </c>
      <c r="DZ16" t="s">
        <v>317</v>
      </c>
      <c r="EA16" t="s">
        <v>315</v>
      </c>
      <c r="EC16" t="s">
        <v>331</v>
      </c>
      <c r="ED16" t="s">
        <v>331</v>
      </c>
      <c r="EF16" t="s">
        <v>315</v>
      </c>
      <c r="EG16" t="s">
        <v>332</v>
      </c>
      <c r="EJ16" t="s">
        <v>333</v>
      </c>
      <c r="EK16" t="s">
        <v>334</v>
      </c>
      <c r="EL16" t="s">
        <v>333</v>
      </c>
      <c r="EM16" t="s">
        <v>334</v>
      </c>
      <c r="EN16" t="s">
        <v>322</v>
      </c>
      <c r="EO16" t="s">
        <v>322</v>
      </c>
      <c r="EP16" t="s">
        <v>317</v>
      </c>
      <c r="EQ16" t="s">
        <v>335</v>
      </c>
      <c r="ER16" t="s">
        <v>317</v>
      </c>
      <c r="ET16" t="s">
        <v>316</v>
      </c>
      <c r="EU16" t="s">
        <v>336</v>
      </c>
      <c r="EV16" t="s">
        <v>316</v>
      </c>
      <c r="FA16" t="s">
        <v>337</v>
      </c>
      <c r="FB16" t="s">
        <v>337</v>
      </c>
      <c r="FO16" t="s">
        <v>337</v>
      </c>
      <c r="FP16" t="s">
        <v>337</v>
      </c>
      <c r="FQ16" t="s">
        <v>338</v>
      </c>
      <c r="FR16" t="s">
        <v>338</v>
      </c>
      <c r="FS16" t="s">
        <v>320</v>
      </c>
      <c r="FT16" t="s">
        <v>320</v>
      </c>
      <c r="FU16" t="s">
        <v>322</v>
      </c>
      <c r="FV16" t="s">
        <v>320</v>
      </c>
      <c r="FW16" t="s">
        <v>329</v>
      </c>
      <c r="FX16" t="s">
        <v>322</v>
      </c>
      <c r="FY16" t="s">
        <v>322</v>
      </c>
      <c r="GA16" t="s">
        <v>337</v>
      </c>
      <c r="GB16" t="s">
        <v>337</v>
      </c>
      <c r="GC16" t="s">
        <v>337</v>
      </c>
      <c r="GD16" t="s">
        <v>337</v>
      </c>
      <c r="GE16" t="s">
        <v>337</v>
      </c>
      <c r="GF16" t="s">
        <v>337</v>
      </c>
      <c r="GG16" t="s">
        <v>337</v>
      </c>
      <c r="GH16" t="s">
        <v>339</v>
      </c>
      <c r="GI16" t="s">
        <v>340</v>
      </c>
      <c r="GJ16" t="s">
        <v>340</v>
      </c>
      <c r="GK16" t="s">
        <v>340</v>
      </c>
      <c r="GL16" t="s">
        <v>337</v>
      </c>
      <c r="GM16" t="s">
        <v>337</v>
      </c>
      <c r="GN16" t="s">
        <v>337</v>
      </c>
      <c r="GO16" t="s">
        <v>337</v>
      </c>
      <c r="GP16" t="s">
        <v>337</v>
      </c>
      <c r="GQ16" t="s">
        <v>337</v>
      </c>
      <c r="GR16" t="s">
        <v>337</v>
      </c>
      <c r="GS16" t="s">
        <v>337</v>
      </c>
      <c r="GT16" t="s">
        <v>337</v>
      </c>
      <c r="GU16" t="s">
        <v>337</v>
      </c>
      <c r="GV16" t="s">
        <v>337</v>
      </c>
      <c r="GW16" t="s">
        <v>337</v>
      </c>
      <c r="HD16" t="s">
        <v>337</v>
      </c>
      <c r="HE16" t="s">
        <v>322</v>
      </c>
      <c r="HF16" t="s">
        <v>322</v>
      </c>
      <c r="HG16" t="s">
        <v>333</v>
      </c>
      <c r="HH16" t="s">
        <v>334</v>
      </c>
      <c r="HJ16" t="s">
        <v>323</v>
      </c>
      <c r="HK16" t="s">
        <v>323</v>
      </c>
      <c r="HL16" t="s">
        <v>320</v>
      </c>
      <c r="HM16" t="s">
        <v>320</v>
      </c>
      <c r="HN16" t="s">
        <v>320</v>
      </c>
      <c r="HO16" t="s">
        <v>320</v>
      </c>
      <c r="HP16" t="s">
        <v>320</v>
      </c>
      <c r="HQ16" t="s">
        <v>322</v>
      </c>
      <c r="HR16" t="s">
        <v>322</v>
      </c>
      <c r="HS16" t="s">
        <v>322</v>
      </c>
      <c r="HT16" t="s">
        <v>320</v>
      </c>
      <c r="HU16" t="s">
        <v>318</v>
      </c>
      <c r="HV16" t="s">
        <v>329</v>
      </c>
      <c r="HW16" t="s">
        <v>322</v>
      </c>
      <c r="HX16" t="s">
        <v>322</v>
      </c>
    </row>
    <row r="17" spans="1:232" x14ac:dyDescent="0.25">
      <c r="A17">
        <v>1</v>
      </c>
      <c r="B17">
        <v>1566836038.0999999</v>
      </c>
      <c r="C17">
        <v>0</v>
      </c>
      <c r="D17" t="s">
        <v>341</v>
      </c>
      <c r="E17" t="s">
        <v>342</v>
      </c>
      <c r="G17">
        <v>1566836038.0999999</v>
      </c>
      <c r="H17">
        <f t="shared" ref="H17:H27" si="0">CN17*AI17*(CL17-CM17)/(100*CF17*(1000-AI17*CL17))</f>
        <v>3.7849000121863655E-3</v>
      </c>
      <c r="I17">
        <f t="shared" ref="I17:I27" si="1">CN17*AI17*(CK17-CJ17*(1000-AI17*CM17)/(1000-AI17*CL17))/(100*CF17)</f>
        <v>37.447151170359021</v>
      </c>
      <c r="J17">
        <f t="shared" ref="J17:J27" si="2">CJ17 - IF(AI17&gt;1, I17*CF17*100/(AK17*CV17), 0)</f>
        <v>353.48</v>
      </c>
      <c r="K17">
        <f t="shared" ref="K17:K27" si="3">((Q17-H17/2)*J17-I17)/(Q17+H17/2)</f>
        <v>65.425216810177957</v>
      </c>
      <c r="L17">
        <f t="shared" ref="L17:L27" si="4">K17*(CO17+CP17)/1000</f>
        <v>6.5057691439849394</v>
      </c>
      <c r="M17">
        <f t="shared" ref="M17:M27" si="5">(CJ17 - IF(AI17&gt;1, I17*CF17*100/(AK17*CV17), 0))*(CO17+CP17)/1000</f>
        <v>35.149433034176006</v>
      </c>
      <c r="N17">
        <f t="shared" ref="N17:N27" si="6">2/((1/P17-1/O17)+SIGN(P17)*SQRT((1/P17-1/O17)*(1/P17-1/O17) + 4*CG17/((CG17+1)*(CG17+1))*(2*1/P17*1/O17-1/O17*1/O17)))</f>
        <v>0.2223631891627586</v>
      </c>
      <c r="O17">
        <f t="shared" ref="O17:O27" si="7">AF17+AE17*CF17+AD17*CF17*CF17</f>
        <v>2.2476553126550725</v>
      </c>
      <c r="P17">
        <f t="shared" ref="P17:P27" si="8">H17*(1000-(1000*0.61365*EXP(17.502*T17/(240.97+T17))/(CO17+CP17)+CL17)/2)/(1000*0.61365*EXP(17.502*T17/(240.97+T17))/(CO17+CP17)-CL17)</f>
        <v>0.21082469449519484</v>
      </c>
      <c r="Q17">
        <f t="shared" ref="Q17:Q27" si="9">1/((CG17+1)/(N17/1.6)+1/(O17/1.37)) + CG17/((CG17+1)/(N17/1.6) + CG17/(O17/1.37))</f>
        <v>0.13275220750375322</v>
      </c>
      <c r="R17">
        <f t="shared" ref="R17:R27" si="10">(CC17*CE17)</f>
        <v>321.43503562615041</v>
      </c>
      <c r="S17">
        <f t="shared" ref="S17:S27" si="11">(CQ17+(R17+2*0.95*0.0000000567*(((CQ17+$B$7)+273)^4-(CQ17+273)^4)-44100*H17)/(1.84*29.3*O17+8*0.95*0.0000000567*(CQ17+273)^3))</f>
        <v>26.945009385700835</v>
      </c>
      <c r="T17">
        <f t="shared" ref="T17:T27" si="12">($C$7*CR17+$D$7*CS17+$E$7*S17)</f>
        <v>27.020900000000001</v>
      </c>
      <c r="U17">
        <f t="shared" ref="U17:U27" si="13">0.61365*EXP(17.502*T17/(240.97+T17))</f>
        <v>3.5835554971053014</v>
      </c>
      <c r="V17">
        <f t="shared" ref="V17:V27" si="14">(W17/X17*100)</f>
        <v>55.457967616587645</v>
      </c>
      <c r="W17">
        <f t="shared" ref="W17:W27" si="15">CL17*(CO17+CP17)/1000</f>
        <v>1.8471052913404802</v>
      </c>
      <c r="X17">
        <f t="shared" ref="X17:X27" si="16">0.61365*EXP(17.502*CQ17/(240.97+CQ17))</f>
        <v>3.3306400698102854</v>
      </c>
      <c r="Y17">
        <f t="shared" ref="Y17:Y27" si="17">(U17-CL17*(CO17+CP17)/1000)</f>
        <v>1.7364502057648212</v>
      </c>
      <c r="Z17">
        <f t="shared" ref="Z17:Z27" si="18">(-H17*44100)</f>
        <v>-166.91409053741873</v>
      </c>
      <c r="AA17">
        <f t="shared" ref="AA17:AA27" si="19">2*29.3*O17*0.92*(CQ17-T17)</f>
        <v>-150.33044094359633</v>
      </c>
      <c r="AB17">
        <f t="shared" ref="AB17:AB27" si="20">2*0.95*0.0000000567*(((CQ17+$B$7)+273)^4-(T17+273)^4)</f>
        <v>-14.347898349262984</v>
      </c>
      <c r="AC17">
        <f t="shared" ref="AC17:AC27" si="21">R17+AB17+Z17+AA17</f>
        <v>-10.157394204127655</v>
      </c>
      <c r="AD17">
        <v>-4.11206546695706E-2</v>
      </c>
      <c r="AE17">
        <v>4.6161537233794001E-2</v>
      </c>
      <c r="AF17">
        <v>3.45102965735685</v>
      </c>
      <c r="AG17">
        <v>0</v>
      </c>
      <c r="AH17">
        <v>0</v>
      </c>
      <c r="AI17">
        <f t="shared" ref="AI17:AI27" si="22">IF(AG17*$H$13&gt;=AK17,1,(AK17/(AK17-AG17*$H$13)))</f>
        <v>1</v>
      </c>
      <c r="AJ17">
        <f t="shared" ref="AJ17:AJ27" si="23">(AI17-1)*100</f>
        <v>0</v>
      </c>
      <c r="AK17">
        <f t="shared" ref="AK17:AK27" si="24">MAX(0,($B$13+$C$13*CV17)/(1+$D$13*CV17)*CO17/(CQ17+273)*$E$13)</f>
        <v>52653.165243918185</v>
      </c>
      <c r="AL17">
        <v>0</v>
      </c>
      <c r="AM17">
        <v>560.67588235294102</v>
      </c>
      <c r="AN17">
        <v>2927.61</v>
      </c>
      <c r="AO17">
        <f t="shared" ref="AO17:AO27" si="25">AN17-AM17</f>
        <v>2366.9341176470589</v>
      </c>
      <c r="AP17">
        <f t="shared" ref="AP17:AP27" si="26">AO17/AN17</f>
        <v>0.80848682633515356</v>
      </c>
      <c r="AQ17">
        <v>-1.0916802797921701</v>
      </c>
      <c r="AR17" t="s">
        <v>343</v>
      </c>
      <c r="AS17">
        <v>797.24452941176503</v>
      </c>
      <c r="AT17">
        <v>1070.01</v>
      </c>
      <c r="AU17">
        <f t="shared" ref="AU17:AU27" si="27">1-AS17/AT17</f>
        <v>0.2549186181327604</v>
      </c>
      <c r="AV17">
        <v>0.5</v>
      </c>
      <c r="AW17">
        <f t="shared" ref="AW17:AW27" si="28">CC17</f>
        <v>1681.1718004249412</v>
      </c>
      <c r="AX17">
        <f t="shared" ref="AX17:AX27" si="29">I17</f>
        <v>37.447151170359021</v>
      </c>
      <c r="AY17">
        <f t="shared" ref="AY17:AY27" si="30">AU17*AV17*AW17</f>
        <v>214.28099610404544</v>
      </c>
      <c r="AZ17">
        <f t="shared" ref="AZ17:AZ27" si="31">BE17/AT17</f>
        <v>0.42064092858945246</v>
      </c>
      <c r="BA17">
        <f t="shared" ref="BA17:BA27" si="32">(AX17-AQ17)/AW17</f>
        <v>2.2923791274877398E-2</v>
      </c>
      <c r="BB17">
        <f t="shared" ref="BB17:BB27" si="33">(AN17-AT17)/AT17</f>
        <v>1.736058541508958</v>
      </c>
      <c r="BC17" t="s">
        <v>344</v>
      </c>
      <c r="BD17">
        <v>619.91999999999996</v>
      </c>
      <c r="BE17">
        <f t="shared" ref="BE17:BE27" si="34">AT17-BD17</f>
        <v>450.09000000000003</v>
      </c>
      <c r="BF17">
        <f t="shared" ref="BF17:BF27" si="35">(AT17-AS17)/(AT17-BD17)</f>
        <v>0.60602428533900987</v>
      </c>
      <c r="BG17">
        <f t="shared" ref="BG17:BG27" si="36">(AN17-AT17)/(AN17-BD17)</f>
        <v>0.80496080496080502</v>
      </c>
      <c r="BH17">
        <f t="shared" ref="BH17:BH27" si="37">(AT17-AS17)/(AT17-AM17)</f>
        <v>0.53553347623425196</v>
      </c>
      <c r="BI17">
        <f t="shared" ref="BI17:BI27" si="38">(AN17-AT17)/(AN17-AM17)</f>
        <v>0.78481271876152525</v>
      </c>
      <c r="BJ17">
        <v>1918</v>
      </c>
      <c r="BK17">
        <v>300</v>
      </c>
      <c r="BL17">
        <v>300</v>
      </c>
      <c r="BM17">
        <v>300</v>
      </c>
      <c r="BN17">
        <v>10205.700000000001</v>
      </c>
      <c r="BO17">
        <v>998.13400000000001</v>
      </c>
      <c r="BP17">
        <v>-6.8010099999999997E-3</v>
      </c>
      <c r="BQ17">
        <v>5.7861900000000004</v>
      </c>
      <c r="BR17" t="s">
        <v>345</v>
      </c>
      <c r="BS17" t="s">
        <v>345</v>
      </c>
      <c r="BT17" t="s">
        <v>345</v>
      </c>
      <c r="BU17" t="s">
        <v>345</v>
      </c>
      <c r="BV17" t="s">
        <v>345</v>
      </c>
      <c r="BW17" t="s">
        <v>345</v>
      </c>
      <c r="BX17" t="s">
        <v>345</v>
      </c>
      <c r="BY17" t="s">
        <v>345</v>
      </c>
      <c r="BZ17" t="s">
        <v>345</v>
      </c>
      <c r="CA17" t="s">
        <v>345</v>
      </c>
      <c r="CB17">
        <f t="shared" ref="CB17:CB27" si="39">$B$11*CW17+$C$11*CX17+$F$11*DK17</f>
        <v>1999.97</v>
      </c>
      <c r="CC17">
        <f t="shared" ref="CC17:CC27" si="40">CB17*CD17</f>
        <v>1681.1718004249412</v>
      </c>
      <c r="CD17">
        <f t="shared" ref="CD17:CD27" si="41">($B$11*$D$9+$C$11*$D$9+$F$11*((DX17+DP17)/MAX(DX17+DP17+DY17, 0.1)*$I$9+DY17/MAX(DX17+DP17+DY17, 0.1)*$J$9))/($B$11+$C$11+$F$11)</f>
        <v>0.84059850919010848</v>
      </c>
      <c r="CE17">
        <f t="shared" ref="CE17:CE27" si="42">($B$11*$K$9+$C$11*$K$9+$F$11*((DX17+DP17)/MAX(DX17+DP17+DY17, 0.1)*$P$9+DY17/MAX(DX17+DP17+DY17, 0.1)*$Q$9))/($B$11+$C$11+$F$11)</f>
        <v>0.19119701838021724</v>
      </c>
      <c r="CF17">
        <v>6</v>
      </c>
      <c r="CG17">
        <v>0.5</v>
      </c>
      <c r="CH17" t="s">
        <v>346</v>
      </c>
      <c r="CI17">
        <v>1566836038.0999999</v>
      </c>
      <c r="CJ17">
        <v>353.48</v>
      </c>
      <c r="CK17">
        <v>400.024</v>
      </c>
      <c r="CL17">
        <v>18.575399999999998</v>
      </c>
      <c r="CM17">
        <v>14.117699999999999</v>
      </c>
      <c r="CN17">
        <v>499.97899999999998</v>
      </c>
      <c r="CO17">
        <v>99.338300000000004</v>
      </c>
      <c r="CP17">
        <v>9.9951200000000004E-2</v>
      </c>
      <c r="CQ17">
        <v>25.7803</v>
      </c>
      <c r="CR17">
        <v>27.020900000000001</v>
      </c>
      <c r="CS17">
        <v>999.9</v>
      </c>
      <c r="CT17">
        <v>0</v>
      </c>
      <c r="CU17">
        <v>0</v>
      </c>
      <c r="CV17">
        <v>9982.5</v>
      </c>
      <c r="CW17">
        <v>0</v>
      </c>
      <c r="CX17">
        <v>617.51400000000001</v>
      </c>
      <c r="CY17">
        <v>-46.544499999999999</v>
      </c>
      <c r="CZ17">
        <v>360.17</v>
      </c>
      <c r="DA17">
        <v>405.75299999999999</v>
      </c>
      <c r="DB17">
        <v>4.4577799999999996</v>
      </c>
      <c r="DC17">
        <v>357.03899999999999</v>
      </c>
      <c r="DD17">
        <v>400.024</v>
      </c>
      <c r="DE17">
        <v>18.792400000000001</v>
      </c>
      <c r="DF17">
        <v>14.117699999999999</v>
      </c>
      <c r="DG17">
        <v>1.8452500000000001</v>
      </c>
      <c r="DH17">
        <v>1.40242</v>
      </c>
      <c r="DI17">
        <v>16.1755</v>
      </c>
      <c r="DJ17">
        <v>11.943899999999999</v>
      </c>
      <c r="DK17">
        <v>1999.97</v>
      </c>
      <c r="DL17">
        <v>0.97999899999999995</v>
      </c>
      <c r="DM17">
        <v>2.00013E-2</v>
      </c>
      <c r="DN17">
        <v>0</v>
      </c>
      <c r="DO17">
        <v>797.09799999999996</v>
      </c>
      <c r="DP17">
        <v>4.9992900000000002</v>
      </c>
      <c r="DQ17">
        <v>18323.599999999999</v>
      </c>
      <c r="DR17">
        <v>17314.099999999999</v>
      </c>
      <c r="DS17">
        <v>45.625</v>
      </c>
      <c r="DT17">
        <v>46.125</v>
      </c>
      <c r="DU17">
        <v>46.25</v>
      </c>
      <c r="DV17">
        <v>46.061999999999998</v>
      </c>
      <c r="DW17">
        <v>47.561999999999998</v>
      </c>
      <c r="DX17">
        <v>1955.07</v>
      </c>
      <c r="DY17">
        <v>39.9</v>
      </c>
      <c r="DZ17">
        <v>0</v>
      </c>
      <c r="EA17">
        <v>570.69999980926502</v>
      </c>
      <c r="EB17">
        <v>797.24452941176503</v>
      </c>
      <c r="EC17">
        <v>-6.4303921619170197</v>
      </c>
      <c r="ED17">
        <v>38.995098369615</v>
      </c>
      <c r="EE17">
        <v>18323.941176470598</v>
      </c>
      <c r="EF17">
        <v>10</v>
      </c>
      <c r="EG17">
        <v>1566836004.0999999</v>
      </c>
      <c r="EH17" t="s">
        <v>347</v>
      </c>
      <c r="EI17">
        <v>26</v>
      </c>
      <c r="EJ17">
        <v>-3.5590000000000002</v>
      </c>
      <c r="EK17">
        <v>-0.217</v>
      </c>
      <c r="EL17">
        <v>400</v>
      </c>
      <c r="EM17">
        <v>14</v>
      </c>
      <c r="EN17">
        <v>0.06</v>
      </c>
      <c r="EO17">
        <v>0.02</v>
      </c>
      <c r="EP17">
        <v>37.354766628709697</v>
      </c>
      <c r="EQ17">
        <v>-0.21907423094286599</v>
      </c>
      <c r="ER17">
        <v>6.1546189900850097E-2</v>
      </c>
      <c r="ES17">
        <v>1</v>
      </c>
      <c r="ET17">
        <v>0.22302435530202</v>
      </c>
      <c r="EU17">
        <v>2.1815292395598401E-2</v>
      </c>
      <c r="EV17">
        <v>4.0812360610626803E-3</v>
      </c>
      <c r="EW17">
        <v>1</v>
      </c>
      <c r="EX17">
        <v>2</v>
      </c>
      <c r="EY17">
        <v>2</v>
      </c>
      <c r="EZ17" t="s">
        <v>348</v>
      </c>
      <c r="FA17">
        <v>2.9360300000000001</v>
      </c>
      <c r="FB17">
        <v>2.6375000000000002</v>
      </c>
      <c r="FC17">
        <v>8.2417699999999997E-2</v>
      </c>
      <c r="FD17">
        <v>9.1419399999999998E-2</v>
      </c>
      <c r="FE17">
        <v>9.1082200000000002E-2</v>
      </c>
      <c r="FF17">
        <v>7.4820899999999996E-2</v>
      </c>
      <c r="FG17">
        <v>32778</v>
      </c>
      <c r="FH17">
        <v>28427.4</v>
      </c>
      <c r="FI17">
        <v>31064.799999999999</v>
      </c>
      <c r="FJ17">
        <v>27425.9</v>
      </c>
      <c r="FK17">
        <v>39569.199999999997</v>
      </c>
      <c r="FL17">
        <v>38343.699999999997</v>
      </c>
      <c r="FM17">
        <v>43566.9</v>
      </c>
      <c r="FN17">
        <v>42319.9</v>
      </c>
      <c r="FO17">
        <v>2.0065</v>
      </c>
      <c r="FP17">
        <v>1.923</v>
      </c>
      <c r="FQ17">
        <v>0.1176</v>
      </c>
      <c r="FR17">
        <v>0</v>
      </c>
      <c r="FS17">
        <v>25.0947</v>
      </c>
      <c r="FT17">
        <v>999.9</v>
      </c>
      <c r="FU17">
        <v>49.786000000000001</v>
      </c>
      <c r="FV17">
        <v>29.93</v>
      </c>
      <c r="FW17">
        <v>21.2667</v>
      </c>
      <c r="FX17">
        <v>59.378300000000003</v>
      </c>
      <c r="FY17">
        <v>39.6995</v>
      </c>
      <c r="FZ17">
        <v>1</v>
      </c>
      <c r="GA17">
        <v>7.2720999999999994E-2</v>
      </c>
      <c r="GB17">
        <v>2.5527199999999999</v>
      </c>
      <c r="GC17">
        <v>20.3446</v>
      </c>
      <c r="GD17">
        <v>5.2391500000000004</v>
      </c>
      <c r="GE17">
        <v>12.0639</v>
      </c>
      <c r="GF17">
        <v>4.9713500000000002</v>
      </c>
      <c r="GG17">
        <v>3.2900299999999998</v>
      </c>
      <c r="GH17">
        <v>459.2</v>
      </c>
      <c r="GI17">
        <v>9999</v>
      </c>
      <c r="GJ17">
        <v>9999</v>
      </c>
      <c r="GK17">
        <v>9999</v>
      </c>
      <c r="GL17">
        <v>1.8870400000000001</v>
      </c>
      <c r="GM17">
        <v>1.8829499999999999</v>
      </c>
      <c r="GN17">
        <v>1.8815500000000001</v>
      </c>
      <c r="GO17">
        <v>1.88226</v>
      </c>
      <c r="GP17">
        <v>1.8776200000000001</v>
      </c>
      <c r="GQ17">
        <v>1.8794299999999999</v>
      </c>
      <c r="GR17">
        <v>1.8788100000000001</v>
      </c>
      <c r="GS17">
        <v>1.88591</v>
      </c>
      <c r="GT17" t="s">
        <v>349</v>
      </c>
      <c r="GU17" t="s">
        <v>19</v>
      </c>
      <c r="GV17" t="s">
        <v>19</v>
      </c>
      <c r="GW17" t="s">
        <v>19</v>
      </c>
      <c r="GX17" t="s">
        <v>350</v>
      </c>
      <c r="GY17" t="s">
        <v>351</v>
      </c>
      <c r="GZ17" t="s">
        <v>352</v>
      </c>
      <c r="HA17" t="s">
        <v>352</v>
      </c>
      <c r="HB17" t="s">
        <v>352</v>
      </c>
      <c r="HC17" t="s">
        <v>352</v>
      </c>
      <c r="HD17">
        <v>0</v>
      </c>
      <c r="HE17">
        <v>100</v>
      </c>
      <c r="HF17">
        <v>100</v>
      </c>
      <c r="HG17">
        <v>-3.5590000000000002</v>
      </c>
      <c r="HH17">
        <v>-0.217</v>
      </c>
      <c r="HI17">
        <v>2</v>
      </c>
      <c r="HJ17">
        <v>521.08600000000001</v>
      </c>
      <c r="HK17">
        <v>528.01300000000003</v>
      </c>
      <c r="HL17">
        <v>21.937200000000001</v>
      </c>
      <c r="HM17">
        <v>28.269600000000001</v>
      </c>
      <c r="HN17">
        <v>30.0001</v>
      </c>
      <c r="HO17">
        <v>28.202999999999999</v>
      </c>
      <c r="HP17">
        <v>28.2471</v>
      </c>
      <c r="HQ17">
        <v>19.4008</v>
      </c>
      <c r="HR17">
        <v>39.908299999999997</v>
      </c>
      <c r="HS17">
        <v>0</v>
      </c>
      <c r="HT17">
        <v>21.9237</v>
      </c>
      <c r="HU17">
        <v>400</v>
      </c>
      <c r="HV17">
        <v>14.071</v>
      </c>
      <c r="HW17">
        <v>100.776</v>
      </c>
      <c r="HX17">
        <v>101.952</v>
      </c>
    </row>
    <row r="18" spans="1:232" x14ac:dyDescent="0.25">
      <c r="A18">
        <v>2</v>
      </c>
      <c r="B18">
        <v>1566836158.5999999</v>
      </c>
      <c r="C18">
        <v>120.5</v>
      </c>
      <c r="D18" t="s">
        <v>353</v>
      </c>
      <c r="E18" t="s">
        <v>354</v>
      </c>
      <c r="G18">
        <v>1566836158.5999999</v>
      </c>
      <c r="H18">
        <f t="shared" si="0"/>
        <v>4.2104530150412038E-3</v>
      </c>
      <c r="I18">
        <f t="shared" si="1"/>
        <v>31.66475889509756</v>
      </c>
      <c r="J18">
        <f t="shared" si="2"/>
        <v>260.738</v>
      </c>
      <c r="K18">
        <f t="shared" si="3"/>
        <v>46.777829691076647</v>
      </c>
      <c r="L18">
        <f t="shared" si="4"/>
        <v>4.6513289556827511</v>
      </c>
      <c r="M18">
        <f t="shared" si="5"/>
        <v>25.926346246845203</v>
      </c>
      <c r="N18">
        <f t="shared" si="6"/>
        <v>0.2545663657063959</v>
      </c>
      <c r="O18">
        <f t="shared" si="7"/>
        <v>2.2527527332383031</v>
      </c>
      <c r="P18">
        <f t="shared" si="8"/>
        <v>0.23959663906499248</v>
      </c>
      <c r="Q18">
        <f t="shared" si="9"/>
        <v>0.15101945995178434</v>
      </c>
      <c r="R18">
        <f t="shared" si="10"/>
        <v>321.46057151146772</v>
      </c>
      <c r="S18">
        <f t="shared" si="11"/>
        <v>26.89844398319034</v>
      </c>
      <c r="T18">
        <f t="shared" si="12"/>
        <v>26.9068</v>
      </c>
      <c r="U18">
        <f t="shared" si="13"/>
        <v>3.5596145943942985</v>
      </c>
      <c r="V18">
        <f t="shared" si="14"/>
        <v>55.521305599310999</v>
      </c>
      <c r="W18">
        <f t="shared" si="15"/>
        <v>1.8598622016717603</v>
      </c>
      <c r="X18">
        <f t="shared" si="16"/>
        <v>3.3498171226269586</v>
      </c>
      <c r="Y18">
        <f t="shared" si="17"/>
        <v>1.6997523927225382</v>
      </c>
      <c r="Z18">
        <f t="shared" si="18"/>
        <v>-185.68097796331708</v>
      </c>
      <c r="AA18">
        <f t="shared" si="19"/>
        <v>-125.04533735283221</v>
      </c>
      <c r="AB18">
        <f t="shared" si="20"/>
        <v>-11.906580251105655</v>
      </c>
      <c r="AC18">
        <f t="shared" si="21"/>
        <v>-1.1723240557872145</v>
      </c>
      <c r="AD18">
        <v>-4.12578959063475E-2</v>
      </c>
      <c r="AE18">
        <v>4.63156025450688E-2</v>
      </c>
      <c r="AF18">
        <v>3.4601433705964002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52804.497215139032</v>
      </c>
      <c r="AL18">
        <v>0</v>
      </c>
      <c r="AM18">
        <v>560.67588235294102</v>
      </c>
      <c r="AN18">
        <v>2927.61</v>
      </c>
      <c r="AO18">
        <f t="shared" si="25"/>
        <v>2366.9341176470589</v>
      </c>
      <c r="AP18">
        <f t="shared" si="26"/>
        <v>0.80848682633515356</v>
      </c>
      <c r="AQ18">
        <v>-1.0916802797921701</v>
      </c>
      <c r="AR18" t="s">
        <v>355</v>
      </c>
      <c r="AS18">
        <v>763.91947058823496</v>
      </c>
      <c r="AT18">
        <v>986.10799999999995</v>
      </c>
      <c r="AU18">
        <f t="shared" si="27"/>
        <v>0.22531865618346569</v>
      </c>
      <c r="AV18">
        <v>0.5</v>
      </c>
      <c r="AW18">
        <f t="shared" si="28"/>
        <v>1681.3062004249075</v>
      </c>
      <c r="AX18">
        <f t="shared" si="29"/>
        <v>31.66475889509756</v>
      </c>
      <c r="AY18">
        <f t="shared" si="30"/>
        <v>189.4148268563344</v>
      </c>
      <c r="AZ18">
        <f t="shared" si="31"/>
        <v>0.3763969058155901</v>
      </c>
      <c r="BA18">
        <f t="shared" si="32"/>
        <v>1.9482732631695147E-2</v>
      </c>
      <c r="BB18">
        <f t="shared" si="33"/>
        <v>1.9688533101850916</v>
      </c>
      <c r="BC18" t="s">
        <v>356</v>
      </c>
      <c r="BD18">
        <v>614.94000000000005</v>
      </c>
      <c r="BE18">
        <f t="shared" si="34"/>
        <v>371.16799999999989</v>
      </c>
      <c r="BF18">
        <f t="shared" si="35"/>
        <v>0.59861984172063609</v>
      </c>
      <c r="BG18">
        <f t="shared" si="36"/>
        <v>0.83950671734402238</v>
      </c>
      <c r="BH18">
        <f t="shared" si="37"/>
        <v>0.52226552767248746</v>
      </c>
      <c r="BI18">
        <f t="shared" si="38"/>
        <v>0.82026026222057435</v>
      </c>
      <c r="BJ18">
        <v>1920</v>
      </c>
      <c r="BK18">
        <v>300</v>
      </c>
      <c r="BL18">
        <v>300</v>
      </c>
      <c r="BM18">
        <v>300</v>
      </c>
      <c r="BN18">
        <v>10204.6</v>
      </c>
      <c r="BO18">
        <v>930.12900000000002</v>
      </c>
      <c r="BP18">
        <v>-6.7999799999999997E-3</v>
      </c>
      <c r="BQ18">
        <v>6.45526</v>
      </c>
      <c r="BR18" t="s">
        <v>345</v>
      </c>
      <c r="BS18" t="s">
        <v>345</v>
      </c>
      <c r="BT18" t="s">
        <v>345</v>
      </c>
      <c r="BU18" t="s">
        <v>345</v>
      </c>
      <c r="BV18" t="s">
        <v>345</v>
      </c>
      <c r="BW18" t="s">
        <v>345</v>
      </c>
      <c r="BX18" t="s">
        <v>345</v>
      </c>
      <c r="BY18" t="s">
        <v>345</v>
      </c>
      <c r="BZ18" t="s">
        <v>345</v>
      </c>
      <c r="CA18" t="s">
        <v>345</v>
      </c>
      <c r="CB18">
        <f t="shared" si="39"/>
        <v>2000.13</v>
      </c>
      <c r="CC18">
        <f t="shared" si="40"/>
        <v>1681.3062004249075</v>
      </c>
      <c r="CD18">
        <f t="shared" si="41"/>
        <v>0.8405984613124684</v>
      </c>
      <c r="CE18">
        <f t="shared" si="42"/>
        <v>0.19119692262493693</v>
      </c>
      <c r="CF18">
        <v>6</v>
      </c>
      <c r="CG18">
        <v>0.5</v>
      </c>
      <c r="CH18" t="s">
        <v>346</v>
      </c>
      <c r="CI18">
        <v>1566836158.5999999</v>
      </c>
      <c r="CJ18">
        <v>260.738</v>
      </c>
      <c r="CK18">
        <v>300.05200000000002</v>
      </c>
      <c r="CL18">
        <v>18.7044</v>
      </c>
      <c r="CM18">
        <v>13.746499999999999</v>
      </c>
      <c r="CN18">
        <v>500.01400000000001</v>
      </c>
      <c r="CO18">
        <v>99.334500000000006</v>
      </c>
      <c r="CP18">
        <v>9.9975400000000006E-2</v>
      </c>
      <c r="CQ18">
        <v>25.877199999999998</v>
      </c>
      <c r="CR18">
        <v>26.9068</v>
      </c>
      <c r="CS18">
        <v>999.9</v>
      </c>
      <c r="CT18">
        <v>0</v>
      </c>
      <c r="CU18">
        <v>0</v>
      </c>
      <c r="CV18">
        <v>10016.200000000001</v>
      </c>
      <c r="CW18">
        <v>0</v>
      </c>
      <c r="CX18">
        <v>622.93299999999999</v>
      </c>
      <c r="CY18">
        <v>-39.314100000000003</v>
      </c>
      <c r="CZ18">
        <v>265.70699999999999</v>
      </c>
      <c r="DA18">
        <v>304.23399999999998</v>
      </c>
      <c r="DB18">
        <v>4.9578499999999996</v>
      </c>
      <c r="DC18">
        <v>264.04599999999999</v>
      </c>
      <c r="DD18">
        <v>300.05200000000002</v>
      </c>
      <c r="DE18">
        <v>18.9224</v>
      </c>
      <c r="DF18">
        <v>13.746499999999999</v>
      </c>
      <c r="DG18">
        <v>1.85799</v>
      </c>
      <c r="DH18">
        <v>1.3654999999999999</v>
      </c>
      <c r="DI18">
        <v>16.2834</v>
      </c>
      <c r="DJ18">
        <v>11.539899999999999</v>
      </c>
      <c r="DK18">
        <v>2000.13</v>
      </c>
      <c r="DL18">
        <v>0.98000100000000001</v>
      </c>
      <c r="DM18">
        <v>1.9998599999999998E-2</v>
      </c>
      <c r="DN18">
        <v>0</v>
      </c>
      <c r="DO18">
        <v>763.53099999999995</v>
      </c>
      <c r="DP18">
        <v>4.9992900000000002</v>
      </c>
      <c r="DQ18">
        <v>17673.8</v>
      </c>
      <c r="DR18">
        <v>17315.5</v>
      </c>
      <c r="DS18">
        <v>45.625</v>
      </c>
      <c r="DT18">
        <v>46.061999999999998</v>
      </c>
      <c r="DU18">
        <v>46.186999999999998</v>
      </c>
      <c r="DV18">
        <v>46</v>
      </c>
      <c r="DW18">
        <v>47.436999999999998</v>
      </c>
      <c r="DX18">
        <v>1955.23</v>
      </c>
      <c r="DY18">
        <v>39.9</v>
      </c>
      <c r="DZ18">
        <v>0</v>
      </c>
      <c r="EA18">
        <v>120.10000014305101</v>
      </c>
      <c r="EB18">
        <v>763.91947058823496</v>
      </c>
      <c r="EC18">
        <v>-2.0171568520421799</v>
      </c>
      <c r="ED18">
        <v>-68.235293588930801</v>
      </c>
      <c r="EE18">
        <v>17685.858823529401</v>
      </c>
      <c r="EF18">
        <v>10</v>
      </c>
      <c r="EG18">
        <v>1566836113.5999999</v>
      </c>
      <c r="EH18" t="s">
        <v>357</v>
      </c>
      <c r="EI18">
        <v>27</v>
      </c>
      <c r="EJ18">
        <v>-3.3079999999999998</v>
      </c>
      <c r="EK18">
        <v>-0.218</v>
      </c>
      <c r="EL18">
        <v>300</v>
      </c>
      <c r="EM18">
        <v>14</v>
      </c>
      <c r="EN18">
        <v>0.12</v>
      </c>
      <c r="EO18">
        <v>0.03</v>
      </c>
      <c r="EP18">
        <v>31.125467793735702</v>
      </c>
      <c r="EQ18">
        <v>2.82271747863388</v>
      </c>
      <c r="ER18">
        <v>0.28894574437794102</v>
      </c>
      <c r="ES18">
        <v>0</v>
      </c>
      <c r="ET18">
        <v>0.24974329504082499</v>
      </c>
      <c r="EU18">
        <v>2.4775515130915401E-2</v>
      </c>
      <c r="EV18">
        <v>2.6780461054301198E-3</v>
      </c>
      <c r="EW18">
        <v>1</v>
      </c>
      <c r="EX18">
        <v>1</v>
      </c>
      <c r="EY18">
        <v>2</v>
      </c>
      <c r="EZ18" t="s">
        <v>358</v>
      </c>
      <c r="FA18">
        <v>2.93615</v>
      </c>
      <c r="FB18">
        <v>2.6375299999999999</v>
      </c>
      <c r="FC18">
        <v>6.4485899999999999E-2</v>
      </c>
      <c r="FD18">
        <v>7.2823200000000005E-2</v>
      </c>
      <c r="FE18">
        <v>9.1530200000000006E-2</v>
      </c>
      <c r="FF18">
        <v>7.3350899999999997E-2</v>
      </c>
      <c r="FG18">
        <v>33418.300000000003</v>
      </c>
      <c r="FH18">
        <v>29009.4</v>
      </c>
      <c r="FI18">
        <v>31064.5</v>
      </c>
      <c r="FJ18">
        <v>27426.1</v>
      </c>
      <c r="FK18">
        <v>39547.300000000003</v>
      </c>
      <c r="FL18">
        <v>38403.199999999997</v>
      </c>
      <c r="FM18">
        <v>43566.9</v>
      </c>
      <c r="FN18">
        <v>42320.3</v>
      </c>
      <c r="FO18">
        <v>2.0072800000000002</v>
      </c>
      <c r="FP18">
        <v>1.9222999999999999</v>
      </c>
      <c r="FQ18">
        <v>0.11485099999999999</v>
      </c>
      <c r="FR18">
        <v>0</v>
      </c>
      <c r="FS18">
        <v>25.025400000000001</v>
      </c>
      <c r="FT18">
        <v>999.9</v>
      </c>
      <c r="FU18">
        <v>49.786000000000001</v>
      </c>
      <c r="FV18">
        <v>29.98</v>
      </c>
      <c r="FW18">
        <v>21.329699999999999</v>
      </c>
      <c r="FX18">
        <v>59.348300000000002</v>
      </c>
      <c r="FY18">
        <v>39.743600000000001</v>
      </c>
      <c r="FZ18">
        <v>1</v>
      </c>
      <c r="GA18">
        <v>7.0068599999999995E-2</v>
      </c>
      <c r="GB18">
        <v>1.6146100000000001</v>
      </c>
      <c r="GC18">
        <v>20.3567</v>
      </c>
      <c r="GD18">
        <v>5.2391500000000004</v>
      </c>
      <c r="GE18">
        <v>12.0639</v>
      </c>
      <c r="GF18">
        <v>4.9712500000000004</v>
      </c>
      <c r="GG18">
        <v>3.29</v>
      </c>
      <c r="GH18">
        <v>459.2</v>
      </c>
      <c r="GI18">
        <v>9999</v>
      </c>
      <c r="GJ18">
        <v>9999</v>
      </c>
      <c r="GK18">
        <v>9999</v>
      </c>
      <c r="GL18">
        <v>1.8870100000000001</v>
      </c>
      <c r="GM18">
        <v>1.8829499999999999</v>
      </c>
      <c r="GN18">
        <v>1.88154</v>
      </c>
      <c r="GO18">
        <v>1.88229</v>
      </c>
      <c r="GP18">
        <v>1.87764</v>
      </c>
      <c r="GQ18">
        <v>1.8794299999999999</v>
      </c>
      <c r="GR18">
        <v>1.87883</v>
      </c>
      <c r="GS18">
        <v>1.8859900000000001</v>
      </c>
      <c r="GT18" t="s">
        <v>349</v>
      </c>
      <c r="GU18" t="s">
        <v>19</v>
      </c>
      <c r="GV18" t="s">
        <v>19</v>
      </c>
      <c r="GW18" t="s">
        <v>19</v>
      </c>
      <c r="GX18" t="s">
        <v>350</v>
      </c>
      <c r="GY18" t="s">
        <v>351</v>
      </c>
      <c r="GZ18" t="s">
        <v>352</v>
      </c>
      <c r="HA18" t="s">
        <v>352</v>
      </c>
      <c r="HB18" t="s">
        <v>352</v>
      </c>
      <c r="HC18" t="s">
        <v>352</v>
      </c>
      <c r="HD18">
        <v>0</v>
      </c>
      <c r="HE18">
        <v>100</v>
      </c>
      <c r="HF18">
        <v>100</v>
      </c>
      <c r="HG18">
        <v>-3.3079999999999998</v>
      </c>
      <c r="HH18">
        <v>-0.218</v>
      </c>
      <c r="HI18">
        <v>2</v>
      </c>
      <c r="HJ18">
        <v>521.75900000000001</v>
      </c>
      <c r="HK18">
        <v>527.71299999999997</v>
      </c>
      <c r="HL18">
        <v>22.550699999999999</v>
      </c>
      <c r="HM18">
        <v>28.250299999999999</v>
      </c>
      <c r="HN18">
        <v>29.9998</v>
      </c>
      <c r="HO18">
        <v>28.224499999999999</v>
      </c>
      <c r="HP18">
        <v>28.268699999999999</v>
      </c>
      <c r="HQ18">
        <v>15.4856</v>
      </c>
      <c r="HR18">
        <v>41.473500000000001</v>
      </c>
      <c r="HS18">
        <v>0</v>
      </c>
      <c r="HT18">
        <v>22.616900000000001</v>
      </c>
      <c r="HU18">
        <v>300</v>
      </c>
      <c r="HV18">
        <v>13.667899999999999</v>
      </c>
      <c r="HW18">
        <v>100.776</v>
      </c>
      <c r="HX18">
        <v>101.953</v>
      </c>
    </row>
    <row r="19" spans="1:232" x14ac:dyDescent="0.25">
      <c r="A19">
        <v>3</v>
      </c>
      <c r="B19">
        <v>1566836279.0999999</v>
      </c>
      <c r="C19">
        <v>241</v>
      </c>
      <c r="D19" t="s">
        <v>359</v>
      </c>
      <c r="E19" t="s">
        <v>360</v>
      </c>
      <c r="G19">
        <v>1566836279.0999999</v>
      </c>
      <c r="H19">
        <f t="shared" si="0"/>
        <v>5.3148229661480837E-3</v>
      </c>
      <c r="I19">
        <f t="shared" si="1"/>
        <v>25.684248394658471</v>
      </c>
      <c r="J19">
        <f t="shared" si="2"/>
        <v>168.15799999999999</v>
      </c>
      <c r="K19">
        <f t="shared" si="3"/>
        <v>36.439321716708925</v>
      </c>
      <c r="L19">
        <f t="shared" si="4"/>
        <v>3.6232809148743823</v>
      </c>
      <c r="M19">
        <f t="shared" si="5"/>
        <v>16.720499816660002</v>
      </c>
      <c r="N19">
        <f t="shared" si="6"/>
        <v>0.34143861453659541</v>
      </c>
      <c r="O19">
        <f t="shared" si="7"/>
        <v>2.25273269900197</v>
      </c>
      <c r="P19">
        <f t="shared" si="8"/>
        <v>0.31507556707411333</v>
      </c>
      <c r="Q19">
        <f t="shared" si="9"/>
        <v>0.19912094479406683</v>
      </c>
      <c r="R19">
        <f t="shared" si="10"/>
        <v>321.42865165482397</v>
      </c>
      <c r="S19">
        <f t="shared" si="11"/>
        <v>26.983842294643473</v>
      </c>
      <c r="T19">
        <f t="shared" si="12"/>
        <v>26.875299999999999</v>
      </c>
      <c r="U19">
        <f t="shared" si="13"/>
        <v>3.553029787335197</v>
      </c>
      <c r="V19">
        <f t="shared" si="14"/>
        <v>55.860339812158067</v>
      </c>
      <c r="W19">
        <f t="shared" si="15"/>
        <v>1.9219257891760002</v>
      </c>
      <c r="X19">
        <f t="shared" si="16"/>
        <v>3.4405909373965011</v>
      </c>
      <c r="Y19">
        <f t="shared" si="17"/>
        <v>1.6311039981591968</v>
      </c>
      <c r="Z19">
        <f t="shared" si="18"/>
        <v>-234.3836928071305</v>
      </c>
      <c r="AA19">
        <f t="shared" si="19"/>
        <v>-66.299186664125543</v>
      </c>
      <c r="AB19">
        <f t="shared" si="20"/>
        <v>-6.3262412922152862</v>
      </c>
      <c r="AC19">
        <f t="shared" si="21"/>
        <v>14.419530891352636</v>
      </c>
      <c r="AD19">
        <v>-4.1257355960360197E-2</v>
      </c>
      <c r="AE19">
        <v>4.6314996408396203E-2</v>
      </c>
      <c r="AF19">
        <v>3.46010753512456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52724.034905199806</v>
      </c>
      <c r="AL19">
        <v>0</v>
      </c>
      <c r="AM19">
        <v>560.67588235294102</v>
      </c>
      <c r="AN19">
        <v>2927.61</v>
      </c>
      <c r="AO19">
        <f t="shared" si="25"/>
        <v>2366.9341176470589</v>
      </c>
      <c r="AP19">
        <f t="shared" si="26"/>
        <v>0.80848682633515356</v>
      </c>
      <c r="AQ19">
        <v>-1.0916802797921701</v>
      </c>
      <c r="AR19" t="s">
        <v>361</v>
      </c>
      <c r="AS19">
        <v>748.29482352941204</v>
      </c>
      <c r="AT19">
        <v>932.43399999999997</v>
      </c>
      <c r="AU19">
        <f t="shared" si="27"/>
        <v>0.19748226305624628</v>
      </c>
      <c r="AV19">
        <v>0.5</v>
      </c>
      <c r="AW19">
        <f t="shared" si="28"/>
        <v>1681.1382004249499</v>
      </c>
      <c r="AX19">
        <f t="shared" si="29"/>
        <v>25.684248394658471</v>
      </c>
      <c r="AY19">
        <f t="shared" si="30"/>
        <v>165.99748816511223</v>
      </c>
      <c r="AZ19">
        <f t="shared" si="31"/>
        <v>0.35088167098153861</v>
      </c>
      <c r="BA19">
        <f t="shared" si="32"/>
        <v>1.5927262058337829E-2</v>
      </c>
      <c r="BB19">
        <f t="shared" si="33"/>
        <v>2.139750373752995</v>
      </c>
      <c r="BC19" t="s">
        <v>362</v>
      </c>
      <c r="BD19">
        <v>605.26</v>
      </c>
      <c r="BE19">
        <f t="shared" si="34"/>
        <v>327.17399999999998</v>
      </c>
      <c r="BF19">
        <f t="shared" si="35"/>
        <v>0.5628172668689686</v>
      </c>
      <c r="BG19">
        <f t="shared" si="36"/>
        <v>0.85911942644304251</v>
      </c>
      <c r="BH19">
        <f t="shared" si="37"/>
        <v>0.49531985376955945</v>
      </c>
      <c r="BI19">
        <f t="shared" si="38"/>
        <v>0.84293685452613309</v>
      </c>
      <c r="BJ19">
        <v>1922</v>
      </c>
      <c r="BK19">
        <v>300</v>
      </c>
      <c r="BL19">
        <v>300</v>
      </c>
      <c r="BM19">
        <v>300</v>
      </c>
      <c r="BN19">
        <v>10203.6</v>
      </c>
      <c r="BO19">
        <v>884.4</v>
      </c>
      <c r="BP19">
        <v>-6.7991400000000004E-3</v>
      </c>
      <c r="BQ19">
        <v>3.8802500000000002</v>
      </c>
      <c r="BR19" t="s">
        <v>345</v>
      </c>
      <c r="BS19" t="s">
        <v>345</v>
      </c>
      <c r="BT19" t="s">
        <v>345</v>
      </c>
      <c r="BU19" t="s">
        <v>345</v>
      </c>
      <c r="BV19" t="s">
        <v>345</v>
      </c>
      <c r="BW19" t="s">
        <v>345</v>
      </c>
      <c r="BX19" t="s">
        <v>345</v>
      </c>
      <c r="BY19" t="s">
        <v>345</v>
      </c>
      <c r="BZ19" t="s">
        <v>345</v>
      </c>
      <c r="CA19" t="s">
        <v>345</v>
      </c>
      <c r="CB19">
        <f t="shared" si="39"/>
        <v>1999.93</v>
      </c>
      <c r="CC19">
        <f t="shared" si="40"/>
        <v>1681.1382004249499</v>
      </c>
      <c r="CD19">
        <f t="shared" si="41"/>
        <v>0.84059852116071554</v>
      </c>
      <c r="CE19">
        <f t="shared" si="42"/>
        <v>0.19119704232143128</v>
      </c>
      <c r="CF19">
        <v>6</v>
      </c>
      <c r="CG19">
        <v>0.5</v>
      </c>
      <c r="CH19" t="s">
        <v>346</v>
      </c>
      <c r="CI19">
        <v>1566836279.0999999</v>
      </c>
      <c r="CJ19">
        <v>168.15799999999999</v>
      </c>
      <c r="CK19">
        <v>200.05099999999999</v>
      </c>
      <c r="CL19">
        <v>19.328800000000001</v>
      </c>
      <c r="CM19">
        <v>13.074400000000001</v>
      </c>
      <c r="CN19">
        <v>500.00900000000001</v>
      </c>
      <c r="CO19">
        <v>99.333200000000005</v>
      </c>
      <c r="CP19">
        <v>0.10007000000000001</v>
      </c>
      <c r="CQ19">
        <v>26.3294</v>
      </c>
      <c r="CR19">
        <v>26.875299999999999</v>
      </c>
      <c r="CS19">
        <v>999.9</v>
      </c>
      <c r="CT19">
        <v>0</v>
      </c>
      <c r="CU19">
        <v>0</v>
      </c>
      <c r="CV19">
        <v>10016.200000000001</v>
      </c>
      <c r="CW19">
        <v>0</v>
      </c>
      <c r="CX19">
        <v>641.74599999999998</v>
      </c>
      <c r="CY19">
        <v>-31.8931</v>
      </c>
      <c r="CZ19">
        <v>171.47200000000001</v>
      </c>
      <c r="DA19">
        <v>202.70099999999999</v>
      </c>
      <c r="DB19">
        <v>6.2544700000000004</v>
      </c>
      <c r="DC19">
        <v>171.464</v>
      </c>
      <c r="DD19">
        <v>200.05099999999999</v>
      </c>
      <c r="DE19">
        <v>19.553799999999999</v>
      </c>
      <c r="DF19">
        <v>13.074400000000001</v>
      </c>
      <c r="DG19">
        <v>1.92</v>
      </c>
      <c r="DH19">
        <v>1.2987200000000001</v>
      </c>
      <c r="DI19">
        <v>16.799600000000002</v>
      </c>
      <c r="DJ19">
        <v>10.784000000000001</v>
      </c>
      <c r="DK19">
        <v>1999.93</v>
      </c>
      <c r="DL19">
        <v>0.98000100000000001</v>
      </c>
      <c r="DM19">
        <v>1.9998599999999998E-2</v>
      </c>
      <c r="DN19">
        <v>0</v>
      </c>
      <c r="DO19">
        <v>747.75199999999995</v>
      </c>
      <c r="DP19">
        <v>4.9992900000000002</v>
      </c>
      <c r="DQ19">
        <v>17411.900000000001</v>
      </c>
      <c r="DR19">
        <v>17313.8</v>
      </c>
      <c r="DS19">
        <v>45.75</v>
      </c>
      <c r="DT19">
        <v>46.311999999999998</v>
      </c>
      <c r="DU19">
        <v>46.25</v>
      </c>
      <c r="DV19">
        <v>46</v>
      </c>
      <c r="DW19">
        <v>47.436999999999998</v>
      </c>
      <c r="DX19">
        <v>1955.03</v>
      </c>
      <c r="DY19">
        <v>39.9</v>
      </c>
      <c r="DZ19">
        <v>0</v>
      </c>
      <c r="EA19">
        <v>120.09999990463299</v>
      </c>
      <c r="EB19">
        <v>748.29482352941204</v>
      </c>
      <c r="EC19">
        <v>-3.1424019477971199</v>
      </c>
      <c r="ED19">
        <v>-105.710783479288</v>
      </c>
      <c r="EE19">
        <v>17423.676470588201</v>
      </c>
      <c r="EF19">
        <v>10</v>
      </c>
      <c r="EG19">
        <v>1566836221.5999999</v>
      </c>
      <c r="EH19" t="s">
        <v>363</v>
      </c>
      <c r="EI19">
        <v>28</v>
      </c>
      <c r="EJ19">
        <v>-3.306</v>
      </c>
      <c r="EK19">
        <v>-0.22500000000000001</v>
      </c>
      <c r="EL19">
        <v>200</v>
      </c>
      <c r="EM19">
        <v>14</v>
      </c>
      <c r="EN19">
        <v>7.0000000000000007E-2</v>
      </c>
      <c r="EO19">
        <v>0.02</v>
      </c>
      <c r="EP19">
        <v>25.0402437477787</v>
      </c>
      <c r="EQ19">
        <v>3.4862459180629299</v>
      </c>
      <c r="ER19">
        <v>0.35271896214746101</v>
      </c>
      <c r="ES19">
        <v>0</v>
      </c>
      <c r="ET19">
        <v>0.32496956915365599</v>
      </c>
      <c r="EU19">
        <v>8.4652648122579596E-2</v>
      </c>
      <c r="EV19">
        <v>8.5861957128785405E-3</v>
      </c>
      <c r="EW19">
        <v>1</v>
      </c>
      <c r="EX19">
        <v>1</v>
      </c>
      <c r="EY19">
        <v>2</v>
      </c>
      <c r="EZ19" t="s">
        <v>358</v>
      </c>
      <c r="FA19">
        <v>2.9361700000000002</v>
      </c>
      <c r="FB19">
        <v>2.6376200000000001</v>
      </c>
      <c r="FC19">
        <v>4.4276299999999998E-2</v>
      </c>
      <c r="FD19">
        <v>5.1691099999999997E-2</v>
      </c>
      <c r="FE19">
        <v>9.3729199999999999E-2</v>
      </c>
      <c r="FF19">
        <v>7.0660899999999999E-2</v>
      </c>
      <c r="FG19">
        <v>34142</v>
      </c>
      <c r="FH19">
        <v>29671.8</v>
      </c>
      <c r="FI19">
        <v>31066</v>
      </c>
      <c r="FJ19">
        <v>27427.1</v>
      </c>
      <c r="FK19">
        <v>39450</v>
      </c>
      <c r="FL19">
        <v>38514.1</v>
      </c>
      <c r="FM19">
        <v>43568.6</v>
      </c>
      <c r="FN19">
        <v>42321.8</v>
      </c>
      <c r="FO19">
        <v>2.00875</v>
      </c>
      <c r="FP19">
        <v>1.92113</v>
      </c>
      <c r="FQ19">
        <v>9.9152299999999999E-2</v>
      </c>
      <c r="FR19">
        <v>0</v>
      </c>
      <c r="FS19">
        <v>25.251300000000001</v>
      </c>
      <c r="FT19">
        <v>999.9</v>
      </c>
      <c r="FU19">
        <v>49.786000000000001</v>
      </c>
      <c r="FV19">
        <v>30.021000000000001</v>
      </c>
      <c r="FW19">
        <v>21.3797</v>
      </c>
      <c r="FX19">
        <v>59.158299999999997</v>
      </c>
      <c r="FY19">
        <v>39.787700000000001</v>
      </c>
      <c r="FZ19">
        <v>1</v>
      </c>
      <c r="GA19">
        <v>6.7764199999999997E-2</v>
      </c>
      <c r="GB19">
        <v>1.1737200000000001</v>
      </c>
      <c r="GC19">
        <v>20.360099999999999</v>
      </c>
      <c r="GD19">
        <v>5.2406499999999996</v>
      </c>
      <c r="GE19">
        <v>12.0639</v>
      </c>
      <c r="GF19">
        <v>4.9714999999999998</v>
      </c>
      <c r="GG19">
        <v>3.29</v>
      </c>
      <c r="GH19">
        <v>459.3</v>
      </c>
      <c r="GI19">
        <v>9999</v>
      </c>
      <c r="GJ19">
        <v>9999</v>
      </c>
      <c r="GK19">
        <v>9999</v>
      </c>
      <c r="GL19">
        <v>1.8870199999999999</v>
      </c>
      <c r="GM19">
        <v>1.8829400000000001</v>
      </c>
      <c r="GN19">
        <v>1.88154</v>
      </c>
      <c r="GO19">
        <v>1.8823000000000001</v>
      </c>
      <c r="GP19">
        <v>1.8776299999999999</v>
      </c>
      <c r="GQ19">
        <v>1.8794299999999999</v>
      </c>
      <c r="GR19">
        <v>1.8788199999999999</v>
      </c>
      <c r="GS19">
        <v>1.8859600000000001</v>
      </c>
      <c r="GT19" t="s">
        <v>349</v>
      </c>
      <c r="GU19" t="s">
        <v>19</v>
      </c>
      <c r="GV19" t="s">
        <v>19</v>
      </c>
      <c r="GW19" t="s">
        <v>19</v>
      </c>
      <c r="GX19" t="s">
        <v>350</v>
      </c>
      <c r="GY19" t="s">
        <v>351</v>
      </c>
      <c r="GZ19" t="s">
        <v>352</v>
      </c>
      <c r="HA19" t="s">
        <v>352</v>
      </c>
      <c r="HB19" t="s">
        <v>352</v>
      </c>
      <c r="HC19" t="s">
        <v>352</v>
      </c>
      <c r="HD19">
        <v>0</v>
      </c>
      <c r="HE19">
        <v>100</v>
      </c>
      <c r="HF19">
        <v>100</v>
      </c>
      <c r="HG19">
        <v>-3.306</v>
      </c>
      <c r="HH19">
        <v>-0.22500000000000001</v>
      </c>
      <c r="HI19">
        <v>2</v>
      </c>
      <c r="HJ19">
        <v>522.71500000000003</v>
      </c>
      <c r="HK19">
        <v>526.93899999999996</v>
      </c>
      <c r="HL19">
        <v>23.269100000000002</v>
      </c>
      <c r="HM19">
        <v>28.226299999999998</v>
      </c>
      <c r="HN19">
        <v>30</v>
      </c>
      <c r="HO19">
        <v>28.226900000000001</v>
      </c>
      <c r="HP19">
        <v>28.2758</v>
      </c>
      <c r="HQ19">
        <v>11.4404</v>
      </c>
      <c r="HR19">
        <v>44.6967</v>
      </c>
      <c r="HS19">
        <v>0</v>
      </c>
      <c r="HT19">
        <v>23.323799999999999</v>
      </c>
      <c r="HU19">
        <v>200</v>
      </c>
      <c r="HV19">
        <v>12.9194</v>
      </c>
      <c r="HW19">
        <v>100.78</v>
      </c>
      <c r="HX19">
        <v>101.95699999999999</v>
      </c>
    </row>
    <row r="20" spans="1:232" x14ac:dyDescent="0.25">
      <c r="A20">
        <v>4</v>
      </c>
      <c r="B20">
        <v>1566836399.5999999</v>
      </c>
      <c r="C20">
        <v>361.5</v>
      </c>
      <c r="D20" t="s">
        <v>364</v>
      </c>
      <c r="E20" t="s">
        <v>365</v>
      </c>
      <c r="G20">
        <v>1566836399.5999999</v>
      </c>
      <c r="H20">
        <f t="shared" si="0"/>
        <v>6.4710422082725769E-3</v>
      </c>
      <c r="I20">
        <f t="shared" si="1"/>
        <v>15.269926343382179</v>
      </c>
      <c r="J20">
        <f t="shared" si="2"/>
        <v>81.034300000000002</v>
      </c>
      <c r="K20">
        <f t="shared" si="3"/>
        <v>18.634455399596359</v>
      </c>
      <c r="L20">
        <f t="shared" si="4"/>
        <v>1.8528843039690437</v>
      </c>
      <c r="M20">
        <f t="shared" si="5"/>
        <v>8.0575031216834496</v>
      </c>
      <c r="N20">
        <f t="shared" si="6"/>
        <v>0.43643619184867544</v>
      </c>
      <c r="O20">
        <f t="shared" si="7"/>
        <v>2.2504406568598041</v>
      </c>
      <c r="P20">
        <f t="shared" si="8"/>
        <v>0.39429191971302174</v>
      </c>
      <c r="Q20">
        <f t="shared" si="9"/>
        <v>0.24987893487157353</v>
      </c>
      <c r="R20">
        <f t="shared" si="10"/>
        <v>321.4334396333187</v>
      </c>
      <c r="S20">
        <f t="shared" si="11"/>
        <v>27.18743164993549</v>
      </c>
      <c r="T20">
        <f t="shared" si="12"/>
        <v>26.964300000000001</v>
      </c>
      <c r="U20">
        <f t="shared" si="13"/>
        <v>3.5716619562602792</v>
      </c>
      <c r="V20">
        <f t="shared" si="14"/>
        <v>55.744434066350124</v>
      </c>
      <c r="W20">
        <f t="shared" si="15"/>
        <v>1.9853835330304999</v>
      </c>
      <c r="X20">
        <f t="shared" si="16"/>
        <v>3.5615816471782384</v>
      </c>
      <c r="Y20">
        <f t="shared" si="17"/>
        <v>1.5862784232297793</v>
      </c>
      <c r="Z20">
        <f t="shared" si="18"/>
        <v>-285.37296138482066</v>
      </c>
      <c r="AA20">
        <f t="shared" si="19"/>
        <v>-5.8357688969154919</v>
      </c>
      <c r="AB20">
        <f t="shared" si="20"/>
        <v>-0.55930149179619504</v>
      </c>
      <c r="AC20">
        <f t="shared" si="21"/>
        <v>29.66540785978636</v>
      </c>
      <c r="AD20">
        <v>-4.1195611491749599E-2</v>
      </c>
      <c r="AE20">
        <v>4.6245682833268298E-2</v>
      </c>
      <c r="AF20">
        <v>3.4560085735631798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52545.362207879036</v>
      </c>
      <c r="AL20">
        <v>0</v>
      </c>
      <c r="AM20">
        <v>560.67588235294102</v>
      </c>
      <c r="AN20">
        <v>2927.61</v>
      </c>
      <c r="AO20">
        <f t="shared" si="25"/>
        <v>2366.9341176470589</v>
      </c>
      <c r="AP20">
        <f t="shared" si="26"/>
        <v>0.80848682633515356</v>
      </c>
      <c r="AQ20">
        <v>-1.0916802797921701</v>
      </c>
      <c r="AR20" t="s">
        <v>366</v>
      </c>
      <c r="AS20">
        <v>749.87852941176504</v>
      </c>
      <c r="AT20">
        <v>865.93200000000002</v>
      </c>
      <c r="AU20">
        <f t="shared" si="27"/>
        <v>0.13402145963913448</v>
      </c>
      <c r="AV20">
        <v>0.5</v>
      </c>
      <c r="AW20">
        <f t="shared" si="28"/>
        <v>1681.1634004249436</v>
      </c>
      <c r="AX20">
        <f t="shared" si="29"/>
        <v>15.269926343382179</v>
      </c>
      <c r="AY20">
        <f t="shared" si="30"/>
        <v>112.65598640842083</v>
      </c>
      <c r="AZ20">
        <f t="shared" si="31"/>
        <v>0.28199904842412571</v>
      </c>
      <c r="BA20">
        <f t="shared" si="32"/>
        <v>9.7323119329380276E-3</v>
      </c>
      <c r="BB20">
        <f t="shared" si="33"/>
        <v>2.3808774822965311</v>
      </c>
      <c r="BC20" t="s">
        <v>367</v>
      </c>
      <c r="BD20">
        <v>621.74</v>
      </c>
      <c r="BE20">
        <f t="shared" si="34"/>
        <v>244.19200000000001</v>
      </c>
      <c r="BF20">
        <f t="shared" si="35"/>
        <v>0.47525500666784731</v>
      </c>
      <c r="BG20">
        <f t="shared" si="36"/>
        <v>0.89409984084098404</v>
      </c>
      <c r="BH20">
        <f t="shared" si="37"/>
        <v>0.38018393040829235</v>
      </c>
      <c r="BI20">
        <f t="shared" si="38"/>
        <v>0.8710331160587983</v>
      </c>
      <c r="BJ20">
        <v>1924</v>
      </c>
      <c r="BK20">
        <v>300</v>
      </c>
      <c r="BL20">
        <v>300</v>
      </c>
      <c r="BM20">
        <v>300</v>
      </c>
      <c r="BN20">
        <v>10203.4</v>
      </c>
      <c r="BO20">
        <v>839.91800000000001</v>
      </c>
      <c r="BP20">
        <v>-6.7987999999999998E-3</v>
      </c>
      <c r="BQ20">
        <v>2.3102999999999998</v>
      </c>
      <c r="BR20" t="s">
        <v>345</v>
      </c>
      <c r="BS20" t="s">
        <v>345</v>
      </c>
      <c r="BT20" t="s">
        <v>345</v>
      </c>
      <c r="BU20" t="s">
        <v>345</v>
      </c>
      <c r="BV20" t="s">
        <v>345</v>
      </c>
      <c r="BW20" t="s">
        <v>345</v>
      </c>
      <c r="BX20" t="s">
        <v>345</v>
      </c>
      <c r="BY20" t="s">
        <v>345</v>
      </c>
      <c r="BZ20" t="s">
        <v>345</v>
      </c>
      <c r="CA20" t="s">
        <v>345</v>
      </c>
      <c r="CB20">
        <f t="shared" si="39"/>
        <v>1999.96</v>
      </c>
      <c r="CC20">
        <f t="shared" si="40"/>
        <v>1681.1634004249436</v>
      </c>
      <c r="CD20">
        <f t="shared" si="41"/>
        <v>0.84059851218271542</v>
      </c>
      <c r="CE20">
        <f t="shared" si="42"/>
        <v>0.19119702436543096</v>
      </c>
      <c r="CF20">
        <v>6</v>
      </c>
      <c r="CG20">
        <v>0.5</v>
      </c>
      <c r="CH20" t="s">
        <v>346</v>
      </c>
      <c r="CI20">
        <v>1566836399.5999999</v>
      </c>
      <c r="CJ20">
        <v>81.034300000000002</v>
      </c>
      <c r="CK20">
        <v>99.989699999999999</v>
      </c>
      <c r="CL20">
        <v>19.966999999999999</v>
      </c>
      <c r="CM20">
        <v>12.3559</v>
      </c>
      <c r="CN20">
        <v>499.94099999999997</v>
      </c>
      <c r="CO20">
        <v>99.333299999999994</v>
      </c>
      <c r="CP20">
        <v>9.9941500000000003E-2</v>
      </c>
      <c r="CQ20">
        <v>26.9162</v>
      </c>
      <c r="CR20">
        <v>26.964300000000001</v>
      </c>
      <c r="CS20">
        <v>999.9</v>
      </c>
      <c r="CT20">
        <v>0</v>
      </c>
      <c r="CU20">
        <v>0</v>
      </c>
      <c r="CV20">
        <v>10001.200000000001</v>
      </c>
      <c r="CW20">
        <v>0</v>
      </c>
      <c r="CX20">
        <v>680.79399999999998</v>
      </c>
      <c r="CY20">
        <v>-18.955300000000001</v>
      </c>
      <c r="CZ20">
        <v>82.685299999999998</v>
      </c>
      <c r="DA20">
        <v>101.241</v>
      </c>
      <c r="DB20">
        <v>7.6111300000000002</v>
      </c>
      <c r="DC20">
        <v>84.441299999999998</v>
      </c>
      <c r="DD20">
        <v>99.989699999999999</v>
      </c>
      <c r="DE20">
        <v>20.199000000000002</v>
      </c>
      <c r="DF20">
        <v>12.3559</v>
      </c>
      <c r="DG20">
        <v>1.98339</v>
      </c>
      <c r="DH20">
        <v>1.2273499999999999</v>
      </c>
      <c r="DI20">
        <v>17.3124</v>
      </c>
      <c r="DJ20">
        <v>9.9375</v>
      </c>
      <c r="DK20">
        <v>1999.96</v>
      </c>
      <c r="DL20">
        <v>0.98000100000000001</v>
      </c>
      <c r="DM20">
        <v>1.9998599999999998E-2</v>
      </c>
      <c r="DN20">
        <v>0</v>
      </c>
      <c r="DO20">
        <v>749.654</v>
      </c>
      <c r="DP20">
        <v>4.9992900000000002</v>
      </c>
      <c r="DQ20">
        <v>17522.099999999999</v>
      </c>
      <c r="DR20">
        <v>17314</v>
      </c>
      <c r="DS20">
        <v>45.875</v>
      </c>
      <c r="DT20">
        <v>46.311999999999998</v>
      </c>
      <c r="DU20">
        <v>46.375</v>
      </c>
      <c r="DV20">
        <v>46.186999999999998</v>
      </c>
      <c r="DW20">
        <v>47.811999999999998</v>
      </c>
      <c r="DX20">
        <v>1955.06</v>
      </c>
      <c r="DY20">
        <v>39.9</v>
      </c>
      <c r="DZ20">
        <v>0</v>
      </c>
      <c r="EA20">
        <v>120.09999990463299</v>
      </c>
      <c r="EB20">
        <v>749.87852941176504</v>
      </c>
      <c r="EC20">
        <v>-5.7578431335357303</v>
      </c>
      <c r="ED20">
        <v>-83.480392767492205</v>
      </c>
      <c r="EE20">
        <v>17529.9588235294</v>
      </c>
      <c r="EF20">
        <v>10</v>
      </c>
      <c r="EG20">
        <v>1566836354.5999999</v>
      </c>
      <c r="EH20" t="s">
        <v>368</v>
      </c>
      <c r="EI20">
        <v>29</v>
      </c>
      <c r="EJ20">
        <v>-3.407</v>
      </c>
      <c r="EK20">
        <v>-0.23200000000000001</v>
      </c>
      <c r="EL20">
        <v>100</v>
      </c>
      <c r="EM20">
        <v>13</v>
      </c>
      <c r="EN20">
        <v>0.14000000000000001</v>
      </c>
      <c r="EO20">
        <v>0.01</v>
      </c>
      <c r="EP20">
        <v>15.1559766814397</v>
      </c>
      <c r="EQ20">
        <v>0.71663946668616096</v>
      </c>
      <c r="ER20">
        <v>8.0664925352686503E-2</v>
      </c>
      <c r="ES20">
        <v>0</v>
      </c>
      <c r="ET20">
        <v>0.42807894271986502</v>
      </c>
      <c r="EU20">
        <v>3.3490734974644401E-2</v>
      </c>
      <c r="EV20">
        <v>3.4561988697555698E-3</v>
      </c>
      <c r="EW20">
        <v>1</v>
      </c>
      <c r="EX20">
        <v>1</v>
      </c>
      <c r="EY20">
        <v>2</v>
      </c>
      <c r="EZ20" t="s">
        <v>358</v>
      </c>
      <c r="FA20">
        <v>2.9359700000000002</v>
      </c>
      <c r="FB20">
        <v>2.6374900000000001</v>
      </c>
      <c r="FC20">
        <v>2.2803299999999999E-2</v>
      </c>
      <c r="FD20">
        <v>2.7411600000000001E-2</v>
      </c>
      <c r="FE20">
        <v>9.5943899999999999E-2</v>
      </c>
      <c r="FF20">
        <v>6.7726499999999995E-2</v>
      </c>
      <c r="FG20">
        <v>34906.199999999997</v>
      </c>
      <c r="FH20">
        <v>30429.8</v>
      </c>
      <c r="FI20">
        <v>31063.599999999999</v>
      </c>
      <c r="FJ20">
        <v>27425.7</v>
      </c>
      <c r="FK20">
        <v>39347.300000000003</v>
      </c>
      <c r="FL20">
        <v>38632.1</v>
      </c>
      <c r="FM20">
        <v>43565.4</v>
      </c>
      <c r="FN20">
        <v>42320.5</v>
      </c>
      <c r="FO20">
        <v>2.0089999999999999</v>
      </c>
      <c r="FP20">
        <v>1.9190799999999999</v>
      </c>
      <c r="FQ20">
        <v>8.8877999999999999E-2</v>
      </c>
      <c r="FR20">
        <v>0</v>
      </c>
      <c r="FS20">
        <v>25.509</v>
      </c>
      <c r="FT20">
        <v>999.9</v>
      </c>
      <c r="FU20">
        <v>49.762</v>
      </c>
      <c r="FV20">
        <v>30.071000000000002</v>
      </c>
      <c r="FW20">
        <v>21.430599999999998</v>
      </c>
      <c r="FX20">
        <v>59.218299999999999</v>
      </c>
      <c r="FY20">
        <v>40.008000000000003</v>
      </c>
      <c r="FZ20">
        <v>1</v>
      </c>
      <c r="GA20">
        <v>6.9519800000000007E-2</v>
      </c>
      <c r="GB20">
        <v>0.79615499999999995</v>
      </c>
      <c r="GC20">
        <v>20.362200000000001</v>
      </c>
      <c r="GD20">
        <v>5.2398999999999996</v>
      </c>
      <c r="GE20">
        <v>12.0639</v>
      </c>
      <c r="GF20">
        <v>4.9713500000000002</v>
      </c>
      <c r="GG20">
        <v>3.29</v>
      </c>
      <c r="GH20">
        <v>459.3</v>
      </c>
      <c r="GI20">
        <v>9999</v>
      </c>
      <c r="GJ20">
        <v>9999</v>
      </c>
      <c r="GK20">
        <v>9999</v>
      </c>
      <c r="GL20">
        <v>1.8870199999999999</v>
      </c>
      <c r="GM20">
        <v>1.88296</v>
      </c>
      <c r="GN20">
        <v>1.88154</v>
      </c>
      <c r="GO20">
        <v>1.88229</v>
      </c>
      <c r="GP20">
        <v>1.8776600000000001</v>
      </c>
      <c r="GQ20">
        <v>1.8794299999999999</v>
      </c>
      <c r="GR20">
        <v>1.8788199999999999</v>
      </c>
      <c r="GS20">
        <v>1.88598</v>
      </c>
      <c r="GT20" t="s">
        <v>349</v>
      </c>
      <c r="GU20" t="s">
        <v>19</v>
      </c>
      <c r="GV20" t="s">
        <v>19</v>
      </c>
      <c r="GW20" t="s">
        <v>19</v>
      </c>
      <c r="GX20" t="s">
        <v>350</v>
      </c>
      <c r="GY20" t="s">
        <v>351</v>
      </c>
      <c r="GZ20" t="s">
        <v>352</v>
      </c>
      <c r="HA20" t="s">
        <v>352</v>
      </c>
      <c r="HB20" t="s">
        <v>352</v>
      </c>
      <c r="HC20" t="s">
        <v>352</v>
      </c>
      <c r="HD20">
        <v>0</v>
      </c>
      <c r="HE20">
        <v>100</v>
      </c>
      <c r="HF20">
        <v>100</v>
      </c>
      <c r="HG20">
        <v>-3.407</v>
      </c>
      <c r="HH20">
        <v>-0.23200000000000001</v>
      </c>
      <c r="HI20">
        <v>2</v>
      </c>
      <c r="HJ20">
        <v>523.077</v>
      </c>
      <c r="HK20">
        <v>525.69600000000003</v>
      </c>
      <c r="HL20">
        <v>24.120699999999999</v>
      </c>
      <c r="HM20">
        <v>28.244199999999999</v>
      </c>
      <c r="HN20">
        <v>29.9999</v>
      </c>
      <c r="HO20">
        <v>28.250900000000001</v>
      </c>
      <c r="HP20">
        <v>28.299700000000001</v>
      </c>
      <c r="HQ20">
        <v>7.2729499999999998</v>
      </c>
      <c r="HR20">
        <v>47.058999999999997</v>
      </c>
      <c r="HS20">
        <v>0</v>
      </c>
      <c r="HT20">
        <v>24.179600000000001</v>
      </c>
      <c r="HU20">
        <v>100</v>
      </c>
      <c r="HV20">
        <v>12.248900000000001</v>
      </c>
      <c r="HW20">
        <v>100.77200000000001</v>
      </c>
      <c r="HX20">
        <v>101.953</v>
      </c>
    </row>
    <row r="21" spans="1:232" x14ac:dyDescent="0.25">
      <c r="A21">
        <v>5</v>
      </c>
      <c r="B21">
        <v>1566836501.5999999</v>
      </c>
      <c r="C21">
        <v>463.5</v>
      </c>
      <c r="D21" t="s">
        <v>369</v>
      </c>
      <c r="E21" t="s">
        <v>370</v>
      </c>
      <c r="G21">
        <v>1566836501.5999999</v>
      </c>
      <c r="H21">
        <f t="shared" si="0"/>
        <v>7.1047458648544415E-3</v>
      </c>
      <c r="I21">
        <f t="shared" si="1"/>
        <v>0.41573788039513776</v>
      </c>
      <c r="J21">
        <f t="shared" si="2"/>
        <v>-0.59365800000000002</v>
      </c>
      <c r="K21">
        <f t="shared" si="3"/>
        <v>-2.0633029920997368</v>
      </c>
      <c r="L21">
        <f t="shared" si="4"/>
        <v>-0.20516305301220109</v>
      </c>
      <c r="M21">
        <f t="shared" si="5"/>
        <v>-5.9029957399116595E-2</v>
      </c>
      <c r="N21">
        <f t="shared" si="6"/>
        <v>0.48751564337784015</v>
      </c>
      <c r="O21">
        <f t="shared" si="7"/>
        <v>2.2533303583457207</v>
      </c>
      <c r="P21">
        <f t="shared" si="8"/>
        <v>0.43561556143411617</v>
      </c>
      <c r="Q21">
        <f t="shared" si="9"/>
        <v>0.27646089107805055</v>
      </c>
      <c r="R21">
        <f t="shared" si="10"/>
        <v>321.438227611814</v>
      </c>
      <c r="S21">
        <f t="shared" si="11"/>
        <v>27.252381043281687</v>
      </c>
      <c r="T21">
        <f t="shared" si="12"/>
        <v>27.078600000000002</v>
      </c>
      <c r="U21">
        <f t="shared" si="13"/>
        <v>3.5957157562829489</v>
      </c>
      <c r="V21">
        <f t="shared" si="14"/>
        <v>55.801001560138786</v>
      </c>
      <c r="W21">
        <f t="shared" si="15"/>
        <v>2.0197688107720198</v>
      </c>
      <c r="X21">
        <f t="shared" si="16"/>
        <v>3.6195923985257523</v>
      </c>
      <c r="Y21">
        <f t="shared" si="17"/>
        <v>1.5759469455109292</v>
      </c>
      <c r="Z21">
        <f t="shared" si="18"/>
        <v>-313.31929264008085</v>
      </c>
      <c r="AA21">
        <f t="shared" si="19"/>
        <v>13.703118420286373</v>
      </c>
      <c r="AB21">
        <f t="shared" si="20"/>
        <v>1.3141825492504837</v>
      </c>
      <c r="AC21">
        <f t="shared" si="21"/>
        <v>23.136235941269987</v>
      </c>
      <c r="AD21">
        <v>-4.1273465449381597E-2</v>
      </c>
      <c r="AE21">
        <v>4.6333080721091401E-2</v>
      </c>
      <c r="AF21">
        <v>3.4611766301969098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52592.341402557933</v>
      </c>
      <c r="AL21">
        <v>0</v>
      </c>
      <c r="AM21">
        <v>560.67588235294102</v>
      </c>
      <c r="AN21">
        <v>2927.61</v>
      </c>
      <c r="AO21">
        <f t="shared" si="25"/>
        <v>2366.9341176470589</v>
      </c>
      <c r="AP21">
        <f t="shared" si="26"/>
        <v>0.80848682633515356</v>
      </c>
      <c r="AQ21">
        <v>-1.0916802797921701</v>
      </c>
      <c r="AR21" t="s">
        <v>371</v>
      </c>
      <c r="AS21">
        <v>780.56464705882399</v>
      </c>
      <c r="AT21">
        <v>816.34</v>
      </c>
      <c r="AU21">
        <f t="shared" si="27"/>
        <v>4.38240842555504E-2</v>
      </c>
      <c r="AV21">
        <v>0.5</v>
      </c>
      <c r="AW21">
        <f t="shared" si="28"/>
        <v>1681.188600424937</v>
      </c>
      <c r="AX21">
        <f t="shared" si="29"/>
        <v>0.41573788039513776</v>
      </c>
      <c r="AY21">
        <f t="shared" si="30"/>
        <v>36.838275437246644</v>
      </c>
      <c r="AZ21">
        <f t="shared" si="31"/>
        <v>0.21525344831810278</v>
      </c>
      <c r="BA21">
        <f t="shared" si="32"/>
        <v>8.9663834254306331E-4</v>
      </c>
      <c r="BB21">
        <f t="shared" si="33"/>
        <v>2.5862630766592352</v>
      </c>
      <c r="BC21" t="s">
        <v>372</v>
      </c>
      <c r="BD21">
        <v>640.62</v>
      </c>
      <c r="BE21">
        <f t="shared" si="34"/>
        <v>175.72000000000003</v>
      </c>
      <c r="BF21">
        <f t="shared" si="35"/>
        <v>0.20359294867502864</v>
      </c>
      <c r="BG21">
        <f t="shared" si="36"/>
        <v>0.92316538332043419</v>
      </c>
      <c r="BH21">
        <f t="shared" si="37"/>
        <v>0.13993106764619762</v>
      </c>
      <c r="BI21">
        <f t="shared" si="38"/>
        <v>0.89198511452392615</v>
      </c>
      <c r="BJ21">
        <v>1926</v>
      </c>
      <c r="BK21">
        <v>300</v>
      </c>
      <c r="BL21">
        <v>300</v>
      </c>
      <c r="BM21">
        <v>300</v>
      </c>
      <c r="BN21">
        <v>10203.200000000001</v>
      </c>
      <c r="BO21">
        <v>805.45600000000002</v>
      </c>
      <c r="BP21">
        <v>-6.79848E-3</v>
      </c>
      <c r="BQ21">
        <v>-0.23407</v>
      </c>
      <c r="BR21" t="s">
        <v>345</v>
      </c>
      <c r="BS21" t="s">
        <v>345</v>
      </c>
      <c r="BT21" t="s">
        <v>345</v>
      </c>
      <c r="BU21" t="s">
        <v>345</v>
      </c>
      <c r="BV21" t="s">
        <v>345</v>
      </c>
      <c r="BW21" t="s">
        <v>345</v>
      </c>
      <c r="BX21" t="s">
        <v>345</v>
      </c>
      <c r="BY21" t="s">
        <v>345</v>
      </c>
      <c r="BZ21" t="s">
        <v>345</v>
      </c>
      <c r="CA21" t="s">
        <v>345</v>
      </c>
      <c r="CB21">
        <f t="shared" si="39"/>
        <v>1999.99</v>
      </c>
      <c r="CC21">
        <f t="shared" si="40"/>
        <v>1681.188600424937</v>
      </c>
      <c r="CD21">
        <f t="shared" si="41"/>
        <v>0.84059850320498453</v>
      </c>
      <c r="CE21">
        <f t="shared" si="42"/>
        <v>0.19119700640996931</v>
      </c>
      <c r="CF21">
        <v>6</v>
      </c>
      <c r="CG21">
        <v>0.5</v>
      </c>
      <c r="CH21" t="s">
        <v>346</v>
      </c>
      <c r="CI21">
        <v>1566836501.5999999</v>
      </c>
      <c r="CJ21">
        <v>-0.59365800000000002</v>
      </c>
      <c r="CK21">
        <v>-9.9817100000000006E-2</v>
      </c>
      <c r="CL21">
        <v>20.3126</v>
      </c>
      <c r="CM21">
        <v>11.9598</v>
      </c>
      <c r="CN21">
        <v>499.983</v>
      </c>
      <c r="CO21">
        <v>99.334299999999999</v>
      </c>
      <c r="CP21">
        <v>9.9982699999999994E-2</v>
      </c>
      <c r="CQ21">
        <v>27.191400000000002</v>
      </c>
      <c r="CR21">
        <v>27.078600000000002</v>
      </c>
      <c r="CS21">
        <v>999.9</v>
      </c>
      <c r="CT21">
        <v>0</v>
      </c>
      <c r="CU21">
        <v>0</v>
      </c>
      <c r="CV21">
        <v>10020</v>
      </c>
      <c r="CW21">
        <v>0</v>
      </c>
      <c r="CX21">
        <v>743.22699999999998</v>
      </c>
      <c r="CY21">
        <v>-0.49384099999999997</v>
      </c>
      <c r="CZ21">
        <v>-0.60596700000000003</v>
      </c>
      <c r="DA21">
        <v>-0.101025</v>
      </c>
      <c r="DB21">
        <v>8.3528199999999995</v>
      </c>
      <c r="DC21">
        <v>2.1763400000000002</v>
      </c>
      <c r="DD21">
        <v>-9.9817100000000006E-2</v>
      </c>
      <c r="DE21">
        <v>20.551600000000001</v>
      </c>
      <c r="DF21">
        <v>11.9598</v>
      </c>
      <c r="DG21">
        <v>2.0177399999999999</v>
      </c>
      <c r="DH21">
        <v>1.1880200000000001</v>
      </c>
      <c r="DI21">
        <v>17.584299999999999</v>
      </c>
      <c r="DJ21">
        <v>9.4522700000000004</v>
      </c>
      <c r="DK21">
        <v>1999.99</v>
      </c>
      <c r="DL21">
        <v>0.98000100000000001</v>
      </c>
      <c r="DM21">
        <v>1.9998599999999998E-2</v>
      </c>
      <c r="DN21">
        <v>0</v>
      </c>
      <c r="DO21">
        <v>780.13400000000001</v>
      </c>
      <c r="DP21">
        <v>4.9992900000000002</v>
      </c>
      <c r="DQ21">
        <v>18343.7</v>
      </c>
      <c r="DR21">
        <v>17314.3</v>
      </c>
      <c r="DS21">
        <v>45.875</v>
      </c>
      <c r="DT21">
        <v>46.311999999999998</v>
      </c>
      <c r="DU21">
        <v>46.375</v>
      </c>
      <c r="DV21">
        <v>46</v>
      </c>
      <c r="DW21">
        <v>47.811999999999998</v>
      </c>
      <c r="DX21">
        <v>1955.09</v>
      </c>
      <c r="DY21">
        <v>39.9</v>
      </c>
      <c r="DZ21">
        <v>0</v>
      </c>
      <c r="EA21">
        <v>101.5</v>
      </c>
      <c r="EB21">
        <v>780.56464705882399</v>
      </c>
      <c r="EC21">
        <v>-8.11274511776171</v>
      </c>
      <c r="ED21">
        <v>78.553924098795306</v>
      </c>
      <c r="EE21">
        <v>18337.188235294099</v>
      </c>
      <c r="EF21">
        <v>10</v>
      </c>
      <c r="EG21">
        <v>1566836470.0999999</v>
      </c>
      <c r="EH21" t="s">
        <v>373</v>
      </c>
      <c r="EI21">
        <v>30</v>
      </c>
      <c r="EJ21">
        <v>-2.77</v>
      </c>
      <c r="EK21">
        <v>-0.23899999999999999</v>
      </c>
      <c r="EL21">
        <v>0</v>
      </c>
      <c r="EM21">
        <v>12</v>
      </c>
      <c r="EN21">
        <v>0.32</v>
      </c>
      <c r="EO21">
        <v>0.02</v>
      </c>
      <c r="EP21">
        <v>0.47819343845629803</v>
      </c>
      <c r="EQ21">
        <v>-8.8732762883399804E-2</v>
      </c>
      <c r="ER21">
        <v>2.9869424738824198E-2</v>
      </c>
      <c r="ES21">
        <v>1</v>
      </c>
      <c r="ET21">
        <v>0.48676601690409399</v>
      </c>
      <c r="EU21">
        <v>6.7144693628730698E-2</v>
      </c>
      <c r="EV21">
        <v>1.36994388160699E-2</v>
      </c>
      <c r="EW21">
        <v>1</v>
      </c>
      <c r="EX21">
        <v>2</v>
      </c>
      <c r="EY21">
        <v>2</v>
      </c>
      <c r="EZ21" t="s">
        <v>348</v>
      </c>
      <c r="FA21">
        <v>2.9360499999999998</v>
      </c>
      <c r="FB21">
        <v>2.6375299999999999</v>
      </c>
      <c r="FC21">
        <v>6.01876E-4</v>
      </c>
      <c r="FD21">
        <v>-2.8518E-5</v>
      </c>
      <c r="FE21">
        <v>9.7142099999999995E-2</v>
      </c>
      <c r="FF21">
        <v>6.6082600000000005E-2</v>
      </c>
      <c r="FG21">
        <v>35698.5</v>
      </c>
      <c r="FH21">
        <v>31288</v>
      </c>
      <c r="FI21">
        <v>31063.1</v>
      </c>
      <c r="FJ21">
        <v>27425.599999999999</v>
      </c>
      <c r="FK21">
        <v>39291.199999999997</v>
      </c>
      <c r="FL21">
        <v>38697.1</v>
      </c>
      <c r="FM21">
        <v>43564.6</v>
      </c>
      <c r="FN21">
        <v>42320.1</v>
      </c>
      <c r="FO21">
        <v>2.0083700000000002</v>
      </c>
      <c r="FP21">
        <v>1.9173</v>
      </c>
      <c r="FQ21">
        <v>8.2336400000000004E-2</v>
      </c>
      <c r="FR21">
        <v>0</v>
      </c>
      <c r="FS21">
        <v>25.730799999999999</v>
      </c>
      <c r="FT21">
        <v>999.9</v>
      </c>
      <c r="FU21">
        <v>49.738</v>
      </c>
      <c r="FV21">
        <v>30.100999999999999</v>
      </c>
      <c r="FW21">
        <v>21.456099999999999</v>
      </c>
      <c r="FX21">
        <v>59.4283</v>
      </c>
      <c r="FY21">
        <v>39.972000000000001</v>
      </c>
      <c r="FZ21">
        <v>1</v>
      </c>
      <c r="GA21">
        <v>7.2050299999999998E-2</v>
      </c>
      <c r="GB21">
        <v>1.91964</v>
      </c>
      <c r="GC21">
        <v>20.3522</v>
      </c>
      <c r="GD21">
        <v>5.2411000000000003</v>
      </c>
      <c r="GE21">
        <v>12.0639</v>
      </c>
      <c r="GF21">
        <v>4.9717500000000001</v>
      </c>
      <c r="GG21">
        <v>3.29</v>
      </c>
      <c r="GH21">
        <v>459.3</v>
      </c>
      <c r="GI21">
        <v>9999</v>
      </c>
      <c r="GJ21">
        <v>9999</v>
      </c>
      <c r="GK21">
        <v>9999</v>
      </c>
      <c r="GL21">
        <v>1.8870499999999999</v>
      </c>
      <c r="GM21">
        <v>1.8830499999999999</v>
      </c>
      <c r="GN21">
        <v>1.8815599999999999</v>
      </c>
      <c r="GO21">
        <v>1.88232</v>
      </c>
      <c r="GP21">
        <v>1.87771</v>
      </c>
      <c r="GQ21">
        <v>1.87947</v>
      </c>
      <c r="GR21">
        <v>1.8788800000000001</v>
      </c>
      <c r="GS21">
        <v>1.8859900000000001</v>
      </c>
      <c r="GT21" t="s">
        <v>349</v>
      </c>
      <c r="GU21" t="s">
        <v>19</v>
      </c>
      <c r="GV21" t="s">
        <v>19</v>
      </c>
      <c r="GW21" t="s">
        <v>19</v>
      </c>
      <c r="GX21" t="s">
        <v>350</v>
      </c>
      <c r="GY21" t="s">
        <v>351</v>
      </c>
      <c r="GZ21" t="s">
        <v>352</v>
      </c>
      <c r="HA21" t="s">
        <v>352</v>
      </c>
      <c r="HB21" t="s">
        <v>352</v>
      </c>
      <c r="HC21" t="s">
        <v>352</v>
      </c>
      <c r="HD21">
        <v>0</v>
      </c>
      <c r="HE21">
        <v>100</v>
      </c>
      <c r="HF21">
        <v>100</v>
      </c>
      <c r="HG21">
        <v>-2.77</v>
      </c>
      <c r="HH21">
        <v>-0.23899999999999999</v>
      </c>
      <c r="HI21">
        <v>2</v>
      </c>
      <c r="HJ21">
        <v>522.84299999999996</v>
      </c>
      <c r="HK21">
        <v>524.58600000000001</v>
      </c>
      <c r="HL21">
        <v>24.043299999999999</v>
      </c>
      <c r="HM21">
        <v>28.264099999999999</v>
      </c>
      <c r="HN21">
        <v>30.000299999999999</v>
      </c>
      <c r="HO21">
        <v>28.270099999999999</v>
      </c>
      <c r="HP21">
        <v>28.316500000000001</v>
      </c>
      <c r="HQ21">
        <v>0</v>
      </c>
      <c r="HR21">
        <v>48.4206</v>
      </c>
      <c r="HS21">
        <v>0</v>
      </c>
      <c r="HT21">
        <v>23.9848</v>
      </c>
      <c r="HU21">
        <v>0</v>
      </c>
      <c r="HV21">
        <v>11.8927</v>
      </c>
      <c r="HW21">
        <v>100.771</v>
      </c>
      <c r="HX21">
        <v>101.952</v>
      </c>
    </row>
    <row r="22" spans="1:232" x14ac:dyDescent="0.25">
      <c r="A22">
        <v>7</v>
      </c>
      <c r="B22">
        <v>1566836751.0999999</v>
      </c>
      <c r="C22">
        <v>713</v>
      </c>
      <c r="D22" t="s">
        <v>379</v>
      </c>
      <c r="E22" t="s">
        <v>380</v>
      </c>
      <c r="G22">
        <v>1566836751.0999999</v>
      </c>
      <c r="H22">
        <f t="shared" si="0"/>
        <v>6.0204755123646793E-3</v>
      </c>
      <c r="I22">
        <f t="shared" si="1"/>
        <v>37.725709627643099</v>
      </c>
      <c r="J22">
        <f t="shared" si="2"/>
        <v>352.20400000000001</v>
      </c>
      <c r="K22">
        <f t="shared" si="3"/>
        <v>178.96098308337105</v>
      </c>
      <c r="L22">
        <f t="shared" si="4"/>
        <v>17.795773854986461</v>
      </c>
      <c r="M22">
        <f t="shared" si="5"/>
        <v>35.022956550823999</v>
      </c>
      <c r="N22">
        <f t="shared" si="6"/>
        <v>0.3931233493184178</v>
      </c>
      <c r="O22">
        <f t="shared" si="7"/>
        <v>2.254554720813958</v>
      </c>
      <c r="P22">
        <f t="shared" si="8"/>
        <v>0.35863203389673981</v>
      </c>
      <c r="Q22">
        <f t="shared" si="9"/>
        <v>0.22699121277371376</v>
      </c>
      <c r="R22">
        <f t="shared" si="10"/>
        <v>321.43128192215937</v>
      </c>
      <c r="S22">
        <f t="shared" si="11"/>
        <v>26.91622235753151</v>
      </c>
      <c r="T22">
        <f t="shared" si="12"/>
        <v>26.9407</v>
      </c>
      <c r="U22">
        <f t="shared" si="13"/>
        <v>3.566713000425326</v>
      </c>
      <c r="V22">
        <f t="shared" si="14"/>
        <v>55.938733301403332</v>
      </c>
      <c r="W22">
        <f t="shared" si="15"/>
        <v>1.9436426296759999</v>
      </c>
      <c r="X22">
        <f t="shared" si="16"/>
        <v>3.4745917809819975</v>
      </c>
      <c r="Y22">
        <f t="shared" si="17"/>
        <v>1.6230703707493261</v>
      </c>
      <c r="Z22">
        <f t="shared" si="18"/>
        <v>-265.50297009528236</v>
      </c>
      <c r="AA22">
        <f t="shared" si="19"/>
        <v>-54.040042556649077</v>
      </c>
      <c r="AB22">
        <f t="shared" si="20"/>
        <v>-5.1582996254701374</v>
      </c>
      <c r="AC22">
        <f t="shared" si="21"/>
        <v>-3.2700303552422056</v>
      </c>
      <c r="AD22">
        <v>-4.1306479401237002E-2</v>
      </c>
      <c r="AE22">
        <v>4.63701417742301E-2</v>
      </c>
      <c r="AF22">
        <v>3.4633671286131098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52754.967482381042</v>
      </c>
      <c r="AL22">
        <v>0</v>
      </c>
      <c r="AM22">
        <v>560.67588235294102</v>
      </c>
      <c r="AN22">
        <v>2927.61</v>
      </c>
      <c r="AO22">
        <f t="shared" si="25"/>
        <v>2366.9341176470589</v>
      </c>
      <c r="AP22">
        <f t="shared" si="26"/>
        <v>0.80848682633515356</v>
      </c>
      <c r="AQ22">
        <v>-1.0916802797921701</v>
      </c>
      <c r="AR22" t="s">
        <v>381</v>
      </c>
      <c r="AS22">
        <v>750.93752941176501</v>
      </c>
      <c r="AT22">
        <v>1019.8</v>
      </c>
      <c r="AU22">
        <f t="shared" si="27"/>
        <v>0.26364235201827313</v>
      </c>
      <c r="AV22">
        <v>0.5</v>
      </c>
      <c r="AW22">
        <f t="shared" si="28"/>
        <v>1681.1547004248391</v>
      </c>
      <c r="AX22">
        <f t="shared" si="29"/>
        <v>37.725709627643099</v>
      </c>
      <c r="AY22">
        <f t="shared" si="30"/>
        <v>221.61178966328998</v>
      </c>
      <c r="AZ22">
        <f t="shared" si="31"/>
        <v>0.4209256717003334</v>
      </c>
      <c r="BA22">
        <f t="shared" si="32"/>
        <v>2.3089719166014797E-2</v>
      </c>
      <c r="BB22">
        <f t="shared" si="33"/>
        <v>1.8707687781918025</v>
      </c>
      <c r="BC22" t="s">
        <v>382</v>
      </c>
      <c r="BD22">
        <v>590.54</v>
      </c>
      <c r="BE22">
        <f t="shared" si="34"/>
        <v>429.26</v>
      </c>
      <c r="BF22">
        <f t="shared" si="35"/>
        <v>0.62633944599598135</v>
      </c>
      <c r="BG22">
        <f t="shared" si="36"/>
        <v>0.81632557005138917</v>
      </c>
      <c r="BH22">
        <f t="shared" si="37"/>
        <v>0.58559866548965911</v>
      </c>
      <c r="BI22">
        <f t="shared" si="38"/>
        <v>0.80602581448127986</v>
      </c>
      <c r="BJ22">
        <v>1930</v>
      </c>
      <c r="BK22">
        <v>300</v>
      </c>
      <c r="BL22">
        <v>300</v>
      </c>
      <c r="BM22">
        <v>300</v>
      </c>
      <c r="BN22">
        <v>10202.299999999999</v>
      </c>
      <c r="BO22">
        <v>938.36300000000006</v>
      </c>
      <c r="BP22">
        <v>-6.7985500000000004E-3</v>
      </c>
      <c r="BQ22">
        <v>-0.56170699999999996</v>
      </c>
      <c r="BR22" t="s">
        <v>345</v>
      </c>
      <c r="BS22" t="s">
        <v>345</v>
      </c>
      <c r="BT22" t="s">
        <v>345</v>
      </c>
      <c r="BU22" t="s">
        <v>345</v>
      </c>
      <c r="BV22" t="s">
        <v>345</v>
      </c>
      <c r="BW22" t="s">
        <v>345</v>
      </c>
      <c r="BX22" t="s">
        <v>345</v>
      </c>
      <c r="BY22" t="s">
        <v>345</v>
      </c>
      <c r="BZ22" t="s">
        <v>345</v>
      </c>
      <c r="CA22" t="s">
        <v>345</v>
      </c>
      <c r="CB22">
        <f t="shared" si="39"/>
        <v>1999.95</v>
      </c>
      <c r="CC22">
        <f t="shared" si="40"/>
        <v>1681.1547004248391</v>
      </c>
      <c r="CD22">
        <f t="shared" si="41"/>
        <v>0.84059836517154884</v>
      </c>
      <c r="CE22">
        <f t="shared" si="42"/>
        <v>0.19119673034309784</v>
      </c>
      <c r="CF22">
        <v>6</v>
      </c>
      <c r="CG22">
        <v>0.5</v>
      </c>
      <c r="CH22" t="s">
        <v>346</v>
      </c>
      <c r="CI22">
        <v>1566836751.0999999</v>
      </c>
      <c r="CJ22">
        <v>352.20400000000001</v>
      </c>
      <c r="CK22">
        <v>400.02100000000002</v>
      </c>
      <c r="CL22">
        <v>19.545999999999999</v>
      </c>
      <c r="CM22">
        <v>12.462400000000001</v>
      </c>
      <c r="CN22">
        <v>499.983</v>
      </c>
      <c r="CO22">
        <v>99.339399999999998</v>
      </c>
      <c r="CP22">
        <v>0.100006</v>
      </c>
      <c r="CQ22">
        <v>26.496099999999998</v>
      </c>
      <c r="CR22">
        <v>26.9407</v>
      </c>
      <c r="CS22">
        <v>999.9</v>
      </c>
      <c r="CT22">
        <v>0</v>
      </c>
      <c r="CU22">
        <v>0</v>
      </c>
      <c r="CV22">
        <v>10027.5</v>
      </c>
      <c r="CW22">
        <v>0</v>
      </c>
      <c r="CX22">
        <v>761.63199999999995</v>
      </c>
      <c r="CY22">
        <v>-47.816800000000001</v>
      </c>
      <c r="CZ22">
        <v>359.22500000000002</v>
      </c>
      <c r="DA22">
        <v>405.06900000000002</v>
      </c>
      <c r="DB22">
        <v>7.0836100000000002</v>
      </c>
      <c r="DC22">
        <v>355.62900000000002</v>
      </c>
      <c r="DD22">
        <v>400.02100000000002</v>
      </c>
      <c r="DE22">
        <v>19.777999999999999</v>
      </c>
      <c r="DF22">
        <v>12.462400000000001</v>
      </c>
      <c r="DG22">
        <v>1.9416800000000001</v>
      </c>
      <c r="DH22">
        <v>1.238</v>
      </c>
      <c r="DI22">
        <v>16.976600000000001</v>
      </c>
      <c r="DJ22">
        <v>10.066599999999999</v>
      </c>
      <c r="DK22">
        <v>1999.95</v>
      </c>
      <c r="DL22">
        <v>0.98000399999999999</v>
      </c>
      <c r="DM22">
        <v>1.9995800000000001E-2</v>
      </c>
      <c r="DN22">
        <v>0</v>
      </c>
      <c r="DO22">
        <v>750.78099999999995</v>
      </c>
      <c r="DP22">
        <v>4.9992900000000002</v>
      </c>
      <c r="DQ22">
        <v>18158.599999999999</v>
      </c>
      <c r="DR22">
        <v>17314</v>
      </c>
      <c r="DS22">
        <v>46.25</v>
      </c>
      <c r="DT22">
        <v>46.75</v>
      </c>
      <c r="DU22">
        <v>46.686999999999998</v>
      </c>
      <c r="DV22">
        <v>46.625</v>
      </c>
      <c r="DW22">
        <v>48</v>
      </c>
      <c r="DX22">
        <v>1955.06</v>
      </c>
      <c r="DY22">
        <v>39.89</v>
      </c>
      <c r="DZ22">
        <v>0</v>
      </c>
      <c r="EA22">
        <v>128.5</v>
      </c>
      <c r="EB22">
        <v>750.93752941176501</v>
      </c>
      <c r="EC22">
        <v>2.6808824081567901</v>
      </c>
      <c r="ED22">
        <v>909.55882360994894</v>
      </c>
      <c r="EE22">
        <v>18088.2705882353</v>
      </c>
      <c r="EF22">
        <v>10</v>
      </c>
      <c r="EG22">
        <v>1566836720.0999999</v>
      </c>
      <c r="EH22" t="s">
        <v>383</v>
      </c>
      <c r="EI22">
        <v>32</v>
      </c>
      <c r="EJ22">
        <v>-3.4249999999999998</v>
      </c>
      <c r="EK22">
        <v>-0.23200000000000001</v>
      </c>
      <c r="EL22">
        <v>400</v>
      </c>
      <c r="EM22">
        <v>13</v>
      </c>
      <c r="EN22">
        <v>0.08</v>
      </c>
      <c r="EO22">
        <v>0.01</v>
      </c>
      <c r="EP22">
        <v>37.592318935479199</v>
      </c>
      <c r="EQ22">
        <v>-0.169294229822815</v>
      </c>
      <c r="ER22">
        <v>9.6174569703920201E-2</v>
      </c>
      <c r="ES22">
        <v>1</v>
      </c>
      <c r="ET22">
        <v>0.39520391777280001</v>
      </c>
      <c r="EU22">
        <v>4.71672805573604E-2</v>
      </c>
      <c r="EV22">
        <v>1.12836943110106E-2</v>
      </c>
      <c r="EW22">
        <v>1</v>
      </c>
      <c r="EX22">
        <v>2</v>
      </c>
      <c r="EY22">
        <v>2</v>
      </c>
      <c r="EZ22" t="s">
        <v>348</v>
      </c>
      <c r="FA22">
        <v>2.9358300000000002</v>
      </c>
      <c r="FB22">
        <v>2.6375600000000001</v>
      </c>
      <c r="FC22">
        <v>8.2131200000000001E-2</v>
      </c>
      <c r="FD22">
        <v>9.1363399999999997E-2</v>
      </c>
      <c r="FE22">
        <v>9.4474900000000001E-2</v>
      </c>
      <c r="FF22">
        <v>6.8147100000000002E-2</v>
      </c>
      <c r="FG22">
        <v>32779.1</v>
      </c>
      <c r="FH22">
        <v>28422.799999999999</v>
      </c>
      <c r="FI22">
        <v>31056.5</v>
      </c>
      <c r="FJ22">
        <v>27420.400000000001</v>
      </c>
      <c r="FK22">
        <v>39410.199999999997</v>
      </c>
      <c r="FL22">
        <v>38613.9</v>
      </c>
      <c r="FM22">
        <v>43555.8</v>
      </c>
      <c r="FN22">
        <v>42312.6</v>
      </c>
      <c r="FO22">
        <v>2.0063300000000002</v>
      </c>
      <c r="FP22">
        <v>1.91683</v>
      </c>
      <c r="FQ22">
        <v>4.7855099999999998E-2</v>
      </c>
      <c r="FR22">
        <v>0</v>
      </c>
      <c r="FS22">
        <v>26.157499999999999</v>
      </c>
      <c r="FT22">
        <v>999.9</v>
      </c>
      <c r="FU22">
        <v>49.615000000000002</v>
      </c>
      <c r="FV22">
        <v>30.181999999999999</v>
      </c>
      <c r="FW22">
        <v>21.502700000000001</v>
      </c>
      <c r="FX22">
        <v>59.238300000000002</v>
      </c>
      <c r="FY22">
        <v>39.931899999999999</v>
      </c>
      <c r="FZ22">
        <v>1</v>
      </c>
      <c r="GA22">
        <v>8.4679900000000002E-2</v>
      </c>
      <c r="GB22">
        <v>-2.2304599999999999</v>
      </c>
      <c r="GC22">
        <v>20.3338</v>
      </c>
      <c r="GD22">
        <v>5.2393000000000001</v>
      </c>
      <c r="GE22">
        <v>12.064</v>
      </c>
      <c r="GF22">
        <v>4.9716500000000003</v>
      </c>
      <c r="GG22">
        <v>3.2900299999999998</v>
      </c>
      <c r="GH22">
        <v>459.4</v>
      </c>
      <c r="GI22">
        <v>9999</v>
      </c>
      <c r="GJ22">
        <v>9999</v>
      </c>
      <c r="GK22">
        <v>9999</v>
      </c>
      <c r="GL22">
        <v>1.88703</v>
      </c>
      <c r="GM22">
        <v>1.88297</v>
      </c>
      <c r="GN22">
        <v>1.8815299999999999</v>
      </c>
      <c r="GO22">
        <v>1.88228</v>
      </c>
      <c r="GP22">
        <v>1.8775999999999999</v>
      </c>
      <c r="GQ22">
        <v>1.8794299999999999</v>
      </c>
      <c r="GR22">
        <v>1.8788199999999999</v>
      </c>
      <c r="GS22">
        <v>1.8859699999999999</v>
      </c>
      <c r="GT22" t="s">
        <v>349</v>
      </c>
      <c r="GU22" t="s">
        <v>19</v>
      </c>
      <c r="GV22" t="s">
        <v>19</v>
      </c>
      <c r="GW22" t="s">
        <v>19</v>
      </c>
      <c r="GX22" t="s">
        <v>350</v>
      </c>
      <c r="GY22" t="s">
        <v>351</v>
      </c>
      <c r="GZ22" t="s">
        <v>352</v>
      </c>
      <c r="HA22" t="s">
        <v>352</v>
      </c>
      <c r="HB22" t="s">
        <v>352</v>
      </c>
      <c r="HC22" t="s">
        <v>352</v>
      </c>
      <c r="HD22">
        <v>0</v>
      </c>
      <c r="HE22">
        <v>100</v>
      </c>
      <c r="HF22">
        <v>100</v>
      </c>
      <c r="HG22">
        <v>-3.4249999999999998</v>
      </c>
      <c r="HH22">
        <v>-0.23200000000000001</v>
      </c>
      <c r="HI22">
        <v>2</v>
      </c>
      <c r="HJ22">
        <v>522.46900000000005</v>
      </c>
      <c r="HK22">
        <v>525.27700000000004</v>
      </c>
      <c r="HL22">
        <v>22.0764</v>
      </c>
      <c r="HM22">
        <v>28.4207</v>
      </c>
      <c r="HN22">
        <v>29.9998</v>
      </c>
      <c r="HO22">
        <v>28.3797</v>
      </c>
      <c r="HP22">
        <v>28.428100000000001</v>
      </c>
      <c r="HQ22">
        <v>19.413699999999999</v>
      </c>
      <c r="HR22">
        <v>46.895299999999999</v>
      </c>
      <c r="HS22">
        <v>0</v>
      </c>
      <c r="HT22">
        <v>22.8779</v>
      </c>
      <c r="HU22">
        <v>400</v>
      </c>
      <c r="HV22">
        <v>12.378299999999999</v>
      </c>
      <c r="HW22">
        <v>100.75</v>
      </c>
      <c r="HX22">
        <v>101.93300000000001</v>
      </c>
    </row>
    <row r="23" spans="1:232" x14ac:dyDescent="0.25">
      <c r="A23">
        <v>8</v>
      </c>
      <c r="B23">
        <v>1566836862.0999999</v>
      </c>
      <c r="C23">
        <v>824</v>
      </c>
      <c r="D23" t="s">
        <v>384</v>
      </c>
      <c r="E23" t="s">
        <v>385</v>
      </c>
      <c r="G23">
        <v>1566836862.0999999</v>
      </c>
      <c r="H23">
        <f t="shared" si="0"/>
        <v>5.5890329587383993E-3</v>
      </c>
      <c r="I23">
        <f t="shared" si="1"/>
        <v>41.435880207885887</v>
      </c>
      <c r="J23">
        <f t="shared" si="2"/>
        <v>447.29</v>
      </c>
      <c r="K23">
        <f t="shared" si="3"/>
        <v>236.24282198978352</v>
      </c>
      <c r="L23">
        <f t="shared" si="4"/>
        <v>23.490780671543458</v>
      </c>
      <c r="M23">
        <f t="shared" si="5"/>
        <v>44.476235079130007</v>
      </c>
      <c r="N23">
        <f t="shared" si="6"/>
        <v>0.35293783585035704</v>
      </c>
      <c r="O23">
        <f t="shared" si="7"/>
        <v>2.2557221443542668</v>
      </c>
      <c r="P23">
        <f t="shared" si="8"/>
        <v>0.32488142706970546</v>
      </c>
      <c r="Q23">
        <f t="shared" si="9"/>
        <v>0.20538547045167199</v>
      </c>
      <c r="R23">
        <f t="shared" si="10"/>
        <v>321.44883784335099</v>
      </c>
      <c r="S23">
        <f t="shared" si="11"/>
        <v>27.211637396241965</v>
      </c>
      <c r="T23">
        <f t="shared" si="12"/>
        <v>27.079599999999999</v>
      </c>
      <c r="U23">
        <f t="shared" si="13"/>
        <v>3.5959268231431483</v>
      </c>
      <c r="V23">
        <f t="shared" si="14"/>
        <v>55.130586969262396</v>
      </c>
      <c r="W23">
        <f t="shared" si="15"/>
        <v>1.9328751888242002</v>
      </c>
      <c r="X23">
        <f t="shared" si="16"/>
        <v>3.5059942131613049</v>
      </c>
      <c r="Y23">
        <f t="shared" si="17"/>
        <v>1.6630516343189481</v>
      </c>
      <c r="Z23">
        <f t="shared" si="18"/>
        <v>-246.4763534803634</v>
      </c>
      <c r="AA23">
        <f t="shared" si="19"/>
        <v>-52.389800059760596</v>
      </c>
      <c r="AB23">
        <f t="shared" si="20"/>
        <v>-5.005488046922169</v>
      </c>
      <c r="AC23">
        <f t="shared" si="21"/>
        <v>17.577196256304838</v>
      </c>
      <c r="AD23">
        <v>-4.1337973227820499E-2</v>
      </c>
      <c r="AE23">
        <v>4.6405496353580801E-2</v>
      </c>
      <c r="AF23">
        <v>3.4654562024343201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52766.512103390502</v>
      </c>
      <c r="AL23">
        <v>0</v>
      </c>
      <c r="AM23">
        <v>560.67588235294102</v>
      </c>
      <c r="AN23">
        <v>2927.61</v>
      </c>
      <c r="AO23">
        <f t="shared" si="25"/>
        <v>2366.9341176470589</v>
      </c>
      <c r="AP23">
        <f t="shared" si="26"/>
        <v>0.80848682633515356</v>
      </c>
      <c r="AQ23">
        <v>-1.0916802797921701</v>
      </c>
      <c r="AR23" t="s">
        <v>386</v>
      </c>
      <c r="AS23">
        <v>758.57223529411795</v>
      </c>
      <c r="AT23">
        <v>1062</v>
      </c>
      <c r="AU23">
        <f t="shared" si="27"/>
        <v>0.28571352608840117</v>
      </c>
      <c r="AV23">
        <v>0.5</v>
      </c>
      <c r="AW23">
        <f t="shared" si="28"/>
        <v>1681.2471004248159</v>
      </c>
      <c r="AX23">
        <f t="shared" si="29"/>
        <v>41.435880207885887</v>
      </c>
      <c r="AY23">
        <f t="shared" si="30"/>
        <v>240.17751864413722</v>
      </c>
      <c r="AZ23">
        <f t="shared" si="31"/>
        <v>0.44523540489642188</v>
      </c>
      <c r="BA23">
        <f t="shared" si="32"/>
        <v>2.5295246889604887E-2</v>
      </c>
      <c r="BB23">
        <f t="shared" si="33"/>
        <v>1.7566949152542375</v>
      </c>
      <c r="BC23" t="s">
        <v>387</v>
      </c>
      <c r="BD23">
        <v>589.16</v>
      </c>
      <c r="BE23">
        <f t="shared" si="34"/>
        <v>472.84000000000003</v>
      </c>
      <c r="BF23">
        <f t="shared" si="35"/>
        <v>0.64171340137442268</v>
      </c>
      <c r="BG23">
        <f t="shared" si="36"/>
        <v>0.79779768650174254</v>
      </c>
      <c r="BH23">
        <f t="shared" si="37"/>
        <v>0.60525267790826798</v>
      </c>
      <c r="BI23">
        <f t="shared" si="38"/>
        <v>0.78819684337246398</v>
      </c>
      <c r="BJ23">
        <v>1932</v>
      </c>
      <c r="BK23">
        <v>300</v>
      </c>
      <c r="BL23">
        <v>300</v>
      </c>
      <c r="BM23">
        <v>300</v>
      </c>
      <c r="BN23">
        <v>10201.5</v>
      </c>
      <c r="BO23">
        <v>970.96699999999998</v>
      </c>
      <c r="BP23">
        <v>-6.7983399999999999E-3</v>
      </c>
      <c r="BQ23">
        <v>-1.9054</v>
      </c>
      <c r="BR23" t="s">
        <v>345</v>
      </c>
      <c r="BS23" t="s">
        <v>345</v>
      </c>
      <c r="BT23" t="s">
        <v>345</v>
      </c>
      <c r="BU23" t="s">
        <v>345</v>
      </c>
      <c r="BV23" t="s">
        <v>345</v>
      </c>
      <c r="BW23" t="s">
        <v>345</v>
      </c>
      <c r="BX23" t="s">
        <v>345</v>
      </c>
      <c r="BY23" t="s">
        <v>345</v>
      </c>
      <c r="BZ23" t="s">
        <v>345</v>
      </c>
      <c r="CA23" t="s">
        <v>345</v>
      </c>
      <c r="CB23">
        <f t="shared" si="39"/>
        <v>2000.06</v>
      </c>
      <c r="CC23">
        <f t="shared" si="40"/>
        <v>1681.2471004248159</v>
      </c>
      <c r="CD23">
        <f t="shared" si="41"/>
        <v>0.84059833226244007</v>
      </c>
      <c r="CE23">
        <f t="shared" si="42"/>
        <v>0.19119666452488013</v>
      </c>
      <c r="CF23">
        <v>6</v>
      </c>
      <c r="CG23">
        <v>0.5</v>
      </c>
      <c r="CH23" t="s">
        <v>346</v>
      </c>
      <c r="CI23">
        <v>1566836862.0999999</v>
      </c>
      <c r="CJ23">
        <v>447.29</v>
      </c>
      <c r="CK23">
        <v>500.00599999999997</v>
      </c>
      <c r="CL23">
        <v>19.438600000000001</v>
      </c>
      <c r="CM23">
        <v>12.863</v>
      </c>
      <c r="CN23">
        <v>500.06599999999997</v>
      </c>
      <c r="CO23">
        <v>99.334900000000005</v>
      </c>
      <c r="CP23">
        <v>9.9997000000000003E-2</v>
      </c>
      <c r="CQ23">
        <v>26.648800000000001</v>
      </c>
      <c r="CR23">
        <v>27.079599999999999</v>
      </c>
      <c r="CS23">
        <v>999.9</v>
      </c>
      <c r="CT23">
        <v>0</v>
      </c>
      <c r="CU23">
        <v>0</v>
      </c>
      <c r="CV23">
        <v>10035.6</v>
      </c>
      <c r="CW23">
        <v>0</v>
      </c>
      <c r="CX23">
        <v>825.904</v>
      </c>
      <c r="CY23">
        <v>-52.715899999999998</v>
      </c>
      <c r="CZ23">
        <v>456.15699999999998</v>
      </c>
      <c r="DA23">
        <v>506.52199999999999</v>
      </c>
      <c r="DB23">
        <v>6.5755800000000004</v>
      </c>
      <c r="DC23">
        <v>451.291</v>
      </c>
      <c r="DD23">
        <v>500.00599999999997</v>
      </c>
      <c r="DE23">
        <v>19.678599999999999</v>
      </c>
      <c r="DF23">
        <v>12.863</v>
      </c>
      <c r="DG23">
        <v>1.93093</v>
      </c>
      <c r="DH23">
        <v>1.2777499999999999</v>
      </c>
      <c r="DI23">
        <v>16.889099999999999</v>
      </c>
      <c r="DJ23">
        <v>10.5396</v>
      </c>
      <c r="DK23">
        <v>2000.06</v>
      </c>
      <c r="DL23">
        <v>0.98000699999999996</v>
      </c>
      <c r="DM23">
        <v>1.9993E-2</v>
      </c>
      <c r="DN23">
        <v>0</v>
      </c>
      <c r="DO23">
        <v>759.08399999999995</v>
      </c>
      <c r="DP23">
        <v>4.9992900000000002</v>
      </c>
      <c r="DQ23">
        <v>18315.5</v>
      </c>
      <c r="DR23">
        <v>17314.900000000001</v>
      </c>
      <c r="DS23">
        <v>46.436999999999998</v>
      </c>
      <c r="DT23">
        <v>47.25</v>
      </c>
      <c r="DU23">
        <v>46.875</v>
      </c>
      <c r="DV23">
        <v>46.875</v>
      </c>
      <c r="DW23">
        <v>48.125</v>
      </c>
      <c r="DX23">
        <v>1955.17</v>
      </c>
      <c r="DY23">
        <v>39.89</v>
      </c>
      <c r="DZ23">
        <v>0</v>
      </c>
      <c r="EA23">
        <v>110.5</v>
      </c>
      <c r="EB23">
        <v>758.57223529411795</v>
      </c>
      <c r="EC23">
        <v>5.9242647307176703</v>
      </c>
      <c r="ED23">
        <v>557.25490280068595</v>
      </c>
      <c r="EE23">
        <v>18259.911764705899</v>
      </c>
      <c r="EF23">
        <v>10</v>
      </c>
      <c r="EG23">
        <v>1566836829.5999999</v>
      </c>
      <c r="EH23" t="s">
        <v>388</v>
      </c>
      <c r="EI23">
        <v>33</v>
      </c>
      <c r="EJ23">
        <v>-4.0010000000000003</v>
      </c>
      <c r="EK23">
        <v>-0.24</v>
      </c>
      <c r="EL23">
        <v>500</v>
      </c>
      <c r="EM23">
        <v>12</v>
      </c>
      <c r="EN23">
        <v>0.04</v>
      </c>
      <c r="EO23">
        <v>0.01</v>
      </c>
      <c r="EP23">
        <v>41.319866742009602</v>
      </c>
      <c r="EQ23">
        <v>-0.108107796832403</v>
      </c>
      <c r="ER23">
        <v>0.11103068306260901</v>
      </c>
      <c r="ES23">
        <v>1</v>
      </c>
      <c r="ET23">
        <v>0.35930052652939098</v>
      </c>
      <c r="EU23">
        <v>-5.2637289664924898E-3</v>
      </c>
      <c r="EV23">
        <v>5.5416271352752601E-3</v>
      </c>
      <c r="EW23">
        <v>1</v>
      </c>
      <c r="EX23">
        <v>2</v>
      </c>
      <c r="EY23">
        <v>2</v>
      </c>
      <c r="EZ23" t="s">
        <v>348</v>
      </c>
      <c r="FA23">
        <v>2.9357799999999998</v>
      </c>
      <c r="FB23">
        <v>2.6375500000000001</v>
      </c>
      <c r="FC23">
        <v>9.8580899999999999E-2</v>
      </c>
      <c r="FD23">
        <v>0.107933</v>
      </c>
      <c r="FE23">
        <v>9.40965E-2</v>
      </c>
      <c r="FF23">
        <v>6.9756100000000001E-2</v>
      </c>
      <c r="FG23">
        <v>32179.4</v>
      </c>
      <c r="FH23">
        <v>27896.1</v>
      </c>
      <c r="FI23">
        <v>31045.200000000001</v>
      </c>
      <c r="FJ23">
        <v>27412.9</v>
      </c>
      <c r="FK23">
        <v>39415.5</v>
      </c>
      <c r="FL23">
        <v>38538.6</v>
      </c>
      <c r="FM23">
        <v>43541.2</v>
      </c>
      <c r="FN23">
        <v>42301.8</v>
      </c>
      <c r="FO23">
        <v>2.00353</v>
      </c>
      <c r="FP23">
        <v>1.9144300000000001</v>
      </c>
      <c r="FQ23">
        <v>4.2457099999999998E-2</v>
      </c>
      <c r="FR23">
        <v>0</v>
      </c>
      <c r="FS23">
        <v>26.385000000000002</v>
      </c>
      <c r="FT23">
        <v>999.9</v>
      </c>
      <c r="FU23">
        <v>49.64</v>
      </c>
      <c r="FV23">
        <v>30.251999999999999</v>
      </c>
      <c r="FW23">
        <v>21.599499999999999</v>
      </c>
      <c r="FX23">
        <v>59.058300000000003</v>
      </c>
      <c r="FY23">
        <v>39.779600000000002</v>
      </c>
      <c r="FZ23">
        <v>1</v>
      </c>
      <c r="GA23">
        <v>9.7898899999999997E-2</v>
      </c>
      <c r="GB23">
        <v>3.0325099999999998</v>
      </c>
      <c r="GC23">
        <v>20.335799999999999</v>
      </c>
      <c r="GD23">
        <v>5.2409499999999998</v>
      </c>
      <c r="GE23">
        <v>12.0639</v>
      </c>
      <c r="GF23">
        <v>4.9714499999999999</v>
      </c>
      <c r="GG23">
        <v>3.2900299999999998</v>
      </c>
      <c r="GH23">
        <v>459.4</v>
      </c>
      <c r="GI23">
        <v>9999</v>
      </c>
      <c r="GJ23">
        <v>9999</v>
      </c>
      <c r="GK23">
        <v>9999</v>
      </c>
      <c r="GL23">
        <v>1.8870199999999999</v>
      </c>
      <c r="GM23">
        <v>1.8829499999999999</v>
      </c>
      <c r="GN23">
        <v>1.88151</v>
      </c>
      <c r="GO23">
        <v>1.88226</v>
      </c>
      <c r="GP23">
        <v>1.8776299999999999</v>
      </c>
      <c r="GQ23">
        <v>1.8794299999999999</v>
      </c>
      <c r="GR23">
        <v>1.8788100000000001</v>
      </c>
      <c r="GS23">
        <v>1.88595</v>
      </c>
      <c r="GT23" t="s">
        <v>349</v>
      </c>
      <c r="GU23" t="s">
        <v>19</v>
      </c>
      <c r="GV23" t="s">
        <v>19</v>
      </c>
      <c r="GW23" t="s">
        <v>19</v>
      </c>
      <c r="GX23" t="s">
        <v>350</v>
      </c>
      <c r="GY23" t="s">
        <v>351</v>
      </c>
      <c r="GZ23" t="s">
        <v>352</v>
      </c>
      <c r="HA23" t="s">
        <v>352</v>
      </c>
      <c r="HB23" t="s">
        <v>352</v>
      </c>
      <c r="HC23" t="s">
        <v>352</v>
      </c>
      <c r="HD23">
        <v>0</v>
      </c>
      <c r="HE23">
        <v>100</v>
      </c>
      <c r="HF23">
        <v>100</v>
      </c>
      <c r="HG23">
        <v>-4.0010000000000003</v>
      </c>
      <c r="HH23">
        <v>-0.24</v>
      </c>
      <c r="HI23">
        <v>2</v>
      </c>
      <c r="HJ23">
        <v>521.85900000000004</v>
      </c>
      <c r="HK23">
        <v>524.83100000000002</v>
      </c>
      <c r="HL23">
        <v>22.483799999999999</v>
      </c>
      <c r="HM23">
        <v>28.607600000000001</v>
      </c>
      <c r="HN23">
        <v>30.000900000000001</v>
      </c>
      <c r="HO23">
        <v>28.5183</v>
      </c>
      <c r="HP23">
        <v>28.5657</v>
      </c>
      <c r="HQ23">
        <v>23.1769</v>
      </c>
      <c r="HR23">
        <v>45.467500000000001</v>
      </c>
      <c r="HS23">
        <v>0</v>
      </c>
      <c r="HT23">
        <v>22.3993</v>
      </c>
      <c r="HU23">
        <v>500</v>
      </c>
      <c r="HV23">
        <v>12.912100000000001</v>
      </c>
      <c r="HW23">
        <v>100.715</v>
      </c>
      <c r="HX23">
        <v>101.907</v>
      </c>
    </row>
    <row r="24" spans="1:232" x14ac:dyDescent="0.25">
      <c r="A24">
        <v>9</v>
      </c>
      <c r="B24">
        <v>1566836960.5999999</v>
      </c>
      <c r="C24">
        <v>922.5</v>
      </c>
      <c r="D24" t="s">
        <v>389</v>
      </c>
      <c r="E24" t="s">
        <v>390</v>
      </c>
      <c r="G24">
        <v>1566836960.5999999</v>
      </c>
      <c r="H24">
        <f t="shared" si="0"/>
        <v>5.0823772652449266E-3</v>
      </c>
      <c r="I24">
        <f t="shared" si="1"/>
        <v>42.936593083243821</v>
      </c>
      <c r="J24">
        <f t="shared" si="2"/>
        <v>545.30799999999999</v>
      </c>
      <c r="K24">
        <f t="shared" si="3"/>
        <v>300.83479736925125</v>
      </c>
      <c r="L24">
        <f t="shared" si="4"/>
        <v>29.910311105019854</v>
      </c>
      <c r="M24">
        <f t="shared" si="5"/>
        <v>54.216905991883991</v>
      </c>
      <c r="N24">
        <f t="shared" si="6"/>
        <v>0.31458529020482578</v>
      </c>
      <c r="O24">
        <f t="shared" si="7"/>
        <v>2.2523204285320468</v>
      </c>
      <c r="P24">
        <f t="shared" si="8"/>
        <v>0.29205558868856479</v>
      </c>
      <c r="Q24">
        <f t="shared" si="9"/>
        <v>0.18442430931619461</v>
      </c>
      <c r="R24">
        <f t="shared" si="10"/>
        <v>321.43926188633634</v>
      </c>
      <c r="S24">
        <f t="shared" si="11"/>
        <v>27.15935211863286</v>
      </c>
      <c r="T24">
        <f t="shared" si="12"/>
        <v>27.088699999999999</v>
      </c>
      <c r="U24">
        <f t="shared" si="13"/>
        <v>3.5978480286121011</v>
      </c>
      <c r="V24">
        <f t="shared" si="14"/>
        <v>55.355324151534667</v>
      </c>
      <c r="W24">
        <f t="shared" si="15"/>
        <v>1.9156292794655996</v>
      </c>
      <c r="X24">
        <f t="shared" si="16"/>
        <v>3.460605296469013</v>
      </c>
      <c r="Y24">
        <f t="shared" si="17"/>
        <v>1.6822187491465015</v>
      </c>
      <c r="Z24">
        <f t="shared" si="18"/>
        <v>-224.13283739730127</v>
      </c>
      <c r="AA24">
        <f t="shared" si="19"/>
        <v>-80.263312401335767</v>
      </c>
      <c r="AB24">
        <f t="shared" si="20"/>
        <v>-7.6720576091581929</v>
      </c>
      <c r="AC24">
        <f t="shared" si="21"/>
        <v>9.3710544785411258</v>
      </c>
      <c r="AD24">
        <v>-4.1246245758479801E-2</v>
      </c>
      <c r="AE24">
        <v>4.6302524233478297E-2</v>
      </c>
      <c r="AF24">
        <v>3.4593701304364499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52692.923130049676</v>
      </c>
      <c r="AL24">
        <v>0</v>
      </c>
      <c r="AM24">
        <v>560.67588235294102</v>
      </c>
      <c r="AN24">
        <v>2927.61</v>
      </c>
      <c r="AO24">
        <f t="shared" si="25"/>
        <v>2366.9341176470589</v>
      </c>
      <c r="AP24">
        <f t="shared" si="26"/>
        <v>0.80848682633515356</v>
      </c>
      <c r="AQ24">
        <v>-1.0916802797921701</v>
      </c>
      <c r="AR24" t="s">
        <v>391</v>
      </c>
      <c r="AS24">
        <v>763.11158823529399</v>
      </c>
      <c r="AT24">
        <v>1085.8900000000001</v>
      </c>
      <c r="AU24">
        <f t="shared" si="27"/>
        <v>0.29724779836328363</v>
      </c>
      <c r="AV24">
        <v>0.5</v>
      </c>
      <c r="AW24">
        <f t="shared" si="28"/>
        <v>1681.1967004248286</v>
      </c>
      <c r="AX24">
        <f t="shared" si="29"/>
        <v>42.936593083243821</v>
      </c>
      <c r="AY24">
        <f t="shared" si="30"/>
        <v>249.86600890844861</v>
      </c>
      <c r="AZ24">
        <f t="shared" si="31"/>
        <v>0.45602224903074901</v>
      </c>
      <c r="BA24">
        <f t="shared" si="32"/>
        <v>2.6188650829442092E-2</v>
      </c>
      <c r="BB24">
        <f t="shared" si="33"/>
        <v>1.6960465608855408</v>
      </c>
      <c r="BC24" t="s">
        <v>392</v>
      </c>
      <c r="BD24">
        <v>590.70000000000005</v>
      </c>
      <c r="BE24">
        <f t="shared" si="34"/>
        <v>495.19000000000005</v>
      </c>
      <c r="BF24">
        <f t="shared" si="35"/>
        <v>0.65182740314769294</v>
      </c>
      <c r="BG24">
        <f t="shared" si="36"/>
        <v>0.78810052590814372</v>
      </c>
      <c r="BH24">
        <f t="shared" si="37"/>
        <v>0.6145653761379114</v>
      </c>
      <c r="BI24">
        <f t="shared" si="38"/>
        <v>0.77810361778503245</v>
      </c>
      <c r="BJ24">
        <v>1934</v>
      </c>
      <c r="BK24">
        <v>300</v>
      </c>
      <c r="BL24">
        <v>300</v>
      </c>
      <c r="BM24">
        <v>300</v>
      </c>
      <c r="BN24">
        <v>10200.9</v>
      </c>
      <c r="BO24">
        <v>986.23699999999997</v>
      </c>
      <c r="BP24">
        <v>-6.7975700000000002E-3</v>
      </c>
      <c r="BQ24">
        <v>-2.2490199999999998</v>
      </c>
      <c r="BR24" t="s">
        <v>345</v>
      </c>
      <c r="BS24" t="s">
        <v>345</v>
      </c>
      <c r="BT24" t="s">
        <v>345</v>
      </c>
      <c r="BU24" t="s">
        <v>345</v>
      </c>
      <c r="BV24" t="s">
        <v>345</v>
      </c>
      <c r="BW24" t="s">
        <v>345</v>
      </c>
      <c r="BX24" t="s">
        <v>345</v>
      </c>
      <c r="BY24" t="s">
        <v>345</v>
      </c>
      <c r="BZ24" t="s">
        <v>345</v>
      </c>
      <c r="CA24" t="s">
        <v>345</v>
      </c>
      <c r="CB24">
        <f t="shared" si="39"/>
        <v>2000</v>
      </c>
      <c r="CC24">
        <f t="shared" si="40"/>
        <v>1681.1967004248286</v>
      </c>
      <c r="CD24">
        <f t="shared" si="41"/>
        <v>0.84059835021241425</v>
      </c>
      <c r="CE24">
        <f t="shared" si="42"/>
        <v>0.19119670042482864</v>
      </c>
      <c r="CF24">
        <v>6</v>
      </c>
      <c r="CG24">
        <v>0.5</v>
      </c>
      <c r="CH24" t="s">
        <v>346</v>
      </c>
      <c r="CI24">
        <v>1566836960.5999999</v>
      </c>
      <c r="CJ24">
        <v>545.30799999999999</v>
      </c>
      <c r="CK24">
        <v>600.149</v>
      </c>
      <c r="CL24">
        <v>19.267199999999999</v>
      </c>
      <c r="CM24">
        <v>13.286799999999999</v>
      </c>
      <c r="CN24">
        <v>500.07900000000001</v>
      </c>
      <c r="CO24">
        <v>99.324299999999994</v>
      </c>
      <c r="CP24">
        <v>0.100073</v>
      </c>
      <c r="CQ24">
        <v>26.427700000000002</v>
      </c>
      <c r="CR24">
        <v>27.088699999999999</v>
      </c>
      <c r="CS24">
        <v>999.9</v>
      </c>
      <c r="CT24">
        <v>0</v>
      </c>
      <c r="CU24">
        <v>0</v>
      </c>
      <c r="CV24">
        <v>10014.4</v>
      </c>
      <c r="CW24">
        <v>0</v>
      </c>
      <c r="CX24">
        <v>966.30600000000004</v>
      </c>
      <c r="CY24">
        <v>-54.841900000000003</v>
      </c>
      <c r="CZ24">
        <v>556.02099999999996</v>
      </c>
      <c r="DA24">
        <v>608.23099999999999</v>
      </c>
      <c r="DB24">
        <v>5.9803899999999999</v>
      </c>
      <c r="DC24">
        <v>549.76499999999999</v>
      </c>
      <c r="DD24">
        <v>600.149</v>
      </c>
      <c r="DE24">
        <v>19.498200000000001</v>
      </c>
      <c r="DF24">
        <v>13.286799999999999</v>
      </c>
      <c r="DG24">
        <v>1.9137</v>
      </c>
      <c r="DH24">
        <v>1.3197000000000001</v>
      </c>
      <c r="DI24">
        <v>16.747800000000002</v>
      </c>
      <c r="DJ24">
        <v>11.0251</v>
      </c>
      <c r="DK24">
        <v>2000</v>
      </c>
      <c r="DL24">
        <v>0.98000699999999996</v>
      </c>
      <c r="DM24">
        <v>1.9993E-2</v>
      </c>
      <c r="DN24">
        <v>0</v>
      </c>
      <c r="DO24">
        <v>763.15099999999995</v>
      </c>
      <c r="DP24">
        <v>4.9992900000000002</v>
      </c>
      <c r="DQ24">
        <v>19001.099999999999</v>
      </c>
      <c r="DR24">
        <v>17314.5</v>
      </c>
      <c r="DS24">
        <v>46.561999999999998</v>
      </c>
      <c r="DT24">
        <v>47.375</v>
      </c>
      <c r="DU24">
        <v>47.125</v>
      </c>
      <c r="DV24">
        <v>47.436999999999998</v>
      </c>
      <c r="DW24">
        <v>48.375</v>
      </c>
      <c r="DX24">
        <v>1955.11</v>
      </c>
      <c r="DY24">
        <v>39.89</v>
      </c>
      <c r="DZ24">
        <v>0</v>
      </c>
      <c r="EA24">
        <v>97.900000095367403</v>
      </c>
      <c r="EB24">
        <v>763.11158823529399</v>
      </c>
      <c r="EC24">
        <v>1.6870097838534699</v>
      </c>
      <c r="ED24">
        <v>3224.4362687913499</v>
      </c>
      <c r="EE24">
        <v>18740.5647058824</v>
      </c>
      <c r="EF24">
        <v>10</v>
      </c>
      <c r="EG24">
        <v>1566836927.5999999</v>
      </c>
      <c r="EH24" t="s">
        <v>393</v>
      </c>
      <c r="EI24">
        <v>34</v>
      </c>
      <c r="EJ24">
        <v>-4.4569999999999999</v>
      </c>
      <c r="EK24">
        <v>-0.23100000000000001</v>
      </c>
      <c r="EL24">
        <v>600</v>
      </c>
      <c r="EM24">
        <v>13</v>
      </c>
      <c r="EN24">
        <v>0.06</v>
      </c>
      <c r="EO24">
        <v>0.02</v>
      </c>
      <c r="EP24">
        <v>42.7358792869761</v>
      </c>
      <c r="EQ24">
        <v>7.3655443828121697E-2</v>
      </c>
      <c r="ER24">
        <v>0.11088500740504401</v>
      </c>
      <c r="ES24">
        <v>1</v>
      </c>
      <c r="ET24">
        <v>0.32051958069968201</v>
      </c>
      <c r="EU24">
        <v>-2.0259412467307399E-2</v>
      </c>
      <c r="EV24">
        <v>4.24487168386281E-3</v>
      </c>
      <c r="EW24">
        <v>1</v>
      </c>
      <c r="EX24">
        <v>2</v>
      </c>
      <c r="EY24">
        <v>2</v>
      </c>
      <c r="EZ24" t="s">
        <v>348</v>
      </c>
      <c r="FA24">
        <v>2.9356</v>
      </c>
      <c r="FB24">
        <v>2.6376200000000001</v>
      </c>
      <c r="FC24">
        <v>0.113858</v>
      </c>
      <c r="FD24">
        <v>0.122971</v>
      </c>
      <c r="FE24">
        <v>9.3433699999999995E-2</v>
      </c>
      <c r="FF24">
        <v>7.1435700000000005E-2</v>
      </c>
      <c r="FG24">
        <v>31623.4</v>
      </c>
      <c r="FH24">
        <v>27419.599999999999</v>
      </c>
      <c r="FI24">
        <v>31035.200000000001</v>
      </c>
      <c r="FJ24">
        <v>27407.200000000001</v>
      </c>
      <c r="FK24">
        <v>39435.1</v>
      </c>
      <c r="FL24">
        <v>38462.699999999997</v>
      </c>
      <c r="FM24">
        <v>43528.800000000003</v>
      </c>
      <c r="FN24">
        <v>42293.599999999999</v>
      </c>
      <c r="FO24">
        <v>2.0012500000000002</v>
      </c>
      <c r="FP24">
        <v>1.91313</v>
      </c>
      <c r="FQ24">
        <v>4.4871099999999997E-2</v>
      </c>
      <c r="FR24">
        <v>0</v>
      </c>
      <c r="FS24">
        <v>26.354600000000001</v>
      </c>
      <c r="FT24">
        <v>999.9</v>
      </c>
      <c r="FU24">
        <v>49.64</v>
      </c>
      <c r="FV24">
        <v>30.312999999999999</v>
      </c>
      <c r="FW24">
        <v>21.6784</v>
      </c>
      <c r="FX24">
        <v>58.948300000000003</v>
      </c>
      <c r="FY24">
        <v>39.691499999999998</v>
      </c>
      <c r="FZ24">
        <v>1</v>
      </c>
      <c r="GA24">
        <v>0.110081</v>
      </c>
      <c r="GB24">
        <v>3.6805599999999998</v>
      </c>
      <c r="GC24">
        <v>20.322500000000002</v>
      </c>
      <c r="GD24">
        <v>5.2355600000000004</v>
      </c>
      <c r="GE24">
        <v>12.064299999999999</v>
      </c>
      <c r="GF24">
        <v>4.9716500000000003</v>
      </c>
      <c r="GG24">
        <v>3.29</v>
      </c>
      <c r="GH24">
        <v>459.5</v>
      </c>
      <c r="GI24">
        <v>9999</v>
      </c>
      <c r="GJ24">
        <v>9999</v>
      </c>
      <c r="GK24">
        <v>9999</v>
      </c>
      <c r="GL24">
        <v>1.88697</v>
      </c>
      <c r="GM24">
        <v>1.8829499999999999</v>
      </c>
      <c r="GN24">
        <v>1.8814900000000001</v>
      </c>
      <c r="GO24">
        <v>1.88228</v>
      </c>
      <c r="GP24">
        <v>1.87761</v>
      </c>
      <c r="GQ24">
        <v>1.8794299999999999</v>
      </c>
      <c r="GR24">
        <v>1.8788100000000001</v>
      </c>
      <c r="GS24">
        <v>1.88592</v>
      </c>
      <c r="GT24" t="s">
        <v>349</v>
      </c>
      <c r="GU24" t="s">
        <v>19</v>
      </c>
      <c r="GV24" t="s">
        <v>19</v>
      </c>
      <c r="GW24" t="s">
        <v>19</v>
      </c>
      <c r="GX24" t="s">
        <v>350</v>
      </c>
      <c r="GY24" t="s">
        <v>351</v>
      </c>
      <c r="GZ24" t="s">
        <v>352</v>
      </c>
      <c r="HA24" t="s">
        <v>352</v>
      </c>
      <c r="HB24" t="s">
        <v>352</v>
      </c>
      <c r="HC24" t="s">
        <v>352</v>
      </c>
      <c r="HD24">
        <v>0</v>
      </c>
      <c r="HE24">
        <v>100</v>
      </c>
      <c r="HF24">
        <v>100</v>
      </c>
      <c r="HG24">
        <v>-4.4569999999999999</v>
      </c>
      <c r="HH24">
        <v>-0.23100000000000001</v>
      </c>
      <c r="HI24">
        <v>2</v>
      </c>
      <c r="HJ24">
        <v>521.50300000000004</v>
      </c>
      <c r="HK24">
        <v>525.06700000000001</v>
      </c>
      <c r="HL24">
        <v>21.813600000000001</v>
      </c>
      <c r="HM24">
        <v>28.758700000000001</v>
      </c>
      <c r="HN24">
        <v>30.000800000000002</v>
      </c>
      <c r="HO24">
        <v>28.6477</v>
      </c>
      <c r="HP24">
        <v>28.692399999999999</v>
      </c>
      <c r="HQ24">
        <v>26.847999999999999</v>
      </c>
      <c r="HR24">
        <v>44.242800000000003</v>
      </c>
      <c r="HS24">
        <v>0</v>
      </c>
      <c r="HT24">
        <v>21.777100000000001</v>
      </c>
      <c r="HU24">
        <v>600</v>
      </c>
      <c r="HV24">
        <v>13.2842</v>
      </c>
      <c r="HW24">
        <v>100.685</v>
      </c>
      <c r="HX24">
        <v>101.886</v>
      </c>
    </row>
    <row r="25" spans="1:232" x14ac:dyDescent="0.25">
      <c r="A25">
        <v>10</v>
      </c>
      <c r="B25">
        <v>1566837072.0999999</v>
      </c>
      <c r="C25">
        <v>1034</v>
      </c>
      <c r="D25" t="s">
        <v>394</v>
      </c>
      <c r="E25" t="s">
        <v>395</v>
      </c>
      <c r="G25">
        <v>1566837072.0999999</v>
      </c>
      <c r="H25">
        <f t="shared" si="0"/>
        <v>4.3718680652431669E-3</v>
      </c>
      <c r="I25">
        <f t="shared" si="1"/>
        <v>43.265597785094876</v>
      </c>
      <c r="J25">
        <f t="shared" si="2"/>
        <v>644.68299999999999</v>
      </c>
      <c r="K25">
        <f t="shared" si="3"/>
        <v>351.51316718665299</v>
      </c>
      <c r="L25">
        <f t="shared" si="4"/>
        <v>34.948290095074803</v>
      </c>
      <c r="M25">
        <f t="shared" si="5"/>
        <v>64.095944637542999</v>
      </c>
      <c r="N25">
        <f t="shared" si="6"/>
        <v>0.26169669330718304</v>
      </c>
      <c r="O25">
        <f t="shared" si="7"/>
        <v>2.2462617350896661</v>
      </c>
      <c r="P25">
        <f t="shared" si="8"/>
        <v>0.24586186954306338</v>
      </c>
      <c r="Q25">
        <f t="shared" si="9"/>
        <v>0.15500645633975502</v>
      </c>
      <c r="R25">
        <f t="shared" si="10"/>
        <v>321.44189215388514</v>
      </c>
      <c r="S25">
        <f t="shared" si="11"/>
        <v>27.037456118701702</v>
      </c>
      <c r="T25">
        <f t="shared" si="12"/>
        <v>27.074300000000001</v>
      </c>
      <c r="U25">
        <f t="shared" si="13"/>
        <v>3.5948082920048203</v>
      </c>
      <c r="V25">
        <f t="shared" si="14"/>
        <v>55.362088679441158</v>
      </c>
      <c r="W25">
        <f t="shared" si="15"/>
        <v>1.8755343764703001</v>
      </c>
      <c r="X25">
        <f t="shared" si="16"/>
        <v>3.3877594238361604</v>
      </c>
      <c r="Y25">
        <f t="shared" si="17"/>
        <v>1.7192739155345202</v>
      </c>
      <c r="Z25">
        <f t="shared" si="18"/>
        <v>-192.79938167722366</v>
      </c>
      <c r="AA25">
        <f t="shared" si="19"/>
        <v>-121.92394580825696</v>
      </c>
      <c r="AB25">
        <f t="shared" si="20"/>
        <v>-11.663797119354673</v>
      </c>
      <c r="AC25">
        <f t="shared" si="21"/>
        <v>-4.9452324509501722</v>
      </c>
      <c r="AD25">
        <v>-4.1083183322614E-2</v>
      </c>
      <c r="AE25">
        <v>4.6119472364164998E-2</v>
      </c>
      <c r="AF25">
        <v>3.44853950051878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52556.261388476822</v>
      </c>
      <c r="AL25">
        <v>0</v>
      </c>
      <c r="AM25">
        <v>560.67588235294102</v>
      </c>
      <c r="AN25">
        <v>2927.61</v>
      </c>
      <c r="AO25">
        <f t="shared" si="25"/>
        <v>2366.9341176470589</v>
      </c>
      <c r="AP25">
        <f t="shared" si="26"/>
        <v>0.80848682633515356</v>
      </c>
      <c r="AQ25">
        <v>-1.0916802797921701</v>
      </c>
      <c r="AR25" t="s">
        <v>396</v>
      </c>
      <c r="AS25">
        <v>764.51535294117696</v>
      </c>
      <c r="AT25">
        <v>1090.9000000000001</v>
      </c>
      <c r="AU25">
        <f t="shared" si="27"/>
        <v>0.29918841970741872</v>
      </c>
      <c r="AV25">
        <v>0.5</v>
      </c>
      <c r="AW25">
        <f t="shared" si="28"/>
        <v>1681.2132004247178</v>
      </c>
      <c r="AX25">
        <f t="shared" si="29"/>
        <v>43.265597785094876</v>
      </c>
      <c r="AY25">
        <f t="shared" si="30"/>
        <v>251.49976031316157</v>
      </c>
      <c r="AZ25">
        <f t="shared" si="31"/>
        <v>0.45657713814281786</v>
      </c>
      <c r="BA25">
        <f t="shared" si="32"/>
        <v>2.6384088617482458E-2</v>
      </c>
      <c r="BB25">
        <f t="shared" si="33"/>
        <v>1.6836648638738656</v>
      </c>
      <c r="BC25" t="s">
        <v>397</v>
      </c>
      <c r="BD25">
        <v>592.82000000000005</v>
      </c>
      <c r="BE25">
        <f t="shared" si="34"/>
        <v>498.08000000000004</v>
      </c>
      <c r="BF25">
        <f t="shared" si="35"/>
        <v>0.65528559078626547</v>
      </c>
      <c r="BG25">
        <f t="shared" si="36"/>
        <v>0.78667032152784622</v>
      </c>
      <c r="BH25">
        <f t="shared" si="37"/>
        <v>0.61555979103176017</v>
      </c>
      <c r="BI25">
        <f t="shared" si="38"/>
        <v>0.77598695557519437</v>
      </c>
      <c r="BJ25">
        <v>1936</v>
      </c>
      <c r="BK25">
        <v>300</v>
      </c>
      <c r="BL25">
        <v>300</v>
      </c>
      <c r="BM25">
        <v>300</v>
      </c>
      <c r="BN25">
        <v>10199.9</v>
      </c>
      <c r="BO25">
        <v>992.11800000000005</v>
      </c>
      <c r="BP25">
        <v>-6.79731E-3</v>
      </c>
      <c r="BQ25">
        <v>-0.76116899999999998</v>
      </c>
      <c r="BR25" t="s">
        <v>345</v>
      </c>
      <c r="BS25" t="s">
        <v>345</v>
      </c>
      <c r="BT25" t="s">
        <v>345</v>
      </c>
      <c r="BU25" t="s">
        <v>345</v>
      </c>
      <c r="BV25" t="s">
        <v>345</v>
      </c>
      <c r="BW25" t="s">
        <v>345</v>
      </c>
      <c r="BX25" t="s">
        <v>345</v>
      </c>
      <c r="BY25" t="s">
        <v>345</v>
      </c>
      <c r="BZ25" t="s">
        <v>345</v>
      </c>
      <c r="CA25" t="s">
        <v>345</v>
      </c>
      <c r="CB25">
        <f t="shared" si="39"/>
        <v>2000.02</v>
      </c>
      <c r="CC25">
        <f t="shared" si="40"/>
        <v>1681.2132004247178</v>
      </c>
      <c r="CD25">
        <f t="shared" si="41"/>
        <v>0.8405981942304166</v>
      </c>
      <c r="CE25">
        <f t="shared" si="42"/>
        <v>0.19119638846083331</v>
      </c>
      <c r="CF25">
        <v>6</v>
      </c>
      <c r="CG25">
        <v>0.5</v>
      </c>
      <c r="CH25" t="s">
        <v>346</v>
      </c>
      <c r="CI25">
        <v>1566837072.0999999</v>
      </c>
      <c r="CJ25">
        <v>644.68299999999999</v>
      </c>
      <c r="CK25">
        <v>699.98199999999997</v>
      </c>
      <c r="CL25">
        <v>18.8643</v>
      </c>
      <c r="CM25">
        <v>13.7172</v>
      </c>
      <c r="CN25">
        <v>500.017</v>
      </c>
      <c r="CO25">
        <v>99.322400000000002</v>
      </c>
      <c r="CP25">
        <v>0.100021</v>
      </c>
      <c r="CQ25">
        <v>26.067499999999999</v>
      </c>
      <c r="CR25">
        <v>27.074300000000001</v>
      </c>
      <c r="CS25">
        <v>999.9</v>
      </c>
      <c r="CT25">
        <v>0</v>
      </c>
      <c r="CU25">
        <v>0</v>
      </c>
      <c r="CV25">
        <v>9975</v>
      </c>
      <c r="CW25">
        <v>0</v>
      </c>
      <c r="CX25">
        <v>739.28599999999994</v>
      </c>
      <c r="CY25">
        <v>-55.298900000000003</v>
      </c>
      <c r="CZ25">
        <v>657.07799999999997</v>
      </c>
      <c r="DA25">
        <v>709.71699999999998</v>
      </c>
      <c r="DB25">
        <v>5.1471499999999999</v>
      </c>
      <c r="DC25">
        <v>649.40700000000004</v>
      </c>
      <c r="DD25">
        <v>699.98199999999997</v>
      </c>
      <c r="DE25">
        <v>19.0913</v>
      </c>
      <c r="DF25">
        <v>13.7172</v>
      </c>
      <c r="DG25">
        <v>1.87365</v>
      </c>
      <c r="DH25">
        <v>1.36242</v>
      </c>
      <c r="DI25">
        <v>16.415099999999999</v>
      </c>
      <c r="DJ25">
        <v>11.505699999999999</v>
      </c>
      <c r="DK25">
        <v>2000.02</v>
      </c>
      <c r="DL25">
        <v>0.98001000000000005</v>
      </c>
      <c r="DM25">
        <v>1.9990299999999999E-2</v>
      </c>
      <c r="DN25">
        <v>0</v>
      </c>
      <c r="DO25">
        <v>764.78800000000001</v>
      </c>
      <c r="DP25">
        <v>4.9992900000000002</v>
      </c>
      <c r="DQ25">
        <v>18206.2</v>
      </c>
      <c r="DR25">
        <v>17314.599999999999</v>
      </c>
      <c r="DS25">
        <v>46.811999999999998</v>
      </c>
      <c r="DT25">
        <v>47.436999999999998</v>
      </c>
      <c r="DU25">
        <v>47.311999999999998</v>
      </c>
      <c r="DV25">
        <v>47.125</v>
      </c>
      <c r="DW25">
        <v>48.686999999999998</v>
      </c>
      <c r="DX25">
        <v>1955.14</v>
      </c>
      <c r="DY25">
        <v>39.880000000000003</v>
      </c>
      <c r="DZ25">
        <v>0</v>
      </c>
      <c r="EA25">
        <v>111</v>
      </c>
      <c r="EB25">
        <v>764.51535294117696</v>
      </c>
      <c r="EC25">
        <v>2.98308820038763</v>
      </c>
      <c r="ED25">
        <v>-161.17647025752899</v>
      </c>
      <c r="EE25">
        <v>18220.7</v>
      </c>
      <c r="EF25">
        <v>10</v>
      </c>
      <c r="EG25">
        <v>1566837036.5999999</v>
      </c>
      <c r="EH25" t="s">
        <v>398</v>
      </c>
      <c r="EI25">
        <v>35</v>
      </c>
      <c r="EJ25">
        <v>-4.7240000000000002</v>
      </c>
      <c r="EK25">
        <v>-0.22700000000000001</v>
      </c>
      <c r="EL25">
        <v>700</v>
      </c>
      <c r="EM25">
        <v>13</v>
      </c>
      <c r="EN25">
        <v>0.06</v>
      </c>
      <c r="EO25">
        <v>0.02</v>
      </c>
      <c r="EP25">
        <v>43.289193567728098</v>
      </c>
      <c r="EQ25">
        <v>-0.28044017746850203</v>
      </c>
      <c r="ER25">
        <v>0.116691920436299</v>
      </c>
      <c r="ES25">
        <v>1</v>
      </c>
      <c r="ET25">
        <v>0.26747609127666899</v>
      </c>
      <c r="EU25">
        <v>-3.3474296356078598E-2</v>
      </c>
      <c r="EV25">
        <v>3.6193392547465598E-3</v>
      </c>
      <c r="EW25">
        <v>1</v>
      </c>
      <c r="EX25">
        <v>2</v>
      </c>
      <c r="EY25">
        <v>2</v>
      </c>
      <c r="EZ25" t="s">
        <v>348</v>
      </c>
      <c r="FA25">
        <v>2.9352</v>
      </c>
      <c r="FB25">
        <v>2.6375700000000002</v>
      </c>
      <c r="FC25">
        <v>0.127968</v>
      </c>
      <c r="FD25">
        <v>0.13673099999999999</v>
      </c>
      <c r="FE25">
        <v>9.1983200000000001E-2</v>
      </c>
      <c r="FF25">
        <v>7.3121599999999995E-2</v>
      </c>
      <c r="FG25">
        <v>31108.3</v>
      </c>
      <c r="FH25">
        <v>26981.9</v>
      </c>
      <c r="FI25">
        <v>31024.2</v>
      </c>
      <c r="FJ25">
        <v>27400.3</v>
      </c>
      <c r="FK25">
        <v>39487.1</v>
      </c>
      <c r="FL25">
        <v>38385.199999999997</v>
      </c>
      <c r="FM25">
        <v>43514.3</v>
      </c>
      <c r="FN25">
        <v>42284</v>
      </c>
      <c r="FO25">
        <v>1.99888</v>
      </c>
      <c r="FP25">
        <v>1.9114199999999999</v>
      </c>
      <c r="FQ25">
        <v>4.64544E-2</v>
      </c>
      <c r="FR25">
        <v>0</v>
      </c>
      <c r="FS25">
        <v>26.3142</v>
      </c>
      <c r="FT25">
        <v>999.9</v>
      </c>
      <c r="FU25">
        <v>49.664000000000001</v>
      </c>
      <c r="FV25">
        <v>30.382999999999999</v>
      </c>
      <c r="FW25">
        <v>21.776</v>
      </c>
      <c r="FX25">
        <v>59.598300000000002</v>
      </c>
      <c r="FY25">
        <v>39.767600000000002</v>
      </c>
      <c r="FZ25">
        <v>1</v>
      </c>
      <c r="GA25">
        <v>0.124235</v>
      </c>
      <c r="GB25">
        <v>4.2638800000000003</v>
      </c>
      <c r="GC25">
        <v>20.309200000000001</v>
      </c>
      <c r="GD25">
        <v>5.23691</v>
      </c>
      <c r="GE25">
        <v>12.0642</v>
      </c>
      <c r="GF25">
        <v>4.9703499999999998</v>
      </c>
      <c r="GG25">
        <v>3.2900299999999998</v>
      </c>
      <c r="GH25">
        <v>459.5</v>
      </c>
      <c r="GI25">
        <v>9999</v>
      </c>
      <c r="GJ25">
        <v>9999</v>
      </c>
      <c r="GK25">
        <v>9999</v>
      </c>
      <c r="GL25">
        <v>1.88697</v>
      </c>
      <c r="GM25">
        <v>1.8829400000000001</v>
      </c>
      <c r="GN25">
        <v>1.88148</v>
      </c>
      <c r="GO25">
        <v>1.8822700000000001</v>
      </c>
      <c r="GP25">
        <v>1.8775900000000001</v>
      </c>
      <c r="GQ25">
        <v>1.8794299999999999</v>
      </c>
      <c r="GR25">
        <v>1.8788100000000001</v>
      </c>
      <c r="GS25">
        <v>1.8858900000000001</v>
      </c>
      <c r="GT25" t="s">
        <v>349</v>
      </c>
      <c r="GU25" t="s">
        <v>19</v>
      </c>
      <c r="GV25" t="s">
        <v>19</v>
      </c>
      <c r="GW25" t="s">
        <v>19</v>
      </c>
      <c r="GX25" t="s">
        <v>350</v>
      </c>
      <c r="GY25" t="s">
        <v>351</v>
      </c>
      <c r="GZ25" t="s">
        <v>352</v>
      </c>
      <c r="HA25" t="s">
        <v>352</v>
      </c>
      <c r="HB25" t="s">
        <v>352</v>
      </c>
      <c r="HC25" t="s">
        <v>352</v>
      </c>
      <c r="HD25">
        <v>0</v>
      </c>
      <c r="HE25">
        <v>100</v>
      </c>
      <c r="HF25">
        <v>100</v>
      </c>
      <c r="HG25">
        <v>-4.7240000000000002</v>
      </c>
      <c r="HH25">
        <v>-0.22700000000000001</v>
      </c>
      <c r="HI25">
        <v>2</v>
      </c>
      <c r="HJ25">
        <v>521.27499999999998</v>
      </c>
      <c r="HK25">
        <v>525.26099999999997</v>
      </c>
      <c r="HL25">
        <v>20.973400000000002</v>
      </c>
      <c r="HM25">
        <v>28.932300000000001</v>
      </c>
      <c r="HN25">
        <v>30.000900000000001</v>
      </c>
      <c r="HO25">
        <v>28.800599999999999</v>
      </c>
      <c r="HP25">
        <v>28.8461</v>
      </c>
      <c r="HQ25">
        <v>30.433</v>
      </c>
      <c r="HR25">
        <v>42.833199999999998</v>
      </c>
      <c r="HS25">
        <v>0</v>
      </c>
      <c r="HT25">
        <v>20.899100000000001</v>
      </c>
      <c r="HU25">
        <v>700</v>
      </c>
      <c r="HV25">
        <v>13.6869</v>
      </c>
      <c r="HW25">
        <v>100.65</v>
      </c>
      <c r="HX25">
        <v>101.86199999999999</v>
      </c>
    </row>
    <row r="26" spans="1:232" x14ac:dyDescent="0.25">
      <c r="A26">
        <v>11</v>
      </c>
      <c r="B26">
        <v>1566837172.5999999</v>
      </c>
      <c r="C26">
        <v>1134.5</v>
      </c>
      <c r="D26" t="s">
        <v>399</v>
      </c>
      <c r="E26" t="s">
        <v>400</v>
      </c>
      <c r="G26">
        <v>1566837172.5999999</v>
      </c>
      <c r="H26">
        <f t="shared" si="0"/>
        <v>4.0034272462453188E-3</v>
      </c>
      <c r="I26">
        <f t="shared" si="1"/>
        <v>43.749357352384749</v>
      </c>
      <c r="J26">
        <f t="shared" si="2"/>
        <v>744.01499999999999</v>
      </c>
      <c r="K26">
        <f t="shared" si="3"/>
        <v>415.36211855329651</v>
      </c>
      <c r="L26">
        <f t="shared" si="4"/>
        <v>41.29529476541272</v>
      </c>
      <c r="M26">
        <f t="shared" si="5"/>
        <v>73.969958651744989</v>
      </c>
      <c r="N26">
        <f t="shared" si="6"/>
        <v>0.2353512978781728</v>
      </c>
      <c r="O26">
        <f t="shared" si="7"/>
        <v>2.2605549621537713</v>
      </c>
      <c r="P26">
        <f t="shared" si="8"/>
        <v>0.22253667972227129</v>
      </c>
      <c r="Q26">
        <f t="shared" si="9"/>
        <v>0.14017859244724318</v>
      </c>
      <c r="R26">
        <f t="shared" si="10"/>
        <v>321.42274023981867</v>
      </c>
      <c r="S26">
        <f t="shared" si="11"/>
        <v>26.920931561164622</v>
      </c>
      <c r="T26">
        <f t="shared" si="12"/>
        <v>27.0566</v>
      </c>
      <c r="U26">
        <f t="shared" si="13"/>
        <v>3.5910750204962514</v>
      </c>
      <c r="V26">
        <f t="shared" si="14"/>
        <v>55.410058040576459</v>
      </c>
      <c r="W26">
        <f t="shared" si="15"/>
        <v>1.8514685174140995</v>
      </c>
      <c r="X26">
        <f t="shared" si="16"/>
        <v>3.3413942935383316</v>
      </c>
      <c r="Y26">
        <f t="shared" si="17"/>
        <v>1.7396065030821519</v>
      </c>
      <c r="Z26">
        <f t="shared" si="18"/>
        <v>-176.55114155941857</v>
      </c>
      <c r="AA26">
        <f t="shared" si="19"/>
        <v>-148.91422270028067</v>
      </c>
      <c r="AB26">
        <f t="shared" si="20"/>
        <v>-14.138005602648942</v>
      </c>
      <c r="AC26">
        <f t="shared" si="21"/>
        <v>-18.180629622529523</v>
      </c>
      <c r="AD26">
        <v>-4.1468507339195299E-2</v>
      </c>
      <c r="AE26">
        <v>4.6552032329015301E-2</v>
      </c>
      <c r="AF26">
        <v>3.47410903239071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53069.953334713413</v>
      </c>
      <c r="AL26">
        <v>0</v>
      </c>
      <c r="AM26">
        <v>560.67588235294102</v>
      </c>
      <c r="AN26">
        <v>2927.61</v>
      </c>
      <c r="AO26">
        <f t="shared" si="25"/>
        <v>2366.9341176470589</v>
      </c>
      <c r="AP26">
        <f t="shared" si="26"/>
        <v>0.80848682633515356</v>
      </c>
      <c r="AQ26">
        <v>-1.0916802797921701</v>
      </c>
      <c r="AR26" t="s">
        <v>401</v>
      </c>
      <c r="AS26">
        <v>764.83976470588198</v>
      </c>
      <c r="AT26">
        <v>1094.1600000000001</v>
      </c>
      <c r="AU26">
        <f t="shared" si="27"/>
        <v>0.30097996206598499</v>
      </c>
      <c r="AV26">
        <v>0.5</v>
      </c>
      <c r="AW26">
        <f t="shared" si="28"/>
        <v>1681.1124004247433</v>
      </c>
      <c r="AX26">
        <f t="shared" si="29"/>
        <v>43.749357352384749</v>
      </c>
      <c r="AY26">
        <f t="shared" si="30"/>
        <v>252.99057325424809</v>
      </c>
      <c r="AZ26">
        <f t="shared" si="31"/>
        <v>0.4581231264166119</v>
      </c>
      <c r="BA26">
        <f t="shared" si="32"/>
        <v>2.6673432199326802E-2</v>
      </c>
      <c r="BB26">
        <f t="shared" si="33"/>
        <v>1.675669006361044</v>
      </c>
      <c r="BC26" t="s">
        <v>402</v>
      </c>
      <c r="BD26">
        <v>592.9</v>
      </c>
      <c r="BE26">
        <f t="shared" si="34"/>
        <v>501.2600000000001</v>
      </c>
      <c r="BF26">
        <f t="shared" si="35"/>
        <v>0.65698486871906403</v>
      </c>
      <c r="BG26">
        <f t="shared" si="36"/>
        <v>0.78530095814897782</v>
      </c>
      <c r="BH26">
        <f t="shared" si="37"/>
        <v>0.61730091749795801</v>
      </c>
      <c r="BI26">
        <f t="shared" si="38"/>
        <v>0.77460964643266494</v>
      </c>
      <c r="BJ26">
        <v>1938</v>
      </c>
      <c r="BK26">
        <v>300</v>
      </c>
      <c r="BL26">
        <v>300</v>
      </c>
      <c r="BM26">
        <v>300</v>
      </c>
      <c r="BN26">
        <v>10199.4</v>
      </c>
      <c r="BO26">
        <v>994.97199999999998</v>
      </c>
      <c r="BP26">
        <v>-6.7968799999999999E-3</v>
      </c>
      <c r="BQ26">
        <v>-2.0071400000000001</v>
      </c>
      <c r="BR26" t="s">
        <v>345</v>
      </c>
      <c r="BS26" t="s">
        <v>345</v>
      </c>
      <c r="BT26" t="s">
        <v>345</v>
      </c>
      <c r="BU26" t="s">
        <v>345</v>
      </c>
      <c r="BV26" t="s">
        <v>345</v>
      </c>
      <c r="BW26" t="s">
        <v>345</v>
      </c>
      <c r="BX26" t="s">
        <v>345</v>
      </c>
      <c r="BY26" t="s">
        <v>345</v>
      </c>
      <c r="BZ26" t="s">
        <v>345</v>
      </c>
      <c r="CA26" t="s">
        <v>345</v>
      </c>
      <c r="CB26">
        <f t="shared" si="39"/>
        <v>1999.9</v>
      </c>
      <c r="CC26">
        <f t="shared" si="40"/>
        <v>1681.1124004247433</v>
      </c>
      <c r="CD26">
        <f t="shared" si="41"/>
        <v>0.8405982301238778</v>
      </c>
      <c r="CE26">
        <f t="shared" si="42"/>
        <v>0.19119646024775575</v>
      </c>
      <c r="CF26">
        <v>6</v>
      </c>
      <c r="CG26">
        <v>0.5</v>
      </c>
      <c r="CH26" t="s">
        <v>346</v>
      </c>
      <c r="CI26">
        <v>1566837172.5999999</v>
      </c>
      <c r="CJ26">
        <v>744.01499999999999</v>
      </c>
      <c r="CK26">
        <v>800.08799999999997</v>
      </c>
      <c r="CL26">
        <v>18.622699999999998</v>
      </c>
      <c r="CM26">
        <v>13.908099999999999</v>
      </c>
      <c r="CN26">
        <v>500.005</v>
      </c>
      <c r="CO26">
        <v>99.32</v>
      </c>
      <c r="CP26">
        <v>9.9983000000000002E-2</v>
      </c>
      <c r="CQ26">
        <v>25.834700000000002</v>
      </c>
      <c r="CR26">
        <v>27.0566</v>
      </c>
      <c r="CS26">
        <v>999.9</v>
      </c>
      <c r="CT26">
        <v>0</v>
      </c>
      <c r="CU26">
        <v>0</v>
      </c>
      <c r="CV26">
        <v>10068.799999999999</v>
      </c>
      <c r="CW26">
        <v>0</v>
      </c>
      <c r="CX26">
        <v>742.02200000000005</v>
      </c>
      <c r="CY26">
        <v>-56.073399999999999</v>
      </c>
      <c r="CZ26">
        <v>758.13300000000004</v>
      </c>
      <c r="DA26">
        <v>811.37300000000005</v>
      </c>
      <c r="DB26">
        <v>4.7146400000000002</v>
      </c>
      <c r="DC26">
        <v>749.39499999999998</v>
      </c>
      <c r="DD26">
        <v>800.08799999999997</v>
      </c>
      <c r="DE26">
        <v>18.8477</v>
      </c>
      <c r="DF26">
        <v>13.908099999999999</v>
      </c>
      <c r="DG26">
        <v>1.84961</v>
      </c>
      <c r="DH26">
        <v>1.3813500000000001</v>
      </c>
      <c r="DI26">
        <v>16.212499999999999</v>
      </c>
      <c r="DJ26">
        <v>11.714499999999999</v>
      </c>
      <c r="DK26">
        <v>1999.9</v>
      </c>
      <c r="DL26">
        <v>0.98001000000000005</v>
      </c>
      <c r="DM26">
        <v>1.9990299999999999E-2</v>
      </c>
      <c r="DN26">
        <v>0</v>
      </c>
      <c r="DO26">
        <v>765.17399999999998</v>
      </c>
      <c r="DP26">
        <v>4.9992900000000002</v>
      </c>
      <c r="DQ26">
        <v>18299</v>
      </c>
      <c r="DR26">
        <v>17313.599999999999</v>
      </c>
      <c r="DS26">
        <v>47</v>
      </c>
      <c r="DT26">
        <v>47.686999999999998</v>
      </c>
      <c r="DU26">
        <v>47.561999999999998</v>
      </c>
      <c r="DV26">
        <v>47.25</v>
      </c>
      <c r="DW26">
        <v>48.75</v>
      </c>
      <c r="DX26">
        <v>1955.02</v>
      </c>
      <c r="DY26">
        <v>39.880000000000003</v>
      </c>
      <c r="DZ26">
        <v>0</v>
      </c>
      <c r="EA26">
        <v>100.299999952316</v>
      </c>
      <c r="EB26">
        <v>764.83976470588198</v>
      </c>
      <c r="EC26">
        <v>0.84583331158894703</v>
      </c>
      <c r="ED26">
        <v>-1950.3921613512</v>
      </c>
      <c r="EE26">
        <v>18400.5058823529</v>
      </c>
      <c r="EF26">
        <v>10</v>
      </c>
      <c r="EG26">
        <v>1566837139.0999999</v>
      </c>
      <c r="EH26" t="s">
        <v>403</v>
      </c>
      <c r="EI26">
        <v>36</v>
      </c>
      <c r="EJ26">
        <v>-5.38</v>
      </c>
      <c r="EK26">
        <v>-0.22500000000000001</v>
      </c>
      <c r="EL26">
        <v>800</v>
      </c>
      <c r="EM26">
        <v>14</v>
      </c>
      <c r="EN26">
        <v>0.03</v>
      </c>
      <c r="EO26">
        <v>0.02</v>
      </c>
      <c r="EP26">
        <v>43.664481254735001</v>
      </c>
      <c r="EQ26">
        <v>-0.18031526122875699</v>
      </c>
      <c r="ER26">
        <v>0.11507237318244801</v>
      </c>
      <c r="ES26">
        <v>1</v>
      </c>
      <c r="ET26">
        <v>0.23746951256374799</v>
      </c>
      <c r="EU26">
        <v>1.25503049035486E-2</v>
      </c>
      <c r="EV26">
        <v>3.5074575844716801E-3</v>
      </c>
      <c r="EW26">
        <v>1</v>
      </c>
      <c r="EX26">
        <v>2</v>
      </c>
      <c r="EY26">
        <v>2</v>
      </c>
      <c r="EZ26" t="s">
        <v>348</v>
      </c>
      <c r="FA26">
        <v>2.9349099999999999</v>
      </c>
      <c r="FB26">
        <v>2.6375299999999999</v>
      </c>
      <c r="FC26">
        <v>0.14103099999999999</v>
      </c>
      <c r="FD26">
        <v>0.14951200000000001</v>
      </c>
      <c r="FE26">
        <v>9.1093800000000003E-2</v>
      </c>
      <c r="FF26">
        <v>7.3845400000000005E-2</v>
      </c>
      <c r="FG26">
        <v>30630.799999999999</v>
      </c>
      <c r="FH26">
        <v>26575.4</v>
      </c>
      <c r="FI26">
        <v>31013.1</v>
      </c>
      <c r="FJ26">
        <v>27393.9</v>
      </c>
      <c r="FK26">
        <v>39514.699999999997</v>
      </c>
      <c r="FL26">
        <v>38347.599999999999</v>
      </c>
      <c r="FM26">
        <v>43500.1</v>
      </c>
      <c r="FN26">
        <v>42274.5</v>
      </c>
      <c r="FO26">
        <v>1.9964999999999999</v>
      </c>
      <c r="FP26">
        <v>1.9089799999999999</v>
      </c>
      <c r="FQ26">
        <v>4.1462499999999999E-2</v>
      </c>
      <c r="FR26">
        <v>0</v>
      </c>
      <c r="FS26">
        <v>26.378299999999999</v>
      </c>
      <c r="FT26">
        <v>999.9</v>
      </c>
      <c r="FU26">
        <v>49.713000000000001</v>
      </c>
      <c r="FV26">
        <v>30.454000000000001</v>
      </c>
      <c r="FW26">
        <v>21.887799999999999</v>
      </c>
      <c r="FX26">
        <v>58.598300000000002</v>
      </c>
      <c r="FY26">
        <v>39.627400000000002</v>
      </c>
      <c r="FZ26">
        <v>1</v>
      </c>
      <c r="GA26">
        <v>0.13625499999999999</v>
      </c>
      <c r="GB26">
        <v>4.0978599999999998</v>
      </c>
      <c r="GC26">
        <v>20.313600000000001</v>
      </c>
      <c r="GD26">
        <v>5.2386999999999997</v>
      </c>
      <c r="GE26">
        <v>12.064</v>
      </c>
      <c r="GF26">
        <v>4.9709500000000002</v>
      </c>
      <c r="GG26">
        <v>3.29</v>
      </c>
      <c r="GH26">
        <v>459.5</v>
      </c>
      <c r="GI26">
        <v>9999</v>
      </c>
      <c r="GJ26">
        <v>9999</v>
      </c>
      <c r="GK26">
        <v>9999</v>
      </c>
      <c r="GL26">
        <v>1.887</v>
      </c>
      <c r="GM26">
        <v>1.88293</v>
      </c>
      <c r="GN26">
        <v>1.8815</v>
      </c>
      <c r="GO26">
        <v>1.8822099999999999</v>
      </c>
      <c r="GP26">
        <v>1.8775999999999999</v>
      </c>
      <c r="GQ26">
        <v>1.8794299999999999</v>
      </c>
      <c r="GR26">
        <v>1.8788100000000001</v>
      </c>
      <c r="GS26">
        <v>1.8858699999999999</v>
      </c>
      <c r="GT26" t="s">
        <v>349</v>
      </c>
      <c r="GU26" t="s">
        <v>19</v>
      </c>
      <c r="GV26" t="s">
        <v>19</v>
      </c>
      <c r="GW26" t="s">
        <v>19</v>
      </c>
      <c r="GX26" t="s">
        <v>350</v>
      </c>
      <c r="GY26" t="s">
        <v>351</v>
      </c>
      <c r="GZ26" t="s">
        <v>352</v>
      </c>
      <c r="HA26" t="s">
        <v>352</v>
      </c>
      <c r="HB26" t="s">
        <v>352</v>
      </c>
      <c r="HC26" t="s">
        <v>352</v>
      </c>
      <c r="HD26">
        <v>0</v>
      </c>
      <c r="HE26">
        <v>100</v>
      </c>
      <c r="HF26">
        <v>100</v>
      </c>
      <c r="HG26">
        <v>-5.38</v>
      </c>
      <c r="HH26">
        <v>-0.22500000000000001</v>
      </c>
      <c r="HI26">
        <v>2</v>
      </c>
      <c r="HJ26">
        <v>521.101</v>
      </c>
      <c r="HK26">
        <v>524.95799999999997</v>
      </c>
      <c r="HL26">
        <v>20.833100000000002</v>
      </c>
      <c r="HM26">
        <v>29.113900000000001</v>
      </c>
      <c r="HN26">
        <v>30.001000000000001</v>
      </c>
      <c r="HO26">
        <v>28.960599999999999</v>
      </c>
      <c r="HP26">
        <v>29.0045</v>
      </c>
      <c r="HQ26">
        <v>33.918900000000001</v>
      </c>
      <c r="HR26">
        <v>42.479500000000002</v>
      </c>
      <c r="HS26">
        <v>0</v>
      </c>
      <c r="HT26">
        <v>20.7852</v>
      </c>
      <c r="HU26">
        <v>800</v>
      </c>
      <c r="HV26">
        <v>13.828799999999999</v>
      </c>
      <c r="HW26">
        <v>100.616</v>
      </c>
      <c r="HX26">
        <v>101.839</v>
      </c>
    </row>
    <row r="27" spans="1:232" x14ac:dyDescent="0.25">
      <c r="A27">
        <v>12</v>
      </c>
      <c r="B27">
        <v>1566837282.0999999</v>
      </c>
      <c r="C27">
        <v>1244</v>
      </c>
      <c r="D27" t="s">
        <v>404</v>
      </c>
      <c r="E27" t="s">
        <v>405</v>
      </c>
      <c r="G27">
        <v>1566837282.0999999</v>
      </c>
      <c r="H27">
        <f t="shared" si="0"/>
        <v>3.3761350919785708E-3</v>
      </c>
      <c r="I27">
        <f t="shared" si="1"/>
        <v>43.515817592844563</v>
      </c>
      <c r="J27">
        <f t="shared" si="2"/>
        <v>943.92100000000005</v>
      </c>
      <c r="K27">
        <f t="shared" si="3"/>
        <v>544.29115526218152</v>
      </c>
      <c r="L27">
        <f t="shared" si="4"/>
        <v>54.110528305764319</v>
      </c>
      <c r="M27">
        <f t="shared" si="5"/>
        <v>93.839599440675016</v>
      </c>
      <c r="N27">
        <f t="shared" si="6"/>
        <v>0.1917609094223304</v>
      </c>
      <c r="O27">
        <f t="shared" si="7"/>
        <v>2.2407735499432264</v>
      </c>
      <c r="P27">
        <f t="shared" si="8"/>
        <v>0.18308818201978072</v>
      </c>
      <c r="Q27">
        <f t="shared" si="9"/>
        <v>0.11517663367681308</v>
      </c>
      <c r="R27">
        <f t="shared" si="10"/>
        <v>321.46329094135939</v>
      </c>
      <c r="S27">
        <f t="shared" si="11"/>
        <v>26.902753374831462</v>
      </c>
      <c r="T27">
        <f t="shared" si="12"/>
        <v>27.102499999999999</v>
      </c>
      <c r="U27">
        <f t="shared" si="13"/>
        <v>3.6007632146344069</v>
      </c>
      <c r="V27">
        <f t="shared" si="14"/>
        <v>55.162566364826361</v>
      </c>
      <c r="W27">
        <f t="shared" si="15"/>
        <v>1.817518971285</v>
      </c>
      <c r="X27">
        <f t="shared" si="16"/>
        <v>3.2948412139938354</v>
      </c>
      <c r="Y27">
        <f t="shared" si="17"/>
        <v>1.7832442433494069</v>
      </c>
      <c r="Z27">
        <f t="shared" si="18"/>
        <v>-148.88755755625496</v>
      </c>
      <c r="AA27">
        <f t="shared" si="19"/>
        <v>-181.73841560475688</v>
      </c>
      <c r="AB27">
        <f t="shared" si="20"/>
        <v>-17.390089262633719</v>
      </c>
      <c r="AC27">
        <f t="shared" si="21"/>
        <v>-26.552771482286147</v>
      </c>
      <c r="AD27">
        <v>-4.09358167726631E-2</v>
      </c>
      <c r="AE27">
        <v>4.5954040501826297E-2</v>
      </c>
      <c r="AF27">
        <v>3.4387387107481402</v>
      </c>
      <c r="AG27">
        <v>0</v>
      </c>
      <c r="AH27">
        <v>0</v>
      </c>
      <c r="AI27">
        <f t="shared" si="22"/>
        <v>1</v>
      </c>
      <c r="AJ27">
        <f t="shared" si="23"/>
        <v>0</v>
      </c>
      <c r="AK27">
        <f t="shared" si="24"/>
        <v>52457.409878087463</v>
      </c>
      <c r="AL27">
        <v>0</v>
      </c>
      <c r="AM27">
        <v>560.67588235294102</v>
      </c>
      <c r="AN27">
        <v>2927.61</v>
      </c>
      <c r="AO27">
        <f t="shared" si="25"/>
        <v>2366.9341176470589</v>
      </c>
      <c r="AP27">
        <f t="shared" si="26"/>
        <v>0.80848682633515356</v>
      </c>
      <c r="AQ27">
        <v>-1.0916802797921701</v>
      </c>
      <c r="AR27" t="s">
        <v>406</v>
      </c>
      <c r="AS27">
        <v>764.50988235294096</v>
      </c>
      <c r="AT27">
        <v>1101.22</v>
      </c>
      <c r="AU27">
        <f t="shared" si="27"/>
        <v>0.30576099021726721</v>
      </c>
      <c r="AV27">
        <v>0.5</v>
      </c>
      <c r="AW27">
        <f t="shared" si="28"/>
        <v>1681.3152004251183</v>
      </c>
      <c r="AX27">
        <f t="shared" si="29"/>
        <v>43.515817592844563</v>
      </c>
      <c r="AY27">
        <f t="shared" si="30"/>
        <v>257.04030027466365</v>
      </c>
      <c r="AZ27">
        <f t="shared" si="31"/>
        <v>0.46030765877844571</v>
      </c>
      <c r="BA27">
        <f t="shared" si="32"/>
        <v>2.6531311833353905E-2</v>
      </c>
      <c r="BB27">
        <f t="shared" si="33"/>
        <v>1.6585151014329562</v>
      </c>
      <c r="BC27" t="s">
        <v>407</v>
      </c>
      <c r="BD27">
        <v>594.32000000000005</v>
      </c>
      <c r="BE27">
        <f t="shared" si="34"/>
        <v>506.9</v>
      </c>
      <c r="BF27">
        <f t="shared" si="35"/>
        <v>0.66425353649054864</v>
      </c>
      <c r="BG27">
        <f t="shared" si="36"/>
        <v>0.78275310827201083</v>
      </c>
      <c r="BH27">
        <f t="shared" si="37"/>
        <v>0.62290959545120683</v>
      </c>
      <c r="BI27">
        <f t="shared" si="38"/>
        <v>0.7716268849154081</v>
      </c>
      <c r="BJ27">
        <v>1940</v>
      </c>
      <c r="BK27">
        <v>300</v>
      </c>
      <c r="BL27">
        <v>300</v>
      </c>
      <c r="BM27">
        <v>300</v>
      </c>
      <c r="BN27">
        <v>10198.5</v>
      </c>
      <c r="BO27">
        <v>995.91700000000003</v>
      </c>
      <c r="BP27">
        <v>-6.7958899999999997E-3</v>
      </c>
      <c r="BQ27">
        <v>-2.6053500000000001</v>
      </c>
      <c r="BR27" t="s">
        <v>345</v>
      </c>
      <c r="BS27" t="s">
        <v>345</v>
      </c>
      <c r="BT27" t="s">
        <v>345</v>
      </c>
      <c r="BU27" t="s">
        <v>345</v>
      </c>
      <c r="BV27" t="s">
        <v>345</v>
      </c>
      <c r="BW27" t="s">
        <v>345</v>
      </c>
      <c r="BX27" t="s">
        <v>345</v>
      </c>
      <c r="BY27" t="s">
        <v>345</v>
      </c>
      <c r="BZ27" t="s">
        <v>345</v>
      </c>
      <c r="CA27" t="s">
        <v>345</v>
      </c>
      <c r="CB27">
        <f t="shared" si="39"/>
        <v>2000.14</v>
      </c>
      <c r="CC27">
        <f t="shared" si="40"/>
        <v>1681.3152004251183</v>
      </c>
      <c r="CD27">
        <f t="shared" si="41"/>
        <v>0.84059875829947817</v>
      </c>
      <c r="CE27">
        <f t="shared" si="42"/>
        <v>0.19119751659895648</v>
      </c>
      <c r="CF27">
        <v>6</v>
      </c>
      <c r="CG27">
        <v>0.5</v>
      </c>
      <c r="CH27" t="s">
        <v>346</v>
      </c>
      <c r="CI27">
        <v>1566837282.0999999</v>
      </c>
      <c r="CJ27">
        <v>943.92100000000005</v>
      </c>
      <c r="CK27">
        <v>999.96</v>
      </c>
      <c r="CL27">
        <v>18.2822</v>
      </c>
      <c r="CM27">
        <v>14.305199999999999</v>
      </c>
      <c r="CN27">
        <v>500.03699999999998</v>
      </c>
      <c r="CO27">
        <v>99.314599999999999</v>
      </c>
      <c r="CP27">
        <v>0.100075</v>
      </c>
      <c r="CQ27">
        <v>25.598099999999999</v>
      </c>
      <c r="CR27">
        <v>27.102499999999999</v>
      </c>
      <c r="CS27">
        <v>999.9</v>
      </c>
      <c r="CT27">
        <v>0</v>
      </c>
      <c r="CU27">
        <v>0</v>
      </c>
      <c r="CV27">
        <v>9940</v>
      </c>
      <c r="CW27">
        <v>0</v>
      </c>
      <c r="CX27">
        <v>748.44200000000001</v>
      </c>
      <c r="CY27">
        <v>-56.039099999999998</v>
      </c>
      <c r="CZ27">
        <v>961.5</v>
      </c>
      <c r="DA27">
        <v>1014.47</v>
      </c>
      <c r="DB27">
        <v>3.9769600000000001</v>
      </c>
      <c r="DC27">
        <v>949.98599999999999</v>
      </c>
      <c r="DD27">
        <v>999.96</v>
      </c>
      <c r="DE27">
        <v>18.505199999999999</v>
      </c>
      <c r="DF27">
        <v>14.305199999999999</v>
      </c>
      <c r="DG27">
        <v>1.81569</v>
      </c>
      <c r="DH27">
        <v>1.42072</v>
      </c>
      <c r="DI27">
        <v>15.922499999999999</v>
      </c>
      <c r="DJ27">
        <v>12.140599999999999</v>
      </c>
      <c r="DK27">
        <v>2000.14</v>
      </c>
      <c r="DL27">
        <v>0.979989</v>
      </c>
      <c r="DM27">
        <v>2.0010699999999999E-2</v>
      </c>
      <c r="DN27">
        <v>0</v>
      </c>
      <c r="DO27">
        <v>764.41499999999996</v>
      </c>
      <c r="DP27">
        <v>4.9992900000000002</v>
      </c>
      <c r="DQ27">
        <v>18592.5</v>
      </c>
      <c r="DR27">
        <v>17315.5</v>
      </c>
      <c r="DS27">
        <v>47.125</v>
      </c>
      <c r="DT27">
        <v>47.936999999999998</v>
      </c>
      <c r="DU27">
        <v>47.75</v>
      </c>
      <c r="DV27">
        <v>47.686999999999998</v>
      </c>
      <c r="DW27">
        <v>48.875</v>
      </c>
      <c r="DX27">
        <v>1955.22</v>
      </c>
      <c r="DY27">
        <v>39.92</v>
      </c>
      <c r="DZ27">
        <v>0</v>
      </c>
      <c r="EA27">
        <v>109</v>
      </c>
      <c r="EB27">
        <v>764.50988235294096</v>
      </c>
      <c r="EC27">
        <v>-0.729656859674781</v>
      </c>
      <c r="ED27">
        <v>1033.8970620820501</v>
      </c>
      <c r="EE27">
        <v>18529.0470588235</v>
      </c>
      <c r="EF27">
        <v>10</v>
      </c>
      <c r="EG27">
        <v>1566837246.0999999</v>
      </c>
      <c r="EH27" t="s">
        <v>408</v>
      </c>
      <c r="EI27">
        <v>37</v>
      </c>
      <c r="EJ27">
        <v>-6.0650000000000004</v>
      </c>
      <c r="EK27">
        <v>-0.223</v>
      </c>
      <c r="EL27">
        <v>1000</v>
      </c>
      <c r="EM27">
        <v>14</v>
      </c>
      <c r="EN27">
        <v>0.05</v>
      </c>
      <c r="EO27">
        <v>0.02</v>
      </c>
      <c r="EP27">
        <v>43.538773652821703</v>
      </c>
      <c r="EQ27">
        <v>-0.119475442847554</v>
      </c>
      <c r="ER27">
        <v>0.12509830216057899</v>
      </c>
      <c r="ES27">
        <v>1</v>
      </c>
      <c r="ET27">
        <v>0.195866013408136</v>
      </c>
      <c r="EU27">
        <v>-6.1611980236955903E-3</v>
      </c>
      <c r="EV27">
        <v>2.07154486580003E-3</v>
      </c>
      <c r="EW27">
        <v>1</v>
      </c>
      <c r="EX27">
        <v>2</v>
      </c>
      <c r="EY27">
        <v>2</v>
      </c>
      <c r="EZ27" t="s">
        <v>348</v>
      </c>
      <c r="FA27">
        <v>2.93472</v>
      </c>
      <c r="FB27">
        <v>2.6376200000000001</v>
      </c>
      <c r="FC27">
        <v>0.164719</v>
      </c>
      <c r="FD27">
        <v>0.172683</v>
      </c>
      <c r="FE27">
        <v>8.9844900000000005E-2</v>
      </c>
      <c r="FF27">
        <v>7.5364399999999998E-2</v>
      </c>
      <c r="FG27">
        <v>29773.3</v>
      </c>
      <c r="FH27">
        <v>25843.3</v>
      </c>
      <c r="FI27">
        <v>31000.7</v>
      </c>
      <c r="FJ27">
        <v>27386.2</v>
      </c>
      <c r="FK27">
        <v>39557.4</v>
      </c>
      <c r="FL27">
        <v>38277.1</v>
      </c>
      <c r="FM27">
        <v>43483.9</v>
      </c>
      <c r="FN27">
        <v>42264</v>
      </c>
      <c r="FO27">
        <v>1.9939499999999999</v>
      </c>
      <c r="FP27">
        <v>1.9068499999999999</v>
      </c>
      <c r="FQ27">
        <v>4.9654400000000001E-2</v>
      </c>
      <c r="FR27">
        <v>0</v>
      </c>
      <c r="FS27">
        <v>26.290099999999999</v>
      </c>
      <c r="FT27">
        <v>999.9</v>
      </c>
      <c r="FU27">
        <v>49.762</v>
      </c>
      <c r="FV27">
        <v>30.533999999999999</v>
      </c>
      <c r="FW27">
        <v>22.010200000000001</v>
      </c>
      <c r="FX27">
        <v>59.868299999999998</v>
      </c>
      <c r="FY27">
        <v>39.575299999999999</v>
      </c>
      <c r="FZ27">
        <v>1</v>
      </c>
      <c r="GA27">
        <v>0.152556</v>
      </c>
      <c r="GB27">
        <v>4.9259899999999996</v>
      </c>
      <c r="GC27">
        <v>20.290800000000001</v>
      </c>
      <c r="GD27">
        <v>5.2360100000000003</v>
      </c>
      <c r="GE27">
        <v>12.0648</v>
      </c>
      <c r="GF27">
        <v>4.97105</v>
      </c>
      <c r="GG27">
        <v>3.2900299999999998</v>
      </c>
      <c r="GH27">
        <v>459.6</v>
      </c>
      <c r="GI27">
        <v>9999</v>
      </c>
      <c r="GJ27">
        <v>9999</v>
      </c>
      <c r="GK27">
        <v>9999</v>
      </c>
      <c r="GL27">
        <v>1.8869499999999999</v>
      </c>
      <c r="GM27">
        <v>1.88293</v>
      </c>
      <c r="GN27">
        <v>1.8814299999999999</v>
      </c>
      <c r="GO27">
        <v>1.88225</v>
      </c>
      <c r="GP27">
        <v>1.8775900000000001</v>
      </c>
      <c r="GQ27">
        <v>1.8794200000000001</v>
      </c>
      <c r="GR27">
        <v>1.8788</v>
      </c>
      <c r="GS27">
        <v>1.8858999999999999</v>
      </c>
      <c r="GT27" t="s">
        <v>349</v>
      </c>
      <c r="GU27" t="s">
        <v>19</v>
      </c>
      <c r="GV27" t="s">
        <v>19</v>
      </c>
      <c r="GW27" t="s">
        <v>19</v>
      </c>
      <c r="GX27" t="s">
        <v>350</v>
      </c>
      <c r="GY27" t="s">
        <v>351</v>
      </c>
      <c r="GZ27" t="s">
        <v>352</v>
      </c>
      <c r="HA27" t="s">
        <v>352</v>
      </c>
      <c r="HB27" t="s">
        <v>352</v>
      </c>
      <c r="HC27" t="s">
        <v>352</v>
      </c>
      <c r="HD27">
        <v>0</v>
      </c>
      <c r="HE27">
        <v>100</v>
      </c>
      <c r="HF27">
        <v>100</v>
      </c>
      <c r="HG27">
        <v>-6.0650000000000004</v>
      </c>
      <c r="HH27">
        <v>-0.223</v>
      </c>
      <c r="HI27">
        <v>2</v>
      </c>
      <c r="HJ27">
        <v>520.96</v>
      </c>
      <c r="HK27">
        <v>525.04399999999998</v>
      </c>
      <c r="HL27">
        <v>20.178899999999999</v>
      </c>
      <c r="HM27">
        <v>29.3018</v>
      </c>
      <c r="HN27">
        <v>30.001000000000001</v>
      </c>
      <c r="HO27">
        <v>29.138500000000001</v>
      </c>
      <c r="HP27">
        <v>29.181000000000001</v>
      </c>
      <c r="HQ27">
        <v>40.698799999999999</v>
      </c>
      <c r="HR27">
        <v>41.260100000000001</v>
      </c>
      <c r="HS27">
        <v>0</v>
      </c>
      <c r="HT27">
        <v>20.142700000000001</v>
      </c>
      <c r="HU27">
        <v>1000</v>
      </c>
      <c r="HV27">
        <v>14.2761</v>
      </c>
      <c r="HW27">
        <v>100.577</v>
      </c>
      <c r="HX27">
        <v>101.812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2019-08-25T11:37:09Z</dcterms:created>
  <dcterms:modified xsi:type="dcterms:W3CDTF">2019-08-27T23:37:16Z</dcterms:modified>
</cp:coreProperties>
</file>