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F3DCC9AE-C084-4833-9794-E378CE78BA8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6" i="1" l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BU25" i="1"/>
  <c r="BT25" i="1"/>
  <c r="BS25" i="1" s="1"/>
  <c r="BR25" i="1"/>
  <c r="BI25" i="1"/>
  <c r="BH25" i="1"/>
  <c r="BG25" i="1"/>
  <c r="BF25" i="1"/>
  <c r="BE25" i="1"/>
  <c r="AZ25" i="1" s="1"/>
  <c r="BB25" i="1"/>
  <c r="AU25" i="1"/>
  <c r="AP25" i="1"/>
  <c r="AO25" i="1"/>
  <c r="AK25" i="1"/>
  <c r="AI25" i="1" s="1"/>
  <c r="M25" i="1" s="1"/>
  <c r="X25" i="1"/>
  <c r="W25" i="1"/>
  <c r="V25" i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 s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V23" i="1" s="1"/>
  <c r="W23" i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V21" i="1" s="1"/>
  <c r="O21" i="1"/>
  <c r="BU20" i="1"/>
  <c r="BT20" i="1"/>
  <c r="BS20" i="1" s="1"/>
  <c r="AW20" i="1" s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BU19" i="1"/>
  <c r="BT19" i="1"/>
  <c r="BR19" i="1"/>
  <c r="BI19" i="1"/>
  <c r="BH19" i="1"/>
  <c r="BG19" i="1"/>
  <c r="BF19" i="1"/>
  <c r="BE19" i="1"/>
  <c r="AZ19" i="1" s="1"/>
  <c r="BB19" i="1"/>
  <c r="AU19" i="1"/>
  <c r="AP19" i="1"/>
  <c r="AO19" i="1"/>
  <c r="AK19" i="1"/>
  <c r="AI19" i="1" s="1"/>
  <c r="X19" i="1"/>
  <c r="W19" i="1"/>
  <c r="O19" i="1"/>
  <c r="BU18" i="1"/>
  <c r="BT18" i="1"/>
  <c r="BS18" i="1" s="1"/>
  <c r="AW18" i="1" s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M18" i="1" s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V18" i="1" l="1"/>
  <c r="BS24" i="1"/>
  <c r="BS19" i="1"/>
  <c r="R19" i="1" s="1"/>
  <c r="AY20" i="1"/>
  <c r="M22" i="1"/>
  <c r="I22" i="1"/>
  <c r="AX22" i="1" s="1"/>
  <c r="AJ22" i="1"/>
  <c r="J23" i="1"/>
  <c r="I23" i="1"/>
  <c r="AX23" i="1" s="1"/>
  <c r="H24" i="1"/>
  <c r="Z24" i="1" s="1"/>
  <c r="I24" i="1"/>
  <c r="AX24" i="1" s="1"/>
  <c r="H17" i="1"/>
  <c r="I17" i="1"/>
  <c r="AX17" i="1" s="1"/>
  <c r="BS17" i="1"/>
  <c r="AW17" i="1" s="1"/>
  <c r="AY17" i="1" s="1"/>
  <c r="V22" i="1"/>
  <c r="BS23" i="1"/>
  <c r="AW23" i="1" s="1"/>
  <c r="BA23" i="1" s="1"/>
  <c r="AY18" i="1"/>
  <c r="V26" i="1"/>
  <c r="BS21" i="1"/>
  <c r="BS26" i="1"/>
  <c r="V19" i="1"/>
  <c r="V20" i="1"/>
  <c r="BS22" i="1"/>
  <c r="AW22" i="1" s="1"/>
  <c r="I21" i="1"/>
  <c r="AX21" i="1" s="1"/>
  <c r="BA21" i="1" s="1"/>
  <c r="H21" i="1"/>
  <c r="AJ21" i="1"/>
  <c r="M21" i="1"/>
  <c r="J21" i="1"/>
  <c r="J19" i="1"/>
  <c r="I19" i="1"/>
  <c r="AX19" i="1" s="1"/>
  <c r="H19" i="1"/>
  <c r="S19" i="1" s="1"/>
  <c r="T19" i="1" s="1"/>
  <c r="AJ19" i="1"/>
  <c r="M19" i="1"/>
  <c r="J26" i="1"/>
  <c r="I26" i="1"/>
  <c r="AX26" i="1" s="1"/>
  <c r="H26" i="1"/>
  <c r="AJ26" i="1"/>
  <c r="M26" i="1"/>
  <c r="R26" i="1"/>
  <c r="AW26" i="1"/>
  <c r="AY26" i="1" s="1"/>
  <c r="AJ20" i="1"/>
  <c r="M20" i="1"/>
  <c r="H20" i="1"/>
  <c r="J20" i="1"/>
  <c r="I20" i="1"/>
  <c r="AX20" i="1" s="1"/>
  <c r="BA20" i="1" s="1"/>
  <c r="R21" i="1"/>
  <c r="AW21" i="1"/>
  <c r="AY21" i="1" s="1"/>
  <c r="AW24" i="1"/>
  <c r="AY24" i="1" s="1"/>
  <c r="R24" i="1"/>
  <c r="Z17" i="1"/>
  <c r="AW25" i="1"/>
  <c r="AY25" i="1" s="1"/>
  <c r="R25" i="1"/>
  <c r="J17" i="1"/>
  <c r="AJ18" i="1"/>
  <c r="AW19" i="1"/>
  <c r="AY19" i="1" s="1"/>
  <c r="H22" i="1"/>
  <c r="M23" i="1"/>
  <c r="J24" i="1"/>
  <c r="AJ25" i="1"/>
  <c r="R20" i="1"/>
  <c r="H25" i="1"/>
  <c r="H18" i="1"/>
  <c r="I18" i="1"/>
  <c r="AX18" i="1" s="1"/>
  <c r="BA18" i="1" s="1"/>
  <c r="J22" i="1"/>
  <c r="AJ23" i="1"/>
  <c r="I25" i="1"/>
  <c r="AX25" i="1" s="1"/>
  <c r="BA25" i="1" s="1"/>
  <c r="M17" i="1"/>
  <c r="J18" i="1"/>
  <c r="R18" i="1"/>
  <c r="H23" i="1"/>
  <c r="M24" i="1"/>
  <c r="J25" i="1"/>
  <c r="AJ17" i="1"/>
  <c r="AJ24" i="1"/>
  <c r="R23" i="1" l="1"/>
  <c r="BA19" i="1"/>
  <c r="AY22" i="1"/>
  <c r="BA22" i="1"/>
  <c r="R22" i="1"/>
  <c r="S22" i="1" s="1"/>
  <c r="T22" i="1" s="1"/>
  <c r="P22" i="1" s="1"/>
  <c r="N22" i="1" s="1"/>
  <c r="Q22" i="1" s="1"/>
  <c r="K22" i="1" s="1"/>
  <c r="L22" i="1" s="1"/>
  <c r="R17" i="1"/>
  <c r="S17" i="1" s="1"/>
  <c r="T17" i="1" s="1"/>
  <c r="AA19" i="1"/>
  <c r="U19" i="1"/>
  <c r="Y19" i="1" s="1"/>
  <c r="AB19" i="1"/>
  <c r="S25" i="1"/>
  <c r="T25" i="1" s="1"/>
  <c r="AY23" i="1"/>
  <c r="BA24" i="1"/>
  <c r="S24" i="1"/>
  <c r="T24" i="1" s="1"/>
  <c r="Z23" i="1"/>
  <c r="Z22" i="1"/>
  <c r="Z26" i="1"/>
  <c r="S18" i="1"/>
  <c r="T18" i="1" s="1"/>
  <c r="P18" i="1" s="1"/>
  <c r="N18" i="1" s="1"/>
  <c r="Q18" i="1" s="1"/>
  <c r="K18" i="1" s="1"/>
  <c r="L18" i="1" s="1"/>
  <c r="S21" i="1"/>
  <c r="T21" i="1" s="1"/>
  <c r="BA26" i="1"/>
  <c r="Z19" i="1"/>
  <c r="P19" i="1"/>
  <c r="N19" i="1" s="1"/>
  <c r="Q19" i="1" s="1"/>
  <c r="K19" i="1" s="1"/>
  <c r="L19" i="1" s="1"/>
  <c r="Z18" i="1"/>
  <c r="S26" i="1"/>
  <c r="T26" i="1" s="1"/>
  <c r="P26" i="1" s="1"/>
  <c r="N26" i="1" s="1"/>
  <c r="Q26" i="1" s="1"/>
  <c r="K26" i="1" s="1"/>
  <c r="L26" i="1" s="1"/>
  <c r="BA17" i="1"/>
  <c r="Z20" i="1"/>
  <c r="Z25" i="1"/>
  <c r="P25" i="1"/>
  <c r="N25" i="1" s="1"/>
  <c r="Q25" i="1" s="1"/>
  <c r="K25" i="1" s="1"/>
  <c r="L25" i="1" s="1"/>
  <c r="P21" i="1"/>
  <c r="N21" i="1" s="1"/>
  <c r="Q21" i="1" s="1"/>
  <c r="K21" i="1" s="1"/>
  <c r="L21" i="1" s="1"/>
  <c r="Z21" i="1"/>
  <c r="S23" i="1"/>
  <c r="T23" i="1" s="1"/>
  <c r="S20" i="1"/>
  <c r="T20" i="1" s="1"/>
  <c r="P20" i="1" s="1"/>
  <c r="N20" i="1" s="1"/>
  <c r="Q20" i="1" s="1"/>
  <c r="K20" i="1" s="1"/>
  <c r="L20" i="1" s="1"/>
  <c r="AA23" i="1" l="1"/>
  <c r="AB23" i="1"/>
  <c r="U23" i="1"/>
  <c r="Y23" i="1" s="1"/>
  <c r="U21" i="1"/>
  <c r="Y21" i="1" s="1"/>
  <c r="AB21" i="1"/>
  <c r="AC21" i="1" s="1"/>
  <c r="AA21" i="1"/>
  <c r="U26" i="1"/>
  <c r="Y26" i="1" s="1"/>
  <c r="AB26" i="1"/>
  <c r="AA26" i="1"/>
  <c r="U22" i="1"/>
  <c r="Y22" i="1" s="1"/>
  <c r="AB22" i="1"/>
  <c r="AA22" i="1"/>
  <c r="U20" i="1"/>
  <c r="Y20" i="1" s="1"/>
  <c r="AB20" i="1"/>
  <c r="AA20" i="1"/>
  <c r="U18" i="1"/>
  <c r="Y18" i="1" s="1"/>
  <c r="AB18" i="1"/>
  <c r="AA18" i="1"/>
  <c r="P23" i="1"/>
  <c r="N23" i="1" s="1"/>
  <c r="Q23" i="1" s="1"/>
  <c r="K23" i="1" s="1"/>
  <c r="L23" i="1" s="1"/>
  <c r="U25" i="1"/>
  <c r="Y25" i="1" s="1"/>
  <c r="AB25" i="1"/>
  <c r="AA25" i="1"/>
  <c r="U17" i="1"/>
  <c r="Y17" i="1" s="1"/>
  <c r="AB17" i="1"/>
  <c r="AA17" i="1"/>
  <c r="P17" i="1"/>
  <c r="N17" i="1" s="1"/>
  <c r="Q17" i="1" s="1"/>
  <c r="K17" i="1" s="1"/>
  <c r="L17" i="1" s="1"/>
  <c r="U24" i="1"/>
  <c r="Y24" i="1" s="1"/>
  <c r="AB24" i="1"/>
  <c r="P24" i="1"/>
  <c r="N24" i="1" s="1"/>
  <c r="Q24" i="1" s="1"/>
  <c r="K24" i="1" s="1"/>
  <c r="L24" i="1" s="1"/>
  <c r="AA24" i="1"/>
  <c r="AC19" i="1"/>
  <c r="AC26" i="1" l="1"/>
  <c r="AC20" i="1"/>
  <c r="AC17" i="1"/>
  <c r="AC22" i="1"/>
  <c r="AC18" i="1"/>
  <c r="AC24" i="1"/>
  <c r="AC25" i="1"/>
  <c r="AC23" i="1"/>
</calcChain>
</file>

<file path=xl/sharedStrings.xml><?xml version="1.0" encoding="utf-8"?>
<sst xmlns="http://schemas.openxmlformats.org/spreadsheetml/2006/main" count="2118" uniqueCount="343">
  <si>
    <t>File opened</t>
  </si>
  <si>
    <t>2019-08-24 12:05:32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</si>
  <si>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</si>
  <si>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</si>
  <si>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</si>
  <si>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</si>
  <si>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</si>
  <si>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</si>
  <si>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</si>
  <si>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</si>
  <si>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</si>
  <si>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</si>
  <si>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</si>
  <si>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{"tazero": "0.00774765", "flowazero": "0.4286", "ssa_ref": "36614.9", "h2obspan2b": "0.0963575", "co2bzero": "0.880288", "co2aspanconc2": "0", "h2oazero": "1.00263", "co2bspan2b": "0.162103", "co2bspan2": "0", "h2obspanconc1": "20", "h2oaspan2": "0", "co2aspan2b": "0.163711", "co2aspanconc1": "1002", "co2azero": "0.869071", "h2oaspan2a": "0.0661155", "tbzero": "0.197721", "co2aspan1": "0.992625", "flowmeterzero": "0.991801", "co2bspanconc2": "0", "co2bspan2a": "0.163389", "flowbzero": "0.20796", "h2oaspanconc1": "12.19", "h2obspan2a": "0.0975941", "h2obspan1": "0.998578", "h2oaspanconc2": "0", "co2bspanconc1": "1002", "h2obspanconc2": "0", "h2obspan2": "0", "ssb_ref": "36526.8", "chamberpressurezero": "2.57337", "h2oaspan1": "1.00223", "co2aspan2": "0", "co2aspan2a": "0.164928", "oxygen": "21", "h2oaspan2b": "0.0662632", "h2obzero": "1.01783", "co2bspan1": "0.992131"}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</si>
  <si>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</si>
  <si>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</si>
  <si>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</si>
  <si>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</si>
  <si>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</si>
  <si>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</si>
  <si>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</si>
  <si>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</si>
  <si>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</si>
  <si>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12:05:32</t>
  </si>
  <si>
    <t>Stability Definition:	A (GasEx): Slp&lt;0.3 Std&lt;0.5	gsw (GasEx): Slp&lt;1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</si>
  <si>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</si>
  <si>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</si>
  <si>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</si>
  <si>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</si>
  <si>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</si>
  <si>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</si>
  <si>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</si>
  <si>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</si>
  <si>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</si>
  <si>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</si>
  <si>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</si>
  <si>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</si>
  <si>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</si>
  <si>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</si>
  <si>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</si>
  <si>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</si>
  <si>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</si>
  <si>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</si>
  <si>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</si>
  <si>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</si>
  <si>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</si>
  <si>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</si>
  <si>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</si>
  <si>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</si>
  <si>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</si>
  <si>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</si>
  <si>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</si>
  <si>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</si>
  <si>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</si>
  <si>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</si>
  <si>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</si>
  <si>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</si>
  <si>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</si>
  <si>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</si>
  <si>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</si>
  <si>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</si>
  <si>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</si>
  <si>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</si>
  <si>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</si>
  <si>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</si>
  <si>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</si>
  <si>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</si>
  <si>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</si>
  <si>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</si>
  <si>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</si>
  <si>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</si>
  <si>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1.03404 73.7926 383.169 615.575 846.209 1051.07 1225.87 1394.5</t>
  </si>
  <si>
    <t>Fs_true</t>
  </si>
  <si>
    <t>-0.0945659 98.7461 401.969 600.047 801.227 1001.1 1198.91 1401.13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</si>
  <si>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</si>
  <si>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</si>
  <si>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</si>
  <si>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</si>
  <si>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</si>
  <si>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</si>
  <si>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</si>
  <si>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</si>
  <si>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</si>
  <si>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</si>
  <si>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</si>
  <si>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</si>
  <si>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</si>
  <si>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</si>
  <si>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</si>
  <si>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</si>
  <si>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</si>
  <si>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</si>
  <si>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</si>
  <si>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</si>
  <si>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</si>
  <si>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</si>
  <si>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</si>
  <si>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</si>
  <si>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</si>
  <si>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</si>
  <si>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</si>
  <si>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</si>
  <si>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</si>
  <si>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</si>
  <si>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</si>
  <si>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</si>
  <si>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</si>
  <si>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</si>
  <si>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</si>
  <si>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</si>
  <si>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</si>
  <si>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</si>
  <si>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</si>
  <si>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</si>
  <si>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</si>
  <si>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</si>
  <si>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</si>
  <si>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</si>
  <si>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</si>
  <si>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</si>
  <si>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</si>
  <si>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</si>
  <si>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</si>
  <si>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</si>
  <si>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</si>
  <si>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</si>
  <si>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</si>
  <si>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</si>
  <si>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</si>
  <si>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</si>
  <si>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</si>
  <si>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</si>
  <si>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</si>
  <si>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</si>
  <si>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</si>
  <si>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</si>
  <si>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</si>
  <si>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</si>
  <si>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</si>
  <si>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</si>
  <si>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</si>
  <si>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</si>
  <si>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</si>
  <si>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</si>
  <si>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</si>
  <si>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</si>
  <si>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</si>
  <si>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</si>
  <si>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</si>
  <si>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</si>
  <si>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</si>
  <si>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</si>
  <si>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</si>
  <si>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</si>
  <si>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</si>
  <si>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</si>
  <si>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</si>
  <si>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</si>
  <si>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</si>
  <si>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</si>
  <si>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</si>
  <si>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</si>
  <si>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</si>
  <si>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</si>
  <si>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</si>
  <si>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</si>
  <si>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</si>
  <si>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</si>
  <si>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</si>
  <si>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</si>
  <si>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</si>
  <si>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</si>
  <si>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</si>
  <si>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</si>
  <si>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</si>
  <si>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</si>
  <si>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</si>
  <si>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</si>
  <si>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</si>
  <si>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</si>
  <si>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</si>
  <si>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</si>
  <si>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</si>
  <si>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</si>
  <si>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</si>
  <si>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</si>
  <si>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</si>
  <si>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</si>
  <si>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</si>
  <si>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</si>
  <si>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</si>
  <si>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</si>
  <si>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</si>
  <si>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</si>
  <si>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</si>
  <si>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</si>
  <si>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</si>
  <si>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</si>
  <si>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</si>
  <si>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</si>
  <si>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</si>
  <si>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</si>
  <si>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</si>
  <si>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</si>
  <si>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</si>
  <si>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</si>
  <si>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</si>
  <si>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</si>
  <si>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</si>
  <si>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</si>
  <si>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</si>
  <si>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</si>
  <si>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</si>
  <si>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</si>
  <si>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</si>
  <si>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</si>
  <si>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</si>
  <si>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</si>
  <si>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</si>
  <si>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</si>
  <si>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</si>
  <si>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</si>
  <si>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</si>
  <si>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</si>
  <si>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</si>
  <si>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</si>
  <si>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</si>
  <si>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</si>
  <si>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</si>
  <si>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</si>
  <si>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</si>
  <si>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</si>
  <si>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</si>
  <si>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</si>
  <si>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</si>
  <si>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</si>
  <si>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</si>
  <si>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</si>
  <si>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</si>
  <si>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</si>
  <si>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</si>
  <si>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</si>
  <si>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</si>
  <si>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</si>
  <si>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</si>
  <si>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</si>
  <si>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</si>
  <si>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</si>
  <si>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</si>
  <si>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</si>
  <si>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</si>
  <si>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</si>
  <si>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</si>
  <si>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</si>
  <si>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</si>
  <si>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</si>
  <si>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</si>
  <si>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</si>
  <si>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</si>
  <si>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</si>
  <si>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</si>
  <si>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</si>
  <si>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</si>
  <si>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</si>
  <si>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</si>
  <si>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</si>
  <si>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</si>
  <si>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</si>
  <si>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</si>
  <si>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</si>
  <si>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</si>
  <si>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</si>
  <si>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</si>
  <si>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</si>
  <si>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</si>
  <si>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</si>
  <si>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20190824 12:10:40</t>
  </si>
  <si>
    <t>12:10:40</t>
  </si>
  <si>
    <t>MPF-1782-20190824-12_10_42</t>
  </si>
  <si>
    <t>DARK-1783-20190824-12_10_49</t>
  </si>
  <si>
    <t>0: Broadleaf</t>
  </si>
  <si>
    <t>12:10:03</t>
  </si>
  <si>
    <t>1/2</t>
  </si>
  <si>
    <t>5</t>
  </si>
  <si>
    <t>11111111</t>
  </si>
  <si>
    <t>oooooooo</t>
  </si>
  <si>
    <t>off</t>
  </si>
  <si>
    <t>20190824 12:12:41</t>
  </si>
  <si>
    <t>12:12:41</t>
  </si>
  <si>
    <t>MPF-1784-20190824-12_12_42</t>
  </si>
  <si>
    <t>DARK-1785-20190824-12_12_50</t>
  </si>
  <si>
    <t>12:12:00</t>
  </si>
  <si>
    <t>20190824 12:14:41</t>
  </si>
  <si>
    <t>12:14:41</t>
  </si>
  <si>
    <t>MPF-1786-20190824-12_14_43</t>
  </si>
  <si>
    <t>DARK-1787-20190824-12_14_50</t>
  </si>
  <si>
    <t>12:15:14</t>
  </si>
  <si>
    <t>20190824 12:17:16</t>
  </si>
  <si>
    <t>12:17:16</t>
  </si>
  <si>
    <t>MPF-1788-20190824-12_17_17</t>
  </si>
  <si>
    <t>DARK-1789-20190824-12_17_25</t>
  </si>
  <si>
    <t>12:16:35</t>
  </si>
  <si>
    <t>20190824 12:19:02</t>
  </si>
  <si>
    <t>12:19:02</t>
  </si>
  <si>
    <t>MPF-1790-20190824-12_19_04</t>
  </si>
  <si>
    <t>DARK-1791-20190824-12_19_11</t>
  </si>
  <si>
    <t>12:18:18</t>
  </si>
  <si>
    <t>2/2</t>
  </si>
  <si>
    <t>20190824 12:21:03</t>
  </si>
  <si>
    <t>12:21:03</t>
  </si>
  <si>
    <t>MPF-1792-20190824-12_21_04</t>
  </si>
  <si>
    <t>DARK-1793-20190824-12_21_12</t>
  </si>
  <si>
    <t>12:21:41</t>
  </si>
  <si>
    <t>20190824 12:23:43</t>
  </si>
  <si>
    <t>12:23:43</t>
  </si>
  <si>
    <t>MPF-1794-20190824-12_23_44</t>
  </si>
  <si>
    <t>DARK-1795-20190824-12_23_52</t>
  </si>
  <si>
    <t>12:22:52</t>
  </si>
  <si>
    <t>20190824 12:25:43</t>
  </si>
  <si>
    <t>12:25:43</t>
  </si>
  <si>
    <t>MPF-1796-20190824-12_25_45</t>
  </si>
  <si>
    <t>DARK-1797-20190824-12_25_52</t>
  </si>
  <si>
    <t>12:24:51</t>
  </si>
  <si>
    <t>20190824 12:27:44</t>
  </si>
  <si>
    <t>12:27:44</t>
  </si>
  <si>
    <t>MPF-1798-20190824-12_27_45</t>
  </si>
  <si>
    <t>DARK-1799-20190824-12_27_53</t>
  </si>
  <si>
    <t>12:26:57</t>
  </si>
  <si>
    <t>20190824 12:29:44</t>
  </si>
  <si>
    <t>12:29:44</t>
  </si>
  <si>
    <t>MPF-1800-20190824-12_29_46</t>
  </si>
  <si>
    <t>DARK-1801-20190824-12_29_53</t>
  </si>
  <si>
    <t>12:28:52</t>
  </si>
  <si>
    <t>20190824 12:31:45</t>
  </si>
  <si>
    <t>12:31:45</t>
  </si>
  <si>
    <t>MPF-1802-20190824-12_31_46</t>
  </si>
  <si>
    <t>DARK-1803-20190824-12_31_54</t>
  </si>
  <si>
    <t>12:30:49</t>
  </si>
  <si>
    <t>20190824 12:33:35</t>
  </si>
  <si>
    <t>12:33:35</t>
  </si>
  <si>
    <t>MPF-1804-20190824-12_33_36</t>
  </si>
  <si>
    <t>DARK-1805-20190824-12_33_44</t>
  </si>
  <si>
    <t>12:32:48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</si>
</sst>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27.696769759104395</c:v>
                </c:pt>
                <c:pt idx="1">
                  <c:v>23.128263518750835</c:v>
                </c:pt>
                <c:pt idx="2">
                  <c:v>14.282811776758964</c:v>
                </c:pt>
                <c:pt idx="3">
                  <c:v>0.4732854689509669</c:v>
                </c:pt>
                <c:pt idx="4">
                  <c:v>32.127579326752048</c:v>
                </c:pt>
                <c:pt idx="5">
                  <c:v>33.850567335888471</c:v>
                </c:pt>
                <c:pt idx="6">
                  <c:v>34.887885919870449</c:v>
                </c:pt>
                <c:pt idx="7">
                  <c:v>35.430755531669092</c:v>
                </c:pt>
                <c:pt idx="8">
                  <c:v>35.851695301277289</c:v>
                </c:pt>
                <c:pt idx="9">
                  <c:v>36.052873759728797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50.629196643379913</c:v>
                </c:pt>
                <c:pt idx="1">
                  <c:v>38.791115829495894</c:v>
                </c:pt>
                <c:pt idx="2">
                  <c:v>17.130458452394347</c:v>
                </c:pt>
                <c:pt idx="3">
                  <c:v>-5.8471285688344894</c:v>
                </c:pt>
                <c:pt idx="4">
                  <c:v>184.35036428921433</c:v>
                </c:pt>
                <c:pt idx="5">
                  <c:v>254.57823503209016</c:v>
                </c:pt>
                <c:pt idx="6">
                  <c:v>311.15565720725039</c:v>
                </c:pt>
                <c:pt idx="7">
                  <c:v>357.59153861869999</c:v>
                </c:pt>
                <c:pt idx="8">
                  <c:v>380.6544265040136</c:v>
                </c:pt>
                <c:pt idx="9">
                  <c:v>469.15847825738854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B-4549-BD59-BCAA3716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10528"/>
        <c:axId val="321506592"/>
      </c:scatterChart>
      <c:valAx>
        <c:axId val="3215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6592"/>
        <c:crosses val="autoZero"/>
        <c:crossBetween val="midCat"/>
      </c:valAx>
      <c:valAx>
        <c:axId val="3215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9</xdr:row>
      <xdr:rowOff>14287</xdr:rowOff>
    </xdr:from>
    <xdr:to>
      <xdr:col>25</xdr:col>
      <xdr:colOff>133350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885F9-A9D7-42F0-A455-B2DA506BB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6"/>
  <sheetViews>
    <sheetView tabSelected="1" topLeftCell="A8" workbookViewId="0">
      <selection activeCell="M11" sqref="M11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2</v>
      </c>
      <c r="B17">
        <v>1566666761.0999999</v>
      </c>
      <c r="C17">
        <v>120.5</v>
      </c>
      <c r="D17" t="s">
        <v>287</v>
      </c>
      <c r="E17" t="s">
        <v>288</v>
      </c>
      <c r="G17">
        <v>1566666761.0999999</v>
      </c>
      <c r="H17">
        <f t="shared" ref="H17:H26" si="0">CB17*AI17*(BZ17-CA17)/(100*$B$5*(1000-AI17*BZ17))</f>
        <v>3.6609802371975193E-3</v>
      </c>
      <c r="I17">
        <f t="shared" ref="I17:I26" si="1">CB17*AI17*(BY17-BX17*(1000-AI17*CA17)/(1000-AI17*BZ17))/(100*$B$5)</f>
        <v>27.696769759104395</v>
      </c>
      <c r="J17">
        <f t="shared" ref="J17:J26" si="2">BX17 - IF(AI17&gt;1, I17*$B$5*100/(AK17*CH17), 0)</f>
        <v>265.63900000000001</v>
      </c>
      <c r="K17">
        <f t="shared" ref="K17:K26" si="3">((Q17-H17/2)*J17-I17)/(Q17+H17/2)</f>
        <v>50.629196643379913</v>
      </c>
      <c r="L17">
        <f t="shared" ref="L17:L26" si="4">K17*(CC17+CD17)/1000</f>
        <v>5.0617239951042219</v>
      </c>
      <c r="M17">
        <f t="shared" ref="M17:M26" si="5">(BX17 - IF(AI17&gt;1, I17*$B$5*100/(AK17*CH17), 0))*(CC17+CD17)/1000</f>
        <v>26.557626616248204</v>
      </c>
      <c r="N17">
        <f t="shared" ref="N17:N26" si="6">2/((1/P17-1/O17)+SIGN(P17)*SQRT((1/P17-1/O17)*(1/P17-1/O17) + 4*$C$5/(($C$5+1)*($C$5+1))*(2*1/P17*1/O17-1/O17*1/O17)))</f>
        <v>0.22019818013005388</v>
      </c>
      <c r="O17">
        <f t="shared" ref="O17:O26" si="7">AF17+AE17*$B$5+AD17*$B$5*$B$5</f>
        <v>2.2445786989078473</v>
      </c>
      <c r="P17">
        <f t="shared" ref="P17:P26" si="8">H17*(1000-(1000*0.61365*EXP(17.502*T17/(240.97+T17))/(CC17+CD17)+BZ17)/2)/(1000*0.61365*EXP(17.502*T17/(240.97+T17))/(CC17+CD17)-BZ17)</f>
        <v>0.20886247482853962</v>
      </c>
      <c r="Q17">
        <f t="shared" ref="Q17:Q26" si="9">1/(($C$5+1)/(N17/1.6)+1/(O17/1.37)) + $C$5/(($C$5+1)/(N17/1.6) + $C$5/(O17/1.37))</f>
        <v>0.13150886669566619</v>
      </c>
      <c r="R17">
        <f t="shared" ref="R17:R26" si="10">(BS17*BU17)</f>
        <v>321.4360692620611</v>
      </c>
      <c r="S17">
        <f t="shared" ref="S17:S26" si="11">(CE17+(R17+2*0.95*0.0000000567*(((CE17+$B$7)+273)^4-(CE17+273)^4)-44100*H17)/(1.84*29.3*O17+8*0.95*0.0000000567*(CE17+273)^3))</f>
        <v>27.149847651203043</v>
      </c>
      <c r="T17">
        <f t="shared" ref="T17:T26" si="12">($C$7*CF17+$D$7*CG17+$E$7*S17)</f>
        <v>27.014600000000002</v>
      </c>
      <c r="U17">
        <f t="shared" ref="U17:U26" si="13">0.61365*EXP(17.502*T17/(240.97+T17))</f>
        <v>3.5822299501335424</v>
      </c>
      <c r="V17">
        <f t="shared" ref="V17:V26" si="14">(W17/X17*100)</f>
        <v>55.836455010973516</v>
      </c>
      <c r="W17">
        <f t="shared" ref="W17:W26" si="15">BZ17*(CC17+CD17)/1000</f>
        <v>1.8776764594245599</v>
      </c>
      <c r="X17">
        <f t="shared" ref="X17:X26" si="16">0.61365*EXP(17.502*CE17/(240.97+CE17))</f>
        <v>3.3628145967639615</v>
      </c>
      <c r="Y17">
        <f t="shared" ref="Y17:Y26" si="17">(U17-BZ17*(CC17+CD17)/1000)</f>
        <v>1.7045534907089825</v>
      </c>
      <c r="Z17">
        <f t="shared" ref="Z17:Z26" si="18">(-H17*44100)</f>
        <v>-161.44922846041061</v>
      </c>
      <c r="AA17">
        <f t="shared" ref="AA17:AA26" si="19">2*29.3*O17*0.92*(CE17-T17)</f>
        <v>-129.72242714623764</v>
      </c>
      <c r="AB17">
        <f t="shared" ref="AB17:AB26" si="20">2*0.95*0.0000000567*(((CE17+$B$7)+273)^4-(T17+273)^4)</f>
        <v>-12.407669317526642</v>
      </c>
      <c r="AC17">
        <f t="shared" ref="AC17:AC26" si="21">R17+AB17+Z17+AA17</f>
        <v>17.856744337886198</v>
      </c>
      <c r="AD17">
        <v>-4.1037956720443497E-2</v>
      </c>
      <c r="AE17">
        <v>4.6068701541160599E-2</v>
      </c>
      <c r="AF17">
        <v>3.4455329315968499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MAX(0,($B$13+$C$13*CH17)/(1+$D$13*CH17)*CC17/(CE17+273)*$E$13)</f>
        <v>52534.153253798031</v>
      </c>
      <c r="AL17">
        <v>0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-1</v>
      </c>
      <c r="AR17" t="s">
        <v>289</v>
      </c>
      <c r="AS17">
        <v>716.31307692307701</v>
      </c>
      <c r="AT17">
        <v>897.97500000000002</v>
      </c>
      <c r="AU17">
        <f t="shared" ref="AU17:AU26" si="27">1-AS17/AT17</f>
        <v>0.20230176015693424</v>
      </c>
      <c r="AV17">
        <v>0.5</v>
      </c>
      <c r="AW17">
        <f t="shared" ref="AW17:AW26" si="28">BS17</f>
        <v>1681.1799000837698</v>
      </c>
      <c r="AX17">
        <f t="shared" ref="AX17:AX26" si="29">I17</f>
        <v>27.696769759104395</v>
      </c>
      <c r="AY17">
        <f t="shared" ref="AY17:AY26" si="30">AU17*AV17*AW17</f>
        <v>170.05282646370273</v>
      </c>
      <c r="AZ17">
        <f t="shared" ref="AZ17:AZ26" si="31">BE17/AT17</f>
        <v>0.37419193184665495</v>
      </c>
      <c r="BA17">
        <f t="shared" ref="BA17:BA26" si="32">(AX17-AQ17)/AW17</f>
        <v>1.7069422348955334E-2</v>
      </c>
      <c r="BB17">
        <f t="shared" ref="BB17:BB26" si="33">(AN17-AT17)/AT17</f>
        <v>-1</v>
      </c>
      <c r="BC17" t="s">
        <v>290</v>
      </c>
      <c r="BD17">
        <v>561.96</v>
      </c>
      <c r="BE17">
        <f t="shared" ref="BE17:BE26" si="34">AT17-BD17</f>
        <v>336.01499999999999</v>
      </c>
      <c r="BF17">
        <f t="shared" ref="BF17:BF26" si="35">(AT17-AS17)/(AT17-BD17)</f>
        <v>0.54063634979665498</v>
      </c>
      <c r="BG17">
        <f t="shared" ref="BG17:BG26" si="36">(AN17-AT17)/(AN17-BD17)</f>
        <v>1.5979340166559897</v>
      </c>
      <c r="BH17">
        <f t="shared" ref="BH17:BH26" si="37">(AT17-AS17)/(AT17-AM17)</f>
        <v>0.20230176015693424</v>
      </c>
      <c r="BI17" t="e">
        <f t="shared" ref="BI17:BI26" si="38">(AN17-AT17)/(AN17-AM17)</f>
        <v>#DIV/0!</v>
      </c>
      <c r="BJ17">
        <v>1784</v>
      </c>
      <c r="BK17">
        <v>300</v>
      </c>
      <c r="BL17">
        <v>300</v>
      </c>
      <c r="BM17">
        <v>300</v>
      </c>
      <c r="BN17">
        <v>10327.9</v>
      </c>
      <c r="BO17">
        <v>855.08</v>
      </c>
      <c r="BP17">
        <v>-6.8802400000000001E-3</v>
      </c>
      <c r="BQ17">
        <v>1.18994</v>
      </c>
      <c r="BR17">
        <f t="shared" ref="BR17:BR26" si="39">$B$11*CI17+$C$11*CJ17+$F$11*CK17</f>
        <v>1999.98</v>
      </c>
      <c r="BS17">
        <f t="shared" ref="BS17:BS26" si="40">BR17*BT17</f>
        <v>1681.1799000837698</v>
      </c>
      <c r="BT17">
        <f t="shared" ref="BT17:BT26" si="41">($B$11*$D$9+$C$11*$D$9+$F$11*((CX17+CP17)/MAX(CX17+CP17+CY17, 0.1)*$I$9+CY17/MAX(CX17+CP17+CY17, 0.1)*$J$9))/($B$11+$C$11+$F$11)</f>
        <v>0.84059835602544508</v>
      </c>
      <c r="BU17">
        <f t="shared" ref="BU17:BU26" si="42">($B$11*$K$9+$C$11*$K$9+$F$11*((CX17+CP17)/MAX(CX17+CP17+CY17, 0.1)*$P$9+CY17/MAX(CX17+CP17+CY17, 0.1)*$Q$9))/($B$11+$C$11+$F$11)</f>
        <v>0.19119671205089034</v>
      </c>
      <c r="BV17" t="s">
        <v>280</v>
      </c>
      <c r="BW17">
        <v>1566666761.0999999</v>
      </c>
      <c r="BX17">
        <v>265.63900000000001</v>
      </c>
      <c r="BY17">
        <v>300.036</v>
      </c>
      <c r="BZ17">
        <v>18.781199999999998</v>
      </c>
      <c r="CA17">
        <v>14.471299999999999</v>
      </c>
      <c r="CB17">
        <v>500.089</v>
      </c>
      <c r="CC17">
        <v>99.876400000000004</v>
      </c>
      <c r="CD17">
        <v>9.9983799999999998E-2</v>
      </c>
      <c r="CE17">
        <v>25.942599999999999</v>
      </c>
      <c r="CF17">
        <v>27.014600000000002</v>
      </c>
      <c r="CG17">
        <v>999.9</v>
      </c>
      <c r="CH17">
        <v>9908.75</v>
      </c>
      <c r="CI17">
        <v>0</v>
      </c>
      <c r="CJ17">
        <v>1390.61</v>
      </c>
      <c r="CK17">
        <v>1999.98</v>
      </c>
      <c r="CL17">
        <v>0.98000399999999999</v>
      </c>
      <c r="CM17">
        <v>1.9996400000000001E-2</v>
      </c>
      <c r="CN17">
        <v>0</v>
      </c>
      <c r="CO17">
        <v>715.86699999999996</v>
      </c>
      <c r="CP17">
        <v>4.99986</v>
      </c>
      <c r="CQ17">
        <v>18868.2</v>
      </c>
      <c r="CR17">
        <v>16272</v>
      </c>
      <c r="CS17">
        <v>42.5</v>
      </c>
      <c r="CT17">
        <v>44.061999999999998</v>
      </c>
      <c r="CU17">
        <v>43.125</v>
      </c>
      <c r="CV17">
        <v>43</v>
      </c>
      <c r="CW17">
        <v>44.311999999999998</v>
      </c>
      <c r="CX17">
        <v>1955.09</v>
      </c>
      <c r="CY17">
        <v>39.89</v>
      </c>
      <c r="CZ17">
        <v>0</v>
      </c>
      <c r="DA17">
        <v>120</v>
      </c>
      <c r="DB17">
        <v>716.31307692307701</v>
      </c>
      <c r="DC17">
        <v>-2.4737093941586101</v>
      </c>
      <c r="DD17">
        <v>444.34529938421298</v>
      </c>
      <c r="DE17">
        <v>18767.919230769199</v>
      </c>
      <c r="DF17">
        <v>15</v>
      </c>
      <c r="DG17">
        <v>1566666720.5999999</v>
      </c>
      <c r="DH17" t="s">
        <v>291</v>
      </c>
      <c r="DI17">
        <v>41</v>
      </c>
      <c r="DJ17">
        <v>-0.34599999999999997</v>
      </c>
      <c r="DK17">
        <v>8.3000000000000004E-2</v>
      </c>
      <c r="DL17">
        <v>300</v>
      </c>
      <c r="DM17">
        <v>15</v>
      </c>
      <c r="DN17">
        <v>7.0000000000000007E-2</v>
      </c>
      <c r="DO17">
        <v>0.02</v>
      </c>
      <c r="DP17">
        <v>24.780389958266198</v>
      </c>
      <c r="DQ17">
        <v>18.562522878502399</v>
      </c>
      <c r="DR17">
        <v>6.1204323807080696</v>
      </c>
      <c r="DS17">
        <v>0</v>
      </c>
      <c r="DT17">
        <v>0.188349264698501</v>
      </c>
      <c r="DU17">
        <v>0.17790678660196499</v>
      </c>
      <c r="DV17">
        <v>4.9764727638049101E-2</v>
      </c>
      <c r="DW17">
        <v>1</v>
      </c>
      <c r="DX17">
        <v>1</v>
      </c>
      <c r="DY17">
        <v>2</v>
      </c>
      <c r="DZ17" t="s">
        <v>282</v>
      </c>
      <c r="EA17">
        <v>1.86676</v>
      </c>
      <c r="EB17">
        <v>1.8632599999999999</v>
      </c>
      <c r="EC17">
        <v>1.8689</v>
      </c>
      <c r="ED17">
        <v>1.8669100000000001</v>
      </c>
      <c r="EE17">
        <v>1.8714900000000001</v>
      </c>
      <c r="EF17">
        <v>1.8640099999999999</v>
      </c>
      <c r="EG17">
        <v>1.8656600000000001</v>
      </c>
      <c r="EH17">
        <v>1.86555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-0.34599999999999997</v>
      </c>
      <c r="EW17">
        <v>8.3000000000000004E-2</v>
      </c>
      <c r="EX17">
        <v>2</v>
      </c>
      <c r="EY17">
        <v>506.78899999999999</v>
      </c>
      <c r="EZ17">
        <v>540.86400000000003</v>
      </c>
      <c r="FA17">
        <v>21.0731</v>
      </c>
      <c r="FB17">
        <v>28.575099999999999</v>
      </c>
      <c r="FC17">
        <v>30.000399999999999</v>
      </c>
      <c r="FD17">
        <v>28.498799999999999</v>
      </c>
      <c r="FE17">
        <v>28.489899999999999</v>
      </c>
      <c r="FF17">
        <v>17.585699999999999</v>
      </c>
      <c r="FG17">
        <v>42.546999999999997</v>
      </c>
      <c r="FH17">
        <v>0</v>
      </c>
      <c r="FI17">
        <v>21.0672</v>
      </c>
      <c r="FJ17">
        <v>300</v>
      </c>
      <c r="FK17">
        <v>14.323</v>
      </c>
      <c r="FL17">
        <v>101.53400000000001</v>
      </c>
      <c r="FM17">
        <v>102.095</v>
      </c>
    </row>
    <row r="18" spans="1:169" x14ac:dyDescent="0.25">
      <c r="A18">
        <v>3</v>
      </c>
      <c r="B18">
        <v>1566666881.5999999</v>
      </c>
      <c r="C18">
        <v>241</v>
      </c>
      <c r="D18" t="s">
        <v>292</v>
      </c>
      <c r="E18" t="s">
        <v>293</v>
      </c>
      <c r="G18">
        <v>1566666881.5999999</v>
      </c>
      <c r="H18">
        <f t="shared" si="0"/>
        <v>4.8533165510326126E-3</v>
      </c>
      <c r="I18">
        <f t="shared" si="1"/>
        <v>23.128263518750835</v>
      </c>
      <c r="J18">
        <f t="shared" si="2"/>
        <v>171.23699999999999</v>
      </c>
      <c r="K18">
        <f t="shared" si="3"/>
        <v>38.791115829495894</v>
      </c>
      <c r="L18">
        <f t="shared" si="4"/>
        <v>3.8777872542551699</v>
      </c>
      <c r="M18">
        <f t="shared" si="5"/>
        <v>17.11785396882</v>
      </c>
      <c r="N18">
        <f t="shared" si="6"/>
        <v>0.30376734541404743</v>
      </c>
      <c r="O18">
        <f t="shared" si="7"/>
        <v>2.2547045256508715</v>
      </c>
      <c r="P18">
        <f t="shared" si="8"/>
        <v>0.2827255189798995</v>
      </c>
      <c r="Q18">
        <f t="shared" si="9"/>
        <v>0.17847236350273676</v>
      </c>
      <c r="R18">
        <f t="shared" si="10"/>
        <v>321.4376652548998</v>
      </c>
      <c r="S18">
        <f t="shared" si="11"/>
        <v>26.836494184869682</v>
      </c>
      <c r="T18">
        <f t="shared" si="12"/>
        <v>26.8352</v>
      </c>
      <c r="U18">
        <f t="shared" si="13"/>
        <v>3.5446626100456813</v>
      </c>
      <c r="V18">
        <f t="shared" si="14"/>
        <v>55.475614739593382</v>
      </c>
      <c r="W18">
        <f t="shared" si="15"/>
        <v>1.8751496052939998</v>
      </c>
      <c r="X18">
        <f t="shared" si="16"/>
        <v>3.3801330802661496</v>
      </c>
      <c r="Y18">
        <f t="shared" si="17"/>
        <v>1.6695130047516815</v>
      </c>
      <c r="Z18">
        <f t="shared" si="18"/>
        <v>-214.03125990053823</v>
      </c>
      <c r="AA18">
        <f t="shared" si="19"/>
        <v>-97.949526965755965</v>
      </c>
      <c r="AB18">
        <f t="shared" si="20"/>
        <v>-9.3222477185835153</v>
      </c>
      <c r="AC18">
        <f t="shared" si="21"/>
        <v>0.13463067002207652</v>
      </c>
      <c r="AD18">
        <v>-4.1310519887720998E-2</v>
      </c>
      <c r="AE18">
        <v>4.6374677574274499E-2</v>
      </c>
      <c r="AF18">
        <v>3.4636351761631801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52853.686056340775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294</v>
      </c>
      <c r="AS18">
        <v>699.18150000000003</v>
      </c>
      <c r="AT18">
        <v>847.35599999999999</v>
      </c>
      <c r="AU18">
        <f t="shared" si="27"/>
        <v>0.17486688003625395</v>
      </c>
      <c r="AV18">
        <v>0.5</v>
      </c>
      <c r="AW18">
        <f t="shared" si="28"/>
        <v>1681.1883000837693</v>
      </c>
      <c r="AX18">
        <f t="shared" si="29"/>
        <v>23.128263518750835</v>
      </c>
      <c r="AY18">
        <f t="shared" si="30"/>
        <v>146.99207639455108</v>
      </c>
      <c r="AZ18">
        <f t="shared" si="31"/>
        <v>0.33624120204494917</v>
      </c>
      <c r="BA18">
        <f t="shared" si="32"/>
        <v>1.435191020396025E-2</v>
      </c>
      <c r="BB18">
        <f t="shared" si="33"/>
        <v>-1</v>
      </c>
      <c r="BC18" t="s">
        <v>295</v>
      </c>
      <c r="BD18">
        <v>562.44000000000005</v>
      </c>
      <c r="BE18">
        <f t="shared" si="34"/>
        <v>284.91599999999994</v>
      </c>
      <c r="BF18">
        <f t="shared" si="35"/>
        <v>0.52006380828033527</v>
      </c>
      <c r="BG18">
        <f t="shared" si="36"/>
        <v>1.5065713676125452</v>
      </c>
      <c r="BH18">
        <f t="shared" si="37"/>
        <v>0.17486688003625392</v>
      </c>
      <c r="BI18" t="e">
        <f t="shared" si="38"/>
        <v>#DIV/0!</v>
      </c>
      <c r="BJ18">
        <v>1786</v>
      </c>
      <c r="BK18">
        <v>300</v>
      </c>
      <c r="BL18">
        <v>300</v>
      </c>
      <c r="BM18">
        <v>300</v>
      </c>
      <c r="BN18">
        <v>10327.200000000001</v>
      </c>
      <c r="BO18">
        <v>810.46</v>
      </c>
      <c r="BP18">
        <v>-6.8785000000000001E-3</v>
      </c>
      <c r="BQ18">
        <v>-1.10944</v>
      </c>
      <c r="BR18">
        <f t="shared" si="39"/>
        <v>1999.99</v>
      </c>
      <c r="BS18">
        <f t="shared" si="40"/>
        <v>1681.1883000837693</v>
      </c>
      <c r="BT18">
        <f t="shared" si="41"/>
        <v>0.84059835303364983</v>
      </c>
      <c r="BU18">
        <f t="shared" si="42"/>
        <v>0.19119670606729977</v>
      </c>
      <c r="BV18" t="s">
        <v>280</v>
      </c>
      <c r="BW18">
        <v>1566666881.5999999</v>
      </c>
      <c r="BX18">
        <v>171.23699999999999</v>
      </c>
      <c r="BY18">
        <v>199.98400000000001</v>
      </c>
      <c r="BZ18">
        <v>18.757899999999999</v>
      </c>
      <c r="CA18">
        <v>13.044</v>
      </c>
      <c r="CB18">
        <v>500.07299999999998</v>
      </c>
      <c r="CC18">
        <v>99.865799999999993</v>
      </c>
      <c r="CD18">
        <v>0.10006</v>
      </c>
      <c r="CE18">
        <v>26.029399999999999</v>
      </c>
      <c r="CF18">
        <v>26.8352</v>
      </c>
      <c r="CG18">
        <v>999.9</v>
      </c>
      <c r="CH18">
        <v>9975.6200000000008</v>
      </c>
      <c r="CI18">
        <v>0</v>
      </c>
      <c r="CJ18">
        <v>823.37300000000005</v>
      </c>
      <c r="CK18">
        <v>1999.99</v>
      </c>
      <c r="CL18">
        <v>0.98000399999999999</v>
      </c>
      <c r="CM18">
        <v>1.9996400000000001E-2</v>
      </c>
      <c r="CN18">
        <v>0</v>
      </c>
      <c r="CO18">
        <v>698.90200000000004</v>
      </c>
      <c r="CP18">
        <v>4.99986</v>
      </c>
      <c r="CQ18">
        <v>18320.900000000001</v>
      </c>
      <c r="CR18">
        <v>16272.1</v>
      </c>
      <c r="CS18">
        <v>42.811999999999998</v>
      </c>
      <c r="CT18">
        <v>44.5</v>
      </c>
      <c r="CU18">
        <v>43.436999999999998</v>
      </c>
      <c r="CV18">
        <v>43.25</v>
      </c>
      <c r="CW18">
        <v>44.561999999999998</v>
      </c>
      <c r="CX18">
        <v>1955.1</v>
      </c>
      <c r="CY18">
        <v>39.89</v>
      </c>
      <c r="CZ18">
        <v>0</v>
      </c>
      <c r="DA18">
        <v>120</v>
      </c>
      <c r="DB18">
        <v>699.18150000000003</v>
      </c>
      <c r="DC18">
        <v>-3.5815726463891702</v>
      </c>
      <c r="DD18">
        <v>63.316245865114603</v>
      </c>
      <c r="DE18">
        <v>18404.676923076899</v>
      </c>
      <c r="DF18">
        <v>15</v>
      </c>
      <c r="DG18">
        <v>1566666914.5999999</v>
      </c>
      <c r="DH18" t="s">
        <v>296</v>
      </c>
      <c r="DI18">
        <v>42</v>
      </c>
      <c r="DJ18">
        <v>-0.27300000000000002</v>
      </c>
      <c r="DK18">
        <v>5.3999999999999999E-2</v>
      </c>
      <c r="DL18">
        <v>200</v>
      </c>
      <c r="DM18">
        <v>13</v>
      </c>
      <c r="DN18">
        <v>0.08</v>
      </c>
      <c r="DO18">
        <v>0.01</v>
      </c>
      <c r="DP18">
        <v>22.435194516806199</v>
      </c>
      <c r="DQ18">
        <v>2.3946568408238602</v>
      </c>
      <c r="DR18">
        <v>0.461251182712549</v>
      </c>
      <c r="DS18">
        <v>0</v>
      </c>
      <c r="DT18">
        <v>0.285731997571119</v>
      </c>
      <c r="DU18">
        <v>5.6391260412209501E-2</v>
      </c>
      <c r="DV18">
        <v>1.09414919553186E-2</v>
      </c>
      <c r="DW18">
        <v>1</v>
      </c>
      <c r="DX18">
        <v>1</v>
      </c>
      <c r="DY18">
        <v>2</v>
      </c>
      <c r="DZ18" t="s">
        <v>282</v>
      </c>
      <c r="EA18">
        <v>1.86676</v>
      </c>
      <c r="EB18">
        <v>1.86331</v>
      </c>
      <c r="EC18">
        <v>1.8689100000000001</v>
      </c>
      <c r="ED18">
        <v>1.8669100000000001</v>
      </c>
      <c r="EE18">
        <v>1.8714999999999999</v>
      </c>
      <c r="EF18">
        <v>1.8640099999999999</v>
      </c>
      <c r="EG18">
        <v>1.86568</v>
      </c>
      <c r="EH18">
        <v>1.8655600000000001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-0.27300000000000002</v>
      </c>
      <c r="EW18">
        <v>5.3999999999999999E-2</v>
      </c>
      <c r="EX18">
        <v>2</v>
      </c>
      <c r="EY18">
        <v>508.00799999999998</v>
      </c>
      <c r="EZ18">
        <v>539.26099999999997</v>
      </c>
      <c r="FA18">
        <v>21.927199999999999</v>
      </c>
      <c r="FB18">
        <v>28.787500000000001</v>
      </c>
      <c r="FC18">
        <v>30.000399999999999</v>
      </c>
      <c r="FD18">
        <v>28.684100000000001</v>
      </c>
      <c r="FE18">
        <v>28.6783</v>
      </c>
      <c r="FF18">
        <v>12.924099999999999</v>
      </c>
      <c r="FG18">
        <v>48.831000000000003</v>
      </c>
      <c r="FH18">
        <v>0</v>
      </c>
      <c r="FI18">
        <v>22.034400000000002</v>
      </c>
      <c r="FJ18">
        <v>200</v>
      </c>
      <c r="FK18">
        <v>12.918900000000001</v>
      </c>
      <c r="FL18">
        <v>101.496</v>
      </c>
      <c r="FM18">
        <v>102.051</v>
      </c>
    </row>
    <row r="19" spans="1:169" x14ac:dyDescent="0.25">
      <c r="A19">
        <v>4</v>
      </c>
      <c r="B19">
        <v>1566667036.0999999</v>
      </c>
      <c r="C19">
        <v>395.5</v>
      </c>
      <c r="D19" t="s">
        <v>297</v>
      </c>
      <c r="E19" t="s">
        <v>298</v>
      </c>
      <c r="G19">
        <v>1566667036.0999999</v>
      </c>
      <c r="H19">
        <f t="shared" si="0"/>
        <v>5.9448773109980627E-3</v>
      </c>
      <c r="I19">
        <f t="shared" si="1"/>
        <v>14.282811776758964</v>
      </c>
      <c r="J19">
        <f t="shared" si="2"/>
        <v>82.287400000000005</v>
      </c>
      <c r="K19">
        <f t="shared" si="3"/>
        <v>17.130458452394347</v>
      </c>
      <c r="L19">
        <f t="shared" si="4"/>
        <v>1.7124756065384714</v>
      </c>
      <c r="M19">
        <f t="shared" si="5"/>
        <v>8.226000817028801</v>
      </c>
      <c r="N19">
        <f t="shared" si="6"/>
        <v>0.38704609555972164</v>
      </c>
      <c r="O19">
        <f t="shared" si="7"/>
        <v>2.2542377261319375</v>
      </c>
      <c r="P19">
        <f t="shared" si="8"/>
        <v>0.35356007102678694</v>
      </c>
      <c r="Q19">
        <f t="shared" si="9"/>
        <v>0.22374170604092</v>
      </c>
      <c r="R19">
        <f t="shared" si="10"/>
        <v>321.42807809406492</v>
      </c>
      <c r="S19">
        <f t="shared" si="11"/>
        <v>26.991679342673656</v>
      </c>
      <c r="T19">
        <f t="shared" si="12"/>
        <v>26.932200000000002</v>
      </c>
      <c r="U19">
        <f t="shared" si="13"/>
        <v>3.5649320043763297</v>
      </c>
      <c r="V19">
        <f t="shared" si="14"/>
        <v>55.388707983370885</v>
      </c>
      <c r="W19">
        <f t="shared" si="15"/>
        <v>1.930257242008</v>
      </c>
      <c r="X19">
        <f t="shared" si="16"/>
        <v>3.4849291711002044</v>
      </c>
      <c r="Y19">
        <f t="shared" si="17"/>
        <v>1.6346747623683298</v>
      </c>
      <c r="Z19">
        <f t="shared" si="18"/>
        <v>-262.16908941501458</v>
      </c>
      <c r="AA19">
        <f t="shared" si="19"/>
        <v>-46.874300077125483</v>
      </c>
      <c r="AB19">
        <f t="shared" si="20"/>
        <v>-4.4758729810728353</v>
      </c>
      <c r="AC19">
        <f t="shared" si="21"/>
        <v>7.9088156208520246</v>
      </c>
      <c r="AD19">
        <v>-4.1297930330387297E-2</v>
      </c>
      <c r="AE19">
        <v>4.6360544693261702E-2</v>
      </c>
      <c r="AF19">
        <v>3.46279994986631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52747.030482882466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299</v>
      </c>
      <c r="AS19">
        <v>693.25815384615396</v>
      </c>
      <c r="AT19">
        <v>781.65800000000002</v>
      </c>
      <c r="AU19">
        <f t="shared" si="27"/>
        <v>0.11309274152358972</v>
      </c>
      <c r="AV19">
        <v>0.5</v>
      </c>
      <c r="AW19">
        <f t="shared" si="28"/>
        <v>1681.1378941000917</v>
      </c>
      <c r="AX19">
        <f t="shared" si="29"/>
        <v>14.282811776758964</v>
      </c>
      <c r="AY19">
        <f t="shared" si="30"/>
        <v>95.06224666148681</v>
      </c>
      <c r="AZ19">
        <f t="shared" si="31"/>
        <v>0.26924562916262607</v>
      </c>
      <c r="BA19">
        <f t="shared" si="32"/>
        <v>9.0907544410209189E-3</v>
      </c>
      <c r="BB19">
        <f t="shared" si="33"/>
        <v>-1</v>
      </c>
      <c r="BC19" t="s">
        <v>300</v>
      </c>
      <c r="BD19">
        <v>571.20000000000005</v>
      </c>
      <c r="BE19">
        <f t="shared" si="34"/>
        <v>210.45799999999997</v>
      </c>
      <c r="BF19">
        <f t="shared" si="35"/>
        <v>0.4200355707734848</v>
      </c>
      <c r="BG19">
        <f t="shared" si="36"/>
        <v>1.3684488795518206</v>
      </c>
      <c r="BH19">
        <f t="shared" si="37"/>
        <v>0.11309274152358967</v>
      </c>
      <c r="BI19" t="e">
        <f t="shared" si="38"/>
        <v>#DIV/0!</v>
      </c>
      <c r="BJ19">
        <v>1788</v>
      </c>
      <c r="BK19">
        <v>300</v>
      </c>
      <c r="BL19">
        <v>300</v>
      </c>
      <c r="BM19">
        <v>300</v>
      </c>
      <c r="BN19">
        <v>10325.4</v>
      </c>
      <c r="BO19">
        <v>756.94200000000001</v>
      </c>
      <c r="BP19">
        <v>-6.8786000000000003E-3</v>
      </c>
      <c r="BQ19">
        <v>-1.1909799999999999</v>
      </c>
      <c r="BR19">
        <f t="shared" si="39"/>
        <v>1999.93</v>
      </c>
      <c r="BS19">
        <f t="shared" si="40"/>
        <v>1681.1378941000917</v>
      </c>
      <c r="BT19">
        <f t="shared" si="41"/>
        <v>0.84059836799292553</v>
      </c>
      <c r="BU19">
        <f t="shared" si="42"/>
        <v>0.19119673598585107</v>
      </c>
      <c r="BV19" t="s">
        <v>280</v>
      </c>
      <c r="BW19">
        <v>1566667036.0999999</v>
      </c>
      <c r="BX19">
        <v>82.287400000000005</v>
      </c>
      <c r="BY19">
        <v>100.011</v>
      </c>
      <c r="BZ19">
        <v>19.309000000000001</v>
      </c>
      <c r="CA19">
        <v>12.314</v>
      </c>
      <c r="CB19">
        <v>500.07900000000001</v>
      </c>
      <c r="CC19">
        <v>99.866600000000005</v>
      </c>
      <c r="CD19">
        <v>0.10011200000000001</v>
      </c>
      <c r="CE19">
        <v>26.546500000000002</v>
      </c>
      <c r="CF19">
        <v>26.932200000000002</v>
      </c>
      <c r="CG19">
        <v>999.9</v>
      </c>
      <c r="CH19">
        <v>9972.5</v>
      </c>
      <c r="CI19">
        <v>0</v>
      </c>
      <c r="CJ19">
        <v>1297.81</v>
      </c>
      <c r="CK19">
        <v>1999.93</v>
      </c>
      <c r="CL19">
        <v>0.98000699999999996</v>
      </c>
      <c r="CM19">
        <v>1.9993299999999999E-2</v>
      </c>
      <c r="CN19">
        <v>0</v>
      </c>
      <c r="CO19">
        <v>693.63300000000004</v>
      </c>
      <c r="CP19">
        <v>4.99986</v>
      </c>
      <c r="CQ19">
        <v>17778.900000000001</v>
      </c>
      <c r="CR19">
        <v>16271.6</v>
      </c>
      <c r="CS19">
        <v>43</v>
      </c>
      <c r="CT19">
        <v>44.75</v>
      </c>
      <c r="CU19">
        <v>43.686999999999998</v>
      </c>
      <c r="CV19">
        <v>43.5</v>
      </c>
      <c r="CW19">
        <v>44.811999999999998</v>
      </c>
      <c r="CX19">
        <v>1955.05</v>
      </c>
      <c r="CY19">
        <v>39.89</v>
      </c>
      <c r="CZ19">
        <v>0</v>
      </c>
      <c r="DA19">
        <v>153.700000047684</v>
      </c>
      <c r="DB19">
        <v>693.25815384615396</v>
      </c>
      <c r="DC19">
        <v>-4.73353844347701</v>
      </c>
      <c r="DD19">
        <v>-398.94700683175199</v>
      </c>
      <c r="DE19">
        <v>17749.169230769199</v>
      </c>
      <c r="DF19">
        <v>15</v>
      </c>
      <c r="DG19">
        <v>1566666995.0999999</v>
      </c>
      <c r="DH19" t="s">
        <v>301</v>
      </c>
      <c r="DI19">
        <v>43</v>
      </c>
      <c r="DJ19">
        <v>-0.28000000000000003</v>
      </c>
      <c r="DK19">
        <v>5.5E-2</v>
      </c>
      <c r="DL19">
        <v>100</v>
      </c>
      <c r="DM19">
        <v>13</v>
      </c>
      <c r="DN19">
        <v>0.08</v>
      </c>
      <c r="DO19">
        <v>0.01</v>
      </c>
      <c r="DP19">
        <v>12.952077917894</v>
      </c>
      <c r="DQ19">
        <v>9.0696322030003191</v>
      </c>
      <c r="DR19">
        <v>3.11855739582822</v>
      </c>
      <c r="DS19">
        <v>0</v>
      </c>
      <c r="DT19">
        <v>0.34077513322806502</v>
      </c>
      <c r="DU19">
        <v>0.29562763829427602</v>
      </c>
      <c r="DV19">
        <v>8.98860293321712E-2</v>
      </c>
      <c r="DW19">
        <v>1</v>
      </c>
      <c r="DX19">
        <v>1</v>
      </c>
      <c r="DY19">
        <v>2</v>
      </c>
      <c r="DZ19" t="s">
        <v>282</v>
      </c>
      <c r="EA19">
        <v>1.86676</v>
      </c>
      <c r="EB19">
        <v>1.86327</v>
      </c>
      <c r="EC19">
        <v>1.8689</v>
      </c>
      <c r="ED19">
        <v>1.8669100000000001</v>
      </c>
      <c r="EE19">
        <v>1.8714999999999999</v>
      </c>
      <c r="EF19">
        <v>1.8640099999999999</v>
      </c>
      <c r="EG19">
        <v>1.8656900000000001</v>
      </c>
      <c r="EH19">
        <v>1.8655600000000001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-0.28000000000000003</v>
      </c>
      <c r="EW19">
        <v>5.5E-2</v>
      </c>
      <c r="EX19">
        <v>2</v>
      </c>
      <c r="EY19">
        <v>508.20499999999998</v>
      </c>
      <c r="EZ19">
        <v>537.9</v>
      </c>
      <c r="FA19">
        <v>22.9922</v>
      </c>
      <c r="FB19">
        <v>28.985900000000001</v>
      </c>
      <c r="FC19">
        <v>30.000499999999999</v>
      </c>
      <c r="FD19">
        <v>28.888200000000001</v>
      </c>
      <c r="FE19">
        <v>28.874199999999998</v>
      </c>
      <c r="FF19">
        <v>8.0922300000000007</v>
      </c>
      <c r="FG19">
        <v>51.371899999999997</v>
      </c>
      <c r="FH19">
        <v>0</v>
      </c>
      <c r="FI19">
        <v>23.034400000000002</v>
      </c>
      <c r="FJ19">
        <v>100</v>
      </c>
      <c r="FK19">
        <v>12.283899999999999</v>
      </c>
      <c r="FL19">
        <v>101.458</v>
      </c>
      <c r="FM19">
        <v>102.018</v>
      </c>
    </row>
    <row r="20" spans="1:169" x14ac:dyDescent="0.25">
      <c r="A20">
        <v>5</v>
      </c>
      <c r="B20">
        <v>1566667142.5999999</v>
      </c>
      <c r="C20">
        <v>502</v>
      </c>
      <c r="D20" t="s">
        <v>302</v>
      </c>
      <c r="E20" t="s">
        <v>303</v>
      </c>
      <c r="G20">
        <v>1566667142.5999999</v>
      </c>
      <c r="H20">
        <f t="shared" si="0"/>
        <v>6.5632575957733268E-3</v>
      </c>
      <c r="I20">
        <f t="shared" si="1"/>
        <v>0.4732854689509669</v>
      </c>
      <c r="J20">
        <f t="shared" si="2"/>
        <v>-4.0981300000000003</v>
      </c>
      <c r="K20">
        <f t="shared" si="3"/>
        <v>-5.8471285688344894</v>
      </c>
      <c r="L20">
        <f t="shared" si="4"/>
        <v>-0.58451610685423616</v>
      </c>
      <c r="M20">
        <f t="shared" si="5"/>
        <v>-0.40967510202362994</v>
      </c>
      <c r="N20">
        <f t="shared" si="6"/>
        <v>0.44025713995298088</v>
      </c>
      <c r="O20">
        <f t="shared" si="7"/>
        <v>2.2569190097065714</v>
      </c>
      <c r="P20">
        <f t="shared" si="8"/>
        <v>0.39752064689241823</v>
      </c>
      <c r="Q20">
        <f t="shared" si="9"/>
        <v>0.25194350063001669</v>
      </c>
      <c r="R20">
        <f t="shared" si="10"/>
        <v>321.44085724057732</v>
      </c>
      <c r="S20">
        <f t="shared" si="11"/>
        <v>27.110878304673875</v>
      </c>
      <c r="T20">
        <f t="shared" si="12"/>
        <v>26.981100000000001</v>
      </c>
      <c r="U20">
        <f t="shared" si="13"/>
        <v>3.5751885931836602</v>
      </c>
      <c r="V20">
        <f t="shared" si="14"/>
        <v>55.473728091795024</v>
      </c>
      <c r="W20">
        <f t="shared" si="15"/>
        <v>1.9704767311014</v>
      </c>
      <c r="X20">
        <f t="shared" si="16"/>
        <v>3.5520899692206696</v>
      </c>
      <c r="Y20">
        <f t="shared" si="17"/>
        <v>1.6047118620822602</v>
      </c>
      <c r="Z20">
        <f t="shared" si="18"/>
        <v>-289.43965997360374</v>
      </c>
      <c r="AA20">
        <f t="shared" si="19"/>
        <v>-13.420754446938743</v>
      </c>
      <c r="AB20">
        <f t="shared" si="20"/>
        <v>-1.2823728293340626</v>
      </c>
      <c r="AC20">
        <f t="shared" si="21"/>
        <v>17.298069990700768</v>
      </c>
      <c r="AD20">
        <v>-4.1370276725826202E-2</v>
      </c>
      <c r="AE20">
        <v>4.6441759860034099E-2</v>
      </c>
      <c r="AF20">
        <v>3.4675984126761099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52778.549066302934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304</v>
      </c>
      <c r="AS20">
        <v>725.05146153846204</v>
      </c>
      <c r="AT20">
        <v>754.72</v>
      </c>
      <c r="AU20">
        <f t="shared" si="27"/>
        <v>3.9310656218912943E-2</v>
      </c>
      <c r="AV20">
        <v>0.5</v>
      </c>
      <c r="AW20">
        <f t="shared" si="28"/>
        <v>1681.2051000837685</v>
      </c>
      <c r="AX20">
        <f t="shared" si="29"/>
        <v>0.4732854689509669</v>
      </c>
      <c r="AY20">
        <f t="shared" si="30"/>
        <v>33.044637861438076</v>
      </c>
      <c r="AZ20">
        <f t="shared" si="31"/>
        <v>0.21496714013143947</v>
      </c>
      <c r="BA20">
        <f t="shared" si="32"/>
        <v>8.7632702808096311E-4</v>
      </c>
      <c r="BB20">
        <f t="shared" si="33"/>
        <v>-1</v>
      </c>
      <c r="BC20" t="s">
        <v>305</v>
      </c>
      <c r="BD20">
        <v>592.48</v>
      </c>
      <c r="BE20">
        <f t="shared" si="34"/>
        <v>162.24</v>
      </c>
      <c r="BF20">
        <f t="shared" si="35"/>
        <v>0.18286821043847382</v>
      </c>
      <c r="BG20">
        <f t="shared" si="36"/>
        <v>1.2738320280853361</v>
      </c>
      <c r="BH20">
        <f t="shared" si="37"/>
        <v>3.9310656218912964E-2</v>
      </c>
      <c r="BI20" t="e">
        <f t="shared" si="38"/>
        <v>#DIV/0!</v>
      </c>
      <c r="BJ20">
        <v>1790</v>
      </c>
      <c r="BK20">
        <v>300</v>
      </c>
      <c r="BL20">
        <v>300</v>
      </c>
      <c r="BM20">
        <v>300</v>
      </c>
      <c r="BN20">
        <v>10325.6</v>
      </c>
      <c r="BO20">
        <v>744.072</v>
      </c>
      <c r="BP20">
        <v>-6.8778600000000004E-3</v>
      </c>
      <c r="BQ20">
        <v>-0.35223399999999999</v>
      </c>
      <c r="BR20">
        <f t="shared" si="39"/>
        <v>2000.01</v>
      </c>
      <c r="BS20">
        <f t="shared" si="40"/>
        <v>1681.2051000837685</v>
      </c>
      <c r="BT20">
        <f t="shared" si="41"/>
        <v>0.84059834705014902</v>
      </c>
      <c r="BU20">
        <f t="shared" si="42"/>
        <v>0.19119669410029808</v>
      </c>
      <c r="BV20" t="s">
        <v>280</v>
      </c>
      <c r="BW20">
        <v>1566667142.5999999</v>
      </c>
      <c r="BX20">
        <v>-4.0981300000000003</v>
      </c>
      <c r="BY20">
        <v>-3.5625100000000001</v>
      </c>
      <c r="BZ20">
        <v>19.711400000000001</v>
      </c>
      <c r="CA20">
        <v>11.991400000000001</v>
      </c>
      <c r="CB20">
        <v>500.04300000000001</v>
      </c>
      <c r="CC20">
        <v>99.866299999999995</v>
      </c>
      <c r="CD20">
        <v>0.100051</v>
      </c>
      <c r="CE20">
        <v>26.870799999999999</v>
      </c>
      <c r="CF20">
        <v>26.981100000000001</v>
      </c>
      <c r="CG20">
        <v>999.9</v>
      </c>
      <c r="CH20">
        <v>9990</v>
      </c>
      <c r="CI20">
        <v>0</v>
      </c>
      <c r="CJ20">
        <v>1497.1</v>
      </c>
      <c r="CK20">
        <v>2000.01</v>
      </c>
      <c r="CL20">
        <v>0.98000699999999996</v>
      </c>
      <c r="CM20">
        <v>1.9993299999999999E-2</v>
      </c>
      <c r="CN20">
        <v>0</v>
      </c>
      <c r="CO20">
        <v>724.67200000000003</v>
      </c>
      <c r="CP20">
        <v>4.99986</v>
      </c>
      <c r="CQ20">
        <v>18650.400000000001</v>
      </c>
      <c r="CR20">
        <v>16272.2</v>
      </c>
      <c r="CS20">
        <v>43.061999999999998</v>
      </c>
      <c r="CT20">
        <v>44.811999999999998</v>
      </c>
      <c r="CU20">
        <v>43.75</v>
      </c>
      <c r="CV20">
        <v>43.625</v>
      </c>
      <c r="CW20">
        <v>44.875</v>
      </c>
      <c r="CX20">
        <v>1955.12</v>
      </c>
      <c r="CY20">
        <v>39.89</v>
      </c>
      <c r="CZ20">
        <v>0</v>
      </c>
      <c r="DA20">
        <v>105.89999985694899</v>
      </c>
      <c r="DB20">
        <v>725.05146153846204</v>
      </c>
      <c r="DC20">
        <v>-1.4339145258444701</v>
      </c>
      <c r="DD20">
        <v>-253.305984061358</v>
      </c>
      <c r="DE20">
        <v>18694.146153846199</v>
      </c>
      <c r="DF20">
        <v>15</v>
      </c>
      <c r="DG20">
        <v>1566667098.5999999</v>
      </c>
      <c r="DH20" t="s">
        <v>306</v>
      </c>
      <c r="DI20">
        <v>44</v>
      </c>
      <c r="DJ20">
        <v>-0.48699999999999999</v>
      </c>
      <c r="DK20">
        <v>0.04</v>
      </c>
      <c r="DL20">
        <v>-4</v>
      </c>
      <c r="DM20">
        <v>12</v>
      </c>
      <c r="DN20">
        <v>0.15</v>
      </c>
      <c r="DO20">
        <v>0.01</v>
      </c>
      <c r="DP20">
        <v>0.44025799688589901</v>
      </c>
      <c r="DQ20">
        <v>0.230699034484075</v>
      </c>
      <c r="DR20">
        <v>5.6374580068250399E-2</v>
      </c>
      <c r="DS20">
        <v>1</v>
      </c>
      <c r="DT20">
        <v>0.41619328444113202</v>
      </c>
      <c r="DU20">
        <v>0.12954613548013499</v>
      </c>
      <c r="DV20">
        <v>3.8565146546636397E-2</v>
      </c>
      <c r="DW20">
        <v>1</v>
      </c>
      <c r="DX20">
        <v>2</v>
      </c>
      <c r="DY20">
        <v>2</v>
      </c>
      <c r="DZ20" t="s">
        <v>307</v>
      </c>
      <c r="EA20">
        <v>1.8668100000000001</v>
      </c>
      <c r="EB20">
        <v>1.86334</v>
      </c>
      <c r="EC20">
        <v>1.8689499999999999</v>
      </c>
      <c r="ED20">
        <v>1.8669199999999999</v>
      </c>
      <c r="EE20">
        <v>1.8715999999999999</v>
      </c>
      <c r="EF20">
        <v>1.8640699999999999</v>
      </c>
      <c r="EG20">
        <v>1.8656900000000001</v>
      </c>
      <c r="EH20">
        <v>1.86565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-0.48699999999999999</v>
      </c>
      <c r="EW20">
        <v>0.04</v>
      </c>
      <c r="EX20">
        <v>2</v>
      </c>
      <c r="EY20">
        <v>509.17</v>
      </c>
      <c r="EZ20">
        <v>537.947</v>
      </c>
      <c r="FA20">
        <v>23.373799999999999</v>
      </c>
      <c r="FB20">
        <v>29.043700000000001</v>
      </c>
      <c r="FC20">
        <v>29.9998</v>
      </c>
      <c r="FD20">
        <v>28.971599999999999</v>
      </c>
      <c r="FE20">
        <v>28.9557</v>
      </c>
      <c r="FF20">
        <v>0</v>
      </c>
      <c r="FG20">
        <v>52.509700000000002</v>
      </c>
      <c r="FH20">
        <v>0</v>
      </c>
      <c r="FI20">
        <v>23.494499999999999</v>
      </c>
      <c r="FJ20">
        <v>0</v>
      </c>
      <c r="FK20">
        <v>11.864100000000001</v>
      </c>
      <c r="FL20">
        <v>101.453</v>
      </c>
      <c r="FM20">
        <v>102.009</v>
      </c>
    </row>
    <row r="21" spans="1:169" x14ac:dyDescent="0.25">
      <c r="A21">
        <v>7</v>
      </c>
      <c r="B21">
        <v>1566667423.2</v>
      </c>
      <c r="C21">
        <v>782.60000014305103</v>
      </c>
      <c r="D21" t="s">
        <v>313</v>
      </c>
      <c r="E21" t="s">
        <v>314</v>
      </c>
      <c r="G21">
        <v>1566667423.2</v>
      </c>
      <c r="H21">
        <f t="shared" si="0"/>
        <v>5.3157569274801079E-3</v>
      </c>
      <c r="I21">
        <f t="shared" si="1"/>
        <v>32.127579326752048</v>
      </c>
      <c r="J21">
        <f t="shared" si="2"/>
        <v>359.125</v>
      </c>
      <c r="K21">
        <f t="shared" si="3"/>
        <v>184.35036428921433</v>
      </c>
      <c r="L21">
        <f t="shared" si="4"/>
        <v>18.427714732983247</v>
      </c>
      <c r="M21">
        <f t="shared" si="5"/>
        <v>35.898236919675</v>
      </c>
      <c r="N21">
        <f t="shared" si="6"/>
        <v>0.32852630432862884</v>
      </c>
      <c r="O21">
        <f t="shared" si="7"/>
        <v>2.2551973762846096</v>
      </c>
      <c r="P21">
        <f t="shared" si="8"/>
        <v>0.30406755394181251</v>
      </c>
      <c r="Q21">
        <f t="shared" si="9"/>
        <v>0.19208777438749272</v>
      </c>
      <c r="R21">
        <f t="shared" si="10"/>
        <v>321.46648228798347</v>
      </c>
      <c r="S21">
        <f t="shared" si="11"/>
        <v>27.062218934968126</v>
      </c>
      <c r="T21">
        <f t="shared" si="12"/>
        <v>27.0642</v>
      </c>
      <c r="U21">
        <f t="shared" si="13"/>
        <v>3.5926775923311833</v>
      </c>
      <c r="V21">
        <f t="shared" si="14"/>
        <v>54.766521270678027</v>
      </c>
      <c r="W21">
        <f t="shared" si="15"/>
        <v>1.89310783077468</v>
      </c>
      <c r="X21">
        <f t="shared" si="16"/>
        <v>3.4566881131963538</v>
      </c>
      <c r="Y21">
        <f t="shared" si="17"/>
        <v>1.6995697615565033</v>
      </c>
      <c r="Z21">
        <f t="shared" si="18"/>
        <v>-234.42488050187276</v>
      </c>
      <c r="AA21">
        <f t="shared" si="19"/>
        <v>-79.721449163082724</v>
      </c>
      <c r="AB21">
        <f t="shared" si="20"/>
        <v>-7.6088775974815244</v>
      </c>
      <c r="AC21">
        <f t="shared" si="21"/>
        <v>-0.28872497445354384</v>
      </c>
      <c r="AD21">
        <v>-4.1323814615245501E-2</v>
      </c>
      <c r="AE21">
        <v>4.6389602070602901E-2</v>
      </c>
      <c r="AF21">
        <v>3.4645170900098301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52802.950205640765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315</v>
      </c>
      <c r="AS21">
        <v>691.16153846153804</v>
      </c>
      <c r="AT21">
        <v>893.86300000000006</v>
      </c>
      <c r="AU21">
        <f t="shared" si="27"/>
        <v>0.22677016672405281</v>
      </c>
      <c r="AV21">
        <v>0.5</v>
      </c>
      <c r="AW21">
        <f t="shared" si="28"/>
        <v>1681.3320000838251</v>
      </c>
      <c r="AX21">
        <f t="shared" si="29"/>
        <v>32.127579326752048</v>
      </c>
      <c r="AY21">
        <f t="shared" si="30"/>
        <v>190.6379689887471</v>
      </c>
      <c r="AZ21">
        <f t="shared" si="31"/>
        <v>0.40393550242039339</v>
      </c>
      <c r="BA21">
        <f t="shared" si="32"/>
        <v>1.970317541395776E-2</v>
      </c>
      <c r="BB21">
        <f t="shared" si="33"/>
        <v>-1</v>
      </c>
      <c r="BC21" t="s">
        <v>316</v>
      </c>
      <c r="BD21">
        <v>532.79999999999995</v>
      </c>
      <c r="BE21">
        <f t="shared" si="34"/>
        <v>361.0630000000001</v>
      </c>
      <c r="BF21">
        <f t="shared" si="35"/>
        <v>0.56140192027004143</v>
      </c>
      <c r="BG21">
        <f t="shared" si="36"/>
        <v>1.6776707957957961</v>
      </c>
      <c r="BH21">
        <f t="shared" si="37"/>
        <v>0.22677016672405279</v>
      </c>
      <c r="BI21" t="e">
        <f t="shared" si="38"/>
        <v>#DIV/0!</v>
      </c>
      <c r="BJ21">
        <v>1794</v>
      </c>
      <c r="BK21">
        <v>300</v>
      </c>
      <c r="BL21">
        <v>300</v>
      </c>
      <c r="BM21">
        <v>300</v>
      </c>
      <c r="BN21">
        <v>10324.6</v>
      </c>
      <c r="BO21">
        <v>843.18600000000004</v>
      </c>
      <c r="BP21">
        <v>-6.8776100000000001E-3</v>
      </c>
      <c r="BQ21">
        <v>-1.2008700000000001</v>
      </c>
      <c r="BR21">
        <f t="shared" si="39"/>
        <v>2000.16</v>
      </c>
      <c r="BS21">
        <f t="shared" si="40"/>
        <v>1681.3320000838251</v>
      </c>
      <c r="BT21">
        <f t="shared" si="41"/>
        <v>0.84059875214174118</v>
      </c>
      <c r="BU21">
        <f t="shared" si="42"/>
        <v>0.19119750428348259</v>
      </c>
      <c r="BV21" t="s">
        <v>280</v>
      </c>
      <c r="BW21">
        <v>1566667423.2</v>
      </c>
      <c r="BX21">
        <v>359.125</v>
      </c>
      <c r="BY21">
        <v>399.96499999999997</v>
      </c>
      <c r="BZ21">
        <v>18.938600000000001</v>
      </c>
      <c r="CA21">
        <v>12.681100000000001</v>
      </c>
      <c r="CB21">
        <v>500.048</v>
      </c>
      <c r="CC21">
        <v>99.860299999999995</v>
      </c>
      <c r="CD21">
        <v>9.9983799999999998E-2</v>
      </c>
      <c r="CE21">
        <v>26.4085</v>
      </c>
      <c r="CF21">
        <v>27.0642</v>
      </c>
      <c r="CG21">
        <v>999.9</v>
      </c>
      <c r="CH21">
        <v>9979.3799999999992</v>
      </c>
      <c r="CI21">
        <v>0</v>
      </c>
      <c r="CJ21">
        <v>1179.99</v>
      </c>
      <c r="CK21">
        <v>2000.16</v>
      </c>
      <c r="CL21">
        <v>0.979993</v>
      </c>
      <c r="CM21">
        <v>2.0006900000000001E-2</v>
      </c>
      <c r="CN21">
        <v>0</v>
      </c>
      <c r="CO21">
        <v>691.33900000000006</v>
      </c>
      <c r="CP21">
        <v>4.99986</v>
      </c>
      <c r="CQ21">
        <v>18729.8</v>
      </c>
      <c r="CR21">
        <v>16273.5</v>
      </c>
      <c r="CS21">
        <v>43.311999999999998</v>
      </c>
      <c r="CT21">
        <v>45</v>
      </c>
      <c r="CU21">
        <v>43.936999999999998</v>
      </c>
      <c r="CV21">
        <v>43.936999999999998</v>
      </c>
      <c r="CW21">
        <v>45.125</v>
      </c>
      <c r="CX21">
        <v>1955.24</v>
      </c>
      <c r="CY21">
        <v>39.92</v>
      </c>
      <c r="CZ21">
        <v>0</v>
      </c>
      <c r="DA21">
        <v>159.799999952316</v>
      </c>
      <c r="DB21">
        <v>691.16153846153804</v>
      </c>
      <c r="DC21">
        <v>2.76991452755099</v>
      </c>
      <c r="DD21">
        <v>-476.78632158583201</v>
      </c>
      <c r="DE21">
        <v>18397.315384615398</v>
      </c>
      <c r="DF21">
        <v>15</v>
      </c>
      <c r="DG21">
        <v>1566667372.5999999</v>
      </c>
      <c r="DH21" t="s">
        <v>317</v>
      </c>
      <c r="DI21">
        <v>46</v>
      </c>
      <c r="DJ21">
        <v>-0.24199999999999999</v>
      </c>
      <c r="DK21">
        <v>5.0999999999999997E-2</v>
      </c>
      <c r="DL21">
        <v>400</v>
      </c>
      <c r="DM21">
        <v>13</v>
      </c>
      <c r="DN21">
        <v>0.04</v>
      </c>
      <c r="DO21">
        <v>0.02</v>
      </c>
      <c r="DP21">
        <v>31.6608250987099</v>
      </c>
      <c r="DQ21">
        <v>1.3192218957508799</v>
      </c>
      <c r="DR21">
        <v>0.25850292251570001</v>
      </c>
      <c r="DS21">
        <v>0</v>
      </c>
      <c r="DT21">
        <v>0.34528120356020903</v>
      </c>
      <c r="DU21">
        <v>-5.4430051490768599E-2</v>
      </c>
      <c r="DV21">
        <v>1.11111031149405E-2</v>
      </c>
      <c r="DW21">
        <v>1</v>
      </c>
      <c r="DX21">
        <v>1</v>
      </c>
      <c r="DY21">
        <v>2</v>
      </c>
      <c r="DZ21" t="s">
        <v>282</v>
      </c>
      <c r="EA21">
        <v>1.8667499999999999</v>
      </c>
      <c r="EB21">
        <v>1.8632500000000001</v>
      </c>
      <c r="EC21">
        <v>1.8689</v>
      </c>
      <c r="ED21">
        <v>1.8669100000000001</v>
      </c>
      <c r="EE21">
        <v>1.8714900000000001</v>
      </c>
      <c r="EF21">
        <v>1.86402</v>
      </c>
      <c r="EG21">
        <v>1.8656299999999999</v>
      </c>
      <c r="EH21">
        <v>1.86554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-0.24199999999999999</v>
      </c>
      <c r="EW21">
        <v>5.0999999999999997E-2</v>
      </c>
      <c r="EX21">
        <v>2</v>
      </c>
      <c r="EY21">
        <v>508.63400000000001</v>
      </c>
      <c r="EZ21">
        <v>539.40099999999995</v>
      </c>
      <c r="FA21">
        <v>21.3504</v>
      </c>
      <c r="FB21">
        <v>29.153199999999998</v>
      </c>
      <c r="FC21">
        <v>30.000599999999999</v>
      </c>
      <c r="FD21">
        <v>29.080300000000001</v>
      </c>
      <c r="FE21">
        <v>29.0733</v>
      </c>
      <c r="FF21">
        <v>22.058900000000001</v>
      </c>
      <c r="FG21">
        <v>48.530500000000004</v>
      </c>
      <c r="FH21">
        <v>0</v>
      </c>
      <c r="FI21">
        <v>21.290099999999999</v>
      </c>
      <c r="FJ21">
        <v>400</v>
      </c>
      <c r="FK21">
        <v>12.7948</v>
      </c>
      <c r="FL21">
        <v>101.434</v>
      </c>
      <c r="FM21">
        <v>101.994</v>
      </c>
    </row>
    <row r="22" spans="1:169" x14ac:dyDescent="0.25">
      <c r="A22">
        <v>8</v>
      </c>
      <c r="B22">
        <v>1566667543.7</v>
      </c>
      <c r="C22">
        <v>903.10000014305103</v>
      </c>
      <c r="D22" t="s">
        <v>318</v>
      </c>
      <c r="E22" t="s">
        <v>319</v>
      </c>
      <c r="G22">
        <v>1566667543.7</v>
      </c>
      <c r="H22">
        <f t="shared" si="0"/>
        <v>4.8813371561874453E-3</v>
      </c>
      <c r="I22">
        <f t="shared" si="1"/>
        <v>33.850567335888471</v>
      </c>
      <c r="J22">
        <f t="shared" si="2"/>
        <v>456.75599999999997</v>
      </c>
      <c r="K22">
        <f t="shared" si="3"/>
        <v>254.57823503209016</v>
      </c>
      <c r="L22">
        <f t="shared" si="4"/>
        <v>25.447169913229395</v>
      </c>
      <c r="M22">
        <f t="shared" si="5"/>
        <v>45.656485674911991</v>
      </c>
      <c r="N22">
        <f t="shared" si="6"/>
        <v>0.29933719153510174</v>
      </c>
      <c r="O22">
        <f t="shared" si="7"/>
        <v>2.2534347068160439</v>
      </c>
      <c r="P22">
        <f t="shared" si="8"/>
        <v>0.27887180428251152</v>
      </c>
      <c r="Q22">
        <f t="shared" si="9"/>
        <v>0.17601687533494118</v>
      </c>
      <c r="R22">
        <f t="shared" si="10"/>
        <v>321.42921273439794</v>
      </c>
      <c r="S22">
        <f t="shared" si="11"/>
        <v>26.850139978472651</v>
      </c>
      <c r="T22">
        <f t="shared" si="12"/>
        <v>26.958300000000001</v>
      </c>
      <c r="U22">
        <f t="shared" si="13"/>
        <v>3.570403179224082</v>
      </c>
      <c r="V22">
        <f t="shared" si="14"/>
        <v>55.200538575383476</v>
      </c>
      <c r="W22">
        <f t="shared" si="15"/>
        <v>1.8683478064775998</v>
      </c>
      <c r="X22">
        <f t="shared" si="16"/>
        <v>3.3846550318093893</v>
      </c>
      <c r="Y22">
        <f t="shared" si="17"/>
        <v>1.7020553727464822</v>
      </c>
      <c r="Z22">
        <f t="shared" si="18"/>
        <v>-215.26696858786633</v>
      </c>
      <c r="AA22">
        <f t="shared" si="19"/>
        <v>-110.10382390553747</v>
      </c>
      <c r="AB22">
        <f t="shared" si="20"/>
        <v>-10.492585307367507</v>
      </c>
      <c r="AC22">
        <f t="shared" si="21"/>
        <v>-14.434165066373367</v>
      </c>
      <c r="AD22">
        <v>-4.1276278487089799E-2</v>
      </c>
      <c r="AE22">
        <v>4.6336238602354501E-2</v>
      </c>
      <c r="AF22">
        <v>3.4613633007371498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52807.482201874001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320</v>
      </c>
      <c r="AS22">
        <v>696.12161538461498</v>
      </c>
      <c r="AT22">
        <v>916.71100000000001</v>
      </c>
      <c r="AU22">
        <f t="shared" si="27"/>
        <v>0.24063132722895764</v>
      </c>
      <c r="AV22">
        <v>0.5</v>
      </c>
      <c r="AW22">
        <f t="shared" si="28"/>
        <v>1681.1385000838138</v>
      </c>
      <c r="AX22">
        <f t="shared" si="29"/>
        <v>33.850567335888471</v>
      </c>
      <c r="AY22">
        <f t="shared" si="30"/>
        <v>202.26729426543361</v>
      </c>
      <c r="AZ22">
        <f t="shared" si="31"/>
        <v>0.4183772203017091</v>
      </c>
      <c r="BA22">
        <f t="shared" si="32"/>
        <v>2.0730336812910408E-2</v>
      </c>
      <c r="BB22">
        <f t="shared" si="33"/>
        <v>-1</v>
      </c>
      <c r="BC22" t="s">
        <v>321</v>
      </c>
      <c r="BD22">
        <v>533.17999999999995</v>
      </c>
      <c r="BE22">
        <f t="shared" si="34"/>
        <v>383.53100000000006</v>
      </c>
      <c r="BF22">
        <f t="shared" si="35"/>
        <v>0.57515398915703031</v>
      </c>
      <c r="BG22">
        <f t="shared" si="36"/>
        <v>1.7193274316365956</v>
      </c>
      <c r="BH22">
        <f t="shared" si="37"/>
        <v>0.24063132722895769</v>
      </c>
      <c r="BI22" t="e">
        <f t="shared" si="38"/>
        <v>#DIV/0!</v>
      </c>
      <c r="BJ22">
        <v>1796</v>
      </c>
      <c r="BK22">
        <v>300</v>
      </c>
      <c r="BL22">
        <v>300</v>
      </c>
      <c r="BM22">
        <v>300</v>
      </c>
      <c r="BN22">
        <v>10323.5</v>
      </c>
      <c r="BO22">
        <v>859.91</v>
      </c>
      <c r="BP22">
        <v>-6.8761400000000002E-3</v>
      </c>
      <c r="BQ22">
        <v>-0.69250500000000004</v>
      </c>
      <c r="BR22">
        <f t="shared" si="39"/>
        <v>1999.93</v>
      </c>
      <c r="BS22">
        <f t="shared" si="40"/>
        <v>1681.1385000838138</v>
      </c>
      <c r="BT22">
        <f t="shared" si="41"/>
        <v>0.84059867099539176</v>
      </c>
      <c r="BU22">
        <f t="shared" si="42"/>
        <v>0.19119734199078359</v>
      </c>
      <c r="BV22" t="s">
        <v>280</v>
      </c>
      <c r="BW22">
        <v>1566667543.7</v>
      </c>
      <c r="BX22">
        <v>456.75599999999997</v>
      </c>
      <c r="BY22">
        <v>500.04300000000001</v>
      </c>
      <c r="BZ22">
        <v>18.691299999999998</v>
      </c>
      <c r="CA22">
        <v>12.9444</v>
      </c>
      <c r="CB22">
        <v>500.10599999999999</v>
      </c>
      <c r="CC22">
        <v>99.858099999999993</v>
      </c>
      <c r="CD22">
        <v>0.100052</v>
      </c>
      <c r="CE22">
        <v>26.052</v>
      </c>
      <c r="CF22">
        <v>26.958300000000001</v>
      </c>
      <c r="CG22">
        <v>999.9</v>
      </c>
      <c r="CH22">
        <v>9968.1200000000008</v>
      </c>
      <c r="CI22">
        <v>0</v>
      </c>
      <c r="CJ22">
        <v>820.70399999999995</v>
      </c>
      <c r="CK22">
        <v>1999.93</v>
      </c>
      <c r="CL22">
        <v>0.979993</v>
      </c>
      <c r="CM22">
        <v>2.0006900000000001E-2</v>
      </c>
      <c r="CN22">
        <v>0</v>
      </c>
      <c r="CO22">
        <v>695.97400000000005</v>
      </c>
      <c r="CP22">
        <v>4.99986</v>
      </c>
      <c r="CQ22">
        <v>18944.3</v>
      </c>
      <c r="CR22">
        <v>16271.6</v>
      </c>
      <c r="CS22">
        <v>43.5</v>
      </c>
      <c r="CT22">
        <v>45.186999999999998</v>
      </c>
      <c r="CU22">
        <v>44.125</v>
      </c>
      <c r="CV22">
        <v>44.061999999999998</v>
      </c>
      <c r="CW22">
        <v>45.311999999999998</v>
      </c>
      <c r="CX22">
        <v>1955.02</v>
      </c>
      <c r="CY22">
        <v>39.909999999999997</v>
      </c>
      <c r="CZ22">
        <v>0</v>
      </c>
      <c r="DA22">
        <v>119.799999952316</v>
      </c>
      <c r="DB22">
        <v>696.12161538461498</v>
      </c>
      <c r="DC22">
        <v>2.5630085517389301</v>
      </c>
      <c r="DD22">
        <v>-1282.6837629045899</v>
      </c>
      <c r="DE22">
        <v>18977.026923076901</v>
      </c>
      <c r="DF22">
        <v>15</v>
      </c>
      <c r="DG22">
        <v>1566667491.2</v>
      </c>
      <c r="DH22" t="s">
        <v>322</v>
      </c>
      <c r="DI22">
        <v>47</v>
      </c>
      <c r="DJ22">
        <v>-0.217</v>
      </c>
      <c r="DK22">
        <v>5.1999999999999998E-2</v>
      </c>
      <c r="DL22">
        <v>500</v>
      </c>
      <c r="DM22">
        <v>13</v>
      </c>
      <c r="DN22">
        <v>0.06</v>
      </c>
      <c r="DO22">
        <v>0.02</v>
      </c>
      <c r="DP22">
        <v>33.615395908141601</v>
      </c>
      <c r="DQ22">
        <v>0.65592875577559395</v>
      </c>
      <c r="DR22">
        <v>0.131773239335127</v>
      </c>
      <c r="DS22">
        <v>0</v>
      </c>
      <c r="DT22">
        <v>0.30242153175244302</v>
      </c>
      <c r="DU22">
        <v>-9.4477041369560606E-3</v>
      </c>
      <c r="DV22">
        <v>2.2282817370320599E-3</v>
      </c>
      <c r="DW22">
        <v>1</v>
      </c>
      <c r="DX22">
        <v>1</v>
      </c>
      <c r="DY22">
        <v>2</v>
      </c>
      <c r="DZ22" t="s">
        <v>282</v>
      </c>
      <c r="EA22">
        <v>1.86676</v>
      </c>
      <c r="EB22">
        <v>1.8632500000000001</v>
      </c>
      <c r="EC22">
        <v>1.8689</v>
      </c>
      <c r="ED22">
        <v>1.8669100000000001</v>
      </c>
      <c r="EE22">
        <v>1.8714999999999999</v>
      </c>
      <c r="EF22">
        <v>1.8640099999999999</v>
      </c>
      <c r="EG22">
        <v>1.8656699999999999</v>
      </c>
      <c r="EH22">
        <v>1.8655600000000001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-0.217</v>
      </c>
      <c r="EW22">
        <v>5.1999999999999998E-2</v>
      </c>
      <c r="EX22">
        <v>2</v>
      </c>
      <c r="EY22">
        <v>508.30099999999999</v>
      </c>
      <c r="EZ22">
        <v>539.62800000000004</v>
      </c>
      <c r="FA22">
        <v>21.1739</v>
      </c>
      <c r="FB22">
        <v>29.2806</v>
      </c>
      <c r="FC22">
        <v>29.999700000000001</v>
      </c>
      <c r="FD22">
        <v>29.180499999999999</v>
      </c>
      <c r="FE22">
        <v>29.1678</v>
      </c>
      <c r="FF22">
        <v>26.337</v>
      </c>
      <c r="FG22">
        <v>47.972299999999997</v>
      </c>
      <c r="FH22">
        <v>0</v>
      </c>
      <c r="FI22">
        <v>21.192299999999999</v>
      </c>
      <c r="FJ22">
        <v>500</v>
      </c>
      <c r="FK22">
        <v>12.9176</v>
      </c>
      <c r="FL22">
        <v>101.41500000000001</v>
      </c>
      <c r="FM22">
        <v>101.97199999999999</v>
      </c>
    </row>
    <row r="23" spans="1:169" x14ac:dyDescent="0.25">
      <c r="A23">
        <v>9</v>
      </c>
      <c r="B23">
        <v>1566667664.2</v>
      </c>
      <c r="C23">
        <v>1023.60000014305</v>
      </c>
      <c r="D23" t="s">
        <v>323</v>
      </c>
      <c r="E23" t="s">
        <v>324</v>
      </c>
      <c r="G23">
        <v>1566667664.2</v>
      </c>
      <c r="H23">
        <f t="shared" si="0"/>
        <v>4.2767874653389971E-3</v>
      </c>
      <c r="I23">
        <f t="shared" si="1"/>
        <v>34.887885919870449</v>
      </c>
      <c r="J23">
        <f t="shared" si="2"/>
        <v>555.25</v>
      </c>
      <c r="K23">
        <f t="shared" si="3"/>
        <v>311.15565720725039</v>
      </c>
      <c r="L23">
        <f t="shared" si="4"/>
        <v>31.101264384408477</v>
      </c>
      <c r="M23">
        <f t="shared" si="5"/>
        <v>55.499479599499992</v>
      </c>
      <c r="N23">
        <f t="shared" si="6"/>
        <v>0.25362689014003048</v>
      </c>
      <c r="O23">
        <f t="shared" si="7"/>
        <v>2.2610351944619596</v>
      </c>
      <c r="P23">
        <f t="shared" si="8"/>
        <v>0.23881502137736085</v>
      </c>
      <c r="Q23">
        <f t="shared" si="9"/>
        <v>0.15051804120829934</v>
      </c>
      <c r="R23">
        <f t="shared" si="10"/>
        <v>321.43240472006022</v>
      </c>
      <c r="S23">
        <f t="shared" si="11"/>
        <v>27.029950081958596</v>
      </c>
      <c r="T23">
        <f t="shared" si="12"/>
        <v>27.067399999999999</v>
      </c>
      <c r="U23">
        <f t="shared" si="13"/>
        <v>3.5933525461589544</v>
      </c>
      <c r="V23">
        <f t="shared" si="14"/>
        <v>54.777446370156127</v>
      </c>
      <c r="W23">
        <f t="shared" si="15"/>
        <v>1.8520983471209997</v>
      </c>
      <c r="X23">
        <f t="shared" si="16"/>
        <v>3.3811330572176161</v>
      </c>
      <c r="Y23">
        <f t="shared" si="17"/>
        <v>1.7412541990379546</v>
      </c>
      <c r="Z23">
        <f t="shared" si="18"/>
        <v>-188.60632722144976</v>
      </c>
      <c r="AA23">
        <f t="shared" si="19"/>
        <v>-125.91952807415937</v>
      </c>
      <c r="AB23">
        <f t="shared" si="20"/>
        <v>-11.964929669692419</v>
      </c>
      <c r="AC23">
        <f t="shared" si="21"/>
        <v>-5.058380245241338</v>
      </c>
      <c r="AD23">
        <v>-4.1481492339271599E-2</v>
      </c>
      <c r="AE23">
        <v>4.6566609129149499E-2</v>
      </c>
      <c r="AF23">
        <v>3.47496926390084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53062.345386116176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325</v>
      </c>
      <c r="AS23">
        <v>697.934192307692</v>
      </c>
      <c r="AT23">
        <v>933.84799999999996</v>
      </c>
      <c r="AU23">
        <f t="shared" si="27"/>
        <v>0.25262548904351456</v>
      </c>
      <c r="AV23">
        <v>0.5</v>
      </c>
      <c r="AW23">
        <f t="shared" si="28"/>
        <v>1681.155300083813</v>
      </c>
      <c r="AX23">
        <f t="shared" si="29"/>
        <v>34.887885919870449</v>
      </c>
      <c r="AY23">
        <f t="shared" si="30"/>
        <v>212.35133992088487</v>
      </c>
      <c r="AZ23">
        <f t="shared" si="31"/>
        <v>0.42607362225972528</v>
      </c>
      <c r="BA23">
        <f t="shared" si="32"/>
        <v>2.1347156873657822E-2</v>
      </c>
      <c r="BB23">
        <f t="shared" si="33"/>
        <v>-1</v>
      </c>
      <c r="BC23" t="s">
        <v>326</v>
      </c>
      <c r="BD23">
        <v>535.96</v>
      </c>
      <c r="BE23">
        <f t="shared" si="34"/>
        <v>397.88799999999992</v>
      </c>
      <c r="BF23">
        <f t="shared" si="35"/>
        <v>0.5929151110169395</v>
      </c>
      <c r="BG23">
        <f t="shared" si="36"/>
        <v>1.7423837599820879</v>
      </c>
      <c r="BH23">
        <f t="shared" si="37"/>
        <v>0.25262548904351456</v>
      </c>
      <c r="BI23" t="e">
        <f t="shared" si="38"/>
        <v>#DIV/0!</v>
      </c>
      <c r="BJ23">
        <v>1798</v>
      </c>
      <c r="BK23">
        <v>300</v>
      </c>
      <c r="BL23">
        <v>300</v>
      </c>
      <c r="BM23">
        <v>300</v>
      </c>
      <c r="BN23">
        <v>10323.4</v>
      </c>
      <c r="BO23">
        <v>870.72799999999995</v>
      </c>
      <c r="BP23">
        <v>-6.8769399999999998E-3</v>
      </c>
      <c r="BQ23">
        <v>-1.27155</v>
      </c>
      <c r="BR23">
        <f t="shared" si="39"/>
        <v>1999.95</v>
      </c>
      <c r="BS23">
        <f t="shared" si="40"/>
        <v>1681.155300083813</v>
      </c>
      <c r="BT23">
        <f t="shared" si="41"/>
        <v>0.84059866500853175</v>
      </c>
      <c r="BU23">
        <f t="shared" si="42"/>
        <v>0.19119733001706352</v>
      </c>
      <c r="BV23" t="s">
        <v>280</v>
      </c>
      <c r="BW23">
        <v>1566667664.2</v>
      </c>
      <c r="BX23">
        <v>555.25</v>
      </c>
      <c r="BY23">
        <v>599.95399999999995</v>
      </c>
      <c r="BZ23">
        <v>18.529499999999999</v>
      </c>
      <c r="CA23">
        <v>13.4937</v>
      </c>
      <c r="CB23">
        <v>500.12400000000002</v>
      </c>
      <c r="CC23">
        <v>99.853899999999996</v>
      </c>
      <c r="CD23">
        <v>0.100138</v>
      </c>
      <c r="CE23">
        <v>26.034400000000002</v>
      </c>
      <c r="CF23">
        <v>27.067399999999999</v>
      </c>
      <c r="CG23">
        <v>999.9</v>
      </c>
      <c r="CH23">
        <v>10018.1</v>
      </c>
      <c r="CI23">
        <v>0</v>
      </c>
      <c r="CJ23">
        <v>966.93700000000001</v>
      </c>
      <c r="CK23">
        <v>1999.95</v>
      </c>
      <c r="CL23">
        <v>0.979993</v>
      </c>
      <c r="CM23">
        <v>2.0006900000000001E-2</v>
      </c>
      <c r="CN23">
        <v>0</v>
      </c>
      <c r="CO23">
        <v>698.495</v>
      </c>
      <c r="CP23">
        <v>4.99986</v>
      </c>
      <c r="CQ23">
        <v>18614.8</v>
      </c>
      <c r="CR23">
        <v>16271.7</v>
      </c>
      <c r="CS23">
        <v>43.5</v>
      </c>
      <c r="CT23">
        <v>45.25</v>
      </c>
      <c r="CU23">
        <v>44.186999999999998</v>
      </c>
      <c r="CV23">
        <v>44.061999999999998</v>
      </c>
      <c r="CW23">
        <v>45.25</v>
      </c>
      <c r="CX23">
        <v>1955.04</v>
      </c>
      <c r="CY23">
        <v>39.909999999999997</v>
      </c>
      <c r="CZ23">
        <v>0</v>
      </c>
      <c r="DA23">
        <v>119.700000047684</v>
      </c>
      <c r="DB23">
        <v>697.934192307692</v>
      </c>
      <c r="DC23">
        <v>3.4636239338992199</v>
      </c>
      <c r="DD23">
        <v>-268.19487220891898</v>
      </c>
      <c r="DE23">
        <v>18569.811538461501</v>
      </c>
      <c r="DF23">
        <v>15</v>
      </c>
      <c r="DG23">
        <v>1566667617.2</v>
      </c>
      <c r="DH23" t="s">
        <v>327</v>
      </c>
      <c r="DI23">
        <v>48</v>
      </c>
      <c r="DJ23">
        <v>-0.13100000000000001</v>
      </c>
      <c r="DK23">
        <v>5.7000000000000002E-2</v>
      </c>
      <c r="DL23">
        <v>600</v>
      </c>
      <c r="DM23">
        <v>13</v>
      </c>
      <c r="DN23">
        <v>0.05</v>
      </c>
      <c r="DO23">
        <v>0.02</v>
      </c>
      <c r="DP23">
        <v>34.791719365504498</v>
      </c>
      <c r="DQ23">
        <v>0.62240613086433205</v>
      </c>
      <c r="DR23">
        <v>0.147042238802636</v>
      </c>
      <c r="DS23">
        <v>0</v>
      </c>
      <c r="DT23">
        <v>0.25690309153162499</v>
      </c>
      <c r="DU23">
        <v>-1.01743467606978E-3</v>
      </c>
      <c r="DV23">
        <v>1.9814143589570801E-3</v>
      </c>
      <c r="DW23">
        <v>1</v>
      </c>
      <c r="DX23">
        <v>1</v>
      </c>
      <c r="DY23">
        <v>2</v>
      </c>
      <c r="DZ23" t="s">
        <v>282</v>
      </c>
      <c r="EA23">
        <v>1.86676</v>
      </c>
      <c r="EB23">
        <v>1.8632500000000001</v>
      </c>
      <c r="EC23">
        <v>1.8689</v>
      </c>
      <c r="ED23">
        <v>1.8669</v>
      </c>
      <c r="EE23">
        <v>1.8714900000000001</v>
      </c>
      <c r="EF23">
        <v>1.8640099999999999</v>
      </c>
      <c r="EG23">
        <v>1.8656600000000001</v>
      </c>
      <c r="EH23">
        <v>1.86555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-0.13100000000000001</v>
      </c>
      <c r="EW23">
        <v>5.7000000000000002E-2</v>
      </c>
      <c r="EX23">
        <v>2</v>
      </c>
      <c r="EY23">
        <v>508.05900000000003</v>
      </c>
      <c r="EZ23">
        <v>539.60599999999999</v>
      </c>
      <c r="FA23">
        <v>20.7469</v>
      </c>
      <c r="FB23">
        <v>29.288900000000002</v>
      </c>
      <c r="FC23">
        <v>30.0002</v>
      </c>
      <c r="FD23">
        <v>29.211400000000001</v>
      </c>
      <c r="FE23">
        <v>29.1967</v>
      </c>
      <c r="FF23">
        <v>30.493200000000002</v>
      </c>
      <c r="FG23">
        <v>44.2729</v>
      </c>
      <c r="FH23">
        <v>0</v>
      </c>
      <c r="FI23">
        <v>20.694900000000001</v>
      </c>
      <c r="FJ23">
        <v>600</v>
      </c>
      <c r="FK23">
        <v>13.611599999999999</v>
      </c>
      <c r="FL23">
        <v>101.41200000000001</v>
      </c>
      <c r="FM23">
        <v>101.97</v>
      </c>
    </row>
    <row r="24" spans="1:169" x14ac:dyDescent="0.25">
      <c r="A24">
        <v>10</v>
      </c>
      <c r="B24">
        <v>1566667784.7</v>
      </c>
      <c r="C24">
        <v>1144.10000014305</v>
      </c>
      <c r="D24" t="s">
        <v>328</v>
      </c>
      <c r="E24" t="s">
        <v>329</v>
      </c>
      <c r="G24">
        <v>1566667784.7</v>
      </c>
      <c r="H24">
        <f t="shared" si="0"/>
        <v>3.5898439838377969E-3</v>
      </c>
      <c r="I24">
        <f t="shared" si="1"/>
        <v>35.430755531669092</v>
      </c>
      <c r="J24">
        <f t="shared" si="2"/>
        <v>654.601</v>
      </c>
      <c r="K24">
        <f t="shared" si="3"/>
        <v>357.59153861869999</v>
      </c>
      <c r="L24">
        <f t="shared" si="4"/>
        <v>35.741463808454526</v>
      </c>
      <c r="M24">
        <f t="shared" si="5"/>
        <v>65.42771688853</v>
      </c>
      <c r="N24">
        <f t="shared" si="6"/>
        <v>0.20949859753019703</v>
      </c>
      <c r="O24">
        <f t="shared" si="7"/>
        <v>2.2531277109172452</v>
      </c>
      <c r="P24">
        <f t="shared" si="8"/>
        <v>0.19924708705680197</v>
      </c>
      <c r="Q24">
        <f t="shared" si="9"/>
        <v>0.1254086721886401</v>
      </c>
      <c r="R24">
        <f t="shared" si="10"/>
        <v>321.44836464837601</v>
      </c>
      <c r="S24">
        <f t="shared" si="11"/>
        <v>26.949580668302566</v>
      </c>
      <c r="T24">
        <f t="shared" si="12"/>
        <v>26.991299999999999</v>
      </c>
      <c r="U24">
        <f t="shared" si="13"/>
        <v>3.5773312482946635</v>
      </c>
      <c r="V24">
        <f t="shared" si="14"/>
        <v>54.987649159313357</v>
      </c>
      <c r="W24">
        <f t="shared" si="15"/>
        <v>1.8251866332770001</v>
      </c>
      <c r="X24">
        <f t="shared" si="16"/>
        <v>3.3192665283597869</v>
      </c>
      <c r="Y24">
        <f t="shared" si="17"/>
        <v>1.7521446150176634</v>
      </c>
      <c r="Z24">
        <f t="shared" si="18"/>
        <v>-158.31211968724685</v>
      </c>
      <c r="AA24">
        <f t="shared" si="19"/>
        <v>-154.10977705423622</v>
      </c>
      <c r="AB24">
        <f t="shared" si="20"/>
        <v>-14.666469291905104</v>
      </c>
      <c r="AC24">
        <f t="shared" si="21"/>
        <v>-5.6400013850121695</v>
      </c>
      <c r="AD24">
        <v>-4.1268002795260897E-2</v>
      </c>
      <c r="AE24">
        <v>4.6326948413286197E-2</v>
      </c>
      <c r="AF24">
        <v>3.4608141210669201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52855.377046008347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330</v>
      </c>
      <c r="AS24">
        <v>698.44453846153897</v>
      </c>
      <c r="AT24">
        <v>938.20899999999995</v>
      </c>
      <c r="AU24">
        <f t="shared" si="27"/>
        <v>0.25555549087512586</v>
      </c>
      <c r="AV24">
        <v>0.5</v>
      </c>
      <c r="AW24">
        <f t="shared" si="28"/>
        <v>1681.2393000838088</v>
      </c>
      <c r="AX24">
        <f t="shared" si="29"/>
        <v>35.430755531669092</v>
      </c>
      <c r="AY24">
        <f t="shared" si="30"/>
        <v>214.82496730573538</v>
      </c>
      <c r="AZ24">
        <f t="shared" si="31"/>
        <v>0.42880530883843576</v>
      </c>
      <c r="BA24">
        <f t="shared" si="32"/>
        <v>2.1668988780986168E-2</v>
      </c>
      <c r="BB24">
        <f t="shared" si="33"/>
        <v>-1</v>
      </c>
      <c r="BC24" t="s">
        <v>331</v>
      </c>
      <c r="BD24">
        <v>535.9</v>
      </c>
      <c r="BE24">
        <f t="shared" si="34"/>
        <v>402.30899999999997</v>
      </c>
      <c r="BF24">
        <f t="shared" si="35"/>
        <v>0.5959709117580293</v>
      </c>
      <c r="BG24">
        <f t="shared" si="36"/>
        <v>1.7507165515954468</v>
      </c>
      <c r="BH24">
        <f t="shared" si="37"/>
        <v>0.25555549087512591</v>
      </c>
      <c r="BI24" t="e">
        <f t="shared" si="38"/>
        <v>#DIV/0!</v>
      </c>
      <c r="BJ24">
        <v>1800</v>
      </c>
      <c r="BK24">
        <v>300</v>
      </c>
      <c r="BL24">
        <v>300</v>
      </c>
      <c r="BM24">
        <v>300</v>
      </c>
      <c r="BN24">
        <v>10322.9</v>
      </c>
      <c r="BO24">
        <v>876.44299999999998</v>
      </c>
      <c r="BP24">
        <v>-6.8769199999999999E-3</v>
      </c>
      <c r="BQ24">
        <v>-1.0880700000000001</v>
      </c>
      <c r="BR24">
        <f t="shared" si="39"/>
        <v>2000.05</v>
      </c>
      <c r="BS24">
        <f t="shared" si="40"/>
        <v>1681.2393000838088</v>
      </c>
      <c r="BT24">
        <f t="shared" si="41"/>
        <v>0.8405986350760275</v>
      </c>
      <c r="BU24">
        <f t="shared" si="42"/>
        <v>0.19119727015205509</v>
      </c>
      <c r="BV24" t="s">
        <v>280</v>
      </c>
      <c r="BW24">
        <v>1566667784.7</v>
      </c>
      <c r="BX24">
        <v>654.601</v>
      </c>
      <c r="BY24">
        <v>699.93299999999999</v>
      </c>
      <c r="BZ24">
        <v>18.260899999999999</v>
      </c>
      <c r="CA24">
        <v>14.0322</v>
      </c>
      <c r="CB24">
        <v>500.053</v>
      </c>
      <c r="CC24">
        <v>99.850499999999997</v>
      </c>
      <c r="CD24">
        <v>0.10002999999999999</v>
      </c>
      <c r="CE24">
        <v>25.7226</v>
      </c>
      <c r="CF24">
        <v>26.991299999999999</v>
      </c>
      <c r="CG24">
        <v>999.9</v>
      </c>
      <c r="CH24">
        <v>9966.8799999999992</v>
      </c>
      <c r="CI24">
        <v>0</v>
      </c>
      <c r="CJ24">
        <v>667.73699999999997</v>
      </c>
      <c r="CK24">
        <v>2000.05</v>
      </c>
      <c r="CL24">
        <v>0.97999599999999998</v>
      </c>
      <c r="CM24">
        <v>2.0003799999999999E-2</v>
      </c>
      <c r="CN24">
        <v>0</v>
      </c>
      <c r="CO24">
        <v>698.42899999999997</v>
      </c>
      <c r="CP24">
        <v>4.99986</v>
      </c>
      <c r="CQ24">
        <v>18375.8</v>
      </c>
      <c r="CR24">
        <v>16272.6</v>
      </c>
      <c r="CS24">
        <v>43.625</v>
      </c>
      <c r="CT24">
        <v>45.375</v>
      </c>
      <c r="CU24">
        <v>44.25</v>
      </c>
      <c r="CV24">
        <v>44.375</v>
      </c>
      <c r="CW24">
        <v>45.311999999999998</v>
      </c>
      <c r="CX24">
        <v>1955.14</v>
      </c>
      <c r="CY24">
        <v>39.909999999999997</v>
      </c>
      <c r="CZ24">
        <v>0</v>
      </c>
      <c r="DA24">
        <v>119.89999985694899</v>
      </c>
      <c r="DB24">
        <v>698.44453846153897</v>
      </c>
      <c r="DC24">
        <v>1.2771965674766299</v>
      </c>
      <c r="DD24">
        <v>-1616.10255975616</v>
      </c>
      <c r="DE24">
        <v>18446.123076923101</v>
      </c>
      <c r="DF24">
        <v>15</v>
      </c>
      <c r="DG24">
        <v>1566667732.7</v>
      </c>
      <c r="DH24" t="s">
        <v>332</v>
      </c>
      <c r="DI24">
        <v>49</v>
      </c>
      <c r="DJ24">
        <v>-6.6000000000000003E-2</v>
      </c>
      <c r="DK24">
        <v>6.8000000000000005E-2</v>
      </c>
      <c r="DL24">
        <v>700</v>
      </c>
      <c r="DM24">
        <v>14</v>
      </c>
      <c r="DN24">
        <v>0.05</v>
      </c>
      <c r="DO24">
        <v>0.02</v>
      </c>
      <c r="DP24">
        <v>35.422216603361797</v>
      </c>
      <c r="DQ24">
        <v>0.26823345670341697</v>
      </c>
      <c r="DR24">
        <v>6.8008668881272299E-2</v>
      </c>
      <c r="DS24">
        <v>1</v>
      </c>
      <c r="DT24">
        <v>0.21430525097518099</v>
      </c>
      <c r="DU24">
        <v>-1.07220380065582E-2</v>
      </c>
      <c r="DV24">
        <v>2.1987516224562199E-3</v>
      </c>
      <c r="DW24">
        <v>1</v>
      </c>
      <c r="DX24">
        <v>2</v>
      </c>
      <c r="DY24">
        <v>2</v>
      </c>
      <c r="DZ24" t="s">
        <v>307</v>
      </c>
      <c r="EA24">
        <v>1.86676</v>
      </c>
      <c r="EB24">
        <v>1.8632500000000001</v>
      </c>
      <c r="EC24">
        <v>1.8689</v>
      </c>
      <c r="ED24">
        <v>1.8669100000000001</v>
      </c>
      <c r="EE24">
        <v>1.8714900000000001</v>
      </c>
      <c r="EF24">
        <v>1.8640099999999999</v>
      </c>
      <c r="EG24">
        <v>1.86568</v>
      </c>
      <c r="EH24">
        <v>1.8655600000000001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-6.6000000000000003E-2</v>
      </c>
      <c r="EW24">
        <v>6.8000000000000005E-2</v>
      </c>
      <c r="EX24">
        <v>2</v>
      </c>
      <c r="EY24">
        <v>508.05900000000003</v>
      </c>
      <c r="EZ24">
        <v>540.62099999999998</v>
      </c>
      <c r="FA24">
        <v>20.1675</v>
      </c>
      <c r="FB24">
        <v>29.296600000000002</v>
      </c>
      <c r="FC24">
        <v>30.0001</v>
      </c>
      <c r="FD24">
        <v>29.2239</v>
      </c>
      <c r="FE24">
        <v>29.2119</v>
      </c>
      <c r="FF24">
        <v>34.544199999999996</v>
      </c>
      <c r="FG24">
        <v>41.6708</v>
      </c>
      <c r="FH24">
        <v>0</v>
      </c>
      <c r="FI24">
        <v>20.177</v>
      </c>
      <c r="FJ24">
        <v>700</v>
      </c>
      <c r="FK24">
        <v>14.1389</v>
      </c>
      <c r="FL24">
        <v>101.416</v>
      </c>
      <c r="FM24">
        <v>101.973</v>
      </c>
    </row>
    <row r="25" spans="1:169" x14ac:dyDescent="0.25">
      <c r="A25">
        <v>11</v>
      </c>
      <c r="B25">
        <v>1566667905.2</v>
      </c>
      <c r="C25">
        <v>1264.60000014305</v>
      </c>
      <c r="D25" t="s">
        <v>333</v>
      </c>
      <c r="E25" t="s">
        <v>334</v>
      </c>
      <c r="G25">
        <v>1566667905.2</v>
      </c>
      <c r="H25">
        <f t="shared" si="0"/>
        <v>2.8980107023882586E-3</v>
      </c>
      <c r="I25">
        <f t="shared" si="1"/>
        <v>35.851695301277289</v>
      </c>
      <c r="J25">
        <f t="shared" si="2"/>
        <v>754.35400000000004</v>
      </c>
      <c r="K25">
        <f t="shared" si="3"/>
        <v>380.6544265040136</v>
      </c>
      <c r="L25">
        <f t="shared" si="4"/>
        <v>38.044941364298715</v>
      </c>
      <c r="M25">
        <f t="shared" si="5"/>
        <v>75.394772002268013</v>
      </c>
      <c r="N25">
        <f t="shared" si="6"/>
        <v>0.16612875509268324</v>
      </c>
      <c r="O25">
        <f t="shared" si="7"/>
        <v>2.2643580913983201</v>
      </c>
      <c r="P25">
        <f t="shared" si="8"/>
        <v>0.15964238351481269</v>
      </c>
      <c r="Q25">
        <f t="shared" si="9"/>
        <v>0.10033816264265751</v>
      </c>
      <c r="R25">
        <f t="shared" si="10"/>
        <v>321.42602074873599</v>
      </c>
      <c r="S25">
        <f t="shared" si="11"/>
        <v>27.063518205094052</v>
      </c>
      <c r="T25">
        <f t="shared" si="12"/>
        <v>27</v>
      </c>
      <c r="U25">
        <f t="shared" si="13"/>
        <v>3.5791596927768086</v>
      </c>
      <c r="V25">
        <f t="shared" si="14"/>
        <v>54.997920009388736</v>
      </c>
      <c r="W25">
        <f t="shared" si="15"/>
        <v>1.8137726119450004</v>
      </c>
      <c r="X25">
        <f t="shared" si="16"/>
        <v>3.2978931051126481</v>
      </c>
      <c r="Y25">
        <f t="shared" si="17"/>
        <v>1.7653870808318082</v>
      </c>
      <c r="Z25">
        <f t="shared" si="18"/>
        <v>-127.8022719753222</v>
      </c>
      <c r="AA25">
        <f t="shared" si="19"/>
        <v>-169.23406058695107</v>
      </c>
      <c r="AB25">
        <f t="shared" si="20"/>
        <v>-16.017921926666329</v>
      </c>
      <c r="AC25">
        <f t="shared" si="21"/>
        <v>8.3717662597964306</v>
      </c>
      <c r="AD25">
        <v>-4.1571409500926297E-2</v>
      </c>
      <c r="AE25">
        <v>4.6667549020282799E-2</v>
      </c>
      <c r="AF25">
        <v>3.4809235393099698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53247.317353156373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335</v>
      </c>
      <c r="AS25">
        <v>697.95946153846205</v>
      </c>
      <c r="AT25">
        <v>936.774</v>
      </c>
      <c r="AU25">
        <f t="shared" si="27"/>
        <v>0.25493292775155796</v>
      </c>
      <c r="AV25">
        <v>0.5</v>
      </c>
      <c r="AW25">
        <f t="shared" si="28"/>
        <v>1681.1217000838149</v>
      </c>
      <c r="AX25">
        <f t="shared" si="29"/>
        <v>35.851695301277289</v>
      </c>
      <c r="AY25">
        <f t="shared" si="30"/>
        <v>214.28663845452172</v>
      </c>
      <c r="AZ25">
        <f t="shared" si="31"/>
        <v>0.42287040417432592</v>
      </c>
      <c r="BA25">
        <f t="shared" si="32"/>
        <v>2.1920896803271289E-2</v>
      </c>
      <c r="BB25">
        <f t="shared" si="33"/>
        <v>-1</v>
      </c>
      <c r="BC25" t="s">
        <v>336</v>
      </c>
      <c r="BD25">
        <v>540.64</v>
      </c>
      <c r="BE25">
        <f t="shared" si="34"/>
        <v>396.13400000000001</v>
      </c>
      <c r="BF25">
        <f t="shared" si="35"/>
        <v>0.60286301721523006</v>
      </c>
      <c r="BG25">
        <f t="shared" si="36"/>
        <v>1.7327130807931341</v>
      </c>
      <c r="BH25">
        <f t="shared" si="37"/>
        <v>0.25493292775155796</v>
      </c>
      <c r="BI25" t="e">
        <f t="shared" si="38"/>
        <v>#DIV/0!</v>
      </c>
      <c r="BJ25">
        <v>1802</v>
      </c>
      <c r="BK25">
        <v>300</v>
      </c>
      <c r="BL25">
        <v>300</v>
      </c>
      <c r="BM25">
        <v>300</v>
      </c>
      <c r="BN25">
        <v>10322.1</v>
      </c>
      <c r="BO25">
        <v>879.202</v>
      </c>
      <c r="BP25">
        <v>-6.8763899999999996E-3</v>
      </c>
      <c r="BQ25">
        <v>0.356323</v>
      </c>
      <c r="BR25">
        <f t="shared" si="39"/>
        <v>1999.91</v>
      </c>
      <c r="BS25">
        <f t="shared" si="40"/>
        <v>1681.1217000838149</v>
      </c>
      <c r="BT25">
        <f t="shared" si="41"/>
        <v>0.84059867698237156</v>
      </c>
      <c r="BU25">
        <f t="shared" si="42"/>
        <v>0.19119735396474319</v>
      </c>
      <c r="BV25" t="s">
        <v>280</v>
      </c>
      <c r="BW25">
        <v>1566667905.2</v>
      </c>
      <c r="BX25">
        <v>754.35400000000004</v>
      </c>
      <c r="BY25">
        <v>799.99400000000003</v>
      </c>
      <c r="BZ25">
        <v>18.147500000000001</v>
      </c>
      <c r="CA25">
        <v>14.7334</v>
      </c>
      <c r="CB25">
        <v>500.05900000000003</v>
      </c>
      <c r="CC25">
        <v>99.846100000000007</v>
      </c>
      <c r="CD25">
        <v>0.10004200000000001</v>
      </c>
      <c r="CE25">
        <v>25.613700000000001</v>
      </c>
      <c r="CF25">
        <v>27</v>
      </c>
      <c r="CG25">
        <v>999.9</v>
      </c>
      <c r="CH25">
        <v>10040.6</v>
      </c>
      <c r="CI25">
        <v>0</v>
      </c>
      <c r="CJ25">
        <v>872.72</v>
      </c>
      <c r="CK25">
        <v>1999.91</v>
      </c>
      <c r="CL25">
        <v>0.97999599999999998</v>
      </c>
      <c r="CM25">
        <v>2.0003799999999999E-2</v>
      </c>
      <c r="CN25">
        <v>0</v>
      </c>
      <c r="CO25">
        <v>698.22400000000005</v>
      </c>
      <c r="CP25">
        <v>4.99986</v>
      </c>
      <c r="CQ25">
        <v>18061.3</v>
      </c>
      <c r="CR25">
        <v>16271.4</v>
      </c>
      <c r="CS25">
        <v>43.625</v>
      </c>
      <c r="CT25">
        <v>45.375</v>
      </c>
      <c r="CU25">
        <v>44.311999999999998</v>
      </c>
      <c r="CV25">
        <v>44.25</v>
      </c>
      <c r="CW25">
        <v>45.311999999999998</v>
      </c>
      <c r="CX25">
        <v>1955</v>
      </c>
      <c r="CY25">
        <v>39.909999999999997</v>
      </c>
      <c r="CZ25">
        <v>0</v>
      </c>
      <c r="DA25">
        <v>120</v>
      </c>
      <c r="DB25">
        <v>697.95946153846205</v>
      </c>
      <c r="DC25">
        <v>1.1002393355565201</v>
      </c>
      <c r="DD25">
        <v>449.42563970472003</v>
      </c>
      <c r="DE25">
        <v>17911.719230769198</v>
      </c>
      <c r="DF25">
        <v>15</v>
      </c>
      <c r="DG25">
        <v>1566667849.7</v>
      </c>
      <c r="DH25" t="s">
        <v>337</v>
      </c>
      <c r="DI25">
        <v>50</v>
      </c>
      <c r="DJ25">
        <v>-0.193</v>
      </c>
      <c r="DK25">
        <v>7.3999999999999996E-2</v>
      </c>
      <c r="DL25">
        <v>800</v>
      </c>
      <c r="DM25">
        <v>14</v>
      </c>
      <c r="DN25">
        <v>0.04</v>
      </c>
      <c r="DO25">
        <v>0.02</v>
      </c>
      <c r="DP25">
        <v>35.806433118008002</v>
      </c>
      <c r="DQ25">
        <v>0.35319816339631799</v>
      </c>
      <c r="DR25">
        <v>7.7455520038421197E-2</v>
      </c>
      <c r="DS25">
        <v>0</v>
      </c>
      <c r="DT25">
        <v>0.17100825670734099</v>
      </c>
      <c r="DU25">
        <v>-2.1343529297739399E-2</v>
      </c>
      <c r="DV25">
        <v>4.1782546806363704E-3</v>
      </c>
      <c r="DW25">
        <v>1</v>
      </c>
      <c r="DX25">
        <v>1</v>
      </c>
      <c r="DY25">
        <v>2</v>
      </c>
      <c r="DZ25" t="s">
        <v>282</v>
      </c>
      <c r="EA25">
        <v>1.86676</v>
      </c>
      <c r="EB25">
        <v>1.8632500000000001</v>
      </c>
      <c r="EC25">
        <v>1.8689</v>
      </c>
      <c r="ED25">
        <v>1.8669100000000001</v>
      </c>
      <c r="EE25">
        <v>1.87151</v>
      </c>
      <c r="EF25">
        <v>1.8640099999999999</v>
      </c>
      <c r="EG25">
        <v>1.8656699999999999</v>
      </c>
      <c r="EH25">
        <v>1.86554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-0.193</v>
      </c>
      <c r="EW25">
        <v>7.3999999999999996E-2</v>
      </c>
      <c r="EX25">
        <v>2</v>
      </c>
      <c r="EY25">
        <v>507.26299999999998</v>
      </c>
      <c r="EZ25">
        <v>541.38699999999994</v>
      </c>
      <c r="FA25">
        <v>20.3291</v>
      </c>
      <c r="FB25">
        <v>29.283999999999999</v>
      </c>
      <c r="FC25">
        <v>30</v>
      </c>
      <c r="FD25">
        <v>29.228899999999999</v>
      </c>
      <c r="FE25">
        <v>29.221499999999999</v>
      </c>
      <c r="FF25">
        <v>38.505000000000003</v>
      </c>
      <c r="FG25">
        <v>38.546700000000001</v>
      </c>
      <c r="FH25">
        <v>0</v>
      </c>
      <c r="FI25">
        <v>20.328099999999999</v>
      </c>
      <c r="FJ25">
        <v>800</v>
      </c>
      <c r="FK25">
        <v>14.706799999999999</v>
      </c>
      <c r="FL25">
        <v>101.417</v>
      </c>
      <c r="FM25">
        <v>101.979</v>
      </c>
    </row>
    <row r="26" spans="1:169" x14ac:dyDescent="0.25">
      <c r="A26">
        <v>12</v>
      </c>
      <c r="B26">
        <v>1566668015.2</v>
      </c>
      <c r="C26">
        <v>1374.60000014305</v>
      </c>
      <c r="D26" t="s">
        <v>338</v>
      </c>
      <c r="E26" t="s">
        <v>339</v>
      </c>
      <c r="G26">
        <v>1566668015.2</v>
      </c>
      <c r="H26">
        <f t="shared" si="0"/>
        <v>2.2796364189639059E-3</v>
      </c>
      <c r="I26">
        <f t="shared" si="1"/>
        <v>36.052873759728797</v>
      </c>
      <c r="J26">
        <f t="shared" si="2"/>
        <v>954.06899999999996</v>
      </c>
      <c r="K26">
        <f t="shared" si="3"/>
        <v>469.15847825738854</v>
      </c>
      <c r="L26">
        <f t="shared" si="4"/>
        <v>46.892163767439463</v>
      </c>
      <c r="M26">
        <f t="shared" si="5"/>
        <v>95.358736688741999</v>
      </c>
      <c r="N26">
        <f t="shared" si="6"/>
        <v>0.12764766975052472</v>
      </c>
      <c r="O26">
        <f t="shared" si="7"/>
        <v>2.2580980120373715</v>
      </c>
      <c r="P26">
        <f t="shared" si="8"/>
        <v>0.12377020356433241</v>
      </c>
      <c r="Q26">
        <f t="shared" si="9"/>
        <v>7.7694940955889233E-2</v>
      </c>
      <c r="R26">
        <f t="shared" si="10"/>
        <v>321.4398229658878</v>
      </c>
      <c r="S26">
        <f t="shared" si="11"/>
        <v>27.255430980654644</v>
      </c>
      <c r="T26">
        <f t="shared" si="12"/>
        <v>27.039000000000001</v>
      </c>
      <c r="U26">
        <f t="shared" si="13"/>
        <v>3.5873661970180581</v>
      </c>
      <c r="V26">
        <f t="shared" si="14"/>
        <v>54.513991694444961</v>
      </c>
      <c r="W26">
        <f t="shared" si="15"/>
        <v>1.796042863701</v>
      </c>
      <c r="X26">
        <f t="shared" si="16"/>
        <v>3.2946456641222599</v>
      </c>
      <c r="Y26">
        <f t="shared" si="17"/>
        <v>1.7913233333170582</v>
      </c>
      <c r="Z26">
        <f t="shared" si="18"/>
        <v>-100.53196607630825</v>
      </c>
      <c r="AA26">
        <f t="shared" si="19"/>
        <v>-175.53485853798813</v>
      </c>
      <c r="AB26">
        <f t="shared" si="20"/>
        <v>-16.66222651591017</v>
      </c>
      <c r="AC26">
        <f t="shared" si="21"/>
        <v>28.710771835681243</v>
      </c>
      <c r="AD26">
        <v>-4.1402113379086898E-2</v>
      </c>
      <c r="AE26">
        <v>4.6477499292363299E-2</v>
      </c>
      <c r="AF26">
        <v>3.4697090979303198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53042.442848949642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340</v>
      </c>
      <c r="AS26">
        <v>697.21215384615402</v>
      </c>
      <c r="AT26">
        <v>946.37800000000004</v>
      </c>
      <c r="AU26">
        <f t="shared" si="27"/>
        <v>0.26328364158279882</v>
      </c>
      <c r="AV26">
        <v>0.5</v>
      </c>
      <c r="AW26">
        <f t="shared" si="28"/>
        <v>1681.1970000837898</v>
      </c>
      <c r="AX26">
        <f t="shared" si="29"/>
        <v>36.052873759728797</v>
      </c>
      <c r="AY26">
        <f t="shared" si="30"/>
        <v>221.31583420006856</v>
      </c>
      <c r="AZ26">
        <f t="shared" si="31"/>
        <v>0.43350331474315762</v>
      </c>
      <c r="BA26">
        <f t="shared" si="32"/>
        <v>2.2039578798845171E-2</v>
      </c>
      <c r="BB26">
        <f t="shared" si="33"/>
        <v>-1</v>
      </c>
      <c r="BC26" t="s">
        <v>341</v>
      </c>
      <c r="BD26">
        <v>536.12</v>
      </c>
      <c r="BE26">
        <f t="shared" si="34"/>
        <v>410.25800000000004</v>
      </c>
      <c r="BF26">
        <f t="shared" si="35"/>
        <v>0.60733939655983793</v>
      </c>
      <c r="BG26">
        <f t="shared" si="36"/>
        <v>1.7652353950608073</v>
      </c>
      <c r="BH26">
        <f t="shared" si="37"/>
        <v>0.26328364158279882</v>
      </c>
      <c r="BI26" t="e">
        <f t="shared" si="38"/>
        <v>#DIV/0!</v>
      </c>
      <c r="BJ26">
        <v>1804</v>
      </c>
      <c r="BK26">
        <v>300</v>
      </c>
      <c r="BL26">
        <v>300</v>
      </c>
      <c r="BM26">
        <v>300</v>
      </c>
      <c r="BN26">
        <v>10321.200000000001</v>
      </c>
      <c r="BO26">
        <v>881.81700000000001</v>
      </c>
      <c r="BP26">
        <v>-6.87559E-3</v>
      </c>
      <c r="BQ26">
        <v>-0.92999299999999996</v>
      </c>
      <c r="BR26">
        <f t="shared" si="39"/>
        <v>2000</v>
      </c>
      <c r="BS26">
        <f t="shared" si="40"/>
        <v>1681.1970000837898</v>
      </c>
      <c r="BT26">
        <f t="shared" si="41"/>
        <v>0.84059850004189496</v>
      </c>
      <c r="BU26">
        <f t="shared" si="42"/>
        <v>0.19119700008378998</v>
      </c>
      <c r="BV26" t="s">
        <v>280</v>
      </c>
      <c r="BW26">
        <v>1566668015.2</v>
      </c>
      <c r="BX26">
        <v>954.06899999999996</v>
      </c>
      <c r="BY26">
        <v>999.93200000000002</v>
      </c>
      <c r="BZ26">
        <v>17.9695</v>
      </c>
      <c r="CA26">
        <v>15.2837</v>
      </c>
      <c r="CB26">
        <v>500.113</v>
      </c>
      <c r="CC26">
        <v>99.849400000000003</v>
      </c>
      <c r="CD26">
        <v>0.100118</v>
      </c>
      <c r="CE26">
        <v>25.597100000000001</v>
      </c>
      <c r="CF26">
        <v>27.039000000000001</v>
      </c>
      <c r="CG26">
        <v>999.9</v>
      </c>
      <c r="CH26">
        <v>9999.3799999999992</v>
      </c>
      <c r="CI26">
        <v>0</v>
      </c>
      <c r="CJ26">
        <v>1027.1400000000001</v>
      </c>
      <c r="CK26">
        <v>2000</v>
      </c>
      <c r="CL26">
        <v>0.97999899999999995</v>
      </c>
      <c r="CM26">
        <v>2.00007E-2</v>
      </c>
      <c r="CN26">
        <v>0</v>
      </c>
      <c r="CO26">
        <v>697.05499999999995</v>
      </c>
      <c r="CP26">
        <v>4.99986</v>
      </c>
      <c r="CQ26">
        <v>18060.8</v>
      </c>
      <c r="CR26">
        <v>16272.1</v>
      </c>
      <c r="CS26">
        <v>43.561999999999998</v>
      </c>
      <c r="CT26">
        <v>45.311999999999998</v>
      </c>
      <c r="CU26">
        <v>44.25</v>
      </c>
      <c r="CV26">
        <v>44.125</v>
      </c>
      <c r="CW26">
        <v>45.25</v>
      </c>
      <c r="CX26">
        <v>1955.1</v>
      </c>
      <c r="CY26">
        <v>39.9</v>
      </c>
      <c r="CZ26">
        <v>0</v>
      </c>
      <c r="DA26">
        <v>109.80000019073501</v>
      </c>
      <c r="DB26">
        <v>697.21215384615402</v>
      </c>
      <c r="DC26">
        <v>-0.90673504808939098</v>
      </c>
      <c r="DD26">
        <v>95.227351365580901</v>
      </c>
      <c r="DE26">
        <v>17926.961538461499</v>
      </c>
      <c r="DF26">
        <v>15</v>
      </c>
      <c r="DG26">
        <v>1566667968.2</v>
      </c>
      <c r="DH26" t="s">
        <v>342</v>
      </c>
      <c r="DI26">
        <v>51</v>
      </c>
      <c r="DJ26">
        <v>0.19700000000000001</v>
      </c>
      <c r="DK26">
        <v>8.5000000000000006E-2</v>
      </c>
      <c r="DL26">
        <v>1000</v>
      </c>
      <c r="DM26">
        <v>15</v>
      </c>
      <c r="DN26">
        <v>0.06</v>
      </c>
      <c r="DO26">
        <v>0.03</v>
      </c>
      <c r="DP26">
        <v>36.012900668637997</v>
      </c>
      <c r="DQ26">
        <v>0.23313292770074301</v>
      </c>
      <c r="DR26">
        <v>0.10676187310348501</v>
      </c>
      <c r="DS26">
        <v>1</v>
      </c>
      <c r="DT26">
        <v>0.13606392249600699</v>
      </c>
      <c r="DU26">
        <v>-1.55904160388439E-2</v>
      </c>
      <c r="DV26">
        <v>4.6602067977888203E-3</v>
      </c>
      <c r="DW26">
        <v>1</v>
      </c>
      <c r="DX26">
        <v>2</v>
      </c>
      <c r="DY26">
        <v>2</v>
      </c>
      <c r="DZ26" t="s">
        <v>307</v>
      </c>
      <c r="EA26">
        <v>1.86676</v>
      </c>
      <c r="EB26">
        <v>1.8632500000000001</v>
      </c>
      <c r="EC26">
        <v>1.8689</v>
      </c>
      <c r="ED26">
        <v>1.8669100000000001</v>
      </c>
      <c r="EE26">
        <v>1.8714999999999999</v>
      </c>
      <c r="EF26">
        <v>1.8640099999999999</v>
      </c>
      <c r="EG26">
        <v>1.8656699999999999</v>
      </c>
      <c r="EH26">
        <v>1.8655600000000001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0.19700000000000001</v>
      </c>
      <c r="EW26">
        <v>8.5000000000000006E-2</v>
      </c>
      <c r="EX26">
        <v>2</v>
      </c>
      <c r="EY26">
        <v>507.017</v>
      </c>
      <c r="EZ26">
        <v>542.32000000000005</v>
      </c>
      <c r="FA26">
        <v>20.7271</v>
      </c>
      <c r="FB26">
        <v>29.281400000000001</v>
      </c>
      <c r="FC26">
        <v>30.0001</v>
      </c>
      <c r="FD26">
        <v>29.236499999999999</v>
      </c>
      <c r="FE26">
        <v>29.234000000000002</v>
      </c>
      <c r="FF26">
        <v>46.129399999999997</v>
      </c>
      <c r="FG26">
        <v>35.857999999999997</v>
      </c>
      <c r="FH26">
        <v>0</v>
      </c>
      <c r="FI26">
        <v>20.683299999999999</v>
      </c>
      <c r="FJ26">
        <v>1000</v>
      </c>
      <c r="FK26">
        <v>15.4032</v>
      </c>
      <c r="FL26">
        <v>101.416</v>
      </c>
      <c r="FM26">
        <v>101.98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2019-08-24T12:46:44Z</dcterms:created>
  <dcterms:modified xsi:type="dcterms:W3CDTF">2019-08-27T23:51:14Z</dcterms:modified>
</cp:coreProperties>
</file>