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 Fall\A-Ci curve\"/>
    </mc:Choice>
  </mc:AlternateContent>
  <xr:revisionPtr revIDLastSave="0" documentId="13_ncr:1_{F74A548A-FFB6-4C64-9644-375E04DF39B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E27" i="1" l="1"/>
  <c r="CD27" i="1"/>
  <c r="CB27" i="1"/>
  <c r="CC27" i="1" s="1"/>
  <c r="BI27" i="1"/>
  <c r="BH27" i="1"/>
  <c r="BG27" i="1"/>
  <c r="BF27" i="1"/>
  <c r="BE27" i="1"/>
  <c r="AZ27" i="1" s="1"/>
  <c r="BB27" i="1"/>
  <c r="AU27" i="1"/>
  <c r="AO27" i="1"/>
  <c r="AP27" i="1" s="1"/>
  <c r="AK27" i="1"/>
  <c r="AI27" i="1" s="1"/>
  <c r="X27" i="1"/>
  <c r="W27" i="1"/>
  <c r="O27" i="1"/>
  <c r="CE26" i="1"/>
  <c r="CD26" i="1"/>
  <c r="CB26" i="1"/>
  <c r="CC26" i="1" s="1"/>
  <c r="AW26" i="1" s="1"/>
  <c r="BI26" i="1"/>
  <c r="BH26" i="1"/>
  <c r="BG26" i="1"/>
  <c r="BF26" i="1"/>
  <c r="BE26" i="1"/>
  <c r="AZ26" i="1" s="1"/>
  <c r="BB26" i="1"/>
  <c r="AU26" i="1"/>
  <c r="AO26" i="1"/>
  <c r="AP26" i="1" s="1"/>
  <c r="AK26" i="1"/>
  <c r="AI26" i="1" s="1"/>
  <c r="X26" i="1"/>
  <c r="W26" i="1"/>
  <c r="O26" i="1"/>
  <c r="CE25" i="1"/>
  <c r="CD25" i="1"/>
  <c r="CB25" i="1"/>
  <c r="BI25" i="1"/>
  <c r="BH25" i="1"/>
  <c r="BG25" i="1"/>
  <c r="BF25" i="1"/>
  <c r="BE25" i="1"/>
  <c r="AZ25" i="1" s="1"/>
  <c r="BB25" i="1"/>
  <c r="AU25" i="1"/>
  <c r="AO25" i="1"/>
  <c r="AP25" i="1" s="1"/>
  <c r="AK25" i="1"/>
  <c r="AI25" i="1"/>
  <c r="H25" i="1" s="1"/>
  <c r="X25" i="1"/>
  <c r="W25" i="1"/>
  <c r="V25" i="1"/>
  <c r="O25" i="1"/>
  <c r="CE24" i="1"/>
  <c r="CD24" i="1"/>
  <c r="CB24" i="1"/>
  <c r="BI24" i="1"/>
  <c r="BH24" i="1"/>
  <c r="BG24" i="1"/>
  <c r="BF24" i="1"/>
  <c r="BE24" i="1"/>
  <c r="AZ24" i="1" s="1"/>
  <c r="BB24" i="1"/>
  <c r="AU24" i="1"/>
  <c r="AO24" i="1"/>
  <c r="AP24" i="1" s="1"/>
  <c r="AK24" i="1"/>
  <c r="AI24" i="1"/>
  <c r="J24" i="1" s="1"/>
  <c r="X24" i="1"/>
  <c r="W24" i="1"/>
  <c r="V24" i="1" s="1"/>
  <c r="O24" i="1"/>
  <c r="CE23" i="1"/>
  <c r="CD23" i="1"/>
  <c r="CB23" i="1"/>
  <c r="CC23" i="1" s="1"/>
  <c r="BI23" i="1"/>
  <c r="BH23" i="1"/>
  <c r="BG23" i="1"/>
  <c r="BF23" i="1"/>
  <c r="BE23" i="1"/>
  <c r="AZ23" i="1" s="1"/>
  <c r="BB23" i="1"/>
  <c r="AU23" i="1"/>
  <c r="AO23" i="1"/>
  <c r="AP23" i="1" s="1"/>
  <c r="AK23" i="1"/>
  <c r="AI23" i="1"/>
  <c r="M23" i="1" s="1"/>
  <c r="X23" i="1"/>
  <c r="W23" i="1"/>
  <c r="V23" i="1" s="1"/>
  <c r="O23" i="1"/>
  <c r="CE22" i="1"/>
  <c r="CD22" i="1"/>
  <c r="CB22" i="1"/>
  <c r="CC22" i="1" s="1"/>
  <c r="BI22" i="1"/>
  <c r="BH22" i="1"/>
  <c r="BG22" i="1"/>
  <c r="BF22" i="1"/>
  <c r="BE22" i="1"/>
  <c r="BB22" i="1"/>
  <c r="AZ22" i="1"/>
  <c r="AU22" i="1"/>
  <c r="AO22" i="1"/>
  <c r="AP22" i="1" s="1"/>
  <c r="AK22" i="1"/>
  <c r="AI22" i="1" s="1"/>
  <c r="X22" i="1"/>
  <c r="W22" i="1"/>
  <c r="V22" i="1" s="1"/>
  <c r="O22" i="1"/>
  <c r="CE21" i="1"/>
  <c r="CD21" i="1"/>
  <c r="CB21" i="1"/>
  <c r="CC21" i="1" s="1"/>
  <c r="BI21" i="1"/>
  <c r="BH21" i="1"/>
  <c r="BG21" i="1"/>
  <c r="BF21" i="1"/>
  <c r="BE21" i="1"/>
  <c r="AZ21" i="1" s="1"/>
  <c r="BB21" i="1"/>
  <c r="AU21" i="1"/>
  <c r="AO21" i="1"/>
  <c r="AP21" i="1" s="1"/>
  <c r="AK21" i="1"/>
  <c r="AI21" i="1" s="1"/>
  <c r="X21" i="1"/>
  <c r="W21" i="1"/>
  <c r="V21" i="1" s="1"/>
  <c r="O21" i="1"/>
  <c r="CE20" i="1"/>
  <c r="CD20" i="1"/>
  <c r="CB20" i="1"/>
  <c r="CC20" i="1" s="1"/>
  <c r="AW20" i="1" s="1"/>
  <c r="BI20" i="1"/>
  <c r="BH20" i="1"/>
  <c r="BG20" i="1"/>
  <c r="BF20" i="1"/>
  <c r="BE20" i="1"/>
  <c r="AZ20" i="1" s="1"/>
  <c r="BB20" i="1"/>
  <c r="AU20" i="1"/>
  <c r="AO20" i="1"/>
  <c r="AP20" i="1" s="1"/>
  <c r="AK20" i="1"/>
  <c r="AI20" i="1" s="1"/>
  <c r="X20" i="1"/>
  <c r="W20" i="1"/>
  <c r="V20" i="1" s="1"/>
  <c r="O20" i="1"/>
  <c r="CE19" i="1"/>
  <c r="CD19" i="1"/>
  <c r="CB19" i="1"/>
  <c r="CC19" i="1" s="1"/>
  <c r="AW19" i="1" s="1"/>
  <c r="BI19" i="1"/>
  <c r="BH19" i="1"/>
  <c r="BG19" i="1"/>
  <c r="BF19" i="1"/>
  <c r="BE19" i="1"/>
  <c r="AZ19" i="1" s="1"/>
  <c r="BB19" i="1"/>
  <c r="AU19" i="1"/>
  <c r="AO19" i="1"/>
  <c r="AP19" i="1" s="1"/>
  <c r="AK19" i="1"/>
  <c r="AI19" i="1" s="1"/>
  <c r="X19" i="1"/>
  <c r="W19" i="1"/>
  <c r="O19" i="1"/>
  <c r="CE18" i="1"/>
  <c r="CD18" i="1"/>
  <c r="CB18" i="1"/>
  <c r="CC18" i="1" s="1"/>
  <c r="AW18" i="1" s="1"/>
  <c r="BI18" i="1"/>
  <c r="BH18" i="1"/>
  <c r="BG18" i="1"/>
  <c r="BF18" i="1"/>
  <c r="BE18" i="1"/>
  <c r="BB18" i="1"/>
  <c r="AZ18" i="1"/>
  <c r="AU18" i="1"/>
  <c r="AO18" i="1"/>
  <c r="AP18" i="1" s="1"/>
  <c r="AK18" i="1"/>
  <c r="AI18" i="1" s="1"/>
  <c r="AJ18" i="1" s="1"/>
  <c r="X18" i="1"/>
  <c r="W18" i="1"/>
  <c r="V18" i="1" s="1"/>
  <c r="O18" i="1"/>
  <c r="CE17" i="1"/>
  <c r="CD17" i="1"/>
  <c r="CB17" i="1"/>
  <c r="BI17" i="1"/>
  <c r="BH17" i="1"/>
  <c r="BG17" i="1"/>
  <c r="BF17" i="1"/>
  <c r="BE17" i="1"/>
  <c r="AZ17" i="1" s="1"/>
  <c r="BB17" i="1"/>
  <c r="AU17" i="1"/>
  <c r="AO17" i="1"/>
  <c r="AP17" i="1" s="1"/>
  <c r="AK17" i="1"/>
  <c r="AI17" i="1" s="1"/>
  <c r="J17" i="1" s="1"/>
  <c r="X17" i="1"/>
  <c r="W17" i="1"/>
  <c r="V17" i="1"/>
  <c r="O17" i="1"/>
  <c r="I21" i="1" l="1"/>
  <c r="AX21" i="1" s="1"/>
  <c r="M21" i="1"/>
  <c r="J21" i="1"/>
  <c r="AJ21" i="1"/>
  <c r="V27" i="1"/>
  <c r="AY19" i="1"/>
  <c r="I23" i="1"/>
  <c r="AX23" i="1" s="1"/>
  <c r="CC24" i="1"/>
  <c r="R24" i="1" s="1"/>
  <c r="AY18" i="1"/>
  <c r="V26" i="1"/>
  <c r="AY20" i="1"/>
  <c r="CC25" i="1"/>
  <c r="AY26" i="1"/>
  <c r="CC17" i="1"/>
  <c r="AW17" i="1" s="1"/>
  <c r="AY17" i="1" s="1"/>
  <c r="V19" i="1"/>
  <c r="J19" i="1"/>
  <c r="I19" i="1"/>
  <c r="AX19" i="1" s="1"/>
  <c r="BA19" i="1" s="1"/>
  <c r="AJ19" i="1"/>
  <c r="M19" i="1"/>
  <c r="H19" i="1"/>
  <c r="AW21" i="1"/>
  <c r="AY21" i="1" s="1"/>
  <c r="R21" i="1"/>
  <c r="AW22" i="1"/>
  <c r="AY22" i="1" s="1"/>
  <c r="R22" i="1"/>
  <c r="AW23" i="1"/>
  <c r="R23" i="1"/>
  <c r="Z25" i="1"/>
  <c r="I20" i="1"/>
  <c r="AX20" i="1" s="1"/>
  <c r="BA20" i="1" s="1"/>
  <c r="H20" i="1"/>
  <c r="AJ20" i="1"/>
  <c r="M20" i="1"/>
  <c r="J20" i="1"/>
  <c r="M26" i="1"/>
  <c r="J26" i="1"/>
  <c r="I26" i="1"/>
  <c r="AX26" i="1" s="1"/>
  <c r="BA26" i="1" s="1"/>
  <c r="H26" i="1"/>
  <c r="AJ26" i="1"/>
  <c r="J27" i="1"/>
  <c r="I27" i="1"/>
  <c r="AX27" i="1" s="1"/>
  <c r="H27" i="1"/>
  <c r="AJ27" i="1"/>
  <c r="M27" i="1"/>
  <c r="R27" i="1"/>
  <c r="AW27" i="1"/>
  <c r="AY27" i="1" s="1"/>
  <c r="AW25" i="1"/>
  <c r="AY25" i="1" s="1"/>
  <c r="R25" i="1"/>
  <c r="R17" i="1"/>
  <c r="I22" i="1"/>
  <c r="AX22" i="1" s="1"/>
  <c r="H22" i="1"/>
  <c r="AJ22" i="1"/>
  <c r="M22" i="1"/>
  <c r="J22" i="1"/>
  <c r="I17" i="1"/>
  <c r="AX17" i="1" s="1"/>
  <c r="R20" i="1"/>
  <c r="I18" i="1"/>
  <c r="AX18" i="1" s="1"/>
  <c r="BA18" i="1" s="1"/>
  <c r="H21" i="1"/>
  <c r="AJ23" i="1"/>
  <c r="I25" i="1"/>
  <c r="AX25" i="1" s="1"/>
  <c r="H18" i="1"/>
  <c r="M17" i="1"/>
  <c r="J18" i="1"/>
  <c r="R18" i="1"/>
  <c r="H23" i="1"/>
  <c r="M24" i="1"/>
  <c r="J25" i="1"/>
  <c r="AJ17" i="1"/>
  <c r="J23" i="1"/>
  <c r="AJ24" i="1"/>
  <c r="H17" i="1"/>
  <c r="M18" i="1"/>
  <c r="R19" i="1"/>
  <c r="H24" i="1"/>
  <c r="M25" i="1"/>
  <c r="R26" i="1"/>
  <c r="I24" i="1"/>
  <c r="AX24" i="1" s="1"/>
  <c r="AJ25" i="1"/>
  <c r="BA24" i="1" l="1"/>
  <c r="BA25" i="1"/>
  <c r="BA22" i="1"/>
  <c r="BA17" i="1"/>
  <c r="AW24" i="1"/>
  <c r="AY24" i="1" s="1"/>
  <c r="BA23" i="1"/>
  <c r="S26" i="1"/>
  <c r="T26" i="1" s="1"/>
  <c r="P26" i="1" s="1"/>
  <c r="N26" i="1" s="1"/>
  <c r="Q26" i="1" s="1"/>
  <c r="K26" i="1" s="1"/>
  <c r="L26" i="1" s="1"/>
  <c r="Z26" i="1"/>
  <c r="S23" i="1"/>
  <c r="T23" i="1" s="1"/>
  <c r="P23" i="1" s="1"/>
  <c r="N23" i="1" s="1"/>
  <c r="Q23" i="1" s="1"/>
  <c r="K23" i="1" s="1"/>
  <c r="L23" i="1" s="1"/>
  <c r="Z22" i="1"/>
  <c r="S27" i="1"/>
  <c r="T27" i="1" s="1"/>
  <c r="P27" i="1" s="1"/>
  <c r="N27" i="1" s="1"/>
  <c r="Q27" i="1" s="1"/>
  <c r="K27" i="1" s="1"/>
  <c r="L27" i="1" s="1"/>
  <c r="S21" i="1"/>
  <c r="T21" i="1" s="1"/>
  <c r="S19" i="1"/>
  <c r="T19" i="1" s="1"/>
  <c r="P19" i="1" s="1"/>
  <c r="N19" i="1" s="1"/>
  <c r="Q19" i="1" s="1"/>
  <c r="K19" i="1" s="1"/>
  <c r="L19" i="1" s="1"/>
  <c r="Z23" i="1"/>
  <c r="BA21" i="1"/>
  <c r="S22" i="1"/>
  <c r="T22" i="1" s="1"/>
  <c r="P22" i="1" s="1"/>
  <c r="N22" i="1" s="1"/>
  <c r="Q22" i="1" s="1"/>
  <c r="K22" i="1" s="1"/>
  <c r="L22" i="1" s="1"/>
  <c r="Z19" i="1"/>
  <c r="Z24" i="1"/>
  <c r="S18" i="1"/>
  <c r="T18" i="1" s="1"/>
  <c r="P18" i="1" s="1"/>
  <c r="N18" i="1" s="1"/>
  <c r="Q18" i="1" s="1"/>
  <c r="K18" i="1" s="1"/>
  <c r="L18" i="1" s="1"/>
  <c r="S20" i="1"/>
  <c r="T20" i="1" s="1"/>
  <c r="Z27" i="1"/>
  <c r="Z20" i="1"/>
  <c r="Z21" i="1"/>
  <c r="Z17" i="1"/>
  <c r="S17" i="1"/>
  <c r="T17" i="1" s="1"/>
  <c r="BA27" i="1"/>
  <c r="S24" i="1"/>
  <c r="T24" i="1" s="1"/>
  <c r="AY23" i="1"/>
  <c r="Z18" i="1"/>
  <c r="S25" i="1"/>
  <c r="T25" i="1" s="1"/>
  <c r="U25" i="1" l="1"/>
  <c r="Y25" i="1" s="1"/>
  <c r="AA25" i="1"/>
  <c r="AB25" i="1"/>
  <c r="AC25" i="1" s="1"/>
  <c r="P25" i="1"/>
  <c r="N25" i="1" s="1"/>
  <c r="Q25" i="1" s="1"/>
  <c r="K25" i="1" s="1"/>
  <c r="L25" i="1" s="1"/>
  <c r="U17" i="1"/>
  <c r="Y17" i="1" s="1"/>
  <c r="AA17" i="1"/>
  <c r="AB17" i="1"/>
  <c r="U23" i="1"/>
  <c r="Y23" i="1" s="1"/>
  <c r="AB23" i="1"/>
  <c r="AC23" i="1" s="1"/>
  <c r="AA23" i="1"/>
  <c r="U22" i="1"/>
  <c r="Y22" i="1" s="1"/>
  <c r="AB22" i="1"/>
  <c r="AA22" i="1"/>
  <c r="AB19" i="1"/>
  <c r="AA19" i="1"/>
  <c r="U19" i="1"/>
  <c r="Y19" i="1" s="1"/>
  <c r="AB20" i="1"/>
  <c r="AC20" i="1" s="1"/>
  <c r="U20" i="1"/>
  <c r="Y20" i="1" s="1"/>
  <c r="AA20" i="1"/>
  <c r="U21" i="1"/>
  <c r="Y21" i="1" s="1"/>
  <c r="AB21" i="1"/>
  <c r="AA21" i="1"/>
  <c r="P17" i="1"/>
  <c r="N17" i="1" s="1"/>
  <c r="Q17" i="1" s="1"/>
  <c r="K17" i="1" s="1"/>
  <c r="L17" i="1" s="1"/>
  <c r="P21" i="1"/>
  <c r="N21" i="1" s="1"/>
  <c r="Q21" i="1" s="1"/>
  <c r="K21" i="1" s="1"/>
  <c r="L21" i="1" s="1"/>
  <c r="U27" i="1"/>
  <c r="Y27" i="1" s="1"/>
  <c r="AB27" i="1"/>
  <c r="AA27" i="1"/>
  <c r="U26" i="1"/>
  <c r="Y26" i="1" s="1"/>
  <c r="AB26" i="1"/>
  <c r="AA26" i="1"/>
  <c r="U18" i="1"/>
  <c r="Y18" i="1" s="1"/>
  <c r="AB18" i="1"/>
  <c r="AA18" i="1"/>
  <c r="AA24" i="1"/>
  <c r="U24" i="1"/>
  <c r="Y24" i="1" s="1"/>
  <c r="AB24" i="1"/>
  <c r="P20" i="1"/>
  <c r="N20" i="1" s="1"/>
  <c r="Q20" i="1" s="1"/>
  <c r="K20" i="1" s="1"/>
  <c r="L20" i="1" s="1"/>
  <c r="P24" i="1"/>
  <c r="N24" i="1" s="1"/>
  <c r="Q24" i="1" s="1"/>
  <c r="K24" i="1" s="1"/>
  <c r="L24" i="1" s="1"/>
  <c r="AC26" i="1" l="1"/>
  <c r="AC19" i="1"/>
  <c r="AC27" i="1"/>
  <c r="AC24" i="1"/>
  <c r="AC21" i="1"/>
  <c r="AC17" i="1"/>
  <c r="AC22" i="1"/>
  <c r="AC18" i="1"/>
</calcChain>
</file>

<file path=xl/sharedStrings.xml><?xml version="1.0" encoding="utf-8"?>
<sst xmlns="http://schemas.openxmlformats.org/spreadsheetml/2006/main" count="1989" uniqueCount="409">
  <si>
    <t>File opened</t>
  </si>
  <si>
    <t>2019-08-24 13:05:35</t>
  </si>
  <si>
    <t>Console s/n</t>
  </si>
  <si>
    <t>68C-571070</t>
  </si>
  <si>
    <t>Console ver</t>
  </si>
  <si>
    <t>Bluestem v.1.3.17</t>
  </si>
  <si>
    <t>Scripts ver</t>
  </si>
  <si>
    <t>2018.12  1.3.16, Nov 2018</t>
  </si>
  <si>
    <t>Head s/n</t>
  </si>
  <si>
    <t>68H-581070</t>
  </si>
  <si>
    <t>Head ver</t>
  </si>
  <si>
    <t>1.3.1</t>
  </si>
  <si>
    <t>Head cal</t>
  </si>
  <si>
    <t>{"h2oaspan1": "1.00598", "h2obspanconc2": "0", "oxygen": "21", "h2oaspan2": "0", "co2bspan1": "0.992007", "chamberpressurezero": "2.53755", "h2obspan2": "0", "co2aspanconc1": "1002", "co2bspan2": "0", "co2aspan2b": "0.165517", "co2bzero": "0.872422", "ssb_ref": "34205.2", "flowazero": "0.33817", "tbzero": "0.198231", "co2bspan2a": "0.16939", "h2oaspan2b": "0.0647945", "co2bspanconc1": "1002", "h2obzero": "1.0183", "co2aspan2": "0", "flowmeterzero": "0.981454", "co2aspan1": "0.992053", "h2obspan2b": "0.0655711", "h2oazero": "0.998443", "co2aspan2a": "0.166843", "ssa_ref": "37028.5", "h2oaspanconc1": "12.16", "co2azero": "0.867142", "tazero": "0.0966816", "h2oaspan2a": "0.0644093", "co2bspan2b": "0.168036", "h2obspan1": "1.00213", "co2bspanconc2": "0", "co2aspanconc2": "0", "flowbzero": "0.29166", "h2oaspanconc2": "0", "h2obspanconc1": "12.16", "h2obspan2a": "0.065432"}</t>
  </si>
  <si>
    <t>Chamber type</t>
  </si>
  <si>
    <t>6800-01</t>
  </si>
  <si>
    <t>Chamber s/n</t>
  </si>
  <si>
    <t>MPF-551068</t>
  </si>
  <si>
    <t>Chamber rev</t>
  </si>
  <si>
    <t>0</t>
  </si>
  <si>
    <t>Chamber cal</t>
  </si>
  <si>
    <t>Fluorometer</t>
  </si>
  <si>
    <t>Flr. Version</t>
  </si>
  <si>
    <t>13:05:35</t>
  </si>
  <si>
    <t>Stability Definition:	gsw (GasEx): Slp&lt;0.1 Std&lt;1 Per=15	A (GasEx): Slp&lt;0.1 Std&lt;1 Per=15</t>
  </si>
  <si>
    <t>SysConst</t>
  </si>
  <si>
    <t>AvgTime</t>
  </si>
  <si>
    <t>Oxygen</t>
  </si>
  <si>
    <t>Chamber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</si>
  <si>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</si>
  <si>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</si>
  <si>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</si>
  <si>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</si>
  <si>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</si>
  <si>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</si>
  <si>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</si>
  <si>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</si>
  <si>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</si>
  <si>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</si>
  <si>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</si>
  <si>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</si>
  <si>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</si>
  <si>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</si>
  <si>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</si>
  <si>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</si>
  <si>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</si>
  <si>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</si>
  <si>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</si>
  <si>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</si>
  <si>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</si>
  <si>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</si>
  <si>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</si>
  <si>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</si>
  <si>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</si>
  <si>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</si>
  <si>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</si>
  <si>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</si>
  <si>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</si>
  <si>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</si>
  <si>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</si>
  <si>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</si>
  <si>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</si>
  <si>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</si>
  <si>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</si>
  <si>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</si>
  <si>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</si>
  <si>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</si>
  <si>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4.40578 82.1385 390.411 631.009 879.38 1075.48 1264.06 1428.57</t>
  </si>
  <si>
    <t>Fs_true</t>
  </si>
  <si>
    <t>-0.298014 99.4506 402.969 601.121 800.954 1001.02 1200.33 1401.42</t>
  </si>
  <si>
    <t>leak_wt</t>
  </si>
  <si>
    <t>Sys</t>
  </si>
  <si>
    <t>UserDefVar</t>
  </si>
  <si>
    <t>GasEx</t>
  </si>
  <si>
    <t>Leak</t>
  </si>
  <si>
    <t>FLR</t>
  </si>
  <si>
    <t>MPF</t>
  </si>
  <si>
    <t>FastKntcs</t>
  </si>
  <si>
    <t>LeafQ</t>
  </si>
  <si>
    <t>Meas</t>
  </si>
  <si>
    <t>Meas2</t>
  </si>
  <si>
    <t>FlrLS</t>
  </si>
  <si>
    <t>FlrStats</t>
  </si>
  <si>
    <t>Match</t>
  </si>
  <si>
    <t>Stability</t>
  </si>
  <si>
    <t>Raw</t>
  </si>
  <si>
    <t>Status2</t>
  </si>
  <si>
    <t>Auxiliary</t>
  </si>
  <si>
    <t>Status</t>
  </si>
  <si>
    <t>obs</t>
  </si>
  <si>
    <t>time</t>
  </si>
  <si>
    <t>elapsed</t>
  </si>
  <si>
    <t>date</t>
  </si>
  <si>
    <t>hhmmss</t>
  </si>
  <si>
    <t>newDef_0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</si>
  <si>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</si>
  <si>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</si>
  <si>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</si>
  <si>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</si>
  <si>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</si>
  <si>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</si>
  <si>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</si>
  <si>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</si>
  <si>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</si>
  <si>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</si>
  <si>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</si>
  <si>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</si>
  <si>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</si>
  <si>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</si>
  <si>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</si>
  <si>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</si>
  <si>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</si>
  <si>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</si>
  <si>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</si>
  <si>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</si>
  <si>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</si>
  <si>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</si>
  <si>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</si>
  <si>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</si>
  <si>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</si>
  <si>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</si>
  <si>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</si>
  <si>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</si>
  <si>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</si>
  <si>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</si>
  <si>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</si>
  <si>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</si>
  <si>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</si>
  <si>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</si>
  <si>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</si>
  <si>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</si>
  <si>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</si>
  <si>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</si>
  <si>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</si>
  <si>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</si>
  <si>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</si>
  <si>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</si>
  <si>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</si>
  <si>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</si>
  <si>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</si>
  <si>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</si>
  <si>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</si>
  <si>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</si>
  <si>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</si>
  <si>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</si>
  <si>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</si>
  <si>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</si>
  <si>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</si>
  <si>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</si>
  <si>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</si>
  <si>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</si>
  <si>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</si>
  <si>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</si>
  <si>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</si>
  <si>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</si>
  <si>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</si>
  <si>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</si>
  <si>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</si>
  <si>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</si>
  <si>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</si>
  <si>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</si>
  <si>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</si>
  <si>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</si>
  <si>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</si>
  <si>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</si>
  <si>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</si>
  <si>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</si>
  <si>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</si>
  <si>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</si>
  <si>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</si>
  <si>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</si>
  <si>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</si>
  <si>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</si>
  <si>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</si>
  <si>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</si>
  <si>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</si>
  <si>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</si>
  <si>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</si>
  <si>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</si>
  <si>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</si>
  <si>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</si>
  <si>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</si>
  <si>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</si>
  <si>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</si>
  <si>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</si>
  <si>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</si>
  <si>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</si>
  <si>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</si>
  <si>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</si>
  <si>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</si>
  <si>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</si>
  <si>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CO2_a</t>
  </si>
  <si>
    <t>CO2_b</t>
  </si>
  <si>
    <t>H2O_a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</si>
  <si>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</si>
  <si>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</si>
  <si>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</si>
  <si>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</si>
  <si>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</si>
  <si>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</si>
  <si>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</si>
  <si>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</si>
  <si>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</si>
  <si>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</si>
  <si>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</si>
  <si>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</si>
  <si>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</si>
  <si>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</si>
  <si>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</si>
  <si>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</si>
  <si>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</si>
  <si>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</si>
  <si>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</si>
  <si>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</si>
  <si>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</si>
  <si>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</si>
  <si>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</si>
  <si>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</si>
  <si>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</si>
  <si>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</si>
  <si>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</si>
  <si>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</si>
  <si>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</si>
  <si>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</si>
  <si>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</si>
  <si>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</si>
  <si>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</si>
  <si>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</si>
  <si>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</si>
  <si>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</si>
  <si>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</si>
  <si>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</si>
  <si>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</si>
  <si>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</si>
  <si>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</si>
  <si>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</si>
  <si>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</si>
  <si>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</si>
  <si>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</si>
  <si>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</si>
  <si>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</si>
  <si>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</si>
  <si>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</si>
  <si>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</si>
  <si>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</si>
  <si>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</si>
  <si>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</si>
  <si>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</si>
  <si>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</si>
  <si>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</si>
  <si>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</si>
  <si>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</si>
  <si>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</si>
  <si>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</si>
  <si>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</si>
  <si>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</si>
  <si>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</si>
  <si>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</si>
  <si>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</si>
  <si>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</si>
  <si>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</si>
  <si>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</si>
  <si>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</si>
  <si>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</si>
  <si>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</si>
  <si>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</si>
  <si>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</si>
  <si>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</si>
  <si>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</si>
  <si>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</si>
  <si>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</si>
  <si>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</si>
  <si>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</si>
  <si>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</si>
  <si>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</si>
  <si>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</si>
  <si>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</si>
  <si>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</si>
  <si>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</si>
  <si>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</si>
  <si>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</si>
  <si>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</si>
  <si>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</si>
  <si>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</si>
  <si>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</si>
  <si>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</si>
  <si>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</si>
  <si>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</si>
  <si>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</si>
  <si>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</si>
  <si>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</si>
  <si>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</si>
  <si>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</si>
  <si>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</si>
  <si>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</si>
  <si>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</si>
  <si>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</si>
  <si>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</si>
  <si>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</si>
  <si>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</si>
  <si>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</si>
  <si>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</si>
  <si>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</si>
  <si>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</si>
  <si>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</si>
  <si>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</si>
  <si>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</si>
  <si>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</si>
  <si>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</si>
  <si>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</si>
  <si>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</si>
  <si>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</si>
  <si>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</si>
  <si>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</si>
  <si>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</si>
  <si>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</si>
  <si>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</si>
  <si>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</si>
  <si>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</si>
  <si>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</si>
  <si>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</si>
  <si>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</si>
  <si>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</si>
  <si>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</si>
  <si>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</si>
  <si>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</si>
  <si>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</si>
  <si>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</si>
  <si>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</si>
  <si>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</si>
  <si>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</si>
  <si>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</si>
  <si>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</si>
  <si>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</si>
  <si>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</si>
  <si>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</si>
  <si>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</si>
  <si>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</si>
  <si>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</si>
  <si>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</si>
  <si>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</si>
  <si>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20190825 13:23:33</t>
  </si>
  <si>
    <t>13:23:33</t>
  </si>
  <si>
    <t>MPF-1700-20181017-18_36_53</t>
  </si>
  <si>
    <t>DARK-1701-20181017-18_36_55</t>
  </si>
  <si>
    <t>-</t>
  </si>
  <si>
    <t>0: Broadleaf</t>
  </si>
  <si>
    <t>13:22:46</t>
  </si>
  <si>
    <t>2/2</t>
  </si>
  <si>
    <t>5</t>
  </si>
  <si>
    <t>11111111</t>
  </si>
  <si>
    <t>oooooooo</t>
  </si>
  <si>
    <t>off</t>
  </si>
  <si>
    <t>20190825 13:25:08</t>
  </si>
  <si>
    <t>13:25:08</t>
  </si>
  <si>
    <t>MPF-1702-20181017-18_38_28</t>
  </si>
  <si>
    <t>DARK-1703-20181017-18_38_30</t>
  </si>
  <si>
    <t>13:24:34</t>
  </si>
  <si>
    <t>20190825 13:27:09</t>
  </si>
  <si>
    <t>13:27:09</t>
  </si>
  <si>
    <t>MPF-1704-20181017-18_40_29</t>
  </si>
  <si>
    <t>DARK-1705-20181017-18_40_30</t>
  </si>
  <si>
    <t>13:27:39</t>
  </si>
  <si>
    <t>1/2</t>
  </si>
  <si>
    <t>20190825 13:29:40</t>
  </si>
  <si>
    <t>13:29:40</t>
  </si>
  <si>
    <t>MPF-1706-20181017-18_43_00</t>
  </si>
  <si>
    <t>DARK-1707-20181017-18_43_02</t>
  </si>
  <si>
    <t>13:30:11</t>
  </si>
  <si>
    <t>20190825 13:31:56</t>
  </si>
  <si>
    <t>13:31:56</t>
  </si>
  <si>
    <t>MPF-1708-20181017-18_45_16</t>
  </si>
  <si>
    <t>DARK-1709-20181017-18_45_18</t>
  </si>
  <si>
    <t>13:31:21</t>
  </si>
  <si>
    <t>20190825 13:33:57</t>
  </si>
  <si>
    <t>13:33:57</t>
  </si>
  <si>
    <t>MPF-1710-20181017-18_47_17</t>
  </si>
  <si>
    <t>DARK-1711-20181017-18_47_19</t>
  </si>
  <si>
    <t>13:34:27</t>
  </si>
  <si>
    <t>20190825 13:36:20</t>
  </si>
  <si>
    <t>13:36:20</t>
  </si>
  <si>
    <t>MPF-1712-20181017-18_49_40</t>
  </si>
  <si>
    <t>DARK-1713-20181017-18_49_41</t>
  </si>
  <si>
    <t>13:35:47</t>
  </si>
  <si>
    <t>20190825 13:38:03</t>
  </si>
  <si>
    <t>13:38:03</t>
  </si>
  <si>
    <t>MPF-1714-20181017-18_51_23</t>
  </si>
  <si>
    <t>DARK-1715-20181017-18_51_25</t>
  </si>
  <si>
    <t>13:37:31</t>
  </si>
  <si>
    <t>20190825 13:39:49</t>
  </si>
  <si>
    <t>13:39:49</t>
  </si>
  <si>
    <t>MPF-1716-20181017-18_53_09</t>
  </si>
  <si>
    <t>DARK-1717-20181017-18_53_11</t>
  </si>
  <si>
    <t>13:39:12</t>
  </si>
  <si>
    <t>20190825 13:41:43</t>
  </si>
  <si>
    <t>13:41:43</t>
  </si>
  <si>
    <t>MPF-1718-20181017-18_55_03</t>
  </si>
  <si>
    <t>DARK-1719-20181017-18_55_04</t>
  </si>
  <si>
    <t>13:40:59</t>
  </si>
  <si>
    <t>20190825 13:43:30</t>
  </si>
  <si>
    <t>13:43:30</t>
  </si>
  <si>
    <t>MPF-1720-20181017-18_56_50</t>
  </si>
  <si>
    <t>DARK-1721-20181017-18_56_52</t>
  </si>
  <si>
    <t>13:43:56</t>
  </si>
  <si>
    <t>20190825 13:45:52</t>
  </si>
  <si>
    <t>13:45:52</t>
  </si>
  <si>
    <t>MPF-1722-20181017-18_59_12</t>
  </si>
  <si>
    <t>DARK-1723-20181017-18_59_13</t>
  </si>
  <si>
    <t>13:45:02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</si>
</sst>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Measurements!$I$17:$I$27</c:f>
              <c:numCache>
                <c:formatCode>General</c:formatCode>
                <c:ptCount val="11"/>
                <c:pt idx="0">
                  <c:v>36.271937271320013</c:v>
                </c:pt>
                <c:pt idx="1">
                  <c:v>28.705762916423556</c:v>
                </c:pt>
                <c:pt idx="2">
                  <c:v>23.744841475003302</c:v>
                </c:pt>
                <c:pt idx="3">
                  <c:v>14.542503482402266</c:v>
                </c:pt>
                <c:pt idx="4">
                  <c:v>0.45484414147456825</c:v>
                </c:pt>
                <c:pt idx="5">
                  <c:v>37.343410415211423</c:v>
                </c:pt>
                <c:pt idx="6">
                  <c:v>39.059482439749367</c:v>
                </c:pt>
                <c:pt idx="7">
                  <c:v>39.982227122489</c:v>
                </c:pt>
                <c:pt idx="8">
                  <c:v>40.293030162303097</c:v>
                </c:pt>
                <c:pt idx="9">
                  <c:v>40.354760356262204</c:v>
                </c:pt>
                <c:pt idx="10">
                  <c:v>40.119382999716379</c:v>
                </c:pt>
              </c:numCache>
            </c:numRef>
          </c:xVal>
          <c:yVal>
            <c:numRef>
              <c:f>Measurements!$K$17:$K$27</c:f>
              <c:numCache>
                <c:formatCode>General</c:formatCode>
                <c:ptCount val="11"/>
                <c:pt idx="0">
                  <c:v>51.438021802119394</c:v>
                </c:pt>
                <c:pt idx="1">
                  <c:v>28.330312955291323</c:v>
                </c:pt>
                <c:pt idx="2">
                  <c:v>29.324295400855394</c:v>
                </c:pt>
                <c:pt idx="3">
                  <c:v>16.175638389048704</c:v>
                </c:pt>
                <c:pt idx="4">
                  <c:v>-2.4842751827086715</c:v>
                </c:pt>
                <c:pt idx="5">
                  <c:v>188.44489832694765</c:v>
                </c:pt>
                <c:pt idx="6">
                  <c:v>259.75504287039428</c:v>
                </c:pt>
                <c:pt idx="7">
                  <c:v>324.53366334507035</c:v>
                </c:pt>
                <c:pt idx="8">
                  <c:v>379.63544395327682</c:v>
                </c:pt>
                <c:pt idx="9">
                  <c:v>420.55340190584451</c:v>
                </c:pt>
                <c:pt idx="10">
                  <c:v>536.12317351456375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21-4045-AA5A-10B6D5775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401816"/>
        <c:axId val="415402800"/>
      </c:scatterChart>
      <c:valAx>
        <c:axId val="41540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02800"/>
        <c:crosses val="autoZero"/>
        <c:crossBetween val="midCat"/>
      </c:valAx>
      <c:valAx>
        <c:axId val="4154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0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8</xdr:row>
      <xdr:rowOff>42862</xdr:rowOff>
    </xdr:from>
    <xdr:to>
      <xdr:col>20</xdr:col>
      <xdr:colOff>438150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E7ADCF-1AB0-45BD-962F-CFE39B789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X27"/>
  <sheetViews>
    <sheetView tabSelected="1" topLeftCell="A8" workbookViewId="0">
      <selection activeCell="W12" sqref="W12"/>
    </sheetView>
  </sheetViews>
  <sheetFormatPr defaultRowHeight="15" x14ac:dyDescent="0.25"/>
  <sheetData>
    <row r="2" spans="1:232" x14ac:dyDescent="0.25">
      <c r="A2" t="s">
        <v>25</v>
      </c>
      <c r="B2" t="s">
        <v>26</v>
      </c>
      <c r="C2" t="s">
        <v>27</v>
      </c>
      <c r="D2" t="s">
        <v>28</v>
      </c>
    </row>
    <row r="3" spans="1:232" x14ac:dyDescent="0.25">
      <c r="B3">
        <v>4</v>
      </c>
      <c r="C3">
        <v>21</v>
      </c>
      <c r="D3" t="s">
        <v>15</v>
      </c>
    </row>
    <row r="4" spans="1:232" x14ac:dyDescent="0.25">
      <c r="A4" t="s">
        <v>29</v>
      </c>
      <c r="B4" t="s">
        <v>30</v>
      </c>
    </row>
    <row r="5" spans="1:232" x14ac:dyDescent="0.25">
      <c r="B5">
        <v>2</v>
      </c>
    </row>
    <row r="6" spans="1:232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232" x14ac:dyDescent="0.25">
      <c r="B7">
        <v>0</v>
      </c>
      <c r="C7">
        <v>1</v>
      </c>
      <c r="D7">
        <v>0</v>
      </c>
      <c r="E7">
        <v>0</v>
      </c>
    </row>
    <row r="8" spans="1:232" x14ac:dyDescent="0.25">
      <c r="A8" t="s">
        <v>36</v>
      </c>
      <c r="B8" t="s">
        <v>37</v>
      </c>
      <c r="C8" t="s">
        <v>39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</row>
    <row r="9" spans="1:232" x14ac:dyDescent="0.25">
      <c r="B9" t="s">
        <v>38</v>
      </c>
      <c r="C9" t="s">
        <v>40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2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232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32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68</v>
      </c>
      <c r="H12" t="s">
        <v>70</v>
      </c>
    </row>
    <row r="13" spans="1:232" x14ac:dyDescent="0.25">
      <c r="B13">
        <v>-6276</v>
      </c>
      <c r="C13">
        <v>6.6</v>
      </c>
      <c r="D13">
        <v>1.7090000000000001E-5</v>
      </c>
      <c r="E13">
        <v>3.11</v>
      </c>
      <c r="F13" t="s">
        <v>67</v>
      </c>
      <c r="G13" t="s">
        <v>69</v>
      </c>
      <c r="H13">
        <v>2</v>
      </c>
    </row>
    <row r="14" spans="1:232" x14ac:dyDescent="0.25">
      <c r="A14" t="s">
        <v>71</v>
      </c>
      <c r="B14" t="s">
        <v>71</v>
      </c>
      <c r="C14" t="s">
        <v>71</v>
      </c>
      <c r="D14" t="s">
        <v>71</v>
      </c>
      <c r="E14" t="s">
        <v>71</v>
      </c>
      <c r="F14" t="s">
        <v>72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76</v>
      </c>
      <c r="BR14" t="s">
        <v>77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77</v>
      </c>
      <c r="BY14" t="s">
        <v>77</v>
      </c>
      <c r="BZ14" t="s">
        <v>77</v>
      </c>
      <c r="CA14" t="s">
        <v>77</v>
      </c>
      <c r="CB14" t="s">
        <v>78</v>
      </c>
      <c r="CC14" t="s">
        <v>78</v>
      </c>
      <c r="CD14" t="s">
        <v>78</v>
      </c>
      <c r="CE14" t="s">
        <v>78</v>
      </c>
      <c r="CF14" t="s">
        <v>29</v>
      </c>
      <c r="CG14" t="s">
        <v>29</v>
      </c>
      <c r="CH14" t="s">
        <v>29</v>
      </c>
      <c r="CI14" t="s">
        <v>79</v>
      </c>
      <c r="CJ14" t="s">
        <v>79</v>
      </c>
      <c r="CK14" t="s">
        <v>79</v>
      </c>
      <c r="CL14" t="s">
        <v>79</v>
      </c>
      <c r="CM14" t="s">
        <v>79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80</v>
      </c>
      <c r="CZ14" t="s">
        <v>80</v>
      </c>
      <c r="DA14" t="s">
        <v>80</v>
      </c>
      <c r="DB14" t="s">
        <v>80</v>
      </c>
      <c r="DC14" t="s">
        <v>80</v>
      </c>
      <c r="DD14" t="s">
        <v>80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80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82</v>
      </c>
      <c r="EC14" t="s">
        <v>82</v>
      </c>
      <c r="ED14" t="s">
        <v>82</v>
      </c>
      <c r="EE14" t="s">
        <v>82</v>
      </c>
      <c r="EF14" t="s">
        <v>82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84</v>
      </c>
      <c r="EQ14" t="s">
        <v>84</v>
      </c>
      <c r="ER14" t="s">
        <v>84</v>
      </c>
      <c r="ES14" t="s">
        <v>84</v>
      </c>
      <c r="ET14" t="s">
        <v>84</v>
      </c>
      <c r="EU14" t="s">
        <v>84</v>
      </c>
      <c r="EV14" t="s">
        <v>84</v>
      </c>
      <c r="EW14" t="s">
        <v>84</v>
      </c>
      <c r="EX14" t="s">
        <v>84</v>
      </c>
      <c r="EY14" t="s">
        <v>84</v>
      </c>
      <c r="EZ14" t="s">
        <v>84</v>
      </c>
      <c r="FA14" t="s">
        <v>85</v>
      </c>
      <c r="FB14" t="s">
        <v>85</v>
      </c>
      <c r="FC14" t="s">
        <v>85</v>
      </c>
      <c r="FD14" t="s">
        <v>85</v>
      </c>
      <c r="FE14" t="s">
        <v>85</v>
      </c>
      <c r="FF14" t="s">
        <v>85</v>
      </c>
      <c r="FG14" t="s">
        <v>85</v>
      </c>
      <c r="FH14" t="s">
        <v>85</v>
      </c>
      <c r="FI14" t="s">
        <v>85</v>
      </c>
      <c r="FJ14" t="s">
        <v>85</v>
      </c>
      <c r="FK14" t="s">
        <v>85</v>
      </c>
      <c r="FL14" t="s">
        <v>85</v>
      </c>
      <c r="FM14" t="s">
        <v>85</v>
      </c>
      <c r="FN14" t="s">
        <v>85</v>
      </c>
      <c r="FO14" t="s">
        <v>85</v>
      </c>
      <c r="FP14" t="s">
        <v>85</v>
      </c>
      <c r="FQ14" t="s">
        <v>85</v>
      </c>
      <c r="FR14" t="s">
        <v>85</v>
      </c>
      <c r="FS14" t="s">
        <v>86</v>
      </c>
      <c r="FT14" t="s">
        <v>86</v>
      </c>
      <c r="FU14" t="s">
        <v>86</v>
      </c>
      <c r="FV14" t="s">
        <v>86</v>
      </c>
      <c r="FW14" t="s">
        <v>86</v>
      </c>
      <c r="FX14" t="s">
        <v>86</v>
      </c>
      <c r="FY14" t="s">
        <v>86</v>
      </c>
      <c r="FZ14" t="s">
        <v>86</v>
      </c>
      <c r="GA14" t="s">
        <v>86</v>
      </c>
      <c r="GB14" t="s">
        <v>86</v>
      </c>
      <c r="GC14" t="s">
        <v>86</v>
      </c>
      <c r="GD14" t="s">
        <v>86</v>
      </c>
      <c r="GE14" t="s">
        <v>86</v>
      </c>
      <c r="GF14" t="s">
        <v>86</v>
      </c>
      <c r="GG14" t="s">
        <v>86</v>
      </c>
      <c r="GH14" t="s">
        <v>86</v>
      </c>
      <c r="GI14" t="s">
        <v>86</v>
      </c>
      <c r="GJ14" t="s">
        <v>86</v>
      </c>
      <c r="GK14" t="s">
        <v>86</v>
      </c>
      <c r="GL14" t="s">
        <v>87</v>
      </c>
      <c r="GM14" t="s">
        <v>87</v>
      </c>
      <c r="GN14" t="s">
        <v>87</v>
      </c>
      <c r="GO14" t="s">
        <v>87</v>
      </c>
      <c r="GP14" t="s">
        <v>87</v>
      </c>
      <c r="GQ14" t="s">
        <v>87</v>
      </c>
      <c r="GR14" t="s">
        <v>87</v>
      </c>
      <c r="GS14" t="s">
        <v>87</v>
      </c>
      <c r="GT14" t="s">
        <v>87</v>
      </c>
      <c r="GU14" t="s">
        <v>87</v>
      </c>
      <c r="GV14" t="s">
        <v>87</v>
      </c>
      <c r="GW14" t="s">
        <v>87</v>
      </c>
      <c r="GX14" t="s">
        <v>87</v>
      </c>
      <c r="GY14" t="s">
        <v>87</v>
      </c>
      <c r="GZ14" t="s">
        <v>87</v>
      </c>
      <c r="HA14" t="s">
        <v>87</v>
      </c>
      <c r="HB14" t="s">
        <v>87</v>
      </c>
      <c r="HC14" t="s">
        <v>87</v>
      </c>
      <c r="HD14" t="s">
        <v>87</v>
      </c>
      <c r="HE14" t="s">
        <v>88</v>
      </c>
      <c r="HF14" t="s">
        <v>88</v>
      </c>
      <c r="HG14" t="s">
        <v>88</v>
      </c>
      <c r="HH14" t="s">
        <v>88</v>
      </c>
      <c r="HI14" t="s">
        <v>88</v>
      </c>
      <c r="HJ14" t="s">
        <v>88</v>
      </c>
      <c r="HK14" t="s">
        <v>88</v>
      </c>
      <c r="HL14" t="s">
        <v>88</v>
      </c>
      <c r="HM14" t="s">
        <v>88</v>
      </c>
      <c r="HN14" t="s">
        <v>88</v>
      </c>
      <c r="HO14" t="s">
        <v>88</v>
      </c>
      <c r="HP14" t="s">
        <v>88</v>
      </c>
      <c r="HQ14" t="s">
        <v>88</v>
      </c>
      <c r="HR14" t="s">
        <v>88</v>
      </c>
      <c r="HS14" t="s">
        <v>88</v>
      </c>
      <c r="HT14" t="s">
        <v>88</v>
      </c>
      <c r="HU14" t="s">
        <v>88</v>
      </c>
      <c r="HV14" t="s">
        <v>88</v>
      </c>
      <c r="HW14" t="s">
        <v>88</v>
      </c>
      <c r="HX14" t="s">
        <v>88</v>
      </c>
    </row>
    <row r="15" spans="1:232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s">
        <v>110</v>
      </c>
      <c r="W15" t="s">
        <v>111</v>
      </c>
      <c r="X15" t="s">
        <v>112</v>
      </c>
      <c r="Y15" t="s">
        <v>113</v>
      </c>
      <c r="Z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74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149</v>
      </c>
      <c r="BS15" t="s">
        <v>157</v>
      </c>
      <c r="BT15" t="s">
        <v>126</v>
      </c>
      <c r="BU15" t="s">
        <v>158</v>
      </c>
      <c r="BV15" t="s">
        <v>159</v>
      </c>
      <c r="BW15" t="s">
        <v>160</v>
      </c>
      <c r="BX15" t="s">
        <v>161</v>
      </c>
      <c r="BY15" t="s">
        <v>162</v>
      </c>
      <c r="BZ15" t="s">
        <v>163</v>
      </c>
      <c r="CA15" t="s">
        <v>164</v>
      </c>
      <c r="CB15" t="s">
        <v>165</v>
      </c>
      <c r="CC15" t="s">
        <v>166</v>
      </c>
      <c r="CD15" t="s">
        <v>167</v>
      </c>
      <c r="CE15" t="s">
        <v>168</v>
      </c>
      <c r="CF15" t="s">
        <v>169</v>
      </c>
      <c r="CG15" t="s">
        <v>170</v>
      </c>
      <c r="CH15" t="s">
        <v>171</v>
      </c>
      <c r="CI15" t="s">
        <v>95</v>
      </c>
      <c r="CJ15" t="s">
        <v>172</v>
      </c>
      <c r="CK15" t="s">
        <v>173</v>
      </c>
      <c r="CL15" t="s">
        <v>174</v>
      </c>
      <c r="CM15" t="s">
        <v>175</v>
      </c>
      <c r="CN15" t="s">
        <v>176</v>
      </c>
      <c r="CO15" t="s">
        <v>177</v>
      </c>
      <c r="CP15" t="s">
        <v>178</v>
      </c>
      <c r="CQ15" t="s">
        <v>179</v>
      </c>
      <c r="CR15" t="s">
        <v>180</v>
      </c>
      <c r="CS15" t="s">
        <v>181</v>
      </c>
      <c r="CT15" t="s">
        <v>182</v>
      </c>
      <c r="CU15" t="s">
        <v>183</v>
      </c>
      <c r="CV15" t="s">
        <v>184</v>
      </c>
      <c r="CW15" t="s">
        <v>185</v>
      </c>
      <c r="CX15" t="s">
        <v>186</v>
      </c>
      <c r="CY15" t="s">
        <v>187</v>
      </c>
      <c r="CZ15" t="s">
        <v>188</v>
      </c>
      <c r="DA15" t="s">
        <v>189</v>
      </c>
      <c r="DB15" t="s">
        <v>190</v>
      </c>
      <c r="DC15" t="s">
        <v>191</v>
      </c>
      <c r="DD15" t="s">
        <v>192</v>
      </c>
      <c r="DE15" t="s">
        <v>193</v>
      </c>
      <c r="DF15" t="s">
        <v>194</v>
      </c>
      <c r="DG15" t="s">
        <v>195</v>
      </c>
      <c r="DH15" t="s">
        <v>196</v>
      </c>
      <c r="DI15" t="s">
        <v>197</v>
      </c>
      <c r="DJ15" t="s">
        <v>198</v>
      </c>
      <c r="DK15" t="s">
        <v>199</v>
      </c>
      <c r="DL15" t="s">
        <v>200</v>
      </c>
      <c r="DM15" t="s">
        <v>201</v>
      </c>
      <c r="DN15" t="s">
        <v>202</v>
      </c>
      <c r="DO15" t="s">
        <v>203</v>
      </c>
      <c r="DP15" t="s">
        <v>204</v>
      </c>
      <c r="DQ15" t="s">
        <v>205</v>
      </c>
      <c r="DR15" t="s">
        <v>206</v>
      </c>
      <c r="DS15" t="s">
        <v>207</v>
      </c>
      <c r="DT15" t="s">
        <v>208</v>
      </c>
      <c r="DU15" t="s">
        <v>209</v>
      </c>
      <c r="DV15" t="s">
        <v>210</v>
      </c>
      <c r="DW15" t="s">
        <v>211</v>
      </c>
      <c r="DX15" t="s">
        <v>212</v>
      </c>
      <c r="DY15" t="s">
        <v>213</v>
      </c>
      <c r="DZ15" t="s">
        <v>214</v>
      </c>
      <c r="EA15" t="s">
        <v>215</v>
      </c>
      <c r="EB15" t="s">
        <v>216</v>
      </c>
      <c r="EC15" t="s">
        <v>217</v>
      </c>
      <c r="ED15" t="s">
        <v>218</v>
      </c>
      <c r="EE15" t="s">
        <v>219</v>
      </c>
      <c r="EF15" t="s">
        <v>220</v>
      </c>
      <c r="EG15" t="s">
        <v>90</v>
      </c>
      <c r="EH15" t="s">
        <v>93</v>
      </c>
      <c r="EI15" t="s">
        <v>221</v>
      </c>
      <c r="EJ15" t="s">
        <v>222</v>
      </c>
      <c r="EK15" t="s">
        <v>223</v>
      </c>
      <c r="EL15" t="s">
        <v>224</v>
      </c>
      <c r="EM15" t="s">
        <v>225</v>
      </c>
      <c r="EN15" t="s">
        <v>226</v>
      </c>
      <c r="EO15" t="s">
        <v>227</v>
      </c>
      <c r="EP15" t="s">
        <v>228</v>
      </c>
      <c r="EQ15" t="s">
        <v>229</v>
      </c>
      <c r="ER15" t="s">
        <v>230</v>
      </c>
      <c r="ES15" t="s">
        <v>231</v>
      </c>
      <c r="ET15" t="s">
        <v>232</v>
      </c>
      <c r="EU15" t="s">
        <v>233</v>
      </c>
      <c r="EV15" t="s">
        <v>234</v>
      </c>
      <c r="EW15" t="s">
        <v>235</v>
      </c>
      <c r="EX15" t="s">
        <v>236</v>
      </c>
      <c r="EY15" t="s">
        <v>237</v>
      </c>
      <c r="EZ15" t="s">
        <v>238</v>
      </c>
      <c r="FA15" t="s">
        <v>239</v>
      </c>
      <c r="FB15" t="s">
        <v>240</v>
      </c>
      <c r="FC15" t="s">
        <v>241</v>
      </c>
      <c r="FD15" t="s">
        <v>242</v>
      </c>
      <c r="FE15" t="s">
        <v>243</v>
      </c>
      <c r="FF15" t="s">
        <v>244</v>
      </c>
      <c r="FG15" t="s">
        <v>245</v>
      </c>
      <c r="FH15" t="s">
        <v>246</v>
      </c>
      <c r="FI15" t="s">
        <v>247</v>
      </c>
      <c r="FJ15" t="s">
        <v>248</v>
      </c>
      <c r="FK15" t="s">
        <v>249</v>
      </c>
      <c r="FL15" t="s">
        <v>250</v>
      </c>
      <c r="FM15" t="s">
        <v>251</v>
      </c>
      <c r="FN15" t="s">
        <v>252</v>
      </c>
      <c r="FO15" t="s">
        <v>253</v>
      </c>
      <c r="FP15" t="s">
        <v>254</v>
      </c>
      <c r="FQ15" t="s">
        <v>255</v>
      </c>
      <c r="FR15" t="s">
        <v>256</v>
      </c>
      <c r="FS15" t="s">
        <v>257</v>
      </c>
      <c r="FT15" t="s">
        <v>258</v>
      </c>
      <c r="FU15" t="s">
        <v>259</v>
      </c>
      <c r="FV15" t="s">
        <v>260</v>
      </c>
      <c r="FW15" t="s">
        <v>261</v>
      </c>
      <c r="FX15" t="s">
        <v>262</v>
      </c>
      <c r="FY15" t="s">
        <v>263</v>
      </c>
      <c r="FZ15" t="s">
        <v>264</v>
      </c>
      <c r="GA15" t="s">
        <v>265</v>
      </c>
      <c r="GB15" t="s">
        <v>266</v>
      </c>
      <c r="GC15" t="s">
        <v>267</v>
      </c>
      <c r="GD15" t="s">
        <v>268</v>
      </c>
      <c r="GE15" t="s">
        <v>269</v>
      </c>
      <c r="GF15" t="s">
        <v>270</v>
      </c>
      <c r="GG15" t="s">
        <v>271</v>
      </c>
      <c r="GH15" t="s">
        <v>272</v>
      </c>
      <c r="GI15" t="s">
        <v>273</v>
      </c>
      <c r="GJ15" t="s">
        <v>274</v>
      </c>
      <c r="GK15" t="s">
        <v>275</v>
      </c>
      <c r="GL15" t="s">
        <v>276</v>
      </c>
      <c r="GM15" t="s">
        <v>277</v>
      </c>
      <c r="GN15" t="s">
        <v>278</v>
      </c>
      <c r="GO15" t="s">
        <v>279</v>
      </c>
      <c r="GP15" t="s">
        <v>280</v>
      </c>
      <c r="GQ15" t="s">
        <v>281</v>
      </c>
      <c r="GR15" t="s">
        <v>282</v>
      </c>
      <c r="GS15" t="s">
        <v>283</v>
      </c>
      <c r="GT15" t="s">
        <v>284</v>
      </c>
      <c r="GU15" t="s">
        <v>285</v>
      </c>
      <c r="GV15" t="s">
        <v>286</v>
      </c>
      <c r="GW15" t="s">
        <v>287</v>
      </c>
      <c r="GX15" t="s">
        <v>288</v>
      </c>
      <c r="GY15" t="s">
        <v>289</v>
      </c>
      <c r="GZ15" t="s">
        <v>290</v>
      </c>
      <c r="HA15" t="s">
        <v>291</v>
      </c>
      <c r="HB15" t="s">
        <v>292</v>
      </c>
      <c r="HC15" t="s">
        <v>293</v>
      </c>
      <c r="HD15" t="s">
        <v>294</v>
      </c>
      <c r="HE15" t="s">
        <v>295</v>
      </c>
      <c r="HF15" t="s">
        <v>296</v>
      </c>
      <c r="HG15" t="s">
        <v>297</v>
      </c>
      <c r="HH15" t="s">
        <v>298</v>
      </c>
      <c r="HI15" t="s">
        <v>299</v>
      </c>
      <c r="HJ15" t="s">
        <v>300</v>
      </c>
      <c r="HK15" t="s">
        <v>301</v>
      </c>
      <c r="HL15" t="s">
        <v>302</v>
      </c>
      <c r="HM15" t="s">
        <v>303</v>
      </c>
      <c r="HN15" t="s">
        <v>304</v>
      </c>
      <c r="HO15" t="s">
        <v>305</v>
      </c>
      <c r="HP15" t="s">
        <v>306</v>
      </c>
      <c r="HQ15" t="s">
        <v>307</v>
      </c>
      <c r="HR15" t="s">
        <v>308</v>
      </c>
      <c r="HS15" t="s">
        <v>309</v>
      </c>
      <c r="HT15" t="s">
        <v>310</v>
      </c>
      <c r="HU15" t="s">
        <v>311</v>
      </c>
      <c r="HV15" t="s">
        <v>312</v>
      </c>
      <c r="HW15" t="s">
        <v>313</v>
      </c>
      <c r="HX15" t="s">
        <v>314</v>
      </c>
    </row>
    <row r="16" spans="1:232" x14ac:dyDescent="0.25">
      <c r="B16" t="s">
        <v>315</v>
      </c>
      <c r="C16" t="s">
        <v>315</v>
      </c>
      <c r="G16" t="s">
        <v>315</v>
      </c>
      <c r="H16" t="s">
        <v>316</v>
      </c>
      <c r="I16" t="s">
        <v>317</v>
      </c>
      <c r="J16" t="s">
        <v>318</v>
      </c>
      <c r="K16" t="s">
        <v>318</v>
      </c>
      <c r="L16" t="s">
        <v>177</v>
      </c>
      <c r="M16" t="s">
        <v>177</v>
      </c>
      <c r="N16" t="s">
        <v>316</v>
      </c>
      <c r="O16" t="s">
        <v>316</v>
      </c>
      <c r="P16" t="s">
        <v>316</v>
      </c>
      <c r="Q16" t="s">
        <v>316</v>
      </c>
      <c r="R16" t="s">
        <v>319</v>
      </c>
      <c r="S16" t="s">
        <v>320</v>
      </c>
      <c r="T16" t="s">
        <v>320</v>
      </c>
      <c r="U16" t="s">
        <v>321</v>
      </c>
      <c r="V16" t="s">
        <v>322</v>
      </c>
      <c r="W16" t="s">
        <v>321</v>
      </c>
      <c r="X16" t="s">
        <v>321</v>
      </c>
      <c r="Y16" t="s">
        <v>321</v>
      </c>
      <c r="Z16" t="s">
        <v>319</v>
      </c>
      <c r="AA16" t="s">
        <v>319</v>
      </c>
      <c r="AB16" t="s">
        <v>319</v>
      </c>
      <c r="AC16" t="s">
        <v>319</v>
      </c>
      <c r="AG16" t="s">
        <v>323</v>
      </c>
      <c r="AH16" t="s">
        <v>322</v>
      </c>
      <c r="AJ16" t="s">
        <v>322</v>
      </c>
      <c r="AK16" t="s">
        <v>323</v>
      </c>
      <c r="AQ16" t="s">
        <v>317</v>
      </c>
      <c r="AW16" t="s">
        <v>317</v>
      </c>
      <c r="AX16" t="s">
        <v>317</v>
      </c>
      <c r="AY16" t="s">
        <v>317</v>
      </c>
      <c r="BA16" t="s">
        <v>324</v>
      </c>
      <c r="BK16" t="s">
        <v>325</v>
      </c>
      <c r="BL16" t="s">
        <v>325</v>
      </c>
      <c r="BM16" t="s">
        <v>325</v>
      </c>
      <c r="BN16" t="s">
        <v>317</v>
      </c>
      <c r="BP16" t="s">
        <v>326</v>
      </c>
      <c r="BS16" t="s">
        <v>325</v>
      </c>
      <c r="BX16" t="s">
        <v>315</v>
      </c>
      <c r="BY16" t="s">
        <v>315</v>
      </c>
      <c r="BZ16" t="s">
        <v>315</v>
      </c>
      <c r="CA16" t="s">
        <v>315</v>
      </c>
      <c r="CB16" t="s">
        <v>317</v>
      </c>
      <c r="CC16" t="s">
        <v>317</v>
      </c>
      <c r="CE16" t="s">
        <v>327</v>
      </c>
      <c r="CF16" t="s">
        <v>328</v>
      </c>
      <c r="CI16" t="s">
        <v>315</v>
      </c>
      <c r="CJ16" t="s">
        <v>318</v>
      </c>
      <c r="CK16" t="s">
        <v>318</v>
      </c>
      <c r="CL16" t="s">
        <v>329</v>
      </c>
      <c r="CM16" t="s">
        <v>329</v>
      </c>
      <c r="CN16" t="s">
        <v>323</v>
      </c>
      <c r="CO16" t="s">
        <v>321</v>
      </c>
      <c r="CP16" t="s">
        <v>321</v>
      </c>
      <c r="CQ16" t="s">
        <v>320</v>
      </c>
      <c r="CR16" t="s">
        <v>320</v>
      </c>
      <c r="CS16" t="s">
        <v>320</v>
      </c>
      <c r="CT16" t="s">
        <v>320</v>
      </c>
      <c r="CU16" t="s">
        <v>320</v>
      </c>
      <c r="CV16" t="s">
        <v>330</v>
      </c>
      <c r="CW16" t="s">
        <v>317</v>
      </c>
      <c r="CX16" t="s">
        <v>317</v>
      </c>
      <c r="CY16" t="s">
        <v>318</v>
      </c>
      <c r="CZ16" t="s">
        <v>318</v>
      </c>
      <c r="DA16" t="s">
        <v>318</v>
      </c>
      <c r="DB16" t="s">
        <v>329</v>
      </c>
      <c r="DC16" t="s">
        <v>318</v>
      </c>
      <c r="DD16" t="s">
        <v>318</v>
      </c>
      <c r="DE16" t="s">
        <v>329</v>
      </c>
      <c r="DF16" t="s">
        <v>329</v>
      </c>
      <c r="DG16" t="s">
        <v>321</v>
      </c>
      <c r="DH16" t="s">
        <v>321</v>
      </c>
      <c r="DI16" t="s">
        <v>320</v>
      </c>
      <c r="DJ16" t="s">
        <v>320</v>
      </c>
      <c r="DK16" t="s">
        <v>317</v>
      </c>
      <c r="DP16" t="s">
        <v>317</v>
      </c>
      <c r="DS16" t="s">
        <v>320</v>
      </c>
      <c r="DT16" t="s">
        <v>320</v>
      </c>
      <c r="DU16" t="s">
        <v>320</v>
      </c>
      <c r="DV16" t="s">
        <v>320</v>
      </c>
      <c r="DW16" t="s">
        <v>320</v>
      </c>
      <c r="DX16" t="s">
        <v>317</v>
      </c>
      <c r="DY16" t="s">
        <v>317</v>
      </c>
      <c r="DZ16" t="s">
        <v>317</v>
      </c>
      <c r="EA16" t="s">
        <v>315</v>
      </c>
      <c r="EC16" t="s">
        <v>331</v>
      </c>
      <c r="ED16" t="s">
        <v>331</v>
      </c>
      <c r="EF16" t="s">
        <v>315</v>
      </c>
      <c r="EG16" t="s">
        <v>332</v>
      </c>
      <c r="EJ16" t="s">
        <v>333</v>
      </c>
      <c r="EK16" t="s">
        <v>334</v>
      </c>
      <c r="EL16" t="s">
        <v>333</v>
      </c>
      <c r="EM16" t="s">
        <v>334</v>
      </c>
      <c r="EN16" t="s">
        <v>322</v>
      </c>
      <c r="EO16" t="s">
        <v>322</v>
      </c>
      <c r="EP16" t="s">
        <v>317</v>
      </c>
      <c r="EQ16" t="s">
        <v>335</v>
      </c>
      <c r="ER16" t="s">
        <v>317</v>
      </c>
      <c r="ET16" t="s">
        <v>316</v>
      </c>
      <c r="EU16" t="s">
        <v>336</v>
      </c>
      <c r="EV16" t="s">
        <v>316</v>
      </c>
      <c r="FA16" t="s">
        <v>337</v>
      </c>
      <c r="FB16" t="s">
        <v>337</v>
      </c>
      <c r="FO16" t="s">
        <v>337</v>
      </c>
      <c r="FP16" t="s">
        <v>337</v>
      </c>
      <c r="FQ16" t="s">
        <v>338</v>
      </c>
      <c r="FR16" t="s">
        <v>338</v>
      </c>
      <c r="FS16" t="s">
        <v>320</v>
      </c>
      <c r="FT16" t="s">
        <v>320</v>
      </c>
      <c r="FU16" t="s">
        <v>322</v>
      </c>
      <c r="FV16" t="s">
        <v>320</v>
      </c>
      <c r="FW16" t="s">
        <v>329</v>
      </c>
      <c r="FX16" t="s">
        <v>322</v>
      </c>
      <c r="FY16" t="s">
        <v>322</v>
      </c>
      <c r="GA16" t="s">
        <v>337</v>
      </c>
      <c r="GB16" t="s">
        <v>337</v>
      </c>
      <c r="GC16" t="s">
        <v>337</v>
      </c>
      <c r="GD16" t="s">
        <v>337</v>
      </c>
      <c r="GE16" t="s">
        <v>337</v>
      </c>
      <c r="GF16" t="s">
        <v>337</v>
      </c>
      <c r="GG16" t="s">
        <v>337</v>
      </c>
      <c r="GH16" t="s">
        <v>339</v>
      </c>
      <c r="GI16" t="s">
        <v>339</v>
      </c>
      <c r="GJ16" t="s">
        <v>339</v>
      </c>
      <c r="GK16" t="s">
        <v>340</v>
      </c>
      <c r="GL16" t="s">
        <v>337</v>
      </c>
      <c r="GM16" t="s">
        <v>337</v>
      </c>
      <c r="GN16" t="s">
        <v>337</v>
      </c>
      <c r="GO16" t="s">
        <v>337</v>
      </c>
      <c r="GP16" t="s">
        <v>337</v>
      </c>
      <c r="GQ16" t="s">
        <v>337</v>
      </c>
      <c r="GR16" t="s">
        <v>337</v>
      </c>
      <c r="GS16" t="s">
        <v>337</v>
      </c>
      <c r="GT16" t="s">
        <v>337</v>
      </c>
      <c r="GU16" t="s">
        <v>337</v>
      </c>
      <c r="GV16" t="s">
        <v>337</v>
      </c>
      <c r="GW16" t="s">
        <v>337</v>
      </c>
      <c r="HD16" t="s">
        <v>337</v>
      </c>
      <c r="HE16" t="s">
        <v>322</v>
      </c>
      <c r="HF16" t="s">
        <v>322</v>
      </c>
      <c r="HG16" t="s">
        <v>333</v>
      </c>
      <c r="HH16" t="s">
        <v>334</v>
      </c>
      <c r="HJ16" t="s">
        <v>323</v>
      </c>
      <c r="HK16" t="s">
        <v>323</v>
      </c>
      <c r="HL16" t="s">
        <v>320</v>
      </c>
      <c r="HM16" t="s">
        <v>320</v>
      </c>
      <c r="HN16" t="s">
        <v>320</v>
      </c>
      <c r="HO16" t="s">
        <v>320</v>
      </c>
      <c r="HP16" t="s">
        <v>320</v>
      </c>
      <c r="HQ16" t="s">
        <v>322</v>
      </c>
      <c r="HR16" t="s">
        <v>322</v>
      </c>
      <c r="HS16" t="s">
        <v>322</v>
      </c>
      <c r="HT16" t="s">
        <v>320</v>
      </c>
      <c r="HU16" t="s">
        <v>318</v>
      </c>
      <c r="HV16" t="s">
        <v>329</v>
      </c>
      <c r="HW16" t="s">
        <v>322</v>
      </c>
      <c r="HX16" t="s">
        <v>322</v>
      </c>
    </row>
    <row r="17" spans="1:232" x14ac:dyDescent="0.25">
      <c r="A17">
        <v>1</v>
      </c>
      <c r="B17">
        <v>1566757413</v>
      </c>
      <c r="C17">
        <v>0</v>
      </c>
      <c r="D17" t="s">
        <v>341</v>
      </c>
      <c r="E17" t="s">
        <v>342</v>
      </c>
      <c r="G17">
        <v>1566757413</v>
      </c>
      <c r="H17">
        <f t="shared" ref="H17:H27" si="0">CN17*AI17*(CL17-CM17)/(100*CF17*(1000-AI17*CL17))</f>
        <v>3.5885480121148339E-3</v>
      </c>
      <c r="I17">
        <f t="shared" ref="I17:I27" si="1">CN17*AI17*(CK17-CJ17*(1000-AI17*CM17)/(1000-AI17*CL17))/(100*CF17)</f>
        <v>36.271937271320013</v>
      </c>
      <c r="J17">
        <f t="shared" ref="J17:J27" si="2">CJ17 - IF(AI17&gt;1, I17*CF17*100/(AK17*CV17), 0)</f>
        <v>354.935</v>
      </c>
      <c r="K17">
        <f t="shared" ref="K17:K27" si="3">((Q17-H17/2)*J17-I17)/(Q17+H17/2)</f>
        <v>51.438021802119394</v>
      </c>
      <c r="L17">
        <f t="shared" ref="L17:L27" si="4">K17*(CO17+CP17)/1000</f>
        <v>5.1378997700861904</v>
      </c>
      <c r="M17">
        <f t="shared" ref="M17:M27" si="5">(CJ17 - IF(AI17&gt;1, I17*CF17*100/(AK17*CV17), 0))*(CO17+CP17)/1000</f>
        <v>35.452771918620002</v>
      </c>
      <c r="N17">
        <f t="shared" ref="N17:N27" si="6">2/((1/P17-1/O17)+SIGN(P17)*SQRT((1/P17-1/O17)*(1/P17-1/O17) + 4*CG17/((CG17+1)*(CG17+1))*(2*1/P17*1/O17-1/O17*1/O17)))</f>
        <v>0.20340610681490578</v>
      </c>
      <c r="O17">
        <f t="shared" ref="O17:O27" si="7">AF17+AE17*CF17+AD17*CF17*CF17</f>
        <v>2.255385924662253</v>
      </c>
      <c r="P17">
        <f t="shared" ref="P17:P27" si="8">H17*(1000-(1000*0.61365*EXP(17.502*T17/(240.97+T17))/(CO17+CP17)+CL17)/2)/(1000*0.61365*EXP(17.502*T17/(240.97+T17))/(CO17+CP17)-CL17)</f>
        <v>0.19373657803121519</v>
      </c>
      <c r="Q17">
        <f t="shared" ref="Q17:Q27" si="9">1/((CG17+1)/(N17/1.6)+1/(O17/1.37)) + CG17/((CG17+1)/(N17/1.6) + CG17/(O17/1.37))</f>
        <v>0.12191581623253522</v>
      </c>
      <c r="R17">
        <f t="shared" ref="R17:R27" si="10">(CC17*CE17)</f>
        <v>321.42752821833437</v>
      </c>
      <c r="S17">
        <f t="shared" ref="S17:S27" si="11">(CQ17+(R17+2*0.95*0.0000000567*(((CQ17+$B$7)+273)^4-(CQ17+273)^4)-44100*H17)/(1.84*29.3*O17+8*0.95*0.0000000567*(CQ17+273)^3))</f>
        <v>26.54006545877726</v>
      </c>
      <c r="T17">
        <f t="shared" ref="T17:T27" si="12">($C$7*CR17+$D$7*CS17+$E$7*S17)</f>
        <v>27.058</v>
      </c>
      <c r="U17">
        <f t="shared" ref="U17:U27" si="13">0.61365*EXP(17.502*T17/(240.97+T17))</f>
        <v>3.5913701842027979</v>
      </c>
      <c r="V17">
        <f t="shared" ref="V17:V27" si="14">(W17/X17*100)</f>
        <v>55.286611984447163</v>
      </c>
      <c r="W17">
        <f t="shared" ref="W17:W27" si="15">CL17*(CO17+CP17)/1000</f>
        <v>1.7910624306624001</v>
      </c>
      <c r="X17">
        <f t="shared" ref="X17:X27" si="16">0.61365*EXP(17.502*CQ17/(240.97+CQ17))</f>
        <v>3.2395952046514429</v>
      </c>
      <c r="Y17">
        <f t="shared" ref="Y17:Y27" si="17">(U17-CL17*(CO17+CP17)/1000)</f>
        <v>1.8003077535403977</v>
      </c>
      <c r="Z17">
        <f t="shared" ref="Z17:Z27" si="18">(-H17*44100)</f>
        <v>-158.25496733426417</v>
      </c>
      <c r="AA17">
        <f t="shared" ref="AA17:AA27" si="19">2*29.3*O17*0.92*(CQ17-T17)</f>
        <v>-212.11788243534761</v>
      </c>
      <c r="AB17">
        <f t="shared" ref="AB17:AB27" si="20">2*0.95*0.0000000567*(((CQ17+$B$7)+273)^4-(T17+273)^4)</f>
        <v>-20.132329508955493</v>
      </c>
      <c r="AC17">
        <f t="shared" ref="AC17:AC27" si="21">R17+AB17+Z17+AA17</f>
        <v>-69.077651060232881</v>
      </c>
      <c r="AD17">
        <v>-4.1328901438253803E-2</v>
      </c>
      <c r="AE17">
        <v>4.6395312475059902E-2</v>
      </c>
      <c r="AF17">
        <v>3.4648545015890302</v>
      </c>
      <c r="AG17">
        <v>0</v>
      </c>
      <c r="AH17">
        <v>0</v>
      </c>
      <c r="AI17">
        <f t="shared" ref="AI17:AI27" si="22">IF(AG17*$H$13&gt;=AK17,1,(AK17/(AK17-AG17*$H$13)))</f>
        <v>1</v>
      </c>
      <c r="AJ17">
        <f t="shared" ref="AJ17:AJ27" si="23">(AI17-1)*100</f>
        <v>0</v>
      </c>
      <c r="AK17">
        <f t="shared" ref="AK17:AK27" si="24">MAX(0,($B$13+$C$13*CV17)/(1+$D$13*CV17)*CO17/(CQ17+273)*$E$13)</f>
        <v>53001.415993653005</v>
      </c>
      <c r="AL17">
        <v>0</v>
      </c>
      <c r="AM17">
        <v>560.67588235294102</v>
      </c>
      <c r="AN17">
        <v>2927.61</v>
      </c>
      <c r="AO17">
        <f t="shared" ref="AO17:AO27" si="25">AN17-AM17</f>
        <v>2366.9341176470589</v>
      </c>
      <c r="AP17">
        <f t="shared" ref="AP17:AP27" si="26">AO17/AN17</f>
        <v>0.80848682633515356</v>
      </c>
      <c r="AQ17">
        <v>-1.0916802797921701</v>
      </c>
      <c r="AR17" t="s">
        <v>343</v>
      </c>
      <c r="AS17">
        <v>774.333117647059</v>
      </c>
      <c r="AT17">
        <v>1033.58</v>
      </c>
      <c r="AU17">
        <f t="shared" ref="AU17:AU27" si="27">1-AS17/AT17</f>
        <v>0.2508242055312031</v>
      </c>
      <c r="AV17">
        <v>0.5</v>
      </c>
      <c r="AW17">
        <f t="shared" ref="AW17:AW27" si="28">CC17</f>
        <v>1681.1376004247368</v>
      </c>
      <c r="AX17">
        <f t="shared" ref="AX17:AX27" si="29">I17</f>
        <v>36.271937271320013</v>
      </c>
      <c r="AY17">
        <f t="shared" ref="AY17:AY27" si="30">AU17*AV17*AW17</f>
        <v>210.83500150758388</v>
      </c>
      <c r="AZ17">
        <f t="shared" ref="AZ17:AZ27" si="31">BE17/AT17</f>
        <v>0.40931519572747149</v>
      </c>
      <c r="BA17">
        <f t="shared" ref="BA17:BA27" si="32">(AX17-AQ17)/AW17</f>
        <v>2.2225198902024634E-2</v>
      </c>
      <c r="BB17">
        <f t="shared" ref="BB17:BB27" si="33">(AN17-AT17)/AT17</f>
        <v>1.8324948238162506</v>
      </c>
      <c r="BC17" t="s">
        <v>344</v>
      </c>
      <c r="BD17">
        <v>610.52</v>
      </c>
      <c r="BE17">
        <f t="shared" ref="BE17:BE27" si="34">AT17-BD17</f>
        <v>423.05999999999995</v>
      </c>
      <c r="BF17">
        <f t="shared" ref="BF17:BF27" si="35">(AT17-AS17)/(AT17-BD17)</f>
        <v>0.61278986988356487</v>
      </c>
      <c r="BG17">
        <f t="shared" ref="BG17:BG27" si="36">(AN17-AT17)/(AN17-BD17)</f>
        <v>0.8174175366515759</v>
      </c>
      <c r="BH17">
        <f t="shared" ref="BH17:BH27" si="37">(AT17-AS17)/(AT17-AM17)</f>
        <v>0.54820178695594246</v>
      </c>
      <c r="BI17">
        <f t="shared" ref="BI17:BI27" si="38">(AN17-AT17)/(AN17-AM17)</f>
        <v>0.8002039371855576</v>
      </c>
      <c r="BJ17">
        <v>1700</v>
      </c>
      <c r="BK17">
        <v>300</v>
      </c>
      <c r="BL17">
        <v>300</v>
      </c>
      <c r="BM17">
        <v>300</v>
      </c>
      <c r="BN17">
        <v>10198.700000000001</v>
      </c>
      <c r="BO17">
        <v>953.02499999999998</v>
      </c>
      <c r="BP17">
        <v>-6.7961200000000001E-3</v>
      </c>
      <c r="BQ17">
        <v>-0.363037</v>
      </c>
      <c r="BR17" t="s">
        <v>345</v>
      </c>
      <c r="BS17" t="s">
        <v>345</v>
      </c>
      <c r="BT17" t="s">
        <v>345</v>
      </c>
      <c r="BU17" t="s">
        <v>345</v>
      </c>
      <c r="BV17" t="s">
        <v>345</v>
      </c>
      <c r="BW17" t="s">
        <v>345</v>
      </c>
      <c r="BX17" t="s">
        <v>345</v>
      </c>
      <c r="BY17" t="s">
        <v>345</v>
      </c>
      <c r="BZ17" t="s">
        <v>345</v>
      </c>
      <c r="CA17" t="s">
        <v>345</v>
      </c>
      <c r="CB17">
        <f t="shared" ref="CB17:CB27" si="39">$B$11*CW17+$C$11*CX17+$F$11*DK17</f>
        <v>1999.93</v>
      </c>
      <c r="CC17">
        <f t="shared" ref="CC17:CC27" si="40">CB17*CD17</f>
        <v>1681.1376004247368</v>
      </c>
      <c r="CD17">
        <f t="shared" ref="CD17:CD27" si="41">($B$11*$D$9+$C$11*$D$9+$F$11*((DX17+DP17)/MAX(DX17+DP17+DY17, 0.1)*$I$9+DY17/MAX(DX17+DP17+DY17, 0.1)*$J$9))/($B$11+$C$11+$F$11)</f>
        <v>0.84059822115010863</v>
      </c>
      <c r="CE17">
        <f t="shared" ref="CE17:CE27" si="42">($B$11*$K$9+$C$11*$K$9+$F$11*((DX17+DP17)/MAX(DX17+DP17+DY17, 0.1)*$P$9+DY17/MAX(DX17+DP17+DY17, 0.1)*$Q$9))/($B$11+$C$11+$F$11)</f>
        <v>0.19119644230021754</v>
      </c>
      <c r="CF17">
        <v>6</v>
      </c>
      <c r="CG17">
        <v>0.5</v>
      </c>
      <c r="CH17" t="s">
        <v>346</v>
      </c>
      <c r="CI17">
        <v>1566757413</v>
      </c>
      <c r="CJ17">
        <v>354.935</v>
      </c>
      <c r="CK17">
        <v>399.98399999999998</v>
      </c>
      <c r="CL17">
        <v>17.9312</v>
      </c>
      <c r="CM17">
        <v>13.7027</v>
      </c>
      <c r="CN17">
        <v>500.06400000000002</v>
      </c>
      <c r="CO17">
        <v>99.785200000000003</v>
      </c>
      <c r="CP17">
        <v>0.100052</v>
      </c>
      <c r="CQ17">
        <v>25.313500000000001</v>
      </c>
      <c r="CR17">
        <v>27.058</v>
      </c>
      <c r="CS17">
        <v>999.9</v>
      </c>
      <c r="CT17">
        <v>0</v>
      </c>
      <c r="CU17">
        <v>0</v>
      </c>
      <c r="CV17">
        <v>9988.1200000000008</v>
      </c>
      <c r="CW17">
        <v>0</v>
      </c>
      <c r="CX17">
        <v>1321.47</v>
      </c>
      <c r="CY17">
        <v>-45.048900000000003</v>
      </c>
      <c r="CZ17">
        <v>361.416</v>
      </c>
      <c r="DA17">
        <v>405.541</v>
      </c>
      <c r="DB17">
        <v>4.2285300000000001</v>
      </c>
      <c r="DC17">
        <v>358.44299999999998</v>
      </c>
      <c r="DD17">
        <v>399.98399999999998</v>
      </c>
      <c r="DE17">
        <v>18.159199999999998</v>
      </c>
      <c r="DF17">
        <v>13.7027</v>
      </c>
      <c r="DG17">
        <v>1.7892699999999999</v>
      </c>
      <c r="DH17">
        <v>1.3673200000000001</v>
      </c>
      <c r="DI17">
        <v>15.6934</v>
      </c>
      <c r="DJ17">
        <v>11.56</v>
      </c>
      <c r="DK17">
        <v>1999.93</v>
      </c>
      <c r="DL17">
        <v>0.98001000000000005</v>
      </c>
      <c r="DM17">
        <v>1.9990299999999999E-2</v>
      </c>
      <c r="DN17">
        <v>0</v>
      </c>
      <c r="DO17">
        <v>774.22199999999998</v>
      </c>
      <c r="DP17">
        <v>4.9992900000000002</v>
      </c>
      <c r="DQ17">
        <v>19830.400000000001</v>
      </c>
      <c r="DR17">
        <v>17313.900000000001</v>
      </c>
      <c r="DS17">
        <v>46.5</v>
      </c>
      <c r="DT17">
        <v>47.436999999999998</v>
      </c>
      <c r="DU17">
        <v>46.936999999999998</v>
      </c>
      <c r="DV17">
        <v>47.311999999999998</v>
      </c>
      <c r="DW17">
        <v>48.186999999999998</v>
      </c>
      <c r="DX17">
        <v>1955.05</v>
      </c>
      <c r="DY17">
        <v>39.880000000000003</v>
      </c>
      <c r="DZ17">
        <v>0</v>
      </c>
      <c r="EA17">
        <v>1164.2000000476801</v>
      </c>
      <c r="EB17">
        <v>774.333117647059</v>
      </c>
      <c r="EC17">
        <v>-3.7764706010401099</v>
      </c>
      <c r="ED17">
        <v>406.053923361339</v>
      </c>
      <c r="EE17">
        <v>19788.488235294099</v>
      </c>
      <c r="EF17">
        <v>10</v>
      </c>
      <c r="EG17">
        <v>1566757366.5</v>
      </c>
      <c r="EH17" t="s">
        <v>347</v>
      </c>
      <c r="EI17">
        <v>63</v>
      </c>
      <c r="EJ17">
        <v>-3.508</v>
      </c>
      <c r="EK17">
        <v>-0.22800000000000001</v>
      </c>
      <c r="EL17">
        <v>400</v>
      </c>
      <c r="EM17">
        <v>14</v>
      </c>
      <c r="EN17">
        <v>0.04</v>
      </c>
      <c r="EO17">
        <v>0.02</v>
      </c>
      <c r="EP17">
        <v>36.2980045000375</v>
      </c>
      <c r="EQ17">
        <v>-8.2397541745684297E-2</v>
      </c>
      <c r="ER17">
        <v>2.5446002927440599E-2</v>
      </c>
      <c r="ES17">
        <v>1</v>
      </c>
      <c r="ET17">
        <v>0.20755341250104001</v>
      </c>
      <c r="EU17">
        <v>-3.1364072137491303E-2</v>
      </c>
      <c r="EV17">
        <v>3.0402798942975998E-3</v>
      </c>
      <c r="EW17">
        <v>1</v>
      </c>
      <c r="EX17">
        <v>2</v>
      </c>
      <c r="EY17">
        <v>2</v>
      </c>
      <c r="EZ17" t="s">
        <v>348</v>
      </c>
      <c r="FA17">
        <v>2.9350000000000001</v>
      </c>
      <c r="FB17">
        <v>2.6375999999999999</v>
      </c>
      <c r="FC17">
        <v>8.2842299999999994E-2</v>
      </c>
      <c r="FD17">
        <v>9.1604400000000002E-2</v>
      </c>
      <c r="FE17">
        <v>8.9043300000000006E-2</v>
      </c>
      <c r="FF17">
        <v>7.3345900000000006E-2</v>
      </c>
      <c r="FG17">
        <v>32715.5</v>
      </c>
      <c r="FH17">
        <v>28379.1</v>
      </c>
      <c r="FI17">
        <v>31022.3</v>
      </c>
      <c r="FJ17">
        <v>27388.400000000001</v>
      </c>
      <c r="FK17">
        <v>39624.5</v>
      </c>
      <c r="FL17">
        <v>38365.300000000003</v>
      </c>
      <c r="FM17">
        <v>43530</v>
      </c>
      <c r="FN17">
        <v>42278.1</v>
      </c>
      <c r="FO17">
        <v>1.9912000000000001</v>
      </c>
      <c r="FP17">
        <v>1.8996500000000001</v>
      </c>
      <c r="FQ17">
        <v>8.00043E-2</v>
      </c>
      <c r="FR17">
        <v>0</v>
      </c>
      <c r="FS17">
        <v>25.7484</v>
      </c>
      <c r="FT17">
        <v>999.9</v>
      </c>
      <c r="FU17">
        <v>43.536000000000001</v>
      </c>
      <c r="FV17">
        <v>32.820999999999998</v>
      </c>
      <c r="FW17">
        <v>21.822500000000002</v>
      </c>
      <c r="FX17">
        <v>59.298499999999997</v>
      </c>
      <c r="FY17">
        <v>40.464700000000001</v>
      </c>
      <c r="FZ17">
        <v>1</v>
      </c>
      <c r="GA17">
        <v>0.14553099999999999</v>
      </c>
      <c r="GB17">
        <v>4.3239000000000001</v>
      </c>
      <c r="GC17">
        <v>20.306999999999999</v>
      </c>
      <c r="GD17">
        <v>5.2400500000000001</v>
      </c>
      <c r="GE17">
        <v>12.0688</v>
      </c>
      <c r="GF17">
        <v>4.9714</v>
      </c>
      <c r="GG17">
        <v>3.2900800000000001</v>
      </c>
      <c r="GH17">
        <v>9999</v>
      </c>
      <c r="GI17">
        <v>9999</v>
      </c>
      <c r="GJ17">
        <v>9999</v>
      </c>
      <c r="GK17">
        <v>452.3</v>
      </c>
      <c r="GL17">
        <v>1.8869</v>
      </c>
      <c r="GM17">
        <v>1.88296</v>
      </c>
      <c r="GN17">
        <v>1.88151</v>
      </c>
      <c r="GO17">
        <v>1.8821699999999999</v>
      </c>
      <c r="GP17">
        <v>1.87757</v>
      </c>
      <c r="GQ17">
        <v>1.8794299999999999</v>
      </c>
      <c r="GR17">
        <v>1.8788100000000001</v>
      </c>
      <c r="GS17">
        <v>1.8858299999999999</v>
      </c>
      <c r="GT17" t="s">
        <v>349</v>
      </c>
      <c r="GU17" t="s">
        <v>19</v>
      </c>
      <c r="GV17" t="s">
        <v>19</v>
      </c>
      <c r="GW17" t="s">
        <v>19</v>
      </c>
      <c r="GX17" t="s">
        <v>350</v>
      </c>
      <c r="GY17" t="s">
        <v>351</v>
      </c>
      <c r="GZ17" t="s">
        <v>352</v>
      </c>
      <c r="HA17" t="s">
        <v>352</v>
      </c>
      <c r="HB17" t="s">
        <v>352</v>
      </c>
      <c r="HC17" t="s">
        <v>352</v>
      </c>
      <c r="HD17">
        <v>0</v>
      </c>
      <c r="HE17">
        <v>100</v>
      </c>
      <c r="HF17">
        <v>100</v>
      </c>
      <c r="HG17">
        <v>-3.508</v>
      </c>
      <c r="HH17">
        <v>-0.22800000000000001</v>
      </c>
      <c r="HI17">
        <v>2</v>
      </c>
      <c r="HJ17">
        <v>519.05399999999997</v>
      </c>
      <c r="HK17">
        <v>519.84</v>
      </c>
      <c r="HL17">
        <v>20.233499999999999</v>
      </c>
      <c r="HM17">
        <v>29.154299999999999</v>
      </c>
      <c r="HN17">
        <v>30.000800000000002</v>
      </c>
      <c r="HO17">
        <v>29.119399999999999</v>
      </c>
      <c r="HP17">
        <v>29.173500000000001</v>
      </c>
      <c r="HQ17">
        <v>19.439299999999999</v>
      </c>
      <c r="HR17">
        <v>41.507399999999997</v>
      </c>
      <c r="HS17">
        <v>0</v>
      </c>
      <c r="HT17">
        <v>20.2195</v>
      </c>
      <c r="HU17">
        <v>400</v>
      </c>
      <c r="HV17">
        <v>13.696300000000001</v>
      </c>
      <c r="HW17">
        <v>100.669</v>
      </c>
      <c r="HX17">
        <v>101.836</v>
      </c>
    </row>
    <row r="18" spans="1:232" x14ac:dyDescent="0.25">
      <c r="A18">
        <v>2</v>
      </c>
      <c r="B18">
        <v>1566757508.5</v>
      </c>
      <c r="C18">
        <v>95.5</v>
      </c>
      <c r="D18" t="s">
        <v>353</v>
      </c>
      <c r="E18" t="s">
        <v>354</v>
      </c>
      <c r="G18">
        <v>1566757508.5</v>
      </c>
      <c r="H18">
        <f t="shared" si="0"/>
        <v>3.6269268789877146E-3</v>
      </c>
      <c r="I18">
        <f t="shared" si="1"/>
        <v>28.705762916423556</v>
      </c>
      <c r="J18">
        <f t="shared" si="2"/>
        <v>264.39400000000001</v>
      </c>
      <c r="K18">
        <f t="shared" si="3"/>
        <v>28.330312955291323</v>
      </c>
      <c r="L18">
        <f t="shared" si="4"/>
        <v>2.829836392647131</v>
      </c>
      <c r="M18">
        <f t="shared" si="5"/>
        <v>26.409583416119801</v>
      </c>
      <c r="N18">
        <f t="shared" si="6"/>
        <v>0.20676268380336715</v>
      </c>
      <c r="O18">
        <f t="shared" si="7"/>
        <v>2.2581894944626963</v>
      </c>
      <c r="P18">
        <f t="shared" si="8"/>
        <v>0.1967915578757965</v>
      </c>
      <c r="Q18">
        <f t="shared" si="9"/>
        <v>0.12385050882595824</v>
      </c>
      <c r="R18">
        <f t="shared" si="10"/>
        <v>321.44413902745504</v>
      </c>
      <c r="S18">
        <f t="shared" si="11"/>
        <v>26.470847982989088</v>
      </c>
      <c r="T18">
        <f t="shared" si="12"/>
        <v>27.026</v>
      </c>
      <c r="U18">
        <f t="shared" si="13"/>
        <v>3.5846288725164333</v>
      </c>
      <c r="V18">
        <f t="shared" si="14"/>
        <v>55.536093913184324</v>
      </c>
      <c r="W18">
        <f t="shared" si="15"/>
        <v>1.7932354260544201</v>
      </c>
      <c r="X18">
        <f t="shared" si="16"/>
        <v>3.2289549006771328</v>
      </c>
      <c r="Y18">
        <f t="shared" si="17"/>
        <v>1.7913934464620132</v>
      </c>
      <c r="Z18">
        <f t="shared" si="18"/>
        <v>-159.94747536335822</v>
      </c>
      <c r="AA18">
        <f t="shared" si="19"/>
        <v>-215.21818055863113</v>
      </c>
      <c r="AB18">
        <f t="shared" si="20"/>
        <v>-20.392298833649971</v>
      </c>
      <c r="AC18">
        <f t="shared" si="21"/>
        <v>-74.113815728184306</v>
      </c>
      <c r="AD18">
        <v>-4.1404584317783003E-2</v>
      </c>
      <c r="AE18">
        <v>4.64802731375158E-2</v>
      </c>
      <c r="AF18">
        <v>3.4698728910777898</v>
      </c>
      <c r="AG18">
        <v>0</v>
      </c>
      <c r="AH18">
        <v>0</v>
      </c>
      <c r="AI18">
        <f t="shared" si="22"/>
        <v>1</v>
      </c>
      <c r="AJ18">
        <f t="shared" si="23"/>
        <v>0</v>
      </c>
      <c r="AK18">
        <f t="shared" si="24"/>
        <v>53104.399970334875</v>
      </c>
      <c r="AL18">
        <v>0</v>
      </c>
      <c r="AM18">
        <v>560.67588235294102</v>
      </c>
      <c r="AN18">
        <v>2927.61</v>
      </c>
      <c r="AO18">
        <f t="shared" si="25"/>
        <v>2366.9341176470589</v>
      </c>
      <c r="AP18">
        <f t="shared" si="26"/>
        <v>0.80848682633515356</v>
      </c>
      <c r="AQ18">
        <v>-1.0916802797921701</v>
      </c>
      <c r="AR18" t="s">
        <v>355</v>
      </c>
      <c r="AS18">
        <v>753.43647058823501</v>
      </c>
      <c r="AT18">
        <v>946.33600000000001</v>
      </c>
      <c r="AU18">
        <f t="shared" si="27"/>
        <v>0.20383830839338779</v>
      </c>
      <c r="AV18">
        <v>0.5</v>
      </c>
      <c r="AW18">
        <f t="shared" si="28"/>
        <v>1681.2144004251436</v>
      </c>
      <c r="AX18">
        <f t="shared" si="29"/>
        <v>28.705762916423556</v>
      </c>
      <c r="AY18">
        <f t="shared" si="30"/>
        <v>171.34794971463248</v>
      </c>
      <c r="AZ18">
        <f t="shared" si="31"/>
        <v>0.34530652960470704</v>
      </c>
      <c r="BA18">
        <f t="shared" si="32"/>
        <v>1.7723761578939949E-2</v>
      </c>
      <c r="BB18">
        <f t="shared" si="33"/>
        <v>2.0936263652656142</v>
      </c>
      <c r="BC18" t="s">
        <v>356</v>
      </c>
      <c r="BD18">
        <v>619.55999999999995</v>
      </c>
      <c r="BE18">
        <f t="shared" si="34"/>
        <v>326.77600000000007</v>
      </c>
      <c r="BF18">
        <f t="shared" si="35"/>
        <v>0.59031118996427201</v>
      </c>
      <c r="BG18">
        <f t="shared" si="36"/>
        <v>0.85841901171985002</v>
      </c>
      <c r="BH18">
        <f t="shared" si="37"/>
        <v>0.50018013422974439</v>
      </c>
      <c r="BI18">
        <f t="shared" si="38"/>
        <v>0.83706343375943271</v>
      </c>
      <c r="BJ18">
        <v>1702</v>
      </c>
      <c r="BK18">
        <v>300</v>
      </c>
      <c r="BL18">
        <v>300</v>
      </c>
      <c r="BM18">
        <v>300</v>
      </c>
      <c r="BN18">
        <v>10197.4</v>
      </c>
      <c r="BO18">
        <v>891.91499999999996</v>
      </c>
      <c r="BP18">
        <v>-6.7951799999999996E-3</v>
      </c>
      <c r="BQ18">
        <v>2.4538600000000002</v>
      </c>
      <c r="BR18" t="s">
        <v>345</v>
      </c>
      <c r="BS18" t="s">
        <v>345</v>
      </c>
      <c r="BT18" t="s">
        <v>345</v>
      </c>
      <c r="BU18" t="s">
        <v>345</v>
      </c>
      <c r="BV18" t="s">
        <v>345</v>
      </c>
      <c r="BW18" t="s">
        <v>345</v>
      </c>
      <c r="BX18" t="s">
        <v>345</v>
      </c>
      <c r="BY18" t="s">
        <v>345</v>
      </c>
      <c r="BZ18" t="s">
        <v>345</v>
      </c>
      <c r="CA18" t="s">
        <v>345</v>
      </c>
      <c r="CB18">
        <f t="shared" si="39"/>
        <v>2000.02</v>
      </c>
      <c r="CC18">
        <f t="shared" si="40"/>
        <v>1681.2144004251436</v>
      </c>
      <c r="CD18">
        <f t="shared" si="41"/>
        <v>0.84059879422462958</v>
      </c>
      <c r="CE18">
        <f t="shared" si="42"/>
        <v>0.19119758844925941</v>
      </c>
      <c r="CF18">
        <v>6</v>
      </c>
      <c r="CG18">
        <v>0.5</v>
      </c>
      <c r="CH18" t="s">
        <v>346</v>
      </c>
      <c r="CI18">
        <v>1566757508.5</v>
      </c>
      <c r="CJ18">
        <v>264.39400000000001</v>
      </c>
      <c r="CK18">
        <v>299.99099999999999</v>
      </c>
      <c r="CL18">
        <v>17.9526</v>
      </c>
      <c r="CM18">
        <v>13.6785</v>
      </c>
      <c r="CN18">
        <v>500.00900000000001</v>
      </c>
      <c r="CO18">
        <v>99.787300000000002</v>
      </c>
      <c r="CP18">
        <v>9.9926699999999993E-2</v>
      </c>
      <c r="CQ18">
        <v>25.258199999999999</v>
      </c>
      <c r="CR18">
        <v>27.026</v>
      </c>
      <c r="CS18">
        <v>999.9</v>
      </c>
      <c r="CT18">
        <v>0</v>
      </c>
      <c r="CU18">
        <v>0</v>
      </c>
      <c r="CV18">
        <v>10006.200000000001</v>
      </c>
      <c r="CW18">
        <v>0</v>
      </c>
      <c r="CX18">
        <v>1433.36</v>
      </c>
      <c r="CY18">
        <v>-35.597499999999997</v>
      </c>
      <c r="CZ18">
        <v>269.22699999999998</v>
      </c>
      <c r="DA18">
        <v>304.15199999999999</v>
      </c>
      <c r="DB18">
        <v>4.2740999999999998</v>
      </c>
      <c r="DC18">
        <v>267.803</v>
      </c>
      <c r="DD18">
        <v>299.99099999999999</v>
      </c>
      <c r="DE18">
        <v>18.183599999999998</v>
      </c>
      <c r="DF18">
        <v>13.6785</v>
      </c>
      <c r="DG18">
        <v>1.7914399999999999</v>
      </c>
      <c r="DH18">
        <v>1.36494</v>
      </c>
      <c r="DI18">
        <v>15.712300000000001</v>
      </c>
      <c r="DJ18">
        <v>11.5336</v>
      </c>
      <c r="DK18">
        <v>2000.02</v>
      </c>
      <c r="DL18">
        <v>0.97999000000000003</v>
      </c>
      <c r="DM18">
        <v>2.0009900000000001E-2</v>
      </c>
      <c r="DN18">
        <v>0</v>
      </c>
      <c r="DO18">
        <v>752.95299999999997</v>
      </c>
      <c r="DP18">
        <v>4.9992900000000002</v>
      </c>
      <c r="DQ18">
        <v>18781.599999999999</v>
      </c>
      <c r="DR18">
        <v>17314.5</v>
      </c>
      <c r="DS18">
        <v>46.686999999999998</v>
      </c>
      <c r="DT18">
        <v>47.561999999999998</v>
      </c>
      <c r="DU18">
        <v>47.186999999999998</v>
      </c>
      <c r="DV18">
        <v>47.561999999999998</v>
      </c>
      <c r="DW18">
        <v>48.561999999999998</v>
      </c>
      <c r="DX18">
        <v>1955.1</v>
      </c>
      <c r="DY18">
        <v>39.92</v>
      </c>
      <c r="DZ18">
        <v>0</v>
      </c>
      <c r="EA18">
        <v>94.900000095367403</v>
      </c>
      <c r="EB18">
        <v>753.43647058823501</v>
      </c>
      <c r="EC18">
        <v>-7.2056371976161104</v>
      </c>
      <c r="ED18">
        <v>-625.68627221591396</v>
      </c>
      <c r="EE18">
        <v>18841.6117647059</v>
      </c>
      <c r="EF18">
        <v>10</v>
      </c>
      <c r="EG18">
        <v>1566757474.5</v>
      </c>
      <c r="EH18" t="s">
        <v>357</v>
      </c>
      <c r="EI18">
        <v>64</v>
      </c>
      <c r="EJ18">
        <v>-3.4089999999999998</v>
      </c>
      <c r="EK18">
        <v>-0.23100000000000001</v>
      </c>
      <c r="EL18">
        <v>300</v>
      </c>
      <c r="EM18">
        <v>14</v>
      </c>
      <c r="EN18">
        <v>0.04</v>
      </c>
      <c r="EO18">
        <v>0.02</v>
      </c>
      <c r="EP18">
        <v>28.691371810782201</v>
      </c>
      <c r="EQ18">
        <v>-7.2154559128156701E-2</v>
      </c>
      <c r="ER18">
        <v>3.5844773440401503E-2</v>
      </c>
      <c r="ES18">
        <v>1</v>
      </c>
      <c r="ET18">
        <v>0.207268922794932</v>
      </c>
      <c r="EU18">
        <v>2.0817581760068201E-2</v>
      </c>
      <c r="EV18">
        <v>3.0273985837640199E-3</v>
      </c>
      <c r="EW18">
        <v>1</v>
      </c>
      <c r="EX18">
        <v>2</v>
      </c>
      <c r="EY18">
        <v>2</v>
      </c>
      <c r="EZ18" t="s">
        <v>348</v>
      </c>
      <c r="FA18">
        <v>2.9346100000000002</v>
      </c>
      <c r="FB18">
        <v>2.63748</v>
      </c>
      <c r="FC18">
        <v>6.5363199999999996E-2</v>
      </c>
      <c r="FD18">
        <v>7.2942199999999999E-2</v>
      </c>
      <c r="FE18">
        <v>8.9106199999999997E-2</v>
      </c>
      <c r="FF18">
        <v>7.3230400000000001E-2</v>
      </c>
      <c r="FG18">
        <v>33326</v>
      </c>
      <c r="FH18">
        <v>28954.799999999999</v>
      </c>
      <c r="FI18">
        <v>31010.799999999999</v>
      </c>
      <c r="FJ18">
        <v>27382.3</v>
      </c>
      <c r="FK18">
        <v>39605.699999999997</v>
      </c>
      <c r="FL18">
        <v>38360.400000000001</v>
      </c>
      <c r="FM18">
        <v>43514.7</v>
      </c>
      <c r="FN18">
        <v>42270</v>
      </c>
      <c r="FO18">
        <v>1.98895</v>
      </c>
      <c r="FP18">
        <v>1.8969199999999999</v>
      </c>
      <c r="FQ18">
        <v>7.2829400000000002E-2</v>
      </c>
      <c r="FR18">
        <v>0</v>
      </c>
      <c r="FS18">
        <v>25.8339</v>
      </c>
      <c r="FT18">
        <v>999.9</v>
      </c>
      <c r="FU18">
        <v>43.414000000000001</v>
      </c>
      <c r="FV18">
        <v>32.850999999999999</v>
      </c>
      <c r="FW18">
        <v>21.797799999999999</v>
      </c>
      <c r="FX18">
        <v>58.918500000000002</v>
      </c>
      <c r="FY18">
        <v>40.524799999999999</v>
      </c>
      <c r="FZ18">
        <v>1</v>
      </c>
      <c r="GA18">
        <v>0.15743399999999999</v>
      </c>
      <c r="GB18">
        <v>4.1938899999999997</v>
      </c>
      <c r="GC18">
        <v>20.310400000000001</v>
      </c>
      <c r="GD18">
        <v>5.2408000000000001</v>
      </c>
      <c r="GE18">
        <v>12.0694</v>
      </c>
      <c r="GF18">
        <v>4.9715999999999996</v>
      </c>
      <c r="GG18">
        <v>3.29</v>
      </c>
      <c r="GH18">
        <v>9999</v>
      </c>
      <c r="GI18">
        <v>9999</v>
      </c>
      <c r="GJ18">
        <v>9999</v>
      </c>
      <c r="GK18">
        <v>452.4</v>
      </c>
      <c r="GL18">
        <v>1.8869100000000001</v>
      </c>
      <c r="GM18">
        <v>1.8829899999999999</v>
      </c>
      <c r="GN18">
        <v>1.88154</v>
      </c>
      <c r="GO18">
        <v>1.8821699999999999</v>
      </c>
      <c r="GP18">
        <v>1.87758</v>
      </c>
      <c r="GQ18">
        <v>1.87944</v>
      </c>
      <c r="GR18">
        <v>1.8788499999999999</v>
      </c>
      <c r="GS18">
        <v>1.8858600000000001</v>
      </c>
      <c r="GT18" t="s">
        <v>349</v>
      </c>
      <c r="GU18" t="s">
        <v>19</v>
      </c>
      <c r="GV18" t="s">
        <v>19</v>
      </c>
      <c r="GW18" t="s">
        <v>19</v>
      </c>
      <c r="GX18" t="s">
        <v>350</v>
      </c>
      <c r="GY18" t="s">
        <v>351</v>
      </c>
      <c r="GZ18" t="s">
        <v>352</v>
      </c>
      <c r="HA18" t="s">
        <v>352</v>
      </c>
      <c r="HB18" t="s">
        <v>352</v>
      </c>
      <c r="HC18" t="s">
        <v>352</v>
      </c>
      <c r="HD18">
        <v>0</v>
      </c>
      <c r="HE18">
        <v>100</v>
      </c>
      <c r="HF18">
        <v>100</v>
      </c>
      <c r="HG18">
        <v>-3.4089999999999998</v>
      </c>
      <c r="HH18">
        <v>-0.23100000000000001</v>
      </c>
      <c r="HI18">
        <v>2</v>
      </c>
      <c r="HJ18">
        <v>518.62</v>
      </c>
      <c r="HK18">
        <v>518.92600000000004</v>
      </c>
      <c r="HL18">
        <v>20.2941</v>
      </c>
      <c r="HM18">
        <v>29.326000000000001</v>
      </c>
      <c r="HN18">
        <v>30.000800000000002</v>
      </c>
      <c r="HO18">
        <v>29.239699999999999</v>
      </c>
      <c r="HP18">
        <v>29.287299999999998</v>
      </c>
      <c r="HQ18">
        <v>15.523</v>
      </c>
      <c r="HR18">
        <v>41.451099999999997</v>
      </c>
      <c r="HS18">
        <v>0</v>
      </c>
      <c r="HT18">
        <v>20.289100000000001</v>
      </c>
      <c r="HU18">
        <v>300</v>
      </c>
      <c r="HV18">
        <v>13.6264</v>
      </c>
      <c r="HW18">
        <v>100.633</v>
      </c>
      <c r="HX18">
        <v>101.815</v>
      </c>
    </row>
    <row r="19" spans="1:232" x14ac:dyDescent="0.25">
      <c r="A19">
        <v>3</v>
      </c>
      <c r="B19">
        <v>1566757629</v>
      </c>
      <c r="C19">
        <v>216</v>
      </c>
      <c r="D19" t="s">
        <v>358</v>
      </c>
      <c r="E19" t="s">
        <v>359</v>
      </c>
      <c r="G19">
        <v>1566757629</v>
      </c>
      <c r="H19">
        <f t="shared" si="0"/>
        <v>4.7319509785335757E-3</v>
      </c>
      <c r="I19">
        <f t="shared" si="1"/>
        <v>23.744841475003302</v>
      </c>
      <c r="J19">
        <f t="shared" si="2"/>
        <v>170.55799999999999</v>
      </c>
      <c r="K19">
        <f t="shared" si="3"/>
        <v>29.324295400855394</v>
      </c>
      <c r="L19">
        <f t="shared" si="4"/>
        <v>2.929383009712049</v>
      </c>
      <c r="M19">
        <f t="shared" si="5"/>
        <v>17.038080558821999</v>
      </c>
      <c r="N19">
        <f t="shared" si="6"/>
        <v>0.29110237403938821</v>
      </c>
      <c r="O19">
        <f t="shared" si="7"/>
        <v>2.2581408262283649</v>
      </c>
      <c r="P19">
        <f t="shared" si="8"/>
        <v>0.27174593559417082</v>
      </c>
      <c r="Q19">
        <f t="shared" si="9"/>
        <v>0.17147293668601246</v>
      </c>
      <c r="R19">
        <f t="shared" si="10"/>
        <v>321.46911319405808</v>
      </c>
      <c r="S19">
        <f t="shared" si="11"/>
        <v>26.454180395734852</v>
      </c>
      <c r="T19">
        <f t="shared" si="12"/>
        <v>26.736699999999999</v>
      </c>
      <c r="U19">
        <f t="shared" si="13"/>
        <v>3.5241828004355416</v>
      </c>
      <c r="V19">
        <f t="shared" si="14"/>
        <v>55.549993548513577</v>
      </c>
      <c r="W19">
        <f t="shared" si="15"/>
        <v>1.8313054597989</v>
      </c>
      <c r="X19">
        <f t="shared" si="16"/>
        <v>3.2966798784586042</v>
      </c>
      <c r="Y19">
        <f t="shared" si="17"/>
        <v>1.6928773406366415</v>
      </c>
      <c r="Z19">
        <f t="shared" si="18"/>
        <v>-208.67903815333068</v>
      </c>
      <c r="AA19">
        <f t="shared" si="19"/>
        <v>-137.46981098211546</v>
      </c>
      <c r="AB19">
        <f t="shared" si="20"/>
        <v>-13.029637616709698</v>
      </c>
      <c r="AC19">
        <f t="shared" si="21"/>
        <v>-37.709373558097752</v>
      </c>
      <c r="AD19">
        <v>-4.1403269778248097E-2</v>
      </c>
      <c r="AE19">
        <v>4.6478797451727803E-2</v>
      </c>
      <c r="AF19">
        <v>3.4697857535349299</v>
      </c>
      <c r="AG19">
        <v>0</v>
      </c>
      <c r="AH19">
        <v>0</v>
      </c>
      <c r="AI19">
        <f t="shared" si="22"/>
        <v>1</v>
      </c>
      <c r="AJ19">
        <f t="shared" si="23"/>
        <v>0</v>
      </c>
      <c r="AK19">
        <f t="shared" si="24"/>
        <v>53040.857250447763</v>
      </c>
      <c r="AL19">
        <v>0</v>
      </c>
      <c r="AM19">
        <v>560.67588235294102</v>
      </c>
      <c r="AN19">
        <v>2927.61</v>
      </c>
      <c r="AO19">
        <f t="shared" si="25"/>
        <v>2366.9341176470589</v>
      </c>
      <c r="AP19">
        <f t="shared" si="26"/>
        <v>0.80848682633515356</v>
      </c>
      <c r="AQ19">
        <v>-1.0916802797921701</v>
      </c>
      <c r="AR19" t="s">
        <v>360</v>
      </c>
      <c r="AS19">
        <v>746.95570588235296</v>
      </c>
      <c r="AT19">
        <v>901.66200000000003</v>
      </c>
      <c r="AU19">
        <f t="shared" si="27"/>
        <v>0.1715790330718685</v>
      </c>
      <c r="AV19">
        <v>0.5</v>
      </c>
      <c r="AW19">
        <f t="shared" si="28"/>
        <v>1681.3485004250031</v>
      </c>
      <c r="AX19">
        <f t="shared" si="29"/>
        <v>23.744841475003302</v>
      </c>
      <c r="AY19">
        <f t="shared" si="30"/>
        <v>144.24207497987905</v>
      </c>
      <c r="AZ19">
        <f t="shared" si="31"/>
        <v>0.31189292661773477</v>
      </c>
      <c r="BA19">
        <f t="shared" si="32"/>
        <v>1.4771786901119795E-2</v>
      </c>
      <c r="BB19">
        <f t="shared" si="33"/>
        <v>2.2469040505200395</v>
      </c>
      <c r="BC19" t="s">
        <v>361</v>
      </c>
      <c r="BD19">
        <v>620.44000000000005</v>
      </c>
      <c r="BE19">
        <f t="shared" si="34"/>
        <v>281.22199999999998</v>
      </c>
      <c r="BF19">
        <f t="shared" si="35"/>
        <v>0.55012159119004589</v>
      </c>
      <c r="BG19">
        <f t="shared" si="36"/>
        <v>0.87810954546045594</v>
      </c>
      <c r="BH19">
        <f t="shared" si="37"/>
        <v>0.45370261752936619</v>
      </c>
      <c r="BI19">
        <f t="shared" si="38"/>
        <v>0.8559376388616895</v>
      </c>
      <c r="BJ19">
        <v>1704</v>
      </c>
      <c r="BK19">
        <v>300</v>
      </c>
      <c r="BL19">
        <v>300</v>
      </c>
      <c r="BM19">
        <v>300</v>
      </c>
      <c r="BN19">
        <v>10196</v>
      </c>
      <c r="BO19">
        <v>862.46799999999996</v>
      </c>
      <c r="BP19">
        <v>-6.7941499999999997E-3</v>
      </c>
      <c r="BQ19">
        <v>3.53973</v>
      </c>
      <c r="BR19" t="s">
        <v>345</v>
      </c>
      <c r="BS19" t="s">
        <v>345</v>
      </c>
      <c r="BT19" t="s">
        <v>345</v>
      </c>
      <c r="BU19" t="s">
        <v>345</v>
      </c>
      <c r="BV19" t="s">
        <v>345</v>
      </c>
      <c r="BW19" t="s">
        <v>345</v>
      </c>
      <c r="BX19" t="s">
        <v>345</v>
      </c>
      <c r="BY19" t="s">
        <v>345</v>
      </c>
      <c r="BZ19" t="s">
        <v>345</v>
      </c>
      <c r="CA19" t="s">
        <v>345</v>
      </c>
      <c r="CB19">
        <f t="shared" si="39"/>
        <v>2000.18</v>
      </c>
      <c r="CC19">
        <f t="shared" si="40"/>
        <v>1681.3485004250031</v>
      </c>
      <c r="CD19">
        <f t="shared" si="41"/>
        <v>0.84059859633883105</v>
      </c>
      <c r="CE19">
        <f t="shared" si="42"/>
        <v>0.19119719267766241</v>
      </c>
      <c r="CF19">
        <v>6</v>
      </c>
      <c r="CG19">
        <v>0.5</v>
      </c>
      <c r="CH19" t="s">
        <v>346</v>
      </c>
      <c r="CI19">
        <v>1566757629</v>
      </c>
      <c r="CJ19">
        <v>170.55799999999999</v>
      </c>
      <c r="CK19">
        <v>200.01900000000001</v>
      </c>
      <c r="CL19">
        <v>18.332100000000001</v>
      </c>
      <c r="CM19">
        <v>12.758100000000001</v>
      </c>
      <c r="CN19">
        <v>500.02199999999999</v>
      </c>
      <c r="CO19">
        <v>99.796099999999996</v>
      </c>
      <c r="CP19">
        <v>0.100009</v>
      </c>
      <c r="CQ19">
        <v>25.607500000000002</v>
      </c>
      <c r="CR19">
        <v>26.736699999999999</v>
      </c>
      <c r="CS19">
        <v>999.9</v>
      </c>
      <c r="CT19">
        <v>0</v>
      </c>
      <c r="CU19">
        <v>0</v>
      </c>
      <c r="CV19">
        <v>10005</v>
      </c>
      <c r="CW19">
        <v>0</v>
      </c>
      <c r="CX19">
        <v>1014.35</v>
      </c>
      <c r="CY19">
        <v>-29.5684</v>
      </c>
      <c r="CZ19">
        <v>173.63499999999999</v>
      </c>
      <c r="DA19">
        <v>202.60400000000001</v>
      </c>
      <c r="DB19">
        <v>5.5849700000000002</v>
      </c>
      <c r="DC19">
        <v>173.85900000000001</v>
      </c>
      <c r="DD19">
        <v>200.01900000000001</v>
      </c>
      <c r="DE19">
        <v>18.574100000000001</v>
      </c>
      <c r="DF19">
        <v>12.758100000000001</v>
      </c>
      <c r="DG19">
        <v>1.83057</v>
      </c>
      <c r="DH19">
        <v>1.27321</v>
      </c>
      <c r="DI19">
        <v>16.0503</v>
      </c>
      <c r="DJ19">
        <v>10.4863</v>
      </c>
      <c r="DK19">
        <v>2000.18</v>
      </c>
      <c r="DL19">
        <v>0.97999499999999995</v>
      </c>
      <c r="DM19">
        <v>2.0005200000000001E-2</v>
      </c>
      <c r="DN19">
        <v>0</v>
      </c>
      <c r="DO19">
        <v>746.69600000000003</v>
      </c>
      <c r="DP19">
        <v>4.9992900000000002</v>
      </c>
      <c r="DQ19">
        <v>17167.599999999999</v>
      </c>
      <c r="DR19">
        <v>17315.900000000001</v>
      </c>
      <c r="DS19">
        <v>46.811999999999998</v>
      </c>
      <c r="DT19">
        <v>47.625</v>
      </c>
      <c r="DU19">
        <v>47.186999999999998</v>
      </c>
      <c r="DV19">
        <v>48</v>
      </c>
      <c r="DW19">
        <v>48.5</v>
      </c>
      <c r="DX19">
        <v>1955.27</v>
      </c>
      <c r="DY19">
        <v>39.909999999999997</v>
      </c>
      <c r="DZ19">
        <v>0</v>
      </c>
      <c r="EA19">
        <v>120</v>
      </c>
      <c r="EB19">
        <v>746.95570588235296</v>
      </c>
      <c r="EC19">
        <v>-2.0558823790557401</v>
      </c>
      <c r="ED19">
        <v>2293.3333522938401</v>
      </c>
      <c r="EE19">
        <v>17501.123529411801</v>
      </c>
      <c r="EF19">
        <v>10</v>
      </c>
      <c r="EG19">
        <v>1566757659.5</v>
      </c>
      <c r="EH19" t="s">
        <v>362</v>
      </c>
      <c r="EI19">
        <v>65</v>
      </c>
      <c r="EJ19">
        <v>-3.3010000000000002</v>
      </c>
      <c r="EK19">
        <v>-0.24199999999999999</v>
      </c>
      <c r="EL19">
        <v>200</v>
      </c>
      <c r="EM19">
        <v>13</v>
      </c>
      <c r="EN19">
        <v>0.06</v>
      </c>
      <c r="EO19">
        <v>0.02</v>
      </c>
      <c r="EP19">
        <v>23.17991929455</v>
      </c>
      <c r="EQ19">
        <v>4.0050014811283203</v>
      </c>
      <c r="ER19">
        <v>0.38596237781711101</v>
      </c>
      <c r="ES19">
        <v>0</v>
      </c>
      <c r="ET19">
        <v>0.27894576052291098</v>
      </c>
      <c r="EU19">
        <v>7.5048984839786601E-2</v>
      </c>
      <c r="EV19">
        <v>7.2885551609570996E-3</v>
      </c>
      <c r="EW19">
        <v>1</v>
      </c>
      <c r="EX19">
        <v>1</v>
      </c>
      <c r="EY19">
        <v>2</v>
      </c>
      <c r="EZ19" t="s">
        <v>363</v>
      </c>
      <c r="FA19">
        <v>2.9344199999999998</v>
      </c>
      <c r="FB19">
        <v>2.6375600000000001</v>
      </c>
      <c r="FC19">
        <v>4.4885099999999997E-2</v>
      </c>
      <c r="FD19">
        <v>5.1751100000000001E-2</v>
      </c>
      <c r="FE19">
        <v>9.0471499999999996E-2</v>
      </c>
      <c r="FF19">
        <v>6.9503300000000004E-2</v>
      </c>
      <c r="FG19">
        <v>34043.4</v>
      </c>
      <c r="FH19">
        <v>29608.9</v>
      </c>
      <c r="FI19">
        <v>30999.7</v>
      </c>
      <c r="FJ19">
        <v>27375.9</v>
      </c>
      <c r="FK19">
        <v>39530.6</v>
      </c>
      <c r="FL19">
        <v>38504.300000000003</v>
      </c>
      <c r="FM19">
        <v>43500.7</v>
      </c>
      <c r="FN19">
        <v>42261.2</v>
      </c>
      <c r="FO19">
        <v>1.9891000000000001</v>
      </c>
      <c r="FP19">
        <v>1.8927499999999999</v>
      </c>
      <c r="FQ19">
        <v>6.7185599999999998E-2</v>
      </c>
      <c r="FR19">
        <v>0</v>
      </c>
      <c r="FS19">
        <v>25.636600000000001</v>
      </c>
      <c r="FT19">
        <v>999.9</v>
      </c>
      <c r="FU19">
        <v>43.218000000000004</v>
      </c>
      <c r="FV19">
        <v>32.871000000000002</v>
      </c>
      <c r="FW19">
        <v>21.718299999999999</v>
      </c>
      <c r="FX19">
        <v>59.418500000000002</v>
      </c>
      <c r="FY19">
        <v>40.645000000000003</v>
      </c>
      <c r="FZ19">
        <v>1</v>
      </c>
      <c r="GA19">
        <v>0.16361999999999999</v>
      </c>
      <c r="GB19">
        <v>1.6259300000000001</v>
      </c>
      <c r="GC19">
        <v>20.355799999999999</v>
      </c>
      <c r="GD19">
        <v>5.23855</v>
      </c>
      <c r="GE19">
        <v>12.064500000000001</v>
      </c>
      <c r="GF19">
        <v>4.9714</v>
      </c>
      <c r="GG19">
        <v>3.2902300000000002</v>
      </c>
      <c r="GH19">
        <v>9999</v>
      </c>
      <c r="GI19">
        <v>9999</v>
      </c>
      <c r="GJ19">
        <v>9999</v>
      </c>
      <c r="GK19">
        <v>452.4</v>
      </c>
      <c r="GL19">
        <v>1.8869199999999999</v>
      </c>
      <c r="GM19">
        <v>1.88304</v>
      </c>
      <c r="GN19">
        <v>1.8815599999999999</v>
      </c>
      <c r="GO19">
        <v>1.88219</v>
      </c>
      <c r="GP19">
        <v>1.8775900000000001</v>
      </c>
      <c r="GQ19">
        <v>1.8794599999999999</v>
      </c>
      <c r="GR19">
        <v>1.87883</v>
      </c>
      <c r="GS19">
        <v>1.88585</v>
      </c>
      <c r="GT19" t="s">
        <v>349</v>
      </c>
      <c r="GU19" t="s">
        <v>19</v>
      </c>
      <c r="GV19" t="s">
        <v>19</v>
      </c>
      <c r="GW19" t="s">
        <v>19</v>
      </c>
      <c r="GX19" t="s">
        <v>350</v>
      </c>
      <c r="GY19" t="s">
        <v>351</v>
      </c>
      <c r="GZ19" t="s">
        <v>352</v>
      </c>
      <c r="HA19" t="s">
        <v>352</v>
      </c>
      <c r="HB19" t="s">
        <v>352</v>
      </c>
      <c r="HC19" t="s">
        <v>352</v>
      </c>
      <c r="HD19">
        <v>0</v>
      </c>
      <c r="HE19">
        <v>100</v>
      </c>
      <c r="HF19">
        <v>100</v>
      </c>
      <c r="HG19">
        <v>-3.3010000000000002</v>
      </c>
      <c r="HH19">
        <v>-0.24199999999999999</v>
      </c>
      <c r="HI19">
        <v>2</v>
      </c>
      <c r="HJ19">
        <v>519.89400000000001</v>
      </c>
      <c r="HK19">
        <v>517.20100000000002</v>
      </c>
      <c r="HL19">
        <v>22.2959</v>
      </c>
      <c r="HM19">
        <v>29.488700000000001</v>
      </c>
      <c r="HN19">
        <v>30.0001</v>
      </c>
      <c r="HO19">
        <v>29.3827</v>
      </c>
      <c r="HP19">
        <v>29.425599999999999</v>
      </c>
      <c r="HQ19">
        <v>11.457599999999999</v>
      </c>
      <c r="HR19">
        <v>45.2849</v>
      </c>
      <c r="HS19">
        <v>0</v>
      </c>
      <c r="HT19">
        <v>22.4604</v>
      </c>
      <c r="HU19">
        <v>200</v>
      </c>
      <c r="HV19">
        <v>12.583299999999999</v>
      </c>
      <c r="HW19">
        <v>100.599</v>
      </c>
      <c r="HX19">
        <v>101.79300000000001</v>
      </c>
    </row>
    <row r="20" spans="1:232" x14ac:dyDescent="0.25">
      <c r="A20">
        <v>4</v>
      </c>
      <c r="B20">
        <v>1566757780.5</v>
      </c>
      <c r="C20">
        <v>367.5</v>
      </c>
      <c r="D20" t="s">
        <v>364</v>
      </c>
      <c r="E20" t="s">
        <v>365</v>
      </c>
      <c r="G20">
        <v>1566757780.5</v>
      </c>
      <c r="H20">
        <f t="shared" si="0"/>
        <v>5.8857008519207724E-3</v>
      </c>
      <c r="I20">
        <f t="shared" si="1"/>
        <v>14.542503482402266</v>
      </c>
      <c r="J20">
        <f t="shared" si="2"/>
        <v>81.976799999999997</v>
      </c>
      <c r="K20">
        <f t="shared" si="3"/>
        <v>16.175638389048704</v>
      </c>
      <c r="L20">
        <f t="shared" si="4"/>
        <v>1.6157950862266346</v>
      </c>
      <c r="M20">
        <f t="shared" si="5"/>
        <v>8.1887161074434403</v>
      </c>
      <c r="N20">
        <f t="shared" si="6"/>
        <v>0.39003165504554294</v>
      </c>
      <c r="O20">
        <f t="shared" si="7"/>
        <v>2.2620687018939916</v>
      </c>
      <c r="P20">
        <f t="shared" si="8"/>
        <v>0.35615800429144656</v>
      </c>
      <c r="Q20">
        <f t="shared" si="9"/>
        <v>0.2253964985483804</v>
      </c>
      <c r="R20">
        <f t="shared" si="10"/>
        <v>321.45953723708129</v>
      </c>
      <c r="S20">
        <f t="shared" si="11"/>
        <v>26.845116948639404</v>
      </c>
      <c r="T20">
        <f t="shared" si="12"/>
        <v>26.7698</v>
      </c>
      <c r="U20">
        <f t="shared" si="13"/>
        <v>3.5310532933201091</v>
      </c>
      <c r="V20">
        <f t="shared" si="14"/>
        <v>55.789293088811441</v>
      </c>
      <c r="W20">
        <f t="shared" si="15"/>
        <v>1.9253923423574997</v>
      </c>
      <c r="X20">
        <f t="shared" si="16"/>
        <v>3.4511861250732316</v>
      </c>
      <c r="Y20">
        <f t="shared" si="17"/>
        <v>1.6056609509626094</v>
      </c>
      <c r="Z20">
        <f t="shared" si="18"/>
        <v>-259.55940756970608</v>
      </c>
      <c r="AA20">
        <f t="shared" si="19"/>
        <v>-47.354213162682512</v>
      </c>
      <c r="AB20">
        <f t="shared" si="20"/>
        <v>-4.4986660467120085</v>
      </c>
      <c r="AC20">
        <f t="shared" si="21"/>
        <v>10.047250457980695</v>
      </c>
      <c r="AD20">
        <v>-4.1509445922489001E-2</v>
      </c>
      <c r="AE20">
        <v>4.6597989475179298E-2</v>
      </c>
      <c r="AF20">
        <v>3.47682081825252</v>
      </c>
      <c r="AG20">
        <v>0</v>
      </c>
      <c r="AH20">
        <v>0</v>
      </c>
      <c r="AI20">
        <f t="shared" si="22"/>
        <v>1</v>
      </c>
      <c r="AJ20">
        <f t="shared" si="23"/>
        <v>0</v>
      </c>
      <c r="AK20">
        <f t="shared" si="24"/>
        <v>53033.667901082496</v>
      </c>
      <c r="AL20">
        <v>0</v>
      </c>
      <c r="AM20">
        <v>560.67588235294102</v>
      </c>
      <c r="AN20">
        <v>2927.61</v>
      </c>
      <c r="AO20">
        <f t="shared" si="25"/>
        <v>2366.9341176470589</v>
      </c>
      <c r="AP20">
        <f t="shared" si="26"/>
        <v>0.80848682633515356</v>
      </c>
      <c r="AQ20">
        <v>-1.0916802797921701</v>
      </c>
      <c r="AR20" t="s">
        <v>366</v>
      </c>
      <c r="AS20">
        <v>756.13329411764698</v>
      </c>
      <c r="AT20">
        <v>860.05399999999997</v>
      </c>
      <c r="AU20">
        <f t="shared" si="27"/>
        <v>0.12083044306793878</v>
      </c>
      <c r="AV20">
        <v>0.5</v>
      </c>
      <c r="AW20">
        <f t="shared" si="28"/>
        <v>1681.2981004250157</v>
      </c>
      <c r="AX20">
        <f t="shared" si="29"/>
        <v>14.542503482402266</v>
      </c>
      <c r="AY20">
        <f t="shared" si="30"/>
        <v>101.57599720181923</v>
      </c>
      <c r="AZ20">
        <f t="shared" si="31"/>
        <v>0.26574377887900058</v>
      </c>
      <c r="BA20">
        <f t="shared" si="32"/>
        <v>9.2988767180800756E-3</v>
      </c>
      <c r="BB20">
        <f t="shared" si="33"/>
        <v>2.4039839358923976</v>
      </c>
      <c r="BC20" t="s">
        <v>367</v>
      </c>
      <c r="BD20">
        <v>631.5</v>
      </c>
      <c r="BE20">
        <f t="shared" si="34"/>
        <v>228.55399999999997</v>
      </c>
      <c r="BF20">
        <f t="shared" si="35"/>
        <v>0.45468775817685536</v>
      </c>
      <c r="BG20">
        <f t="shared" si="36"/>
        <v>0.90046034379885975</v>
      </c>
      <c r="BH20">
        <f t="shared" si="37"/>
        <v>0.34712191625463606</v>
      </c>
      <c r="BI20">
        <f t="shared" si="38"/>
        <v>0.87351649739002157</v>
      </c>
      <c r="BJ20">
        <v>1706</v>
      </c>
      <c r="BK20">
        <v>300</v>
      </c>
      <c r="BL20">
        <v>300</v>
      </c>
      <c r="BM20">
        <v>300</v>
      </c>
      <c r="BN20">
        <v>10195.6</v>
      </c>
      <c r="BO20">
        <v>837.73800000000006</v>
      </c>
      <c r="BP20">
        <v>-6.7938199999999999E-3</v>
      </c>
      <c r="BQ20">
        <v>2.0780599999999998</v>
      </c>
      <c r="BR20" t="s">
        <v>345</v>
      </c>
      <c r="BS20" t="s">
        <v>345</v>
      </c>
      <c r="BT20" t="s">
        <v>345</v>
      </c>
      <c r="BU20" t="s">
        <v>345</v>
      </c>
      <c r="BV20" t="s">
        <v>345</v>
      </c>
      <c r="BW20" t="s">
        <v>345</v>
      </c>
      <c r="BX20" t="s">
        <v>345</v>
      </c>
      <c r="BY20" t="s">
        <v>345</v>
      </c>
      <c r="BZ20" t="s">
        <v>345</v>
      </c>
      <c r="CA20" t="s">
        <v>345</v>
      </c>
      <c r="CB20">
        <f t="shared" si="39"/>
        <v>2000.12</v>
      </c>
      <c r="CC20">
        <f t="shared" si="40"/>
        <v>1681.2981004250157</v>
      </c>
      <c r="CD20">
        <f t="shared" si="41"/>
        <v>0.84059861429565019</v>
      </c>
      <c r="CE20">
        <f t="shared" si="42"/>
        <v>0.19119722859130064</v>
      </c>
      <c r="CF20">
        <v>6</v>
      </c>
      <c r="CG20">
        <v>0.5</v>
      </c>
      <c r="CH20" t="s">
        <v>346</v>
      </c>
      <c r="CI20">
        <v>1566757780.5</v>
      </c>
      <c r="CJ20">
        <v>81.976799999999997</v>
      </c>
      <c r="CK20">
        <v>100.006</v>
      </c>
      <c r="CL20">
        <v>19.274999999999999</v>
      </c>
      <c r="CM20">
        <v>12.348599999999999</v>
      </c>
      <c r="CN20">
        <v>500.02199999999999</v>
      </c>
      <c r="CO20">
        <v>99.790700000000001</v>
      </c>
      <c r="CP20">
        <v>9.9953299999999995E-2</v>
      </c>
      <c r="CQ20">
        <v>26.381499999999999</v>
      </c>
      <c r="CR20">
        <v>26.7698</v>
      </c>
      <c r="CS20">
        <v>999.9</v>
      </c>
      <c r="CT20">
        <v>0</v>
      </c>
      <c r="CU20">
        <v>0</v>
      </c>
      <c r="CV20">
        <v>10031.200000000001</v>
      </c>
      <c r="CW20">
        <v>0</v>
      </c>
      <c r="CX20">
        <v>628.88699999999994</v>
      </c>
      <c r="CY20">
        <v>-18.016100000000002</v>
      </c>
      <c r="CZ20">
        <v>83.601200000000006</v>
      </c>
      <c r="DA20">
        <v>101.256</v>
      </c>
      <c r="DB20">
        <v>6.92638</v>
      </c>
      <c r="DC20">
        <v>85.290800000000004</v>
      </c>
      <c r="DD20">
        <v>100.006</v>
      </c>
      <c r="DE20">
        <v>19.516999999999999</v>
      </c>
      <c r="DF20">
        <v>12.348599999999999</v>
      </c>
      <c r="DG20">
        <v>1.92347</v>
      </c>
      <c r="DH20">
        <v>1.23228</v>
      </c>
      <c r="DI20">
        <v>16.827999999999999</v>
      </c>
      <c r="DJ20">
        <v>9.9972999999999992</v>
      </c>
      <c r="DK20">
        <v>2000.12</v>
      </c>
      <c r="DL20">
        <v>0.97999499999999995</v>
      </c>
      <c r="DM20">
        <v>2.0005200000000001E-2</v>
      </c>
      <c r="DN20">
        <v>0</v>
      </c>
      <c r="DO20">
        <v>756.048</v>
      </c>
      <c r="DP20">
        <v>4.9992900000000002</v>
      </c>
      <c r="DQ20">
        <v>16972</v>
      </c>
      <c r="DR20">
        <v>17315.400000000001</v>
      </c>
      <c r="DS20">
        <v>46.75</v>
      </c>
      <c r="DT20">
        <v>47.061999999999998</v>
      </c>
      <c r="DU20">
        <v>47.061999999999998</v>
      </c>
      <c r="DV20">
        <v>47.25</v>
      </c>
      <c r="DW20">
        <v>48.625</v>
      </c>
      <c r="DX20">
        <v>1955.21</v>
      </c>
      <c r="DY20">
        <v>39.909999999999997</v>
      </c>
      <c r="DZ20">
        <v>0</v>
      </c>
      <c r="EA20">
        <v>151.200000047684</v>
      </c>
      <c r="EB20">
        <v>756.13329411764698</v>
      </c>
      <c r="EC20">
        <v>-5.0210784804544701</v>
      </c>
      <c r="ED20">
        <v>811.39706090100299</v>
      </c>
      <c r="EE20">
        <v>16834.323529411799</v>
      </c>
      <c r="EF20">
        <v>10</v>
      </c>
      <c r="EG20">
        <v>1566757811</v>
      </c>
      <c r="EH20" t="s">
        <v>368</v>
      </c>
      <c r="EI20">
        <v>66</v>
      </c>
      <c r="EJ20">
        <v>-3.3140000000000001</v>
      </c>
      <c r="EK20">
        <v>-0.24199999999999999</v>
      </c>
      <c r="EL20">
        <v>100</v>
      </c>
      <c r="EM20">
        <v>12</v>
      </c>
      <c r="EN20">
        <v>0.13</v>
      </c>
      <c r="EO20">
        <v>0.01</v>
      </c>
      <c r="EP20">
        <v>14.293645355975301</v>
      </c>
      <c r="EQ20">
        <v>1.09747411530557</v>
      </c>
      <c r="ER20">
        <v>0.11000821305163599</v>
      </c>
      <c r="ES20">
        <v>0</v>
      </c>
      <c r="ET20">
        <v>0.37759312481247298</v>
      </c>
      <c r="EU20">
        <v>6.5853993735223798E-2</v>
      </c>
      <c r="EV20">
        <v>6.3451354288707601E-3</v>
      </c>
      <c r="EW20">
        <v>1</v>
      </c>
      <c r="EX20">
        <v>1</v>
      </c>
      <c r="EY20">
        <v>2</v>
      </c>
      <c r="EZ20" t="s">
        <v>363</v>
      </c>
      <c r="FA20">
        <v>2.9344899999999998</v>
      </c>
      <c r="FB20">
        <v>2.6375000000000002</v>
      </c>
      <c r="FC20">
        <v>2.3044499999999999E-2</v>
      </c>
      <c r="FD20">
        <v>2.74427E-2</v>
      </c>
      <c r="FE20">
        <v>9.3766000000000002E-2</v>
      </c>
      <c r="FF20">
        <v>6.7813300000000007E-2</v>
      </c>
      <c r="FG20">
        <v>34822.9</v>
      </c>
      <c r="FH20">
        <v>30369.5</v>
      </c>
      <c r="FI20">
        <v>31000.7</v>
      </c>
      <c r="FJ20">
        <v>27377.4</v>
      </c>
      <c r="FK20">
        <v>39385.199999999997</v>
      </c>
      <c r="FL20">
        <v>38574.6</v>
      </c>
      <c r="FM20">
        <v>43502.2</v>
      </c>
      <c r="FN20">
        <v>42264.2</v>
      </c>
      <c r="FO20">
        <v>1.9903999999999999</v>
      </c>
      <c r="FP20">
        <v>1.8928499999999999</v>
      </c>
      <c r="FQ20">
        <v>0.102408</v>
      </c>
      <c r="FR20">
        <v>0</v>
      </c>
      <c r="FS20">
        <v>25.092099999999999</v>
      </c>
      <c r="FT20">
        <v>999.9</v>
      </c>
      <c r="FU20">
        <v>42.95</v>
      </c>
      <c r="FV20">
        <v>32.932000000000002</v>
      </c>
      <c r="FW20">
        <v>21.662400000000002</v>
      </c>
      <c r="FX20">
        <v>59.438499999999998</v>
      </c>
      <c r="FY20">
        <v>40.5809</v>
      </c>
      <c r="FZ20">
        <v>1</v>
      </c>
      <c r="GA20">
        <v>0.16061500000000001</v>
      </c>
      <c r="GB20">
        <v>0.90104300000000004</v>
      </c>
      <c r="GC20">
        <v>20.3612</v>
      </c>
      <c r="GD20">
        <v>5.2398999999999996</v>
      </c>
      <c r="GE20">
        <v>12.0639</v>
      </c>
      <c r="GF20">
        <v>4.9714999999999998</v>
      </c>
      <c r="GG20">
        <v>3.2902300000000002</v>
      </c>
      <c r="GH20">
        <v>9999</v>
      </c>
      <c r="GI20">
        <v>9999</v>
      </c>
      <c r="GJ20">
        <v>9999</v>
      </c>
      <c r="GK20">
        <v>452.4</v>
      </c>
      <c r="GL20">
        <v>1.8869199999999999</v>
      </c>
      <c r="GM20">
        <v>1.88297</v>
      </c>
      <c r="GN20">
        <v>1.8815599999999999</v>
      </c>
      <c r="GO20">
        <v>1.88219</v>
      </c>
      <c r="GP20">
        <v>1.87758</v>
      </c>
      <c r="GQ20">
        <v>1.8794500000000001</v>
      </c>
      <c r="GR20">
        <v>1.87883</v>
      </c>
      <c r="GS20">
        <v>1.8858600000000001</v>
      </c>
      <c r="GT20" t="s">
        <v>349</v>
      </c>
      <c r="GU20" t="s">
        <v>19</v>
      </c>
      <c r="GV20" t="s">
        <v>19</v>
      </c>
      <c r="GW20" t="s">
        <v>19</v>
      </c>
      <c r="GX20" t="s">
        <v>350</v>
      </c>
      <c r="GY20" t="s">
        <v>351</v>
      </c>
      <c r="GZ20" t="s">
        <v>352</v>
      </c>
      <c r="HA20" t="s">
        <v>352</v>
      </c>
      <c r="HB20" t="s">
        <v>352</v>
      </c>
      <c r="HC20" t="s">
        <v>352</v>
      </c>
      <c r="HD20">
        <v>0</v>
      </c>
      <c r="HE20">
        <v>100</v>
      </c>
      <c r="HF20">
        <v>100</v>
      </c>
      <c r="HG20">
        <v>-3.3140000000000001</v>
      </c>
      <c r="HH20">
        <v>-0.24199999999999999</v>
      </c>
      <c r="HI20">
        <v>2</v>
      </c>
      <c r="HJ20">
        <v>520.97699999999998</v>
      </c>
      <c r="HK20">
        <v>517.51700000000005</v>
      </c>
      <c r="HL20">
        <v>23.755400000000002</v>
      </c>
      <c r="HM20">
        <v>29.441299999999998</v>
      </c>
      <c r="HN20">
        <v>29.999600000000001</v>
      </c>
      <c r="HO20">
        <v>29.413399999999999</v>
      </c>
      <c r="HP20">
        <v>29.453099999999999</v>
      </c>
      <c r="HQ20">
        <v>7.2739599999999998</v>
      </c>
      <c r="HR20">
        <v>46.266199999999998</v>
      </c>
      <c r="HS20">
        <v>0</v>
      </c>
      <c r="HT20">
        <v>23.8551</v>
      </c>
      <c r="HU20">
        <v>100</v>
      </c>
      <c r="HV20">
        <v>12.257300000000001</v>
      </c>
      <c r="HW20">
        <v>100.602</v>
      </c>
      <c r="HX20">
        <v>101.8</v>
      </c>
    </row>
    <row r="21" spans="1:232" x14ac:dyDescent="0.25">
      <c r="A21">
        <v>5</v>
      </c>
      <c r="B21">
        <v>1566757916.5</v>
      </c>
      <c r="C21">
        <v>503.5</v>
      </c>
      <c r="D21" t="s">
        <v>369</v>
      </c>
      <c r="E21" t="s">
        <v>370</v>
      </c>
      <c r="G21">
        <v>1566757916.5</v>
      </c>
      <c r="H21">
        <f t="shared" si="0"/>
        <v>6.4545762455950079E-3</v>
      </c>
      <c r="I21">
        <f t="shared" si="1"/>
        <v>0.45484414147456825</v>
      </c>
      <c r="J21">
        <f t="shared" si="2"/>
        <v>-0.69903800000000005</v>
      </c>
      <c r="K21">
        <f t="shared" si="3"/>
        <v>-2.4842751827086715</v>
      </c>
      <c r="L21">
        <f t="shared" si="4"/>
        <v>-0.24814658475711313</v>
      </c>
      <c r="M21">
        <f t="shared" si="5"/>
        <v>-6.9824749497481423E-2</v>
      </c>
      <c r="N21">
        <f t="shared" si="6"/>
        <v>0.43470804416620307</v>
      </c>
      <c r="O21">
        <f t="shared" si="7"/>
        <v>2.2563734502176769</v>
      </c>
      <c r="P21">
        <f t="shared" si="8"/>
        <v>0.39297846665319758</v>
      </c>
      <c r="Q21">
        <f t="shared" si="9"/>
        <v>0.24902611090271931</v>
      </c>
      <c r="R21">
        <f t="shared" si="10"/>
        <v>321.44733101310504</v>
      </c>
      <c r="S21">
        <f t="shared" si="11"/>
        <v>27.207729896347569</v>
      </c>
      <c r="T21">
        <f t="shared" si="12"/>
        <v>27.020900000000001</v>
      </c>
      <c r="U21">
        <f t="shared" si="13"/>
        <v>3.5835554971053014</v>
      </c>
      <c r="V21">
        <f t="shared" si="14"/>
        <v>55.787001135111161</v>
      </c>
      <c r="W21">
        <f t="shared" si="15"/>
        <v>1.9886985401653503</v>
      </c>
      <c r="X21">
        <f t="shared" si="16"/>
        <v>3.5648063163476005</v>
      </c>
      <c r="Y21">
        <f t="shared" si="17"/>
        <v>1.5948569569399511</v>
      </c>
      <c r="Z21">
        <f t="shared" si="18"/>
        <v>-284.64681243073983</v>
      </c>
      <c r="AA21">
        <f t="shared" si="19"/>
        <v>-10.862952566518672</v>
      </c>
      <c r="AB21">
        <f t="shared" si="20"/>
        <v>-1.0387444941346848</v>
      </c>
      <c r="AC21">
        <f t="shared" si="21"/>
        <v>24.898821521711866</v>
      </c>
      <c r="AD21">
        <v>-4.1355550091777701E-2</v>
      </c>
      <c r="AE21">
        <v>4.6425227923190697E-2</v>
      </c>
      <c r="AF21">
        <v>3.46662188598253</v>
      </c>
      <c r="AG21">
        <v>0</v>
      </c>
      <c r="AH21">
        <v>0</v>
      </c>
      <c r="AI21">
        <f t="shared" si="22"/>
        <v>1</v>
      </c>
      <c r="AJ21">
        <f t="shared" si="23"/>
        <v>0</v>
      </c>
      <c r="AK21">
        <f t="shared" si="24"/>
        <v>52748.125624027933</v>
      </c>
      <c r="AL21">
        <v>0</v>
      </c>
      <c r="AM21">
        <v>560.67588235294102</v>
      </c>
      <c r="AN21">
        <v>2927.61</v>
      </c>
      <c r="AO21">
        <f t="shared" si="25"/>
        <v>2366.9341176470589</v>
      </c>
      <c r="AP21">
        <f t="shared" si="26"/>
        <v>0.80848682633515356</v>
      </c>
      <c r="AQ21">
        <v>-1.0916802797921701</v>
      </c>
      <c r="AR21" t="s">
        <v>371</v>
      </c>
      <c r="AS21">
        <v>786.11105882352899</v>
      </c>
      <c r="AT21">
        <v>825.11</v>
      </c>
      <c r="AU21">
        <f t="shared" si="27"/>
        <v>4.7265141831357105E-2</v>
      </c>
      <c r="AV21">
        <v>0.5</v>
      </c>
      <c r="AW21">
        <f t="shared" si="28"/>
        <v>1681.2312004251394</v>
      </c>
      <c r="AX21">
        <f t="shared" si="29"/>
        <v>0.45484414147456825</v>
      </c>
      <c r="AY21">
        <f t="shared" si="30"/>
        <v>39.73181556969849</v>
      </c>
      <c r="AZ21">
        <f t="shared" si="31"/>
        <v>0.19940371586818723</v>
      </c>
      <c r="BA21">
        <f t="shared" si="32"/>
        <v>9.1987611274146159E-4</v>
      </c>
      <c r="BB21">
        <f t="shared" si="33"/>
        <v>2.5481450958054079</v>
      </c>
      <c r="BC21" t="s">
        <v>372</v>
      </c>
      <c r="BD21">
        <v>660.58</v>
      </c>
      <c r="BE21">
        <f t="shared" si="34"/>
        <v>164.52999999999997</v>
      </c>
      <c r="BF21">
        <f t="shared" si="35"/>
        <v>0.23703240245834212</v>
      </c>
      <c r="BG21">
        <f t="shared" si="36"/>
        <v>0.92742486866075868</v>
      </c>
      <c r="BH21">
        <f t="shared" si="37"/>
        <v>0.14748074690015237</v>
      </c>
      <c r="BI21">
        <f t="shared" si="38"/>
        <v>0.88827989943804198</v>
      </c>
      <c r="BJ21">
        <v>1708</v>
      </c>
      <c r="BK21">
        <v>300</v>
      </c>
      <c r="BL21">
        <v>300</v>
      </c>
      <c r="BM21">
        <v>300</v>
      </c>
      <c r="BN21">
        <v>10196.5</v>
      </c>
      <c r="BO21">
        <v>810.31</v>
      </c>
      <c r="BP21">
        <v>-6.7940500000000003E-3</v>
      </c>
      <c r="BQ21">
        <v>-1.3435699999999999</v>
      </c>
      <c r="BR21" t="s">
        <v>345</v>
      </c>
      <c r="BS21" t="s">
        <v>345</v>
      </c>
      <c r="BT21" t="s">
        <v>345</v>
      </c>
      <c r="BU21" t="s">
        <v>345</v>
      </c>
      <c r="BV21" t="s">
        <v>345</v>
      </c>
      <c r="BW21" t="s">
        <v>345</v>
      </c>
      <c r="BX21" t="s">
        <v>345</v>
      </c>
      <c r="BY21" t="s">
        <v>345</v>
      </c>
      <c r="BZ21" t="s">
        <v>345</v>
      </c>
      <c r="CA21" t="s">
        <v>345</v>
      </c>
      <c r="CB21">
        <f t="shared" si="39"/>
        <v>2000.04</v>
      </c>
      <c r="CC21">
        <f t="shared" si="40"/>
        <v>1681.2312004251394</v>
      </c>
      <c r="CD21">
        <f t="shared" si="41"/>
        <v>0.84059878823680501</v>
      </c>
      <c r="CE21">
        <f t="shared" si="42"/>
        <v>0.19119757647361019</v>
      </c>
      <c r="CF21">
        <v>6</v>
      </c>
      <c r="CG21">
        <v>0.5</v>
      </c>
      <c r="CH21" t="s">
        <v>346</v>
      </c>
      <c r="CI21">
        <v>1566757916.5</v>
      </c>
      <c r="CJ21">
        <v>-0.69903800000000005</v>
      </c>
      <c r="CK21">
        <v>-0.15856700000000001</v>
      </c>
      <c r="CL21">
        <v>19.909500000000001</v>
      </c>
      <c r="CM21">
        <v>12.3172</v>
      </c>
      <c r="CN21">
        <v>499.93299999999999</v>
      </c>
      <c r="CO21">
        <v>99.787000000000006</v>
      </c>
      <c r="CP21">
        <v>9.9915299999999999E-2</v>
      </c>
      <c r="CQ21">
        <v>26.9316</v>
      </c>
      <c r="CR21">
        <v>27.020900000000001</v>
      </c>
      <c r="CS21">
        <v>999.9</v>
      </c>
      <c r="CT21">
        <v>0</v>
      </c>
      <c r="CU21">
        <v>0</v>
      </c>
      <c r="CV21">
        <v>9994.3799999999992</v>
      </c>
      <c r="CW21">
        <v>0</v>
      </c>
      <c r="CX21">
        <v>651.68499999999995</v>
      </c>
      <c r="CY21">
        <v>-0.54047100000000003</v>
      </c>
      <c r="CZ21">
        <v>-0.71323899999999996</v>
      </c>
      <c r="DA21">
        <v>-0.16054399999999999</v>
      </c>
      <c r="DB21">
        <v>7.5923100000000003</v>
      </c>
      <c r="DC21">
        <v>2.01796</v>
      </c>
      <c r="DD21">
        <v>-0.15856700000000001</v>
      </c>
      <c r="DE21">
        <v>20.147500000000001</v>
      </c>
      <c r="DF21">
        <v>12.3172</v>
      </c>
      <c r="DG21">
        <v>1.98671</v>
      </c>
      <c r="DH21">
        <v>1.2291000000000001</v>
      </c>
      <c r="DI21">
        <v>17.338799999999999</v>
      </c>
      <c r="DJ21">
        <v>9.9587599999999998</v>
      </c>
      <c r="DK21">
        <v>2000.04</v>
      </c>
      <c r="DL21">
        <v>0.97999199999999997</v>
      </c>
      <c r="DM21">
        <v>2.0007899999999999E-2</v>
      </c>
      <c r="DN21">
        <v>0</v>
      </c>
      <c r="DO21">
        <v>785.57</v>
      </c>
      <c r="DP21">
        <v>4.9992900000000002</v>
      </c>
      <c r="DQ21">
        <v>17478.2</v>
      </c>
      <c r="DR21">
        <v>17314.7</v>
      </c>
      <c r="DS21">
        <v>46.561999999999998</v>
      </c>
      <c r="DT21">
        <v>46.5</v>
      </c>
      <c r="DU21">
        <v>46.875</v>
      </c>
      <c r="DV21">
        <v>46.686999999999998</v>
      </c>
      <c r="DW21">
        <v>48.311999999999998</v>
      </c>
      <c r="DX21">
        <v>1955.12</v>
      </c>
      <c r="DY21">
        <v>39.92</v>
      </c>
      <c r="DZ21">
        <v>0</v>
      </c>
      <c r="EA21">
        <v>135.700000047684</v>
      </c>
      <c r="EB21">
        <v>786.11105882352899</v>
      </c>
      <c r="EC21">
        <v>-3.7071078688730301</v>
      </c>
      <c r="ED21">
        <v>227.35294197610301</v>
      </c>
      <c r="EE21">
        <v>17445.7647058824</v>
      </c>
      <c r="EF21">
        <v>10</v>
      </c>
      <c r="EG21">
        <v>1566757881.5</v>
      </c>
      <c r="EH21" t="s">
        <v>373</v>
      </c>
      <c r="EI21">
        <v>67</v>
      </c>
      <c r="EJ21">
        <v>-2.7170000000000001</v>
      </c>
      <c r="EK21">
        <v>-0.23799999999999999</v>
      </c>
      <c r="EL21">
        <v>0</v>
      </c>
      <c r="EM21">
        <v>12</v>
      </c>
      <c r="EN21">
        <v>0.49</v>
      </c>
      <c r="EO21">
        <v>0.01</v>
      </c>
      <c r="EP21">
        <v>0.42977554982360799</v>
      </c>
      <c r="EQ21">
        <v>9.34188252037986E-2</v>
      </c>
      <c r="ER21">
        <v>2.3737564165862701E-2</v>
      </c>
      <c r="ES21">
        <v>1</v>
      </c>
      <c r="ET21">
        <v>0.44105391649212899</v>
      </c>
      <c r="EU21">
        <v>-2.7824603988563599E-2</v>
      </c>
      <c r="EV21">
        <v>3.2998441330440299E-3</v>
      </c>
      <c r="EW21">
        <v>1</v>
      </c>
      <c r="EX21">
        <v>2</v>
      </c>
      <c r="EY21">
        <v>2</v>
      </c>
      <c r="EZ21" t="s">
        <v>348</v>
      </c>
      <c r="FA21">
        <v>2.9345400000000001</v>
      </c>
      <c r="FB21">
        <v>2.63747</v>
      </c>
      <c r="FC21">
        <v>5.5872199999999999E-4</v>
      </c>
      <c r="FD21">
        <v>-4.5355999999999997E-5</v>
      </c>
      <c r="FE21">
        <v>9.5964900000000006E-2</v>
      </c>
      <c r="FF21">
        <v>6.7700099999999999E-2</v>
      </c>
      <c r="FG21">
        <v>35639.9</v>
      </c>
      <c r="FH21">
        <v>31237.200000000001</v>
      </c>
      <c r="FI21">
        <v>31013.8</v>
      </c>
      <c r="FJ21">
        <v>27385</v>
      </c>
      <c r="FK21">
        <v>39301.800000000003</v>
      </c>
      <c r="FL21">
        <v>38586.699999999997</v>
      </c>
      <c r="FM21">
        <v>43519.4</v>
      </c>
      <c r="FN21">
        <v>42275</v>
      </c>
      <c r="FO21">
        <v>1.9915799999999999</v>
      </c>
      <c r="FP21">
        <v>1.8951</v>
      </c>
      <c r="FQ21">
        <v>0.130214</v>
      </c>
      <c r="FR21">
        <v>0</v>
      </c>
      <c r="FS21">
        <v>24.887799999999999</v>
      </c>
      <c r="FT21">
        <v>999.9</v>
      </c>
      <c r="FU21">
        <v>42.723999999999997</v>
      </c>
      <c r="FV21">
        <v>32.920999999999999</v>
      </c>
      <c r="FW21">
        <v>21.534700000000001</v>
      </c>
      <c r="FX21">
        <v>59.278500000000001</v>
      </c>
      <c r="FY21">
        <v>40.773200000000003</v>
      </c>
      <c r="FZ21">
        <v>1</v>
      </c>
      <c r="GA21">
        <v>0.14697199999999999</v>
      </c>
      <c r="GB21">
        <v>1.65476</v>
      </c>
      <c r="GC21">
        <v>20.3551</v>
      </c>
      <c r="GD21">
        <v>5.2404999999999999</v>
      </c>
      <c r="GE21">
        <v>12.0642</v>
      </c>
      <c r="GF21">
        <v>4.9717000000000002</v>
      </c>
      <c r="GG21">
        <v>3.2900800000000001</v>
      </c>
      <c r="GH21">
        <v>9999</v>
      </c>
      <c r="GI21">
        <v>9999</v>
      </c>
      <c r="GJ21">
        <v>9999</v>
      </c>
      <c r="GK21">
        <v>452.5</v>
      </c>
      <c r="GL21">
        <v>1.8870100000000001</v>
      </c>
      <c r="GM21">
        <v>1.8830899999999999</v>
      </c>
      <c r="GN21">
        <v>1.88158</v>
      </c>
      <c r="GO21">
        <v>1.88228</v>
      </c>
      <c r="GP21">
        <v>1.8775999999999999</v>
      </c>
      <c r="GQ21">
        <v>1.87954</v>
      </c>
      <c r="GR21">
        <v>1.8789100000000001</v>
      </c>
      <c r="GS21">
        <v>1.88595</v>
      </c>
      <c r="GT21" t="s">
        <v>349</v>
      </c>
      <c r="GU21" t="s">
        <v>19</v>
      </c>
      <c r="GV21" t="s">
        <v>19</v>
      </c>
      <c r="GW21" t="s">
        <v>19</v>
      </c>
      <c r="GX21" t="s">
        <v>350</v>
      </c>
      <c r="GY21" t="s">
        <v>351</v>
      </c>
      <c r="GZ21" t="s">
        <v>352</v>
      </c>
      <c r="HA21" t="s">
        <v>352</v>
      </c>
      <c r="HB21" t="s">
        <v>352</v>
      </c>
      <c r="HC21" t="s">
        <v>352</v>
      </c>
      <c r="HD21">
        <v>0</v>
      </c>
      <c r="HE21">
        <v>100</v>
      </c>
      <c r="HF21">
        <v>100</v>
      </c>
      <c r="HG21">
        <v>-2.7170000000000001</v>
      </c>
      <c r="HH21">
        <v>-0.23799999999999999</v>
      </c>
      <c r="HI21">
        <v>2</v>
      </c>
      <c r="HJ21">
        <v>520.78499999999997</v>
      </c>
      <c r="HK21">
        <v>518.10500000000002</v>
      </c>
      <c r="HL21">
        <v>24.0929</v>
      </c>
      <c r="HM21">
        <v>29.238600000000002</v>
      </c>
      <c r="HN21">
        <v>29.999400000000001</v>
      </c>
      <c r="HO21">
        <v>29.299499999999998</v>
      </c>
      <c r="HP21">
        <v>29.34</v>
      </c>
      <c r="HQ21">
        <v>0</v>
      </c>
      <c r="HR21">
        <v>45.903700000000001</v>
      </c>
      <c r="HS21">
        <v>0</v>
      </c>
      <c r="HT21">
        <v>24.0793</v>
      </c>
      <c r="HU21">
        <v>0</v>
      </c>
      <c r="HV21">
        <v>12.244899999999999</v>
      </c>
      <c r="HW21">
        <v>100.643</v>
      </c>
      <c r="HX21">
        <v>101.827</v>
      </c>
    </row>
    <row r="22" spans="1:232" x14ac:dyDescent="0.25">
      <c r="A22">
        <v>7</v>
      </c>
      <c r="B22">
        <v>1566758180</v>
      </c>
      <c r="C22">
        <v>767</v>
      </c>
      <c r="D22" t="s">
        <v>379</v>
      </c>
      <c r="E22" t="s">
        <v>380</v>
      </c>
      <c r="G22">
        <v>1566758180</v>
      </c>
      <c r="H22">
        <f t="shared" si="0"/>
        <v>6.3414422661782124E-3</v>
      </c>
      <c r="I22">
        <f t="shared" si="1"/>
        <v>37.343410415211423</v>
      </c>
      <c r="J22">
        <f t="shared" si="2"/>
        <v>352.51799999999997</v>
      </c>
      <c r="K22">
        <f t="shared" si="3"/>
        <v>188.44489832694765</v>
      </c>
      <c r="L22">
        <f t="shared" si="4"/>
        <v>18.822667253911362</v>
      </c>
      <c r="M22">
        <f t="shared" si="5"/>
        <v>35.210977181787001</v>
      </c>
      <c r="N22">
        <f t="shared" si="6"/>
        <v>0.41391116296843822</v>
      </c>
      <c r="O22">
        <f t="shared" si="7"/>
        <v>2.256330456191364</v>
      </c>
      <c r="P22">
        <f t="shared" si="8"/>
        <v>0.37589151159587736</v>
      </c>
      <c r="Q22">
        <f t="shared" si="9"/>
        <v>0.2380564060219072</v>
      </c>
      <c r="R22">
        <f t="shared" si="10"/>
        <v>321.44348814672446</v>
      </c>
      <c r="S22">
        <f t="shared" si="11"/>
        <v>26.819259095905487</v>
      </c>
      <c r="T22">
        <f t="shared" si="12"/>
        <v>26.954799999999999</v>
      </c>
      <c r="U22">
        <f t="shared" si="13"/>
        <v>3.5696690714772821</v>
      </c>
      <c r="V22">
        <f t="shared" si="14"/>
        <v>55.543219333977923</v>
      </c>
      <c r="W22">
        <f t="shared" si="15"/>
        <v>1.9309812635773</v>
      </c>
      <c r="X22">
        <f t="shared" si="16"/>
        <v>3.4765382466695525</v>
      </c>
      <c r="Y22">
        <f t="shared" si="17"/>
        <v>1.638687807899982</v>
      </c>
      <c r="Z22">
        <f t="shared" si="18"/>
        <v>-279.65760393845915</v>
      </c>
      <c r="AA22">
        <f t="shared" si="19"/>
        <v>-54.642164769341328</v>
      </c>
      <c r="AB22">
        <f t="shared" si="20"/>
        <v>-5.2122849856194229</v>
      </c>
      <c r="AC22">
        <f t="shared" si="21"/>
        <v>-18.068565546695432</v>
      </c>
      <c r="AD22">
        <v>-4.1354389664665397E-2</v>
      </c>
      <c r="AE22">
        <v>4.6423925242098103E-2</v>
      </c>
      <c r="AF22">
        <v>3.4665449326667299</v>
      </c>
      <c r="AG22">
        <v>0</v>
      </c>
      <c r="AH22">
        <v>0</v>
      </c>
      <c r="AI22">
        <f t="shared" si="22"/>
        <v>1</v>
      </c>
      <c r="AJ22">
        <f t="shared" si="23"/>
        <v>0</v>
      </c>
      <c r="AK22">
        <f t="shared" si="24"/>
        <v>52821.669399888757</v>
      </c>
      <c r="AL22">
        <v>0</v>
      </c>
      <c r="AM22">
        <v>560.67588235294102</v>
      </c>
      <c r="AN22">
        <v>2927.61</v>
      </c>
      <c r="AO22">
        <f t="shared" si="25"/>
        <v>2366.9341176470589</v>
      </c>
      <c r="AP22">
        <f t="shared" si="26"/>
        <v>0.80848682633515356</v>
      </c>
      <c r="AQ22">
        <v>-1.0916802797921701</v>
      </c>
      <c r="AR22" t="s">
        <v>381</v>
      </c>
      <c r="AS22">
        <v>751.41541176470605</v>
      </c>
      <c r="AT22">
        <v>1020.72</v>
      </c>
      <c r="AU22">
        <f t="shared" si="27"/>
        <v>0.2638378676182439</v>
      </c>
      <c r="AV22">
        <v>0.5</v>
      </c>
      <c r="AW22">
        <f t="shared" si="28"/>
        <v>1681.2216004247155</v>
      </c>
      <c r="AX22">
        <f t="shared" si="29"/>
        <v>37.343410415211423</v>
      </c>
      <c r="AY22">
        <f t="shared" si="30"/>
        <v>221.7849610248941</v>
      </c>
      <c r="AZ22">
        <f t="shared" si="31"/>
        <v>0.41905713613919587</v>
      </c>
      <c r="BA22">
        <f t="shared" si="32"/>
        <v>2.2861406661259884E-2</v>
      </c>
      <c r="BB22">
        <f t="shared" si="33"/>
        <v>1.868181283799671</v>
      </c>
      <c r="BC22" t="s">
        <v>382</v>
      </c>
      <c r="BD22">
        <v>592.98</v>
      </c>
      <c r="BE22">
        <f t="shared" si="34"/>
        <v>427.74</v>
      </c>
      <c r="BF22">
        <f t="shared" si="35"/>
        <v>0.62959879420978626</v>
      </c>
      <c r="BG22">
        <f t="shared" si="36"/>
        <v>0.81678467251770093</v>
      </c>
      <c r="BH22">
        <f t="shared" si="37"/>
        <v>0.58538861362401251</v>
      </c>
      <c r="BI22">
        <f t="shared" si="38"/>
        <v>0.80563712601160897</v>
      </c>
      <c r="BJ22">
        <v>1712</v>
      </c>
      <c r="BK22">
        <v>300</v>
      </c>
      <c r="BL22">
        <v>300</v>
      </c>
      <c r="BM22">
        <v>300</v>
      </c>
      <c r="BN22">
        <v>10197.700000000001</v>
      </c>
      <c r="BO22">
        <v>926.45399999999995</v>
      </c>
      <c r="BP22">
        <v>-6.7956900000000001E-3</v>
      </c>
      <c r="BQ22">
        <v>-5.7852199999999998</v>
      </c>
      <c r="BR22" t="s">
        <v>345</v>
      </c>
      <c r="BS22" t="s">
        <v>345</v>
      </c>
      <c r="BT22" t="s">
        <v>345</v>
      </c>
      <c r="BU22" t="s">
        <v>345</v>
      </c>
      <c r="BV22" t="s">
        <v>345</v>
      </c>
      <c r="BW22" t="s">
        <v>345</v>
      </c>
      <c r="BX22" t="s">
        <v>345</v>
      </c>
      <c r="BY22" t="s">
        <v>345</v>
      </c>
      <c r="BZ22" t="s">
        <v>345</v>
      </c>
      <c r="CA22" t="s">
        <v>345</v>
      </c>
      <c r="CB22">
        <f t="shared" si="39"/>
        <v>2000.03</v>
      </c>
      <c r="CC22">
        <f t="shared" si="40"/>
        <v>1681.2216004247155</v>
      </c>
      <c r="CD22">
        <f t="shared" si="41"/>
        <v>0.8405981912394892</v>
      </c>
      <c r="CE22">
        <f t="shared" si="42"/>
        <v>0.1911963824789786</v>
      </c>
      <c r="CF22">
        <v>6</v>
      </c>
      <c r="CG22">
        <v>0.5</v>
      </c>
      <c r="CH22" t="s">
        <v>346</v>
      </c>
      <c r="CI22">
        <v>1566758180</v>
      </c>
      <c r="CJ22">
        <v>352.51799999999997</v>
      </c>
      <c r="CK22">
        <v>400.01</v>
      </c>
      <c r="CL22">
        <v>19.3322</v>
      </c>
      <c r="CM22">
        <v>11.87</v>
      </c>
      <c r="CN22">
        <v>500.02800000000002</v>
      </c>
      <c r="CO22">
        <v>99.784199999999998</v>
      </c>
      <c r="CP22">
        <v>9.9996500000000002E-2</v>
      </c>
      <c r="CQ22">
        <v>26.505600000000001</v>
      </c>
      <c r="CR22">
        <v>26.954799999999999</v>
      </c>
      <c r="CS22">
        <v>999.9</v>
      </c>
      <c r="CT22">
        <v>0</v>
      </c>
      <c r="CU22">
        <v>0</v>
      </c>
      <c r="CV22">
        <v>9994.3799999999992</v>
      </c>
      <c r="CW22">
        <v>0</v>
      </c>
      <c r="CX22">
        <v>1624.69</v>
      </c>
      <c r="CY22">
        <v>-47.491300000000003</v>
      </c>
      <c r="CZ22">
        <v>359.46800000000002</v>
      </c>
      <c r="DA22">
        <v>404.815</v>
      </c>
      <c r="DB22">
        <v>7.4621700000000004</v>
      </c>
      <c r="DC22">
        <v>355.92899999999997</v>
      </c>
      <c r="DD22">
        <v>400.01</v>
      </c>
      <c r="DE22">
        <v>19.5732</v>
      </c>
      <c r="DF22">
        <v>11.87</v>
      </c>
      <c r="DG22">
        <v>1.9290400000000001</v>
      </c>
      <c r="DH22">
        <v>1.1844399999999999</v>
      </c>
      <c r="DI22">
        <v>16.8736</v>
      </c>
      <c r="DJ22">
        <v>9.4073499999999992</v>
      </c>
      <c r="DK22">
        <v>2000.03</v>
      </c>
      <c r="DL22">
        <v>0.98001199999999999</v>
      </c>
      <c r="DM22">
        <v>1.9987700000000001E-2</v>
      </c>
      <c r="DN22">
        <v>0</v>
      </c>
      <c r="DO22">
        <v>751.26400000000001</v>
      </c>
      <c r="DP22">
        <v>4.9992900000000002</v>
      </c>
      <c r="DQ22">
        <v>19160.099999999999</v>
      </c>
      <c r="DR22">
        <v>17314.7</v>
      </c>
      <c r="DS22">
        <v>46.625</v>
      </c>
      <c r="DT22">
        <v>47.25</v>
      </c>
      <c r="DU22">
        <v>46.875</v>
      </c>
      <c r="DV22">
        <v>47.186999999999998</v>
      </c>
      <c r="DW22">
        <v>48.375</v>
      </c>
      <c r="DX22">
        <v>1955.15</v>
      </c>
      <c r="DY22">
        <v>39.880000000000003</v>
      </c>
      <c r="DZ22">
        <v>0</v>
      </c>
      <c r="EA22">
        <v>142.80000019073501</v>
      </c>
      <c r="EB22">
        <v>751.41541176470605</v>
      </c>
      <c r="EC22">
        <v>0.60882349849999196</v>
      </c>
      <c r="ED22">
        <v>-374.87744841247201</v>
      </c>
      <c r="EE22">
        <v>19185.3470588235</v>
      </c>
      <c r="EF22">
        <v>10</v>
      </c>
      <c r="EG22">
        <v>1566758147.5</v>
      </c>
      <c r="EH22" t="s">
        <v>383</v>
      </c>
      <c r="EI22">
        <v>69</v>
      </c>
      <c r="EJ22">
        <v>-3.411</v>
      </c>
      <c r="EK22">
        <v>-0.24099999999999999</v>
      </c>
      <c r="EL22">
        <v>400</v>
      </c>
      <c r="EM22">
        <v>12</v>
      </c>
      <c r="EN22">
        <v>0.12</v>
      </c>
      <c r="EO22">
        <v>0.01</v>
      </c>
      <c r="EP22">
        <v>37.2971686315908</v>
      </c>
      <c r="EQ22">
        <v>-7.8564006459223804E-2</v>
      </c>
      <c r="ER22">
        <v>6.9318289695508198E-2</v>
      </c>
      <c r="ES22">
        <v>1</v>
      </c>
      <c r="ET22">
        <v>0.424656139572689</v>
      </c>
      <c r="EU22">
        <v>-5.3388922124343603E-2</v>
      </c>
      <c r="EV22">
        <v>6.0112879185420199E-3</v>
      </c>
      <c r="EW22">
        <v>1</v>
      </c>
      <c r="EX22">
        <v>2</v>
      </c>
      <c r="EY22">
        <v>2</v>
      </c>
      <c r="EZ22" t="s">
        <v>348</v>
      </c>
      <c r="FA22">
        <v>2.93479</v>
      </c>
      <c r="FB22">
        <v>2.6375500000000001</v>
      </c>
      <c r="FC22">
        <v>8.2369899999999996E-2</v>
      </c>
      <c r="FD22">
        <v>9.1567899999999994E-2</v>
      </c>
      <c r="FE22">
        <v>9.3996499999999997E-2</v>
      </c>
      <c r="FF22">
        <v>6.5846699999999994E-2</v>
      </c>
      <c r="FG22">
        <v>32729.9</v>
      </c>
      <c r="FH22">
        <v>28377.5</v>
      </c>
      <c r="FI22">
        <v>31020.2</v>
      </c>
      <c r="FJ22">
        <v>27386.1</v>
      </c>
      <c r="FK22">
        <v>39406.5</v>
      </c>
      <c r="FL22">
        <v>38674.300000000003</v>
      </c>
      <c r="FM22">
        <v>43528.9</v>
      </c>
      <c r="FN22">
        <v>42276.1</v>
      </c>
      <c r="FO22">
        <v>1.9918</v>
      </c>
      <c r="FP22">
        <v>1.8953800000000001</v>
      </c>
      <c r="FQ22">
        <v>4.3585899999999997E-2</v>
      </c>
      <c r="FR22">
        <v>0</v>
      </c>
      <c r="FS22">
        <v>26.241499999999998</v>
      </c>
      <c r="FT22">
        <v>999.9</v>
      </c>
      <c r="FU22">
        <v>42.773000000000003</v>
      </c>
      <c r="FV22">
        <v>32.932000000000002</v>
      </c>
      <c r="FW22">
        <v>21.5746</v>
      </c>
      <c r="FX22">
        <v>59.668500000000002</v>
      </c>
      <c r="FY22">
        <v>40.637</v>
      </c>
      <c r="FZ22">
        <v>1</v>
      </c>
      <c r="GA22">
        <v>0.14648600000000001</v>
      </c>
      <c r="GB22">
        <v>2.7141000000000002</v>
      </c>
      <c r="GC22">
        <v>20.341100000000001</v>
      </c>
      <c r="GD22">
        <v>5.2403500000000003</v>
      </c>
      <c r="GE22">
        <v>12.065200000000001</v>
      </c>
      <c r="GF22">
        <v>4.9714999999999998</v>
      </c>
      <c r="GG22">
        <v>3.2902300000000002</v>
      </c>
      <c r="GH22">
        <v>9999</v>
      </c>
      <c r="GI22">
        <v>9999</v>
      </c>
      <c r="GJ22">
        <v>9999</v>
      </c>
      <c r="GK22">
        <v>452.6</v>
      </c>
      <c r="GL22">
        <v>1.8869100000000001</v>
      </c>
      <c r="GM22">
        <v>1.8830499999999999</v>
      </c>
      <c r="GN22">
        <v>1.8815599999999999</v>
      </c>
      <c r="GO22">
        <v>1.88218</v>
      </c>
      <c r="GP22">
        <v>1.8775900000000001</v>
      </c>
      <c r="GQ22">
        <v>1.8794500000000001</v>
      </c>
      <c r="GR22">
        <v>1.8788499999999999</v>
      </c>
      <c r="GS22">
        <v>1.8858600000000001</v>
      </c>
      <c r="GT22" t="s">
        <v>349</v>
      </c>
      <c r="GU22" t="s">
        <v>19</v>
      </c>
      <c r="GV22" t="s">
        <v>19</v>
      </c>
      <c r="GW22" t="s">
        <v>19</v>
      </c>
      <c r="GX22" t="s">
        <v>350</v>
      </c>
      <c r="GY22" t="s">
        <v>351</v>
      </c>
      <c r="GZ22" t="s">
        <v>352</v>
      </c>
      <c r="HA22" t="s">
        <v>352</v>
      </c>
      <c r="HB22" t="s">
        <v>352</v>
      </c>
      <c r="HC22" t="s">
        <v>352</v>
      </c>
      <c r="HD22">
        <v>0</v>
      </c>
      <c r="HE22">
        <v>100</v>
      </c>
      <c r="HF22">
        <v>100</v>
      </c>
      <c r="HG22">
        <v>-3.411</v>
      </c>
      <c r="HH22">
        <v>-0.24099999999999999</v>
      </c>
      <c r="HI22">
        <v>2</v>
      </c>
      <c r="HJ22">
        <v>520.322</v>
      </c>
      <c r="HK22">
        <v>517.72199999999998</v>
      </c>
      <c r="HL22">
        <v>22.569900000000001</v>
      </c>
      <c r="HM22">
        <v>29.2376</v>
      </c>
      <c r="HN22">
        <v>30.000499999999999</v>
      </c>
      <c r="HO22">
        <v>29.226500000000001</v>
      </c>
      <c r="HP22">
        <v>29.275500000000001</v>
      </c>
      <c r="HQ22">
        <v>19.443000000000001</v>
      </c>
      <c r="HR22">
        <v>48.246099999999998</v>
      </c>
      <c r="HS22">
        <v>0</v>
      </c>
      <c r="HT22">
        <v>22.5898</v>
      </c>
      <c r="HU22">
        <v>400</v>
      </c>
      <c r="HV22">
        <v>11.872999999999999</v>
      </c>
      <c r="HW22">
        <v>100.664</v>
      </c>
      <c r="HX22">
        <v>101.83</v>
      </c>
    </row>
    <row r="23" spans="1:232" x14ac:dyDescent="0.25">
      <c r="A23">
        <v>8</v>
      </c>
      <c r="B23">
        <v>1566758283.5</v>
      </c>
      <c r="C23">
        <v>870.5</v>
      </c>
      <c r="D23" t="s">
        <v>384</v>
      </c>
      <c r="E23" t="s">
        <v>385</v>
      </c>
      <c r="G23">
        <v>1566758283.5</v>
      </c>
      <c r="H23">
        <f t="shared" si="0"/>
        <v>5.8698980070681882E-3</v>
      </c>
      <c r="I23">
        <f t="shared" si="1"/>
        <v>39.059482439749367</v>
      </c>
      <c r="J23">
        <f t="shared" si="2"/>
        <v>449.89800000000002</v>
      </c>
      <c r="K23">
        <f t="shared" si="3"/>
        <v>259.75504287039428</v>
      </c>
      <c r="L23">
        <f t="shared" si="4"/>
        <v>25.946763430565987</v>
      </c>
      <c r="M23">
        <f t="shared" si="5"/>
        <v>44.940020585892</v>
      </c>
      <c r="N23">
        <f t="shared" si="6"/>
        <v>0.37326528489487781</v>
      </c>
      <c r="O23">
        <f t="shared" si="7"/>
        <v>2.257854053687983</v>
      </c>
      <c r="P23">
        <f t="shared" si="8"/>
        <v>0.34206391215924081</v>
      </c>
      <c r="Q23">
        <f t="shared" si="9"/>
        <v>0.21637550268418962</v>
      </c>
      <c r="R23">
        <f t="shared" si="10"/>
        <v>321.42977509203359</v>
      </c>
      <c r="S23">
        <f t="shared" si="11"/>
        <v>27.078119742054643</v>
      </c>
      <c r="T23">
        <f t="shared" si="12"/>
        <v>27.084599999999998</v>
      </c>
      <c r="U23">
        <f t="shared" si="13"/>
        <v>3.5969823196719015</v>
      </c>
      <c r="V23">
        <f t="shared" si="14"/>
        <v>55.186474834397181</v>
      </c>
      <c r="W23">
        <f t="shared" si="15"/>
        <v>1.9302818545668001</v>
      </c>
      <c r="X23">
        <f t="shared" si="16"/>
        <v>3.4977444389393662</v>
      </c>
      <c r="Y23">
        <f t="shared" si="17"/>
        <v>1.6667004651051014</v>
      </c>
      <c r="Z23">
        <f t="shared" si="18"/>
        <v>-258.8625021117071</v>
      </c>
      <c r="AA23">
        <f t="shared" si="19"/>
        <v>-57.916958519846503</v>
      </c>
      <c r="AB23">
        <f t="shared" si="20"/>
        <v>-5.5273782187015295</v>
      </c>
      <c r="AC23">
        <f t="shared" si="21"/>
        <v>-0.87706375822153859</v>
      </c>
      <c r="AD23">
        <v>-4.1395524515368501E-2</v>
      </c>
      <c r="AE23">
        <v>4.6470102715623199E-2</v>
      </c>
      <c r="AF23">
        <v>3.46927231994751</v>
      </c>
      <c r="AG23">
        <v>0</v>
      </c>
      <c r="AH23">
        <v>0</v>
      </c>
      <c r="AI23">
        <f t="shared" si="22"/>
        <v>1</v>
      </c>
      <c r="AJ23">
        <f t="shared" si="23"/>
        <v>0</v>
      </c>
      <c r="AK23">
        <f t="shared" si="24"/>
        <v>52853.964055534801</v>
      </c>
      <c r="AL23">
        <v>0</v>
      </c>
      <c r="AM23">
        <v>560.67588235294102</v>
      </c>
      <c r="AN23">
        <v>2927.61</v>
      </c>
      <c r="AO23">
        <f t="shared" si="25"/>
        <v>2366.9341176470589</v>
      </c>
      <c r="AP23">
        <f t="shared" si="26"/>
        <v>0.80848682633515356</v>
      </c>
      <c r="AQ23">
        <v>-1.0916802797921701</v>
      </c>
      <c r="AR23" t="s">
        <v>386</v>
      </c>
      <c r="AS23">
        <v>755.64617647058799</v>
      </c>
      <c r="AT23">
        <v>1049.8499999999999</v>
      </c>
      <c r="AU23">
        <f t="shared" si="27"/>
        <v>0.28023415109721572</v>
      </c>
      <c r="AV23">
        <v>0.5</v>
      </c>
      <c r="AW23">
        <f t="shared" si="28"/>
        <v>1681.138800425163</v>
      </c>
      <c r="AX23">
        <f t="shared" si="29"/>
        <v>39.059482439749367</v>
      </c>
      <c r="AY23">
        <f t="shared" si="30"/>
        <v>235.55625230686857</v>
      </c>
      <c r="AZ23">
        <f t="shared" si="31"/>
        <v>0.43327141972662753</v>
      </c>
      <c r="BA23">
        <f t="shared" si="32"/>
        <v>2.3883312139001991E-2</v>
      </c>
      <c r="BB23">
        <f t="shared" si="33"/>
        <v>1.7885983711958855</v>
      </c>
      <c r="BC23" t="s">
        <v>387</v>
      </c>
      <c r="BD23">
        <v>594.98</v>
      </c>
      <c r="BE23">
        <f t="shared" si="34"/>
        <v>454.86999999999989</v>
      </c>
      <c r="BF23">
        <f t="shared" si="35"/>
        <v>0.64678660612793104</v>
      </c>
      <c r="BG23">
        <f t="shared" si="36"/>
        <v>0.80499693479034395</v>
      </c>
      <c r="BH23">
        <f t="shared" si="37"/>
        <v>0.60142966055632807</v>
      </c>
      <c r="BI23">
        <f t="shared" si="38"/>
        <v>0.79333006609692169</v>
      </c>
      <c r="BJ23">
        <v>1714</v>
      </c>
      <c r="BK23">
        <v>300</v>
      </c>
      <c r="BL23">
        <v>300</v>
      </c>
      <c r="BM23">
        <v>300</v>
      </c>
      <c r="BN23">
        <v>10197.1</v>
      </c>
      <c r="BO23">
        <v>941.88900000000001</v>
      </c>
      <c r="BP23">
        <v>-6.79527E-3</v>
      </c>
      <c r="BQ23">
        <v>-7.7411500000000002</v>
      </c>
      <c r="BR23" t="s">
        <v>345</v>
      </c>
      <c r="BS23" t="s">
        <v>345</v>
      </c>
      <c r="BT23" t="s">
        <v>345</v>
      </c>
      <c r="BU23" t="s">
        <v>345</v>
      </c>
      <c r="BV23" t="s">
        <v>345</v>
      </c>
      <c r="BW23" t="s">
        <v>345</v>
      </c>
      <c r="BX23" t="s">
        <v>345</v>
      </c>
      <c r="BY23" t="s">
        <v>345</v>
      </c>
      <c r="BZ23" t="s">
        <v>345</v>
      </c>
      <c r="CA23" t="s">
        <v>345</v>
      </c>
      <c r="CB23">
        <f t="shared" si="39"/>
        <v>1999.93</v>
      </c>
      <c r="CC23">
        <f t="shared" si="40"/>
        <v>1681.138800425163</v>
      </c>
      <c r="CD23">
        <f t="shared" si="41"/>
        <v>0.84059882117132245</v>
      </c>
      <c r="CE23">
        <f t="shared" si="42"/>
        <v>0.191197642342645</v>
      </c>
      <c r="CF23">
        <v>6</v>
      </c>
      <c r="CG23">
        <v>0.5</v>
      </c>
      <c r="CH23" t="s">
        <v>346</v>
      </c>
      <c r="CI23">
        <v>1566758283.5</v>
      </c>
      <c r="CJ23">
        <v>449.89800000000002</v>
      </c>
      <c r="CK23">
        <v>499.93</v>
      </c>
      <c r="CL23">
        <v>19.324200000000001</v>
      </c>
      <c r="CM23">
        <v>12.4176</v>
      </c>
      <c r="CN23">
        <v>500.084</v>
      </c>
      <c r="CO23">
        <v>99.789400000000001</v>
      </c>
      <c r="CP23">
        <v>9.9954000000000001E-2</v>
      </c>
      <c r="CQ23">
        <v>26.608799999999999</v>
      </c>
      <c r="CR23">
        <v>27.084599999999998</v>
      </c>
      <c r="CS23">
        <v>999.9</v>
      </c>
      <c r="CT23">
        <v>0</v>
      </c>
      <c r="CU23">
        <v>0</v>
      </c>
      <c r="CV23">
        <v>10003.799999999999</v>
      </c>
      <c r="CW23">
        <v>0</v>
      </c>
      <c r="CX23">
        <v>1738.53</v>
      </c>
      <c r="CY23">
        <v>-50.031300000000002</v>
      </c>
      <c r="CZ23">
        <v>458.76299999999998</v>
      </c>
      <c r="DA23">
        <v>506.21600000000001</v>
      </c>
      <c r="DB23">
        <v>6.9065300000000001</v>
      </c>
      <c r="DC23">
        <v>453.84</v>
      </c>
      <c r="DD23">
        <v>499.93</v>
      </c>
      <c r="DE23">
        <v>19.5702</v>
      </c>
      <c r="DF23">
        <v>12.4176</v>
      </c>
      <c r="DG23">
        <v>1.92835</v>
      </c>
      <c r="DH23">
        <v>1.23915</v>
      </c>
      <c r="DI23">
        <v>16.867999999999999</v>
      </c>
      <c r="DJ23">
        <v>10.080399999999999</v>
      </c>
      <c r="DK23">
        <v>1999.93</v>
      </c>
      <c r="DL23">
        <v>0.979989</v>
      </c>
      <c r="DM23">
        <v>2.0010699999999999E-2</v>
      </c>
      <c r="DN23">
        <v>0</v>
      </c>
      <c r="DO23">
        <v>755.72699999999998</v>
      </c>
      <c r="DP23">
        <v>4.9992900000000002</v>
      </c>
      <c r="DQ23">
        <v>19399.099999999999</v>
      </c>
      <c r="DR23">
        <v>17313.7</v>
      </c>
      <c r="DS23">
        <v>46.75</v>
      </c>
      <c r="DT23">
        <v>47.311999999999998</v>
      </c>
      <c r="DU23">
        <v>47.061999999999998</v>
      </c>
      <c r="DV23">
        <v>47.311999999999998</v>
      </c>
      <c r="DW23">
        <v>48.625</v>
      </c>
      <c r="DX23">
        <v>1955.01</v>
      </c>
      <c r="DY23">
        <v>39.92</v>
      </c>
      <c r="DZ23">
        <v>0</v>
      </c>
      <c r="EA23">
        <v>103</v>
      </c>
      <c r="EB23">
        <v>755.64617647058799</v>
      </c>
      <c r="EC23">
        <v>4.3529411480234304</v>
      </c>
      <c r="ED23">
        <v>-323.97058717470998</v>
      </c>
      <c r="EE23">
        <v>19393.1117647059</v>
      </c>
      <c r="EF23">
        <v>10</v>
      </c>
      <c r="EG23">
        <v>1566758251</v>
      </c>
      <c r="EH23" t="s">
        <v>388</v>
      </c>
      <c r="EI23">
        <v>70</v>
      </c>
      <c r="EJ23">
        <v>-3.9420000000000002</v>
      </c>
      <c r="EK23">
        <v>-0.246</v>
      </c>
      <c r="EL23">
        <v>500</v>
      </c>
      <c r="EM23">
        <v>12</v>
      </c>
      <c r="EN23">
        <v>0.04</v>
      </c>
      <c r="EO23">
        <v>0.01</v>
      </c>
      <c r="EP23">
        <v>39.027358817033701</v>
      </c>
      <c r="EQ23">
        <v>-1.8739096446446001E-3</v>
      </c>
      <c r="ER23">
        <v>7.1727847526809496E-2</v>
      </c>
      <c r="ES23">
        <v>1</v>
      </c>
      <c r="ET23">
        <v>0.38241135228853901</v>
      </c>
      <c r="EU23">
        <v>-1.9946166500966901E-2</v>
      </c>
      <c r="EV23">
        <v>5.3837914782150801E-3</v>
      </c>
      <c r="EW23">
        <v>1</v>
      </c>
      <c r="EX23">
        <v>2</v>
      </c>
      <c r="EY23">
        <v>2</v>
      </c>
      <c r="EZ23" t="s">
        <v>348</v>
      </c>
      <c r="FA23">
        <v>2.9347500000000002</v>
      </c>
      <c r="FB23">
        <v>2.6375000000000002</v>
      </c>
      <c r="FC23">
        <v>9.9253300000000003E-2</v>
      </c>
      <c r="FD23">
        <v>0.10820200000000001</v>
      </c>
      <c r="FE23">
        <v>9.3971700000000005E-2</v>
      </c>
      <c r="FF23">
        <v>6.8113300000000002E-2</v>
      </c>
      <c r="FG23">
        <v>32118</v>
      </c>
      <c r="FH23">
        <v>27852.400000000001</v>
      </c>
      <c r="FI23">
        <v>31011.1</v>
      </c>
      <c r="FJ23">
        <v>27381.1</v>
      </c>
      <c r="FK23">
        <v>39398.1</v>
      </c>
      <c r="FL23">
        <v>38575.5</v>
      </c>
      <c r="FM23">
        <v>43516.2</v>
      </c>
      <c r="FN23">
        <v>42269.2</v>
      </c>
      <c r="FO23">
        <v>1.9898800000000001</v>
      </c>
      <c r="FP23">
        <v>1.89412</v>
      </c>
      <c r="FQ23">
        <v>5.1900700000000001E-2</v>
      </c>
      <c r="FR23">
        <v>0</v>
      </c>
      <c r="FS23">
        <v>26.235299999999999</v>
      </c>
      <c r="FT23">
        <v>999.9</v>
      </c>
      <c r="FU23">
        <v>42.796999999999997</v>
      </c>
      <c r="FV23">
        <v>32.972000000000001</v>
      </c>
      <c r="FW23">
        <v>21.6341</v>
      </c>
      <c r="FX23">
        <v>59.358499999999999</v>
      </c>
      <c r="FY23">
        <v>40.665100000000002</v>
      </c>
      <c r="FZ23">
        <v>1</v>
      </c>
      <c r="GA23">
        <v>0.15723599999999999</v>
      </c>
      <c r="GB23">
        <v>3.0788199999999999</v>
      </c>
      <c r="GC23">
        <v>20.333600000000001</v>
      </c>
      <c r="GD23">
        <v>5.2357100000000001</v>
      </c>
      <c r="GE23">
        <v>12.064</v>
      </c>
      <c r="GF23">
        <v>4.9714499999999999</v>
      </c>
      <c r="GG23">
        <v>3.2902499999999999</v>
      </c>
      <c r="GH23">
        <v>9999</v>
      </c>
      <c r="GI23">
        <v>9999</v>
      </c>
      <c r="GJ23">
        <v>9999</v>
      </c>
      <c r="GK23">
        <v>452.6</v>
      </c>
      <c r="GL23">
        <v>1.8869100000000001</v>
      </c>
      <c r="GM23">
        <v>1.8830100000000001</v>
      </c>
      <c r="GN23">
        <v>1.8815599999999999</v>
      </c>
      <c r="GO23">
        <v>1.8821699999999999</v>
      </c>
      <c r="GP23">
        <v>1.87758</v>
      </c>
      <c r="GQ23">
        <v>1.87944</v>
      </c>
      <c r="GR23">
        <v>1.8788100000000001</v>
      </c>
      <c r="GS23">
        <v>1.8858299999999999</v>
      </c>
      <c r="GT23" t="s">
        <v>349</v>
      </c>
      <c r="GU23" t="s">
        <v>19</v>
      </c>
      <c r="GV23" t="s">
        <v>19</v>
      </c>
      <c r="GW23" t="s">
        <v>19</v>
      </c>
      <c r="GX23" t="s">
        <v>350</v>
      </c>
      <c r="GY23" t="s">
        <v>351</v>
      </c>
      <c r="GZ23" t="s">
        <v>352</v>
      </c>
      <c r="HA23" t="s">
        <v>352</v>
      </c>
      <c r="HB23" t="s">
        <v>352</v>
      </c>
      <c r="HC23" t="s">
        <v>352</v>
      </c>
      <c r="HD23">
        <v>0</v>
      </c>
      <c r="HE23">
        <v>100</v>
      </c>
      <c r="HF23">
        <v>100</v>
      </c>
      <c r="HG23">
        <v>-3.9420000000000002</v>
      </c>
      <c r="HH23">
        <v>-0.246</v>
      </c>
      <c r="HI23">
        <v>2</v>
      </c>
      <c r="HJ23">
        <v>519.83500000000004</v>
      </c>
      <c r="HK23">
        <v>517.59100000000001</v>
      </c>
      <c r="HL23">
        <v>22.734200000000001</v>
      </c>
      <c r="HM23">
        <v>29.370699999999999</v>
      </c>
      <c r="HN23">
        <v>30.000800000000002</v>
      </c>
      <c r="HO23">
        <v>29.3157</v>
      </c>
      <c r="HP23">
        <v>29.360099999999999</v>
      </c>
      <c r="HQ23">
        <v>23.2242</v>
      </c>
      <c r="HR23">
        <v>46.260199999999998</v>
      </c>
      <c r="HS23">
        <v>0</v>
      </c>
      <c r="HT23">
        <v>22.696100000000001</v>
      </c>
      <c r="HU23">
        <v>500</v>
      </c>
      <c r="HV23">
        <v>12.451000000000001</v>
      </c>
      <c r="HW23">
        <v>100.63500000000001</v>
      </c>
      <c r="HX23">
        <v>101.813</v>
      </c>
    </row>
    <row r="24" spans="1:232" x14ac:dyDescent="0.25">
      <c r="A24">
        <v>9</v>
      </c>
      <c r="B24">
        <v>1566758389.5</v>
      </c>
      <c r="C24">
        <v>976.5</v>
      </c>
      <c r="D24" t="s">
        <v>389</v>
      </c>
      <c r="E24" t="s">
        <v>390</v>
      </c>
      <c r="G24">
        <v>1566758389.5</v>
      </c>
      <c r="H24">
        <f t="shared" si="0"/>
        <v>5.2173637914044238E-3</v>
      </c>
      <c r="I24">
        <f t="shared" si="1"/>
        <v>39.982227122489</v>
      </c>
      <c r="J24">
        <f t="shared" si="2"/>
        <v>548.60699999999997</v>
      </c>
      <c r="K24">
        <f t="shared" si="3"/>
        <v>324.53366334507035</v>
      </c>
      <c r="L24">
        <f t="shared" si="4"/>
        <v>32.420054933620008</v>
      </c>
      <c r="M24">
        <f t="shared" si="5"/>
        <v>54.8043888379527</v>
      </c>
      <c r="N24">
        <f t="shared" si="6"/>
        <v>0.32212500543799416</v>
      </c>
      <c r="O24">
        <f t="shared" si="7"/>
        <v>2.2586357094208322</v>
      </c>
      <c r="P24">
        <f t="shared" si="8"/>
        <v>0.29860656065330693</v>
      </c>
      <c r="Q24">
        <f t="shared" si="9"/>
        <v>0.18859884890471629</v>
      </c>
      <c r="R24">
        <f t="shared" si="10"/>
        <v>321.40423920685419</v>
      </c>
      <c r="S24">
        <f t="shared" si="11"/>
        <v>26.795763859292002</v>
      </c>
      <c r="T24">
        <f t="shared" si="12"/>
        <v>27.035299999999999</v>
      </c>
      <c r="U24">
        <f t="shared" si="13"/>
        <v>3.5865869266587627</v>
      </c>
      <c r="V24">
        <f t="shared" si="14"/>
        <v>55.616691119727179</v>
      </c>
      <c r="W24">
        <f t="shared" si="15"/>
        <v>1.8889790859661197</v>
      </c>
      <c r="X24">
        <f t="shared" si="16"/>
        <v>3.3964247925135926</v>
      </c>
      <c r="Y24">
        <f t="shared" si="17"/>
        <v>1.6976078406926429</v>
      </c>
      <c r="Z24">
        <f t="shared" si="18"/>
        <v>-230.0857432009351</v>
      </c>
      <c r="AA24">
        <f t="shared" si="19"/>
        <v>-112.58629371147697</v>
      </c>
      <c r="AB24">
        <f t="shared" si="20"/>
        <v>-10.711729086026049</v>
      </c>
      <c r="AC24">
        <f t="shared" si="21"/>
        <v>-31.979526791583908</v>
      </c>
      <c r="AD24">
        <v>-4.1416637886918101E-2</v>
      </c>
      <c r="AE24">
        <v>4.6493804324820601E-2</v>
      </c>
      <c r="AF24">
        <v>3.4706718474009599</v>
      </c>
      <c r="AG24">
        <v>0</v>
      </c>
      <c r="AH24">
        <v>0</v>
      </c>
      <c r="AI24">
        <f t="shared" si="22"/>
        <v>1</v>
      </c>
      <c r="AJ24">
        <f t="shared" si="23"/>
        <v>0</v>
      </c>
      <c r="AK24">
        <f t="shared" si="24"/>
        <v>52968.049046100896</v>
      </c>
      <c r="AL24">
        <v>0</v>
      </c>
      <c r="AM24">
        <v>560.67588235294102</v>
      </c>
      <c r="AN24">
        <v>2927.61</v>
      </c>
      <c r="AO24">
        <f t="shared" si="25"/>
        <v>2366.9341176470589</v>
      </c>
      <c r="AP24">
        <f t="shared" si="26"/>
        <v>0.80848682633515356</v>
      </c>
      <c r="AQ24">
        <v>-1.0916802797921701</v>
      </c>
      <c r="AR24" t="s">
        <v>391</v>
      </c>
      <c r="AS24">
        <v>757.59405882352996</v>
      </c>
      <c r="AT24">
        <v>1055.47</v>
      </c>
      <c r="AU24">
        <f t="shared" si="27"/>
        <v>0.28222113482758393</v>
      </c>
      <c r="AV24">
        <v>0.5</v>
      </c>
      <c r="AW24">
        <f t="shared" si="28"/>
        <v>1681.004400425197</v>
      </c>
      <c r="AX24">
        <f t="shared" si="29"/>
        <v>39.982227122489</v>
      </c>
      <c r="AY24">
        <f t="shared" si="30"/>
        <v>237.20748476908071</v>
      </c>
      <c r="AZ24">
        <f t="shared" si="31"/>
        <v>0.44028726538887891</v>
      </c>
      <c r="BA24">
        <f t="shared" si="32"/>
        <v>2.4434146271057854E-2</v>
      </c>
      <c r="BB24">
        <f t="shared" si="33"/>
        <v>1.7737500829014563</v>
      </c>
      <c r="BC24" t="s">
        <v>392</v>
      </c>
      <c r="BD24">
        <v>590.76</v>
      </c>
      <c r="BE24">
        <f t="shared" si="34"/>
        <v>464.71000000000004</v>
      </c>
      <c r="BF24">
        <f t="shared" si="35"/>
        <v>0.6409931810730779</v>
      </c>
      <c r="BG24">
        <f t="shared" si="36"/>
        <v>0.80113828444273261</v>
      </c>
      <c r="BH24">
        <f t="shared" si="37"/>
        <v>0.60201997265648088</v>
      </c>
      <c r="BI24">
        <f t="shared" si="38"/>
        <v>0.79095568653219306</v>
      </c>
      <c r="BJ24">
        <v>1716</v>
      </c>
      <c r="BK24">
        <v>300</v>
      </c>
      <c r="BL24">
        <v>300</v>
      </c>
      <c r="BM24">
        <v>300</v>
      </c>
      <c r="BN24">
        <v>10196.200000000001</v>
      </c>
      <c r="BO24">
        <v>950.55600000000004</v>
      </c>
      <c r="BP24">
        <v>-6.79468E-3</v>
      </c>
      <c r="BQ24">
        <v>-6.9157099999999998</v>
      </c>
      <c r="BR24" t="s">
        <v>345</v>
      </c>
      <c r="BS24" t="s">
        <v>345</v>
      </c>
      <c r="BT24" t="s">
        <v>345</v>
      </c>
      <c r="BU24" t="s">
        <v>345</v>
      </c>
      <c r="BV24" t="s">
        <v>345</v>
      </c>
      <c r="BW24" t="s">
        <v>345</v>
      </c>
      <c r="BX24" t="s">
        <v>345</v>
      </c>
      <c r="BY24" t="s">
        <v>345</v>
      </c>
      <c r="BZ24" t="s">
        <v>345</v>
      </c>
      <c r="CA24" t="s">
        <v>345</v>
      </c>
      <c r="CB24">
        <f t="shared" si="39"/>
        <v>1999.77</v>
      </c>
      <c r="CC24">
        <f t="shared" si="40"/>
        <v>1681.004400425197</v>
      </c>
      <c r="CD24">
        <f t="shared" si="41"/>
        <v>0.840598869082543</v>
      </c>
      <c r="CE24">
        <f t="shared" si="42"/>
        <v>0.19119773816508601</v>
      </c>
      <c r="CF24">
        <v>6</v>
      </c>
      <c r="CG24">
        <v>0.5</v>
      </c>
      <c r="CH24" t="s">
        <v>346</v>
      </c>
      <c r="CI24">
        <v>1566758389.5</v>
      </c>
      <c r="CJ24">
        <v>548.60699999999997</v>
      </c>
      <c r="CK24">
        <v>600.02</v>
      </c>
      <c r="CL24">
        <v>18.909199999999998</v>
      </c>
      <c r="CM24">
        <v>12.7668</v>
      </c>
      <c r="CN24">
        <v>500.00400000000002</v>
      </c>
      <c r="CO24">
        <v>99.797399999999996</v>
      </c>
      <c r="CP24">
        <v>9.9956100000000006E-2</v>
      </c>
      <c r="CQ24">
        <v>26.110700000000001</v>
      </c>
      <c r="CR24">
        <v>27.035299999999999</v>
      </c>
      <c r="CS24">
        <v>999.9</v>
      </c>
      <c r="CT24">
        <v>0</v>
      </c>
      <c r="CU24">
        <v>0</v>
      </c>
      <c r="CV24">
        <v>10008.1</v>
      </c>
      <c r="CW24">
        <v>0</v>
      </c>
      <c r="CX24">
        <v>1671.87</v>
      </c>
      <c r="CY24">
        <v>-51.4129</v>
      </c>
      <c r="CZ24">
        <v>559.18100000000004</v>
      </c>
      <c r="DA24">
        <v>607.779</v>
      </c>
      <c r="DB24">
        <v>6.1423399999999999</v>
      </c>
      <c r="DC24">
        <v>553.04700000000003</v>
      </c>
      <c r="DD24">
        <v>600.02</v>
      </c>
      <c r="DE24">
        <v>19.150200000000002</v>
      </c>
      <c r="DF24">
        <v>12.7668</v>
      </c>
      <c r="DG24">
        <v>1.8870800000000001</v>
      </c>
      <c r="DH24">
        <v>1.2741</v>
      </c>
      <c r="DI24">
        <v>16.5274</v>
      </c>
      <c r="DJ24">
        <v>10.496700000000001</v>
      </c>
      <c r="DK24">
        <v>1999.77</v>
      </c>
      <c r="DL24">
        <v>0.979989</v>
      </c>
      <c r="DM24">
        <v>2.0010699999999999E-2</v>
      </c>
      <c r="DN24">
        <v>0</v>
      </c>
      <c r="DO24">
        <v>757.57</v>
      </c>
      <c r="DP24">
        <v>4.9992900000000002</v>
      </c>
      <c r="DQ24">
        <v>19181.5</v>
      </c>
      <c r="DR24">
        <v>17312.3</v>
      </c>
      <c r="DS24">
        <v>46.875</v>
      </c>
      <c r="DT24">
        <v>47.686999999999998</v>
      </c>
      <c r="DU24">
        <v>47.25</v>
      </c>
      <c r="DV24">
        <v>47.875</v>
      </c>
      <c r="DW24">
        <v>48.686999999999998</v>
      </c>
      <c r="DX24">
        <v>1954.85</v>
      </c>
      <c r="DY24">
        <v>39.92</v>
      </c>
      <c r="DZ24">
        <v>0</v>
      </c>
      <c r="EA24">
        <v>105.5</v>
      </c>
      <c r="EB24">
        <v>757.59405882352996</v>
      </c>
      <c r="EC24">
        <v>0.236029374028808</v>
      </c>
      <c r="ED24">
        <v>-293.97058755041598</v>
      </c>
      <c r="EE24">
        <v>19214.917647058799</v>
      </c>
      <c r="EF24">
        <v>10</v>
      </c>
      <c r="EG24">
        <v>1566758352.5</v>
      </c>
      <c r="EH24" t="s">
        <v>393</v>
      </c>
      <c r="EI24">
        <v>71</v>
      </c>
      <c r="EJ24">
        <v>-4.4400000000000004</v>
      </c>
      <c r="EK24">
        <v>-0.24099999999999999</v>
      </c>
      <c r="EL24">
        <v>600</v>
      </c>
      <c r="EM24">
        <v>13</v>
      </c>
      <c r="EN24">
        <v>0.03</v>
      </c>
      <c r="EO24">
        <v>0.01</v>
      </c>
      <c r="EP24">
        <v>39.949070348476397</v>
      </c>
      <c r="EQ24">
        <v>-9.5851944120417004E-2</v>
      </c>
      <c r="ER24">
        <v>3.8676452507481099E-2</v>
      </c>
      <c r="ES24">
        <v>1</v>
      </c>
      <c r="ET24">
        <v>0.333648103824701</v>
      </c>
      <c r="EU24">
        <v>-6.2050828091208099E-2</v>
      </c>
      <c r="EV24">
        <v>6.1586300675909597E-3</v>
      </c>
      <c r="EW24">
        <v>1</v>
      </c>
      <c r="EX24">
        <v>2</v>
      </c>
      <c r="EY24">
        <v>2</v>
      </c>
      <c r="EZ24" t="s">
        <v>348</v>
      </c>
      <c r="FA24">
        <v>2.9342999999999999</v>
      </c>
      <c r="FB24">
        <v>2.6375099999999998</v>
      </c>
      <c r="FC24">
        <v>0.11466999999999999</v>
      </c>
      <c r="FD24">
        <v>0.123305</v>
      </c>
      <c r="FE24">
        <v>9.2488600000000004E-2</v>
      </c>
      <c r="FF24">
        <v>6.9530499999999995E-2</v>
      </c>
      <c r="FG24">
        <v>31555.1</v>
      </c>
      <c r="FH24">
        <v>27373.3</v>
      </c>
      <c r="FI24">
        <v>30998.7</v>
      </c>
      <c r="FJ24">
        <v>27374.400000000001</v>
      </c>
      <c r="FK24">
        <v>39449.800000000003</v>
      </c>
      <c r="FL24">
        <v>38509.199999999997</v>
      </c>
      <c r="FM24">
        <v>43499.7</v>
      </c>
      <c r="FN24">
        <v>42259.6</v>
      </c>
      <c r="FO24">
        <v>1.98725</v>
      </c>
      <c r="FP24">
        <v>1.8926000000000001</v>
      </c>
      <c r="FQ24">
        <v>3.6321600000000002E-2</v>
      </c>
      <c r="FR24">
        <v>0</v>
      </c>
      <c r="FS24">
        <v>26.440999999999999</v>
      </c>
      <c r="FT24">
        <v>999.9</v>
      </c>
      <c r="FU24">
        <v>42.924999999999997</v>
      </c>
      <c r="FV24">
        <v>33.031999999999996</v>
      </c>
      <c r="FW24">
        <v>21.77</v>
      </c>
      <c r="FX24">
        <v>59.768500000000003</v>
      </c>
      <c r="FY24">
        <v>40.7532</v>
      </c>
      <c r="FZ24">
        <v>1</v>
      </c>
      <c r="GA24">
        <v>0.17725399999999999</v>
      </c>
      <c r="GB24">
        <v>5.0808600000000004</v>
      </c>
      <c r="GC24">
        <v>20.284400000000002</v>
      </c>
      <c r="GD24">
        <v>5.2379600000000002</v>
      </c>
      <c r="GE24">
        <v>12.0694</v>
      </c>
      <c r="GF24">
        <v>4.9710000000000001</v>
      </c>
      <c r="GG24">
        <v>3.2901500000000001</v>
      </c>
      <c r="GH24">
        <v>9999</v>
      </c>
      <c r="GI24">
        <v>9999</v>
      </c>
      <c r="GJ24">
        <v>9999</v>
      </c>
      <c r="GK24">
        <v>452.6</v>
      </c>
      <c r="GL24">
        <v>1.8869</v>
      </c>
      <c r="GM24">
        <v>1.8829499999999999</v>
      </c>
      <c r="GN24">
        <v>1.8815200000000001</v>
      </c>
      <c r="GO24">
        <v>1.8821699999999999</v>
      </c>
      <c r="GP24">
        <v>1.8775500000000001</v>
      </c>
      <c r="GQ24">
        <v>1.8794299999999999</v>
      </c>
      <c r="GR24">
        <v>1.8788100000000001</v>
      </c>
      <c r="GS24">
        <v>1.88584</v>
      </c>
      <c r="GT24" t="s">
        <v>349</v>
      </c>
      <c r="GU24" t="s">
        <v>19</v>
      </c>
      <c r="GV24" t="s">
        <v>19</v>
      </c>
      <c r="GW24" t="s">
        <v>19</v>
      </c>
      <c r="GX24" t="s">
        <v>350</v>
      </c>
      <c r="GY24" t="s">
        <v>351</v>
      </c>
      <c r="GZ24" t="s">
        <v>352</v>
      </c>
      <c r="HA24" t="s">
        <v>352</v>
      </c>
      <c r="HB24" t="s">
        <v>352</v>
      </c>
      <c r="HC24" t="s">
        <v>352</v>
      </c>
      <c r="HD24">
        <v>0</v>
      </c>
      <c r="HE24">
        <v>100</v>
      </c>
      <c r="HF24">
        <v>100</v>
      </c>
      <c r="HG24">
        <v>-4.4400000000000004</v>
      </c>
      <c r="HH24">
        <v>-0.24099999999999999</v>
      </c>
      <c r="HI24">
        <v>2</v>
      </c>
      <c r="HJ24">
        <v>519.16200000000003</v>
      </c>
      <c r="HK24">
        <v>517.58399999999995</v>
      </c>
      <c r="HL24">
        <v>20.471299999999999</v>
      </c>
      <c r="HM24">
        <v>29.536799999999999</v>
      </c>
      <c r="HN24">
        <v>30.000499999999999</v>
      </c>
      <c r="HO24">
        <v>29.436699999999998</v>
      </c>
      <c r="HP24">
        <v>29.480699999999999</v>
      </c>
      <c r="HQ24">
        <v>26.9068</v>
      </c>
      <c r="HR24">
        <v>45.282600000000002</v>
      </c>
      <c r="HS24">
        <v>0</v>
      </c>
      <c r="HT24">
        <v>20.446000000000002</v>
      </c>
      <c r="HU24">
        <v>600</v>
      </c>
      <c r="HV24">
        <v>12.6755</v>
      </c>
      <c r="HW24">
        <v>100.596</v>
      </c>
      <c r="HX24">
        <v>101.789</v>
      </c>
    </row>
    <row r="25" spans="1:232" x14ac:dyDescent="0.25">
      <c r="A25">
        <v>10</v>
      </c>
      <c r="B25">
        <v>1566758503</v>
      </c>
      <c r="C25">
        <v>1090</v>
      </c>
      <c r="D25" t="s">
        <v>394</v>
      </c>
      <c r="E25" t="s">
        <v>395</v>
      </c>
      <c r="G25">
        <v>1566758503</v>
      </c>
      <c r="H25">
        <f t="shared" si="0"/>
        <v>4.518948944561574E-3</v>
      </c>
      <c r="I25">
        <f t="shared" si="1"/>
        <v>40.293030162303097</v>
      </c>
      <c r="J25">
        <f t="shared" si="2"/>
        <v>648.13800000000003</v>
      </c>
      <c r="K25">
        <f t="shared" si="3"/>
        <v>379.63544395327682</v>
      </c>
      <c r="L25">
        <f t="shared" si="4"/>
        <v>37.921540770537803</v>
      </c>
      <c r="M25">
        <f t="shared" si="5"/>
        <v>64.742088715404009</v>
      </c>
      <c r="N25">
        <f t="shared" si="6"/>
        <v>0.26822385413949501</v>
      </c>
      <c r="O25">
        <f t="shared" si="7"/>
        <v>2.2590932863644499</v>
      </c>
      <c r="P25">
        <f t="shared" si="8"/>
        <v>0.25170427497110609</v>
      </c>
      <c r="Q25">
        <f t="shared" si="9"/>
        <v>0.15871453385638523</v>
      </c>
      <c r="R25">
        <f t="shared" si="10"/>
        <v>321.41484943789084</v>
      </c>
      <c r="S25">
        <f t="shared" si="11"/>
        <v>26.732667413547571</v>
      </c>
      <c r="T25">
        <f t="shared" si="12"/>
        <v>27.052700000000002</v>
      </c>
      <c r="U25">
        <f t="shared" si="13"/>
        <v>3.5902528903956665</v>
      </c>
      <c r="V25">
        <f t="shared" si="14"/>
        <v>55.297214631501937</v>
      </c>
      <c r="W25">
        <f t="shared" si="15"/>
        <v>1.8456956235091999</v>
      </c>
      <c r="X25">
        <f t="shared" si="16"/>
        <v>3.337773223857349</v>
      </c>
      <c r="Y25">
        <f t="shared" si="17"/>
        <v>1.7445572668864666</v>
      </c>
      <c r="Z25">
        <f t="shared" si="18"/>
        <v>-199.28564845516541</v>
      </c>
      <c r="AA25">
        <f t="shared" si="19"/>
        <v>-150.57174291771392</v>
      </c>
      <c r="AB25">
        <f t="shared" si="20"/>
        <v>-14.303031662684443</v>
      </c>
      <c r="AC25">
        <f t="shared" si="21"/>
        <v>-42.745573597672916</v>
      </c>
      <c r="AD25">
        <v>-4.1429000637047603E-2</v>
      </c>
      <c r="AE25">
        <v>4.6507682594877302E-2</v>
      </c>
      <c r="AF25">
        <v>3.4714912137288998</v>
      </c>
      <c r="AG25">
        <v>0</v>
      </c>
      <c r="AH25">
        <v>0</v>
      </c>
      <c r="AI25">
        <f t="shared" si="22"/>
        <v>1</v>
      </c>
      <c r="AJ25">
        <f t="shared" si="23"/>
        <v>0</v>
      </c>
      <c r="AK25">
        <f t="shared" si="24"/>
        <v>53035.215154374651</v>
      </c>
      <c r="AL25">
        <v>0</v>
      </c>
      <c r="AM25">
        <v>560.67588235294102</v>
      </c>
      <c r="AN25">
        <v>2927.61</v>
      </c>
      <c r="AO25">
        <f t="shared" si="25"/>
        <v>2366.9341176470589</v>
      </c>
      <c r="AP25">
        <f t="shared" si="26"/>
        <v>0.80848682633515356</v>
      </c>
      <c r="AQ25">
        <v>-1.0916802797921701</v>
      </c>
      <c r="AR25" t="s">
        <v>396</v>
      </c>
      <c r="AS25">
        <v>755.96082352941198</v>
      </c>
      <c r="AT25">
        <v>1054.69</v>
      </c>
      <c r="AU25">
        <f t="shared" si="27"/>
        <v>0.28323884408744571</v>
      </c>
      <c r="AV25">
        <v>0.5</v>
      </c>
      <c r="AW25">
        <f t="shared" si="28"/>
        <v>1681.0629004250757</v>
      </c>
      <c r="AX25">
        <f t="shared" si="29"/>
        <v>40.293030162303097</v>
      </c>
      <c r="AY25">
        <f t="shared" si="30"/>
        <v>238.07115637734364</v>
      </c>
      <c r="AZ25">
        <f t="shared" si="31"/>
        <v>0.43835629426656175</v>
      </c>
      <c r="BA25">
        <f t="shared" si="32"/>
        <v>2.4618180813835509E-2</v>
      </c>
      <c r="BB25">
        <f t="shared" si="33"/>
        <v>1.7758014203225592</v>
      </c>
      <c r="BC25" t="s">
        <v>397</v>
      </c>
      <c r="BD25">
        <v>592.36</v>
      </c>
      <c r="BE25">
        <f t="shared" si="34"/>
        <v>462.33000000000004</v>
      </c>
      <c r="BF25">
        <f t="shared" si="35"/>
        <v>0.64613842162651791</v>
      </c>
      <c r="BG25">
        <f t="shared" si="36"/>
        <v>0.80202119687399642</v>
      </c>
      <c r="BH25">
        <f t="shared" si="37"/>
        <v>0.60469765093638606</v>
      </c>
      <c r="BI25">
        <f t="shared" si="38"/>
        <v>0.79128522675647928</v>
      </c>
      <c r="BJ25">
        <v>1718</v>
      </c>
      <c r="BK25">
        <v>300</v>
      </c>
      <c r="BL25">
        <v>300</v>
      </c>
      <c r="BM25">
        <v>300</v>
      </c>
      <c r="BN25">
        <v>10195.200000000001</v>
      </c>
      <c r="BO25">
        <v>949.80700000000002</v>
      </c>
      <c r="BP25">
        <v>-6.7940300000000004E-3</v>
      </c>
      <c r="BQ25">
        <v>-6.9837600000000002</v>
      </c>
      <c r="BR25" t="s">
        <v>345</v>
      </c>
      <c r="BS25" t="s">
        <v>345</v>
      </c>
      <c r="BT25" t="s">
        <v>345</v>
      </c>
      <c r="BU25" t="s">
        <v>345</v>
      </c>
      <c r="BV25" t="s">
        <v>345</v>
      </c>
      <c r="BW25" t="s">
        <v>345</v>
      </c>
      <c r="BX25" t="s">
        <v>345</v>
      </c>
      <c r="BY25" t="s">
        <v>345</v>
      </c>
      <c r="BZ25" t="s">
        <v>345</v>
      </c>
      <c r="CA25" t="s">
        <v>345</v>
      </c>
      <c r="CB25">
        <f t="shared" si="39"/>
        <v>1999.84</v>
      </c>
      <c r="CC25">
        <f t="shared" si="40"/>
        <v>1681.0629004250757</v>
      </c>
      <c r="CD25">
        <f t="shared" si="41"/>
        <v>0.8405986981083865</v>
      </c>
      <c r="CE25">
        <f t="shared" si="42"/>
        <v>0.19119739621677301</v>
      </c>
      <c r="CF25">
        <v>6</v>
      </c>
      <c r="CG25">
        <v>0.5</v>
      </c>
      <c r="CH25" t="s">
        <v>346</v>
      </c>
      <c r="CI25">
        <v>1566758503</v>
      </c>
      <c r="CJ25">
        <v>648.13800000000003</v>
      </c>
      <c r="CK25">
        <v>700.00099999999998</v>
      </c>
      <c r="CL25">
        <v>18.477399999999999</v>
      </c>
      <c r="CM25">
        <v>13.155200000000001</v>
      </c>
      <c r="CN25">
        <v>500.03199999999998</v>
      </c>
      <c r="CO25">
        <v>99.789299999999997</v>
      </c>
      <c r="CP25">
        <v>0.10005799999999999</v>
      </c>
      <c r="CQ25">
        <v>25.816400000000002</v>
      </c>
      <c r="CR25">
        <v>27.052700000000002</v>
      </c>
      <c r="CS25">
        <v>999.9</v>
      </c>
      <c r="CT25">
        <v>0</v>
      </c>
      <c r="CU25">
        <v>0</v>
      </c>
      <c r="CV25">
        <v>10011.9</v>
      </c>
      <c r="CW25">
        <v>0</v>
      </c>
      <c r="CX25">
        <v>1795.15</v>
      </c>
      <c r="CY25">
        <v>-51.863</v>
      </c>
      <c r="CZ25">
        <v>660.33900000000006</v>
      </c>
      <c r="DA25">
        <v>709.33299999999997</v>
      </c>
      <c r="DB25">
        <v>5.3222399999999999</v>
      </c>
      <c r="DC25">
        <v>653.03</v>
      </c>
      <c r="DD25">
        <v>700.00099999999998</v>
      </c>
      <c r="DE25">
        <v>18.7194</v>
      </c>
      <c r="DF25">
        <v>13.155200000000001</v>
      </c>
      <c r="DG25">
        <v>1.84385</v>
      </c>
      <c r="DH25">
        <v>1.3127500000000001</v>
      </c>
      <c r="DI25">
        <v>16.163599999999999</v>
      </c>
      <c r="DJ25">
        <v>10.945600000000001</v>
      </c>
      <c r="DK25">
        <v>1999.84</v>
      </c>
      <c r="DL25">
        <v>0.97999199999999997</v>
      </c>
      <c r="DM25">
        <v>2.0007899999999999E-2</v>
      </c>
      <c r="DN25">
        <v>0</v>
      </c>
      <c r="DO25">
        <v>755.74199999999996</v>
      </c>
      <c r="DP25">
        <v>4.9992900000000002</v>
      </c>
      <c r="DQ25">
        <v>19286.3</v>
      </c>
      <c r="DR25">
        <v>17313</v>
      </c>
      <c r="DS25">
        <v>47.061999999999998</v>
      </c>
      <c r="DT25">
        <v>47.811999999999998</v>
      </c>
      <c r="DU25">
        <v>47.436999999999998</v>
      </c>
      <c r="DV25">
        <v>47.75</v>
      </c>
      <c r="DW25">
        <v>48.875</v>
      </c>
      <c r="DX25">
        <v>1954.93</v>
      </c>
      <c r="DY25">
        <v>39.909999999999997</v>
      </c>
      <c r="DZ25">
        <v>0</v>
      </c>
      <c r="EA25">
        <v>112.80000019073501</v>
      </c>
      <c r="EB25">
        <v>755.96082352941198</v>
      </c>
      <c r="EC25">
        <v>1.8696078590828999</v>
      </c>
      <c r="ED25">
        <v>-106.176470041141</v>
      </c>
      <c r="EE25">
        <v>19304.5411764706</v>
      </c>
      <c r="EF25">
        <v>10</v>
      </c>
      <c r="EG25">
        <v>1566758459</v>
      </c>
      <c r="EH25" t="s">
        <v>398</v>
      </c>
      <c r="EI25">
        <v>72</v>
      </c>
      <c r="EJ25">
        <v>-4.8920000000000003</v>
      </c>
      <c r="EK25">
        <v>-0.24199999999999999</v>
      </c>
      <c r="EL25">
        <v>700</v>
      </c>
      <c r="EM25">
        <v>13</v>
      </c>
      <c r="EN25">
        <v>0.04</v>
      </c>
      <c r="EO25">
        <v>0.01</v>
      </c>
      <c r="EP25">
        <v>40.289470740615201</v>
      </c>
      <c r="EQ25">
        <v>3.2811322368194902E-2</v>
      </c>
      <c r="ER25">
        <v>0.12157243737335501</v>
      </c>
      <c r="ES25">
        <v>1</v>
      </c>
      <c r="ET25">
        <v>0.27479833854045699</v>
      </c>
      <c r="EU25">
        <v>-4.2766737124361798E-2</v>
      </c>
      <c r="EV25">
        <v>4.1434935849361497E-3</v>
      </c>
      <c r="EW25">
        <v>1</v>
      </c>
      <c r="EX25">
        <v>2</v>
      </c>
      <c r="EY25">
        <v>2</v>
      </c>
      <c r="EZ25" t="s">
        <v>348</v>
      </c>
      <c r="FA25">
        <v>2.9340999999999999</v>
      </c>
      <c r="FB25">
        <v>2.63761</v>
      </c>
      <c r="FC25">
        <v>0.128826</v>
      </c>
      <c r="FD25">
        <v>0.137124</v>
      </c>
      <c r="FE25">
        <v>9.0934000000000001E-2</v>
      </c>
      <c r="FF25">
        <v>7.1074200000000004E-2</v>
      </c>
      <c r="FG25">
        <v>31038.1</v>
      </c>
      <c r="FH25">
        <v>26933.200000000001</v>
      </c>
      <c r="FI25">
        <v>30987</v>
      </c>
      <c r="FJ25">
        <v>27366.5</v>
      </c>
      <c r="FK25">
        <v>39506</v>
      </c>
      <c r="FL25">
        <v>38436.199999999997</v>
      </c>
      <c r="FM25">
        <v>43484.800000000003</v>
      </c>
      <c r="FN25">
        <v>42248.5</v>
      </c>
      <c r="FO25">
        <v>1.98515</v>
      </c>
      <c r="FP25">
        <v>1.8901300000000001</v>
      </c>
      <c r="FQ25">
        <v>3.7826600000000002E-2</v>
      </c>
      <c r="FR25">
        <v>0</v>
      </c>
      <c r="FS25">
        <v>26.433900000000001</v>
      </c>
      <c r="FT25">
        <v>999.9</v>
      </c>
      <c r="FU25">
        <v>43.046999999999997</v>
      </c>
      <c r="FV25">
        <v>33.073</v>
      </c>
      <c r="FW25">
        <v>21.8827</v>
      </c>
      <c r="FX25">
        <v>59.378500000000003</v>
      </c>
      <c r="FY25">
        <v>40.625</v>
      </c>
      <c r="FZ25">
        <v>1</v>
      </c>
      <c r="GA25">
        <v>0.19019800000000001</v>
      </c>
      <c r="GB25">
        <v>4.7752999999999997</v>
      </c>
      <c r="GC25">
        <v>20.293500000000002</v>
      </c>
      <c r="GD25">
        <v>5.2352600000000002</v>
      </c>
      <c r="GE25">
        <v>12.0688</v>
      </c>
      <c r="GF25">
        <v>4.9710000000000001</v>
      </c>
      <c r="GG25">
        <v>3.2900800000000001</v>
      </c>
      <c r="GH25">
        <v>9999</v>
      </c>
      <c r="GI25">
        <v>9999</v>
      </c>
      <c r="GJ25">
        <v>9999</v>
      </c>
      <c r="GK25">
        <v>452.6</v>
      </c>
      <c r="GL25">
        <v>1.8869</v>
      </c>
      <c r="GM25">
        <v>1.88296</v>
      </c>
      <c r="GN25">
        <v>1.8815200000000001</v>
      </c>
      <c r="GO25">
        <v>1.8821699999999999</v>
      </c>
      <c r="GP25">
        <v>1.8775599999999999</v>
      </c>
      <c r="GQ25">
        <v>1.8794299999999999</v>
      </c>
      <c r="GR25">
        <v>1.8788199999999999</v>
      </c>
      <c r="GS25">
        <v>1.8858299999999999</v>
      </c>
      <c r="GT25" t="s">
        <v>349</v>
      </c>
      <c r="GU25" t="s">
        <v>19</v>
      </c>
      <c r="GV25" t="s">
        <v>19</v>
      </c>
      <c r="GW25" t="s">
        <v>19</v>
      </c>
      <c r="GX25" t="s">
        <v>350</v>
      </c>
      <c r="GY25" t="s">
        <v>351</v>
      </c>
      <c r="GZ25" t="s">
        <v>352</v>
      </c>
      <c r="HA25" t="s">
        <v>352</v>
      </c>
      <c r="HB25" t="s">
        <v>352</v>
      </c>
      <c r="HC25" t="s">
        <v>352</v>
      </c>
      <c r="HD25">
        <v>0</v>
      </c>
      <c r="HE25">
        <v>100</v>
      </c>
      <c r="HF25">
        <v>100</v>
      </c>
      <c r="HG25">
        <v>-4.8920000000000003</v>
      </c>
      <c r="HH25">
        <v>-0.24199999999999999</v>
      </c>
      <c r="HI25">
        <v>2</v>
      </c>
      <c r="HJ25">
        <v>519.08199999999999</v>
      </c>
      <c r="HK25">
        <v>517.16700000000003</v>
      </c>
      <c r="HL25">
        <v>20.5535</v>
      </c>
      <c r="HM25">
        <v>29.736699999999999</v>
      </c>
      <c r="HN25">
        <v>30.000800000000002</v>
      </c>
      <c r="HO25">
        <v>29.589600000000001</v>
      </c>
      <c r="HP25">
        <v>29.6313</v>
      </c>
      <c r="HQ25">
        <v>30.4999</v>
      </c>
      <c r="HR25">
        <v>44.174199999999999</v>
      </c>
      <c r="HS25">
        <v>0</v>
      </c>
      <c r="HT25">
        <v>20.544699999999999</v>
      </c>
      <c r="HU25">
        <v>700</v>
      </c>
      <c r="HV25">
        <v>13.093299999999999</v>
      </c>
      <c r="HW25">
        <v>100.56</v>
      </c>
      <c r="HX25">
        <v>101.761</v>
      </c>
    </row>
    <row r="26" spans="1:232" x14ac:dyDescent="0.25">
      <c r="A26">
        <v>11</v>
      </c>
      <c r="B26">
        <v>1566758610</v>
      </c>
      <c r="C26">
        <v>1197</v>
      </c>
      <c r="D26" t="s">
        <v>399</v>
      </c>
      <c r="E26" t="s">
        <v>400</v>
      </c>
      <c r="G26">
        <v>1566758610</v>
      </c>
      <c r="H26">
        <f t="shared" si="0"/>
        <v>3.7911685901110639E-3</v>
      </c>
      <c r="I26">
        <f t="shared" si="1"/>
        <v>40.354760356262204</v>
      </c>
      <c r="J26">
        <f t="shared" si="2"/>
        <v>748.17399999999998</v>
      </c>
      <c r="K26">
        <f t="shared" si="3"/>
        <v>420.55340190584451</v>
      </c>
      <c r="L26">
        <f t="shared" si="4"/>
        <v>42.008670538468152</v>
      </c>
      <c r="M26">
        <f t="shared" si="5"/>
        <v>74.734373634872</v>
      </c>
      <c r="N26">
        <f t="shared" si="6"/>
        <v>0.21738104283810414</v>
      </c>
      <c r="O26">
        <f t="shared" si="7"/>
        <v>2.2594715039598405</v>
      </c>
      <c r="P26">
        <f t="shared" si="8"/>
        <v>0.20639462421070301</v>
      </c>
      <c r="Q26">
        <f t="shared" si="9"/>
        <v>0.12993743956319154</v>
      </c>
      <c r="R26">
        <f t="shared" si="10"/>
        <v>321.44517330162108</v>
      </c>
      <c r="S26">
        <f t="shared" si="11"/>
        <v>26.723060703957387</v>
      </c>
      <c r="T26">
        <f t="shared" si="12"/>
        <v>27.053799999999999</v>
      </c>
      <c r="U26">
        <f t="shared" si="13"/>
        <v>3.5904847566082863</v>
      </c>
      <c r="V26">
        <f t="shared" si="14"/>
        <v>54.89489698918203</v>
      </c>
      <c r="W26">
        <f t="shared" si="15"/>
        <v>1.8052244807243998</v>
      </c>
      <c r="X26">
        <f t="shared" si="16"/>
        <v>3.288510553321832</v>
      </c>
      <c r="Y26">
        <f t="shared" si="17"/>
        <v>1.7852602758838865</v>
      </c>
      <c r="Z26">
        <f t="shared" si="18"/>
        <v>-167.19053482389791</v>
      </c>
      <c r="AA26">
        <f t="shared" si="19"/>
        <v>-181.26937131233865</v>
      </c>
      <c r="AB26">
        <f t="shared" si="20"/>
        <v>-17.194677876650299</v>
      </c>
      <c r="AC26">
        <f t="shared" si="21"/>
        <v>-44.209410711265775</v>
      </c>
      <c r="AD26">
        <v>-4.1439220996200697E-2</v>
      </c>
      <c r="AE26">
        <v>4.6519155843379303E-2</v>
      </c>
      <c r="AF26">
        <v>3.47216852476279</v>
      </c>
      <c r="AG26">
        <v>0</v>
      </c>
      <c r="AH26">
        <v>0</v>
      </c>
      <c r="AI26">
        <f t="shared" si="22"/>
        <v>1</v>
      </c>
      <c r="AJ26">
        <f t="shared" si="23"/>
        <v>0</v>
      </c>
      <c r="AK26">
        <f t="shared" si="24"/>
        <v>53092.296385080859</v>
      </c>
      <c r="AL26">
        <v>0</v>
      </c>
      <c r="AM26">
        <v>560.67588235294102</v>
      </c>
      <c r="AN26">
        <v>2927.61</v>
      </c>
      <c r="AO26">
        <f t="shared" si="25"/>
        <v>2366.9341176470589</v>
      </c>
      <c r="AP26">
        <f t="shared" si="26"/>
        <v>0.80848682633515356</v>
      </c>
      <c r="AQ26">
        <v>-1.0916802797921701</v>
      </c>
      <c r="AR26" t="s">
        <v>401</v>
      </c>
      <c r="AS26">
        <v>754.042411764706</v>
      </c>
      <c r="AT26">
        <v>1049.74</v>
      </c>
      <c r="AU26">
        <f t="shared" si="27"/>
        <v>0.28168650164354414</v>
      </c>
      <c r="AV26">
        <v>0.5</v>
      </c>
      <c r="AW26">
        <f t="shared" si="28"/>
        <v>1681.2225004250352</v>
      </c>
      <c r="AX26">
        <f t="shared" si="29"/>
        <v>40.354760356262204</v>
      </c>
      <c r="AY26">
        <f t="shared" si="30"/>
        <v>236.78884231457002</v>
      </c>
      <c r="AZ26">
        <f t="shared" si="31"/>
        <v>0.43264046335283018</v>
      </c>
      <c r="BA26">
        <f t="shared" si="32"/>
        <v>2.4652561231827536E-2</v>
      </c>
      <c r="BB26">
        <f t="shared" si="33"/>
        <v>1.788890582429935</v>
      </c>
      <c r="BC26" t="s">
        <v>402</v>
      </c>
      <c r="BD26">
        <v>595.58000000000004</v>
      </c>
      <c r="BE26">
        <f t="shared" si="34"/>
        <v>454.15999999999997</v>
      </c>
      <c r="BF26">
        <f t="shared" si="35"/>
        <v>0.65108681573739213</v>
      </c>
      <c r="BG26">
        <f t="shared" si="36"/>
        <v>0.80525121889512574</v>
      </c>
      <c r="BH26">
        <f t="shared" si="37"/>
        <v>0.60461926681091938</v>
      </c>
      <c r="BI26">
        <f t="shared" si="38"/>
        <v>0.79337653971829536</v>
      </c>
      <c r="BJ26">
        <v>1720</v>
      </c>
      <c r="BK26">
        <v>300</v>
      </c>
      <c r="BL26">
        <v>300</v>
      </c>
      <c r="BM26">
        <v>300</v>
      </c>
      <c r="BN26">
        <v>10194.5</v>
      </c>
      <c r="BO26">
        <v>947.98599999999999</v>
      </c>
      <c r="BP26">
        <v>-6.7936100000000003E-3</v>
      </c>
      <c r="BQ26">
        <v>-6.1101700000000001</v>
      </c>
      <c r="BR26" t="s">
        <v>345</v>
      </c>
      <c r="BS26" t="s">
        <v>345</v>
      </c>
      <c r="BT26" t="s">
        <v>345</v>
      </c>
      <c r="BU26" t="s">
        <v>345</v>
      </c>
      <c r="BV26" t="s">
        <v>345</v>
      </c>
      <c r="BW26" t="s">
        <v>345</v>
      </c>
      <c r="BX26" t="s">
        <v>345</v>
      </c>
      <c r="BY26" t="s">
        <v>345</v>
      </c>
      <c r="BZ26" t="s">
        <v>345</v>
      </c>
      <c r="CA26" t="s">
        <v>345</v>
      </c>
      <c r="CB26">
        <f t="shared" si="39"/>
        <v>2000.03</v>
      </c>
      <c r="CC26">
        <f t="shared" si="40"/>
        <v>1681.2225004250352</v>
      </c>
      <c r="CD26">
        <f t="shared" si="41"/>
        <v>0.84059864123289907</v>
      </c>
      <c r="CE26">
        <f t="shared" si="42"/>
        <v>0.19119728246579826</v>
      </c>
      <c r="CF26">
        <v>6</v>
      </c>
      <c r="CG26">
        <v>0.5</v>
      </c>
      <c r="CH26" t="s">
        <v>346</v>
      </c>
      <c r="CI26">
        <v>1566758610</v>
      </c>
      <c r="CJ26">
        <v>748.17399999999998</v>
      </c>
      <c r="CK26">
        <v>799.99900000000002</v>
      </c>
      <c r="CL26">
        <v>18.072299999999998</v>
      </c>
      <c r="CM26">
        <v>13.605499999999999</v>
      </c>
      <c r="CN26">
        <v>500.04300000000001</v>
      </c>
      <c r="CO26">
        <v>99.789000000000001</v>
      </c>
      <c r="CP26">
        <v>0.10002800000000001</v>
      </c>
      <c r="CQ26">
        <v>25.5657</v>
      </c>
      <c r="CR26">
        <v>27.053799999999999</v>
      </c>
      <c r="CS26">
        <v>999.9</v>
      </c>
      <c r="CT26">
        <v>0</v>
      </c>
      <c r="CU26">
        <v>0</v>
      </c>
      <c r="CV26">
        <v>10014.4</v>
      </c>
      <c r="CW26">
        <v>0</v>
      </c>
      <c r="CX26">
        <v>1856.38</v>
      </c>
      <c r="CY26">
        <v>-51.335599999999999</v>
      </c>
      <c r="CZ26">
        <v>762.43700000000001</v>
      </c>
      <c r="DA26">
        <v>811.03399999999999</v>
      </c>
      <c r="DB26">
        <v>4.4588299999999998</v>
      </c>
      <c r="DC26">
        <v>753.55600000000004</v>
      </c>
      <c r="DD26">
        <v>799.99900000000002</v>
      </c>
      <c r="DE26">
        <v>18.3063</v>
      </c>
      <c r="DF26">
        <v>13.605499999999999</v>
      </c>
      <c r="DG26">
        <v>1.8026199999999999</v>
      </c>
      <c r="DH26">
        <v>1.35768</v>
      </c>
      <c r="DI26">
        <v>15.8095</v>
      </c>
      <c r="DJ26">
        <v>11.452999999999999</v>
      </c>
      <c r="DK26">
        <v>2000.03</v>
      </c>
      <c r="DL26">
        <v>0.97999499999999995</v>
      </c>
      <c r="DM26">
        <v>2.0005200000000001E-2</v>
      </c>
      <c r="DN26">
        <v>0</v>
      </c>
      <c r="DO26">
        <v>753.66300000000001</v>
      </c>
      <c r="DP26">
        <v>4.9992900000000002</v>
      </c>
      <c r="DQ26">
        <v>19453.7</v>
      </c>
      <c r="DR26">
        <v>17314.599999999999</v>
      </c>
      <c r="DS26">
        <v>47.186999999999998</v>
      </c>
      <c r="DT26">
        <v>48.061999999999998</v>
      </c>
      <c r="DU26">
        <v>47.561999999999998</v>
      </c>
      <c r="DV26">
        <v>48.25</v>
      </c>
      <c r="DW26">
        <v>48.875</v>
      </c>
      <c r="DX26">
        <v>1955.12</v>
      </c>
      <c r="DY26">
        <v>39.909999999999997</v>
      </c>
      <c r="DZ26">
        <v>0</v>
      </c>
      <c r="EA26">
        <v>106.60000014305101</v>
      </c>
      <c r="EB26">
        <v>754.042411764706</v>
      </c>
      <c r="EC26">
        <v>-1.7022058534111699</v>
      </c>
      <c r="ED26">
        <v>1180.58823360017</v>
      </c>
      <c r="EE26">
        <v>19380.947058823502</v>
      </c>
      <c r="EF26">
        <v>10</v>
      </c>
      <c r="EG26">
        <v>1566758636</v>
      </c>
      <c r="EH26" t="s">
        <v>403</v>
      </c>
      <c r="EI26">
        <v>73</v>
      </c>
      <c r="EJ26">
        <v>-5.3819999999999997</v>
      </c>
      <c r="EK26">
        <v>-0.23400000000000001</v>
      </c>
      <c r="EL26">
        <v>800</v>
      </c>
      <c r="EM26">
        <v>14</v>
      </c>
      <c r="EN26">
        <v>0.08</v>
      </c>
      <c r="EO26">
        <v>0.02</v>
      </c>
      <c r="EP26">
        <v>39.925909802617603</v>
      </c>
      <c r="EQ26">
        <v>7.2455833702061101E-2</v>
      </c>
      <c r="ER26">
        <v>9.64778028845414E-2</v>
      </c>
      <c r="ES26">
        <v>1</v>
      </c>
      <c r="ET26">
        <v>0.21989909418167</v>
      </c>
      <c r="EU26">
        <v>-1.8342396047392399E-2</v>
      </c>
      <c r="EV26">
        <v>1.8930197959350901E-3</v>
      </c>
      <c r="EW26">
        <v>1</v>
      </c>
      <c r="EX26">
        <v>2</v>
      </c>
      <c r="EY26">
        <v>2</v>
      </c>
      <c r="EZ26" t="s">
        <v>348</v>
      </c>
      <c r="FA26">
        <v>2.9339200000000001</v>
      </c>
      <c r="FB26">
        <v>2.6375799999999998</v>
      </c>
      <c r="FC26">
        <v>0.14197399999999999</v>
      </c>
      <c r="FD26">
        <v>0.149951</v>
      </c>
      <c r="FE26">
        <v>8.9441499999999993E-2</v>
      </c>
      <c r="FF26">
        <v>7.2855600000000006E-2</v>
      </c>
      <c r="FG26">
        <v>30560.1</v>
      </c>
      <c r="FH26">
        <v>26526.6</v>
      </c>
      <c r="FI26">
        <v>30977.8</v>
      </c>
      <c r="FJ26">
        <v>27360.7</v>
      </c>
      <c r="FK26">
        <v>39561.699999999997</v>
      </c>
      <c r="FL26">
        <v>38356.199999999997</v>
      </c>
      <c r="FM26">
        <v>43472.7</v>
      </c>
      <c r="FN26">
        <v>42240.5</v>
      </c>
      <c r="FO26">
        <v>1.9834499999999999</v>
      </c>
      <c r="FP26">
        <v>1.8888499999999999</v>
      </c>
      <c r="FQ26">
        <v>5.3361100000000002E-2</v>
      </c>
      <c r="FR26">
        <v>0</v>
      </c>
      <c r="FS26">
        <v>26.180599999999998</v>
      </c>
      <c r="FT26">
        <v>999.9</v>
      </c>
      <c r="FU26">
        <v>43.12</v>
      </c>
      <c r="FV26">
        <v>33.152999999999999</v>
      </c>
      <c r="FW26">
        <v>22.019300000000001</v>
      </c>
      <c r="FX26">
        <v>59.148600000000002</v>
      </c>
      <c r="FY26">
        <v>40.392600000000002</v>
      </c>
      <c r="FZ26">
        <v>1</v>
      </c>
      <c r="GA26">
        <v>0.19973099999999999</v>
      </c>
      <c r="GB26">
        <v>4.3130300000000004</v>
      </c>
      <c r="GC26">
        <v>20.307200000000002</v>
      </c>
      <c r="GD26">
        <v>5.2398999999999996</v>
      </c>
      <c r="GE26">
        <v>12.067500000000001</v>
      </c>
      <c r="GF26">
        <v>4.9709500000000002</v>
      </c>
      <c r="GG26">
        <v>3.2905000000000002</v>
      </c>
      <c r="GH26">
        <v>9999</v>
      </c>
      <c r="GI26">
        <v>9999</v>
      </c>
      <c r="GJ26">
        <v>9999</v>
      </c>
      <c r="GK26">
        <v>452.7</v>
      </c>
      <c r="GL26">
        <v>1.8869</v>
      </c>
      <c r="GM26">
        <v>1.8829800000000001</v>
      </c>
      <c r="GN26">
        <v>1.88154</v>
      </c>
      <c r="GO26">
        <v>1.8821699999999999</v>
      </c>
      <c r="GP26">
        <v>1.87758</v>
      </c>
      <c r="GQ26">
        <v>1.87944</v>
      </c>
      <c r="GR26">
        <v>1.8788100000000001</v>
      </c>
      <c r="GS26">
        <v>1.8858299999999999</v>
      </c>
      <c r="GT26" t="s">
        <v>349</v>
      </c>
      <c r="GU26" t="s">
        <v>19</v>
      </c>
      <c r="GV26" t="s">
        <v>19</v>
      </c>
      <c r="GW26" t="s">
        <v>19</v>
      </c>
      <c r="GX26" t="s">
        <v>350</v>
      </c>
      <c r="GY26" t="s">
        <v>351</v>
      </c>
      <c r="GZ26" t="s">
        <v>352</v>
      </c>
      <c r="HA26" t="s">
        <v>352</v>
      </c>
      <c r="HB26" t="s">
        <v>352</v>
      </c>
      <c r="HC26" t="s">
        <v>352</v>
      </c>
      <c r="HD26">
        <v>0</v>
      </c>
      <c r="HE26">
        <v>100</v>
      </c>
      <c r="HF26">
        <v>100</v>
      </c>
      <c r="HG26">
        <v>-5.3819999999999997</v>
      </c>
      <c r="HH26">
        <v>-0.23400000000000001</v>
      </c>
      <c r="HI26">
        <v>2</v>
      </c>
      <c r="HJ26">
        <v>519.08299999999997</v>
      </c>
      <c r="HK26">
        <v>517.43200000000002</v>
      </c>
      <c r="HL26">
        <v>20.575900000000001</v>
      </c>
      <c r="HM26">
        <v>29.880800000000001</v>
      </c>
      <c r="HN26">
        <v>30.000699999999998</v>
      </c>
      <c r="HO26">
        <v>29.721900000000002</v>
      </c>
      <c r="HP26">
        <v>29.763300000000001</v>
      </c>
      <c r="HQ26">
        <v>34.012999999999998</v>
      </c>
      <c r="HR26">
        <v>41.864100000000001</v>
      </c>
      <c r="HS26">
        <v>0</v>
      </c>
      <c r="HT26">
        <v>20.5547</v>
      </c>
      <c r="HU26">
        <v>800</v>
      </c>
      <c r="HV26">
        <v>13.6434</v>
      </c>
      <c r="HW26">
        <v>100.53100000000001</v>
      </c>
      <c r="HX26">
        <v>101.741</v>
      </c>
    </row>
    <row r="27" spans="1:232" x14ac:dyDescent="0.25">
      <c r="A27">
        <v>12</v>
      </c>
      <c r="B27">
        <v>1566758752</v>
      </c>
      <c r="C27">
        <v>1339</v>
      </c>
      <c r="D27" t="s">
        <v>404</v>
      </c>
      <c r="E27" t="s">
        <v>405</v>
      </c>
      <c r="G27">
        <v>1566758752</v>
      </c>
      <c r="H27">
        <f t="shared" si="0"/>
        <v>3.0855396725476057E-3</v>
      </c>
      <c r="I27">
        <f t="shared" si="1"/>
        <v>40.119382999716379</v>
      </c>
      <c r="J27">
        <f t="shared" si="2"/>
        <v>948.58500000000004</v>
      </c>
      <c r="K27">
        <f t="shared" si="3"/>
        <v>536.12317351456375</v>
      </c>
      <c r="L27">
        <f t="shared" si="4"/>
        <v>53.555853931068164</v>
      </c>
      <c r="M27">
        <f t="shared" si="5"/>
        <v>94.758596924970007</v>
      </c>
      <c r="N27">
        <f t="shared" si="6"/>
        <v>0.17039837003550373</v>
      </c>
      <c r="O27">
        <f t="shared" si="7"/>
        <v>2.2600321873636804</v>
      </c>
      <c r="P27">
        <f t="shared" si="8"/>
        <v>0.16356917724582803</v>
      </c>
      <c r="Q27">
        <f t="shared" si="9"/>
        <v>0.10282150556054251</v>
      </c>
      <c r="R27">
        <f t="shared" si="10"/>
        <v>321.46432521556943</v>
      </c>
      <c r="S27">
        <f t="shared" si="11"/>
        <v>26.431697388239552</v>
      </c>
      <c r="T27">
        <f t="shared" si="12"/>
        <v>27.003399999999999</v>
      </c>
      <c r="U27">
        <f t="shared" si="13"/>
        <v>3.5798744789611621</v>
      </c>
      <c r="V27">
        <f t="shared" si="14"/>
        <v>54.770033349556869</v>
      </c>
      <c r="W27">
        <f t="shared" si="15"/>
        <v>1.745709515291</v>
      </c>
      <c r="X27">
        <f t="shared" si="16"/>
        <v>3.1873442620518766</v>
      </c>
      <c r="Y27">
        <f t="shared" si="17"/>
        <v>1.834164963670162</v>
      </c>
      <c r="Z27">
        <f t="shared" si="18"/>
        <v>-136.0722995593494</v>
      </c>
      <c r="AA27">
        <f t="shared" si="19"/>
        <v>-239.1775249247506</v>
      </c>
      <c r="AB27">
        <f t="shared" si="20"/>
        <v>-22.616771997512444</v>
      </c>
      <c r="AC27">
        <f t="shared" si="21"/>
        <v>-76.402271266043016</v>
      </c>
      <c r="AD27">
        <v>-4.1454374905897699E-2</v>
      </c>
      <c r="AE27">
        <v>4.6536167434569599E-2</v>
      </c>
      <c r="AF27">
        <v>3.47317267936858</v>
      </c>
      <c r="AG27">
        <v>0</v>
      </c>
      <c r="AH27">
        <v>0</v>
      </c>
      <c r="AI27">
        <f t="shared" si="22"/>
        <v>1</v>
      </c>
      <c r="AJ27">
        <f t="shared" si="23"/>
        <v>0</v>
      </c>
      <c r="AK27">
        <f t="shared" si="24"/>
        <v>53204.642395933901</v>
      </c>
      <c r="AL27">
        <v>0</v>
      </c>
      <c r="AM27">
        <v>560.67588235294102</v>
      </c>
      <c r="AN27">
        <v>2927.61</v>
      </c>
      <c r="AO27">
        <f t="shared" si="25"/>
        <v>2366.9341176470589</v>
      </c>
      <c r="AP27">
        <f t="shared" si="26"/>
        <v>0.80848682633515356</v>
      </c>
      <c r="AQ27">
        <v>-1.0916802797921701</v>
      </c>
      <c r="AR27" t="s">
        <v>406</v>
      </c>
      <c r="AS27">
        <v>752.39741176470602</v>
      </c>
      <c r="AT27">
        <v>1044.5899999999999</v>
      </c>
      <c r="AU27">
        <f t="shared" si="27"/>
        <v>0.2797198788379115</v>
      </c>
      <c r="AV27">
        <v>0.5</v>
      </c>
      <c r="AW27">
        <f t="shared" si="28"/>
        <v>1681.3233004250098</v>
      </c>
      <c r="AX27">
        <f t="shared" si="29"/>
        <v>40.119382999716379</v>
      </c>
      <c r="AY27">
        <f t="shared" si="30"/>
        <v>235.14977494112063</v>
      </c>
      <c r="AZ27">
        <f t="shared" si="31"/>
        <v>0.43214083994677338</v>
      </c>
      <c r="BA27">
        <f t="shared" si="32"/>
        <v>2.4511087944294293E-2</v>
      </c>
      <c r="BB27">
        <f t="shared" si="33"/>
        <v>1.8026402703453033</v>
      </c>
      <c r="BC27" t="s">
        <v>407</v>
      </c>
      <c r="BD27">
        <v>593.17999999999995</v>
      </c>
      <c r="BE27">
        <f t="shared" si="34"/>
        <v>451.40999999999997</v>
      </c>
      <c r="BF27">
        <f t="shared" si="35"/>
        <v>0.64728869151169433</v>
      </c>
      <c r="BG27">
        <f t="shared" si="36"/>
        <v>0.80662945558444676</v>
      </c>
      <c r="BH27">
        <f t="shared" si="37"/>
        <v>0.60381083663362667</v>
      </c>
      <c r="BI27">
        <f t="shared" si="38"/>
        <v>0.79555235017351811</v>
      </c>
      <c r="BJ27">
        <v>1722</v>
      </c>
      <c r="BK27">
        <v>300</v>
      </c>
      <c r="BL27">
        <v>300</v>
      </c>
      <c r="BM27">
        <v>300</v>
      </c>
      <c r="BN27">
        <v>10193.799999999999</v>
      </c>
      <c r="BO27">
        <v>946.74599999999998</v>
      </c>
      <c r="BP27">
        <v>-6.7931800000000002E-3</v>
      </c>
      <c r="BQ27">
        <v>-5.0368700000000004</v>
      </c>
      <c r="BR27" t="s">
        <v>345</v>
      </c>
      <c r="BS27" t="s">
        <v>345</v>
      </c>
      <c r="BT27" t="s">
        <v>345</v>
      </c>
      <c r="BU27" t="s">
        <v>345</v>
      </c>
      <c r="BV27" t="s">
        <v>345</v>
      </c>
      <c r="BW27" t="s">
        <v>345</v>
      </c>
      <c r="BX27" t="s">
        <v>345</v>
      </c>
      <c r="BY27" t="s">
        <v>345</v>
      </c>
      <c r="BZ27" t="s">
        <v>345</v>
      </c>
      <c r="CA27" t="s">
        <v>345</v>
      </c>
      <c r="CB27">
        <f t="shared" si="39"/>
        <v>2000.15</v>
      </c>
      <c r="CC27">
        <f t="shared" si="40"/>
        <v>1681.3233004250098</v>
      </c>
      <c r="CD27">
        <f t="shared" si="41"/>
        <v>0.84059860531710606</v>
      </c>
      <c r="CE27">
        <f t="shared" si="42"/>
        <v>0.19119721063421219</v>
      </c>
      <c r="CF27">
        <v>6</v>
      </c>
      <c r="CG27">
        <v>0.5</v>
      </c>
      <c r="CH27" t="s">
        <v>346</v>
      </c>
      <c r="CI27">
        <v>1566758752</v>
      </c>
      <c r="CJ27">
        <v>948.58500000000004</v>
      </c>
      <c r="CK27">
        <v>1000.23</v>
      </c>
      <c r="CL27">
        <v>17.4755</v>
      </c>
      <c r="CM27">
        <v>13.8383</v>
      </c>
      <c r="CN27">
        <v>500.10199999999998</v>
      </c>
      <c r="CO27">
        <v>99.794600000000003</v>
      </c>
      <c r="CP27">
        <v>0.100082</v>
      </c>
      <c r="CQ27">
        <v>25.040400000000002</v>
      </c>
      <c r="CR27">
        <v>27.003399999999999</v>
      </c>
      <c r="CS27">
        <v>999.9</v>
      </c>
      <c r="CT27">
        <v>0</v>
      </c>
      <c r="CU27">
        <v>0</v>
      </c>
      <c r="CV27">
        <v>10017.5</v>
      </c>
      <c r="CW27">
        <v>0</v>
      </c>
      <c r="CX27">
        <v>1874.62</v>
      </c>
      <c r="CY27">
        <v>-51.645299999999999</v>
      </c>
      <c r="CZ27">
        <v>965.45699999999999</v>
      </c>
      <c r="DA27">
        <v>1014.27</v>
      </c>
      <c r="DB27">
        <v>3.6372900000000001</v>
      </c>
      <c r="DC27">
        <v>954.66700000000003</v>
      </c>
      <c r="DD27">
        <v>1000.23</v>
      </c>
      <c r="DE27">
        <v>17.704499999999999</v>
      </c>
      <c r="DF27">
        <v>13.8383</v>
      </c>
      <c r="DG27">
        <v>1.74397</v>
      </c>
      <c r="DH27">
        <v>1.3809800000000001</v>
      </c>
      <c r="DI27">
        <v>15.2934</v>
      </c>
      <c r="DJ27">
        <v>11.7104</v>
      </c>
      <c r="DK27">
        <v>2000.15</v>
      </c>
      <c r="DL27">
        <v>0.97999800000000004</v>
      </c>
      <c r="DM27">
        <v>2.00024E-2</v>
      </c>
      <c r="DN27">
        <v>0</v>
      </c>
      <c r="DO27">
        <v>752.23299999999995</v>
      </c>
      <c r="DP27">
        <v>4.9992900000000002</v>
      </c>
      <c r="DQ27">
        <v>19535.8</v>
      </c>
      <c r="DR27">
        <v>17315.7</v>
      </c>
      <c r="DS27">
        <v>47.25</v>
      </c>
      <c r="DT27">
        <v>48.061999999999998</v>
      </c>
      <c r="DU27">
        <v>47.625</v>
      </c>
      <c r="DV27">
        <v>48.25</v>
      </c>
      <c r="DW27">
        <v>49</v>
      </c>
      <c r="DX27">
        <v>1955.24</v>
      </c>
      <c r="DY27">
        <v>39.909999999999997</v>
      </c>
      <c r="DZ27">
        <v>0</v>
      </c>
      <c r="EA27">
        <v>141.80000019073501</v>
      </c>
      <c r="EB27">
        <v>752.39741176470602</v>
      </c>
      <c r="EC27">
        <v>-1.9421568608326201</v>
      </c>
      <c r="ED27">
        <v>-136.838237613422</v>
      </c>
      <c r="EE27">
        <v>19566.9941176471</v>
      </c>
      <c r="EF27">
        <v>10</v>
      </c>
      <c r="EG27">
        <v>1566758702</v>
      </c>
      <c r="EH27" t="s">
        <v>408</v>
      </c>
      <c r="EI27">
        <v>74</v>
      </c>
      <c r="EJ27">
        <v>-6.0819999999999999</v>
      </c>
      <c r="EK27">
        <v>-0.22900000000000001</v>
      </c>
      <c r="EL27">
        <v>1000</v>
      </c>
      <c r="EM27">
        <v>14</v>
      </c>
      <c r="EN27">
        <v>0.06</v>
      </c>
      <c r="EO27">
        <v>0.02</v>
      </c>
      <c r="EP27">
        <v>39.878521096873897</v>
      </c>
      <c r="EQ27">
        <v>7.6863120081850103E-2</v>
      </c>
      <c r="ER27">
        <v>9.0351839291925695E-2</v>
      </c>
      <c r="ES27">
        <v>1</v>
      </c>
      <c r="ET27">
        <v>0.178518733764713</v>
      </c>
      <c r="EU27">
        <v>-3.2362382166774797E-2</v>
      </c>
      <c r="EV27">
        <v>3.3571238716910601E-3</v>
      </c>
      <c r="EW27">
        <v>1</v>
      </c>
      <c r="EX27">
        <v>2</v>
      </c>
      <c r="EY27">
        <v>2</v>
      </c>
      <c r="EZ27" t="s">
        <v>348</v>
      </c>
      <c r="FA27">
        <v>2.9338000000000002</v>
      </c>
      <c r="FB27">
        <v>2.6376300000000001</v>
      </c>
      <c r="FC27">
        <v>0.16574900000000001</v>
      </c>
      <c r="FD27">
        <v>0.173259</v>
      </c>
      <c r="FE27">
        <v>8.7253700000000003E-2</v>
      </c>
      <c r="FF27">
        <v>7.3751700000000003E-2</v>
      </c>
      <c r="FG27">
        <v>29700.799999999999</v>
      </c>
      <c r="FH27">
        <v>25791.7</v>
      </c>
      <c r="FI27">
        <v>30965.8</v>
      </c>
      <c r="FJ27">
        <v>27353.8</v>
      </c>
      <c r="FK27">
        <v>39645.9</v>
      </c>
      <c r="FL27">
        <v>38312.300000000003</v>
      </c>
      <c r="FM27">
        <v>43457.2</v>
      </c>
      <c r="FN27">
        <v>42230.7</v>
      </c>
      <c r="FO27">
        <v>1.9804999999999999</v>
      </c>
      <c r="FP27">
        <v>1.88635</v>
      </c>
      <c r="FQ27">
        <v>5.69671E-2</v>
      </c>
      <c r="FR27">
        <v>0</v>
      </c>
      <c r="FS27">
        <v>26.071100000000001</v>
      </c>
      <c r="FT27">
        <v>999.9</v>
      </c>
      <c r="FU27">
        <v>43.194000000000003</v>
      </c>
      <c r="FV27">
        <v>33.264000000000003</v>
      </c>
      <c r="FW27">
        <v>22.192</v>
      </c>
      <c r="FX27">
        <v>59.378599999999999</v>
      </c>
      <c r="FY27">
        <v>40.3125</v>
      </c>
      <c r="FZ27">
        <v>1</v>
      </c>
      <c r="GA27">
        <v>0.214195</v>
      </c>
      <c r="GB27">
        <v>4.4884599999999999</v>
      </c>
      <c r="GC27">
        <v>20.303699999999999</v>
      </c>
      <c r="GD27">
        <v>5.2389999999999999</v>
      </c>
      <c r="GE27">
        <v>12.065799999999999</v>
      </c>
      <c r="GF27">
        <v>4.9710000000000001</v>
      </c>
      <c r="GG27">
        <v>3.2902300000000002</v>
      </c>
      <c r="GH27">
        <v>9999</v>
      </c>
      <c r="GI27">
        <v>9999</v>
      </c>
      <c r="GJ27">
        <v>9999</v>
      </c>
      <c r="GK27">
        <v>452.7</v>
      </c>
      <c r="GL27">
        <v>1.8869</v>
      </c>
      <c r="GM27">
        <v>1.8829899999999999</v>
      </c>
      <c r="GN27">
        <v>1.88154</v>
      </c>
      <c r="GO27">
        <v>1.88218</v>
      </c>
      <c r="GP27">
        <v>1.8775900000000001</v>
      </c>
      <c r="GQ27">
        <v>1.8794500000000001</v>
      </c>
      <c r="GR27">
        <v>1.8788100000000001</v>
      </c>
      <c r="GS27">
        <v>1.8858299999999999</v>
      </c>
      <c r="GT27" t="s">
        <v>349</v>
      </c>
      <c r="GU27" t="s">
        <v>19</v>
      </c>
      <c r="GV27" t="s">
        <v>19</v>
      </c>
      <c r="GW27" t="s">
        <v>19</v>
      </c>
      <c r="GX27" t="s">
        <v>350</v>
      </c>
      <c r="GY27" t="s">
        <v>351</v>
      </c>
      <c r="GZ27" t="s">
        <v>352</v>
      </c>
      <c r="HA27" t="s">
        <v>352</v>
      </c>
      <c r="HB27" t="s">
        <v>352</v>
      </c>
      <c r="HC27" t="s">
        <v>352</v>
      </c>
      <c r="HD27">
        <v>0</v>
      </c>
      <c r="HE27">
        <v>100</v>
      </c>
      <c r="HF27">
        <v>100</v>
      </c>
      <c r="HG27">
        <v>-6.0819999999999999</v>
      </c>
      <c r="HH27">
        <v>-0.22900000000000001</v>
      </c>
      <c r="HI27">
        <v>2</v>
      </c>
      <c r="HJ27">
        <v>518.68700000000001</v>
      </c>
      <c r="HK27">
        <v>517.23599999999999</v>
      </c>
      <c r="HL27">
        <v>19.988800000000001</v>
      </c>
      <c r="HM27">
        <v>30.070599999999999</v>
      </c>
      <c r="HN27">
        <v>30.0016</v>
      </c>
      <c r="HO27">
        <v>29.903500000000001</v>
      </c>
      <c r="HP27">
        <v>29.942</v>
      </c>
      <c r="HQ27">
        <v>40.803699999999999</v>
      </c>
      <c r="HR27">
        <v>42.391500000000001</v>
      </c>
      <c r="HS27">
        <v>0</v>
      </c>
      <c r="HT27">
        <v>19.942699999999999</v>
      </c>
      <c r="HU27">
        <v>1000</v>
      </c>
      <c r="HV27">
        <v>13.925599999999999</v>
      </c>
      <c r="HW27">
        <v>100.494</v>
      </c>
      <c r="HX27">
        <v>101.71599999999999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28610</cp:lastModifiedBy>
  <dcterms:created xsi:type="dcterms:W3CDTF">2019-08-24T13:45:27Z</dcterms:created>
  <dcterms:modified xsi:type="dcterms:W3CDTF">2019-08-27T23:57:14Z</dcterms:modified>
</cp:coreProperties>
</file>