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 Fall\A-Ci curve\"/>
    </mc:Choice>
  </mc:AlternateContent>
  <xr:revisionPtr revIDLastSave="0" documentId="13_ncr:1_{FD5EAD3A-CE9B-427F-BD72-9D592C7E1B7A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Measurements" sheetId="1" r:id="rId1"/>
    <sheet name="Remark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E27" i="1" l="1"/>
  <c r="CD27" i="1"/>
  <c r="CB27" i="1"/>
  <c r="BI27" i="1"/>
  <c r="BH27" i="1"/>
  <c r="BG27" i="1"/>
  <c r="BF27" i="1"/>
  <c r="BE27" i="1"/>
  <c r="AZ27" i="1" s="1"/>
  <c r="BB27" i="1"/>
  <c r="AU27" i="1"/>
  <c r="AO27" i="1"/>
  <c r="AP27" i="1" s="1"/>
  <c r="AK27" i="1"/>
  <c r="AI27" i="1" s="1"/>
  <c r="X27" i="1"/>
  <c r="W27" i="1"/>
  <c r="O27" i="1"/>
  <c r="CE26" i="1"/>
  <c r="CD26" i="1"/>
  <c r="CC26" i="1"/>
  <c r="AW26" i="1" s="1"/>
  <c r="CB26" i="1"/>
  <c r="BI26" i="1"/>
  <c r="BH26" i="1"/>
  <c r="BG26" i="1"/>
  <c r="BF26" i="1"/>
  <c r="BE26" i="1"/>
  <c r="AZ26" i="1" s="1"/>
  <c r="BB26" i="1"/>
  <c r="AU26" i="1"/>
  <c r="AY26" i="1" s="1"/>
  <c r="AO26" i="1"/>
  <c r="AP26" i="1" s="1"/>
  <c r="AK26" i="1"/>
  <c r="AI26" i="1" s="1"/>
  <c r="X26" i="1"/>
  <c r="V26" i="1" s="1"/>
  <c r="W26" i="1"/>
  <c r="O26" i="1"/>
  <c r="CE25" i="1"/>
  <c r="CD25" i="1"/>
  <c r="CB25" i="1"/>
  <c r="CC25" i="1" s="1"/>
  <c r="BI25" i="1"/>
  <c r="BH25" i="1"/>
  <c r="BG25" i="1"/>
  <c r="BF25" i="1"/>
  <c r="BE25" i="1"/>
  <c r="BB25" i="1"/>
  <c r="AZ25" i="1"/>
  <c r="AU25" i="1"/>
  <c r="AO25" i="1"/>
  <c r="AP25" i="1" s="1"/>
  <c r="AK25" i="1"/>
  <c r="AI25" i="1" s="1"/>
  <c r="H25" i="1" s="1"/>
  <c r="X25" i="1"/>
  <c r="W25" i="1"/>
  <c r="V25" i="1" s="1"/>
  <c r="O25" i="1"/>
  <c r="CE24" i="1"/>
  <c r="CD24" i="1"/>
  <c r="CB24" i="1"/>
  <c r="BI24" i="1"/>
  <c r="BH24" i="1"/>
  <c r="BG24" i="1"/>
  <c r="BF24" i="1"/>
  <c r="BE24" i="1"/>
  <c r="AZ24" i="1" s="1"/>
  <c r="BB24" i="1"/>
  <c r="AU24" i="1"/>
  <c r="AO24" i="1"/>
  <c r="AP24" i="1" s="1"/>
  <c r="AK24" i="1"/>
  <c r="AI24" i="1" s="1"/>
  <c r="J24" i="1" s="1"/>
  <c r="X24" i="1"/>
  <c r="V24" i="1" s="1"/>
  <c r="W24" i="1"/>
  <c r="O24" i="1"/>
  <c r="CE23" i="1"/>
  <c r="CD23" i="1"/>
  <c r="CB23" i="1"/>
  <c r="BI23" i="1"/>
  <c r="BH23" i="1"/>
  <c r="BG23" i="1"/>
  <c r="BF23" i="1"/>
  <c r="BE23" i="1"/>
  <c r="AZ23" i="1" s="1"/>
  <c r="BB23" i="1"/>
  <c r="AU23" i="1"/>
  <c r="AO23" i="1"/>
  <c r="AP23" i="1" s="1"/>
  <c r="AK23" i="1"/>
  <c r="AI23" i="1"/>
  <c r="M23" i="1" s="1"/>
  <c r="X23" i="1"/>
  <c r="W23" i="1"/>
  <c r="V23" i="1" s="1"/>
  <c r="O23" i="1"/>
  <c r="CE22" i="1"/>
  <c r="CD22" i="1"/>
  <c r="CB22" i="1"/>
  <c r="CC22" i="1" s="1"/>
  <c r="BI22" i="1"/>
  <c r="BH22" i="1"/>
  <c r="BG22" i="1"/>
  <c r="BF22" i="1"/>
  <c r="BE22" i="1"/>
  <c r="AZ22" i="1" s="1"/>
  <c r="BB22" i="1"/>
  <c r="AU22" i="1"/>
  <c r="AO22" i="1"/>
  <c r="AP22" i="1" s="1"/>
  <c r="AK22" i="1"/>
  <c r="AI22" i="1" s="1"/>
  <c r="X22" i="1"/>
  <c r="W22" i="1"/>
  <c r="V22" i="1" s="1"/>
  <c r="O22" i="1"/>
  <c r="CE21" i="1"/>
  <c r="CD21" i="1"/>
  <c r="CB21" i="1"/>
  <c r="CC21" i="1" s="1"/>
  <c r="BI21" i="1"/>
  <c r="BH21" i="1"/>
  <c r="BG21" i="1"/>
  <c r="BF21" i="1"/>
  <c r="BE21" i="1"/>
  <c r="AZ21" i="1" s="1"/>
  <c r="BB21" i="1"/>
  <c r="AU21" i="1"/>
  <c r="AP21" i="1"/>
  <c r="AO21" i="1"/>
  <c r="AK21" i="1"/>
  <c r="AI21" i="1"/>
  <c r="I21" i="1" s="1"/>
  <c r="AX21" i="1" s="1"/>
  <c r="X21" i="1"/>
  <c r="W21" i="1"/>
  <c r="O21" i="1"/>
  <c r="M21" i="1"/>
  <c r="CE20" i="1"/>
  <c r="CD20" i="1"/>
  <c r="CC20" i="1"/>
  <c r="R20" i="1" s="1"/>
  <c r="CB20" i="1"/>
  <c r="BI20" i="1"/>
  <c r="BH20" i="1"/>
  <c r="BG20" i="1"/>
  <c r="BF20" i="1"/>
  <c r="BE20" i="1"/>
  <c r="AZ20" i="1" s="1"/>
  <c r="BB20" i="1"/>
  <c r="AU20" i="1"/>
  <c r="AP20" i="1"/>
  <c r="AO20" i="1"/>
  <c r="AK20" i="1"/>
  <c r="AI20" i="1" s="1"/>
  <c r="X20" i="1"/>
  <c r="W20" i="1"/>
  <c r="O20" i="1"/>
  <c r="CE19" i="1"/>
  <c r="CD19" i="1"/>
  <c r="CC19" i="1" s="1"/>
  <c r="AW19" i="1" s="1"/>
  <c r="CB19" i="1"/>
  <c r="BI19" i="1"/>
  <c r="BH19" i="1"/>
  <c r="BG19" i="1"/>
  <c r="BF19" i="1"/>
  <c r="BE19" i="1"/>
  <c r="AZ19" i="1" s="1"/>
  <c r="BB19" i="1"/>
  <c r="AU19" i="1"/>
  <c r="AO19" i="1"/>
  <c r="AP19" i="1" s="1"/>
  <c r="AK19" i="1"/>
  <c r="AI19" i="1" s="1"/>
  <c r="X19" i="1"/>
  <c r="W19" i="1"/>
  <c r="V19" i="1" s="1"/>
  <c r="O19" i="1"/>
  <c r="CE18" i="1"/>
  <c r="CD18" i="1"/>
  <c r="CB18" i="1"/>
  <c r="CC18" i="1" s="1"/>
  <c r="AW18" i="1" s="1"/>
  <c r="BI18" i="1"/>
  <c r="BH18" i="1"/>
  <c r="BG18" i="1"/>
  <c r="BF18" i="1"/>
  <c r="BE18" i="1"/>
  <c r="AZ18" i="1" s="1"/>
  <c r="BB18" i="1"/>
  <c r="AU18" i="1"/>
  <c r="AP18" i="1"/>
  <c r="AO18" i="1"/>
  <c r="AK18" i="1"/>
  <c r="AI18" i="1" s="1"/>
  <c r="AJ18" i="1" s="1"/>
  <c r="X18" i="1"/>
  <c r="W18" i="1"/>
  <c r="V18" i="1" s="1"/>
  <c r="O18" i="1"/>
  <c r="CE17" i="1"/>
  <c r="CD17" i="1"/>
  <c r="CB17" i="1"/>
  <c r="CC17" i="1" s="1"/>
  <c r="BI17" i="1"/>
  <c r="BH17" i="1"/>
  <c r="BG17" i="1"/>
  <c r="BF17" i="1"/>
  <c r="BE17" i="1"/>
  <c r="AZ17" i="1" s="1"/>
  <c r="BB17" i="1"/>
  <c r="AU17" i="1"/>
  <c r="AO17" i="1"/>
  <c r="AP17" i="1" s="1"/>
  <c r="AK17" i="1"/>
  <c r="AI17" i="1"/>
  <c r="I17" i="1" s="1"/>
  <c r="AX17" i="1" s="1"/>
  <c r="X17" i="1"/>
  <c r="V17" i="1" s="1"/>
  <c r="W17" i="1"/>
  <c r="O17" i="1"/>
  <c r="AY18" i="1" l="1"/>
  <c r="V21" i="1"/>
  <c r="CC23" i="1"/>
  <c r="V27" i="1"/>
  <c r="I23" i="1"/>
  <c r="AX23" i="1" s="1"/>
  <c r="BA23" i="1" s="1"/>
  <c r="CC24" i="1"/>
  <c r="AJ21" i="1"/>
  <c r="CC27" i="1"/>
  <c r="R27" i="1" s="1"/>
  <c r="V20" i="1"/>
  <c r="J21" i="1"/>
  <c r="J20" i="1"/>
  <c r="I20" i="1"/>
  <c r="AX20" i="1" s="1"/>
  <c r="AJ20" i="1"/>
  <c r="H20" i="1"/>
  <c r="M20" i="1"/>
  <c r="AW22" i="1"/>
  <c r="AY22" i="1" s="1"/>
  <c r="R22" i="1"/>
  <c r="AW23" i="1"/>
  <c r="AY23" i="1" s="1"/>
  <c r="R23" i="1"/>
  <c r="Z25" i="1"/>
  <c r="R24" i="1"/>
  <c r="AW24" i="1"/>
  <c r="AY24" i="1" s="1"/>
  <c r="M26" i="1"/>
  <c r="J26" i="1"/>
  <c r="H26" i="1"/>
  <c r="I26" i="1"/>
  <c r="AX26" i="1" s="1"/>
  <c r="BA26" i="1" s="1"/>
  <c r="AJ26" i="1"/>
  <c r="J27" i="1"/>
  <c r="I27" i="1"/>
  <c r="AX27" i="1" s="1"/>
  <c r="H27" i="1"/>
  <c r="AJ27" i="1"/>
  <c r="M27" i="1"/>
  <c r="S20" i="1"/>
  <c r="T20" i="1" s="1"/>
  <c r="R17" i="1"/>
  <c r="AW17" i="1"/>
  <c r="AY17" i="1" s="1"/>
  <c r="I22" i="1"/>
  <c r="AX22" i="1" s="1"/>
  <c r="H22" i="1"/>
  <c r="AJ22" i="1"/>
  <c r="M22" i="1"/>
  <c r="J22" i="1"/>
  <c r="AW25" i="1"/>
  <c r="AY25" i="1" s="1"/>
  <c r="R25" i="1"/>
  <c r="AY19" i="1"/>
  <c r="M19" i="1"/>
  <c r="J19" i="1"/>
  <c r="H19" i="1"/>
  <c r="I19" i="1"/>
  <c r="AX19" i="1" s="1"/>
  <c r="BA19" i="1" s="1"/>
  <c r="AJ19" i="1"/>
  <c r="AW21" i="1"/>
  <c r="AY21" i="1" s="1"/>
  <c r="R21" i="1"/>
  <c r="J17" i="1"/>
  <c r="I18" i="1"/>
  <c r="AX18" i="1" s="1"/>
  <c r="BA18" i="1" s="1"/>
  <c r="H21" i="1"/>
  <c r="AJ23" i="1"/>
  <c r="I25" i="1"/>
  <c r="AX25" i="1" s="1"/>
  <c r="H18" i="1"/>
  <c r="M17" i="1"/>
  <c r="J18" i="1"/>
  <c r="R18" i="1"/>
  <c r="AW20" i="1"/>
  <c r="AY20" i="1" s="1"/>
  <c r="H23" i="1"/>
  <c r="M24" i="1"/>
  <c r="J25" i="1"/>
  <c r="AJ17" i="1"/>
  <c r="J23" i="1"/>
  <c r="AJ24" i="1"/>
  <c r="H17" i="1"/>
  <c r="M18" i="1"/>
  <c r="R19" i="1"/>
  <c r="H24" i="1"/>
  <c r="M25" i="1"/>
  <c r="R26" i="1"/>
  <c r="I24" i="1"/>
  <c r="AX24" i="1" s="1"/>
  <c r="BA24" i="1" s="1"/>
  <c r="AJ25" i="1"/>
  <c r="BA22" i="1" l="1"/>
  <c r="BA25" i="1"/>
  <c r="AW27" i="1"/>
  <c r="AY27" i="1" s="1"/>
  <c r="Z26" i="1"/>
  <c r="BA21" i="1"/>
  <c r="S22" i="1"/>
  <c r="T22" i="1" s="1"/>
  <c r="P22" i="1" s="1"/>
  <c r="N22" i="1" s="1"/>
  <c r="Q22" i="1" s="1"/>
  <c r="K22" i="1" s="1"/>
  <c r="L22" i="1" s="1"/>
  <c r="Z17" i="1"/>
  <c r="S18" i="1"/>
  <c r="T18" i="1" s="1"/>
  <c r="S27" i="1"/>
  <c r="T27" i="1" s="1"/>
  <c r="S21" i="1"/>
  <c r="T21" i="1" s="1"/>
  <c r="Z22" i="1"/>
  <c r="Z27" i="1"/>
  <c r="P27" i="1"/>
  <c r="N27" i="1" s="1"/>
  <c r="Q27" i="1" s="1"/>
  <c r="K27" i="1" s="1"/>
  <c r="L27" i="1" s="1"/>
  <c r="BA17" i="1"/>
  <c r="S26" i="1"/>
  <c r="T26" i="1" s="1"/>
  <c r="Z18" i="1"/>
  <c r="P18" i="1"/>
  <c r="N18" i="1" s="1"/>
  <c r="Q18" i="1" s="1"/>
  <c r="K18" i="1" s="1"/>
  <c r="L18" i="1" s="1"/>
  <c r="S25" i="1"/>
  <c r="T25" i="1" s="1"/>
  <c r="BA27" i="1"/>
  <c r="Z20" i="1"/>
  <c r="P20" i="1"/>
  <c r="N20" i="1" s="1"/>
  <c r="Q20" i="1" s="1"/>
  <c r="K20" i="1" s="1"/>
  <c r="L20" i="1" s="1"/>
  <c r="S17" i="1"/>
  <c r="T17" i="1" s="1"/>
  <c r="P17" i="1" s="1"/>
  <c r="N17" i="1" s="1"/>
  <c r="Q17" i="1" s="1"/>
  <c r="K17" i="1" s="1"/>
  <c r="L17" i="1" s="1"/>
  <c r="S24" i="1"/>
  <c r="T24" i="1" s="1"/>
  <c r="P24" i="1" s="1"/>
  <c r="N24" i="1" s="1"/>
  <c r="Q24" i="1" s="1"/>
  <c r="K24" i="1" s="1"/>
  <c r="L24" i="1" s="1"/>
  <c r="S23" i="1"/>
  <c r="T23" i="1" s="1"/>
  <c r="Z24" i="1"/>
  <c r="Z19" i="1"/>
  <c r="U20" i="1"/>
  <c r="Y20" i="1" s="1"/>
  <c r="AB20" i="1"/>
  <c r="BA20" i="1"/>
  <c r="S19" i="1"/>
  <c r="T19" i="1" s="1"/>
  <c r="P19" i="1" s="1"/>
  <c r="N19" i="1" s="1"/>
  <c r="Q19" i="1" s="1"/>
  <c r="K19" i="1" s="1"/>
  <c r="L19" i="1" s="1"/>
  <c r="Z23" i="1"/>
  <c r="P23" i="1"/>
  <c r="N23" i="1" s="1"/>
  <c r="Q23" i="1" s="1"/>
  <c r="K23" i="1" s="1"/>
  <c r="L23" i="1" s="1"/>
  <c r="Z21" i="1"/>
  <c r="AA20" i="1"/>
  <c r="U21" i="1" l="1"/>
  <c r="Y21" i="1" s="1"/>
  <c r="AB21" i="1"/>
  <c r="AA21" i="1"/>
  <c r="U23" i="1"/>
  <c r="Y23" i="1" s="1"/>
  <c r="AB23" i="1"/>
  <c r="AA23" i="1"/>
  <c r="AB22" i="1"/>
  <c r="AC22" i="1" s="1"/>
  <c r="U22" i="1"/>
  <c r="Y22" i="1" s="1"/>
  <c r="AA22" i="1"/>
  <c r="U27" i="1"/>
  <c r="Y27" i="1" s="1"/>
  <c r="AB27" i="1"/>
  <c r="AA27" i="1"/>
  <c r="U26" i="1"/>
  <c r="Y26" i="1" s="1"/>
  <c r="AB26" i="1"/>
  <c r="AA26" i="1"/>
  <c r="AC20" i="1"/>
  <c r="AA24" i="1"/>
  <c r="U24" i="1"/>
  <c r="Y24" i="1" s="1"/>
  <c r="AB24" i="1"/>
  <c r="U25" i="1"/>
  <c r="Y25" i="1" s="1"/>
  <c r="AA25" i="1"/>
  <c r="AB25" i="1"/>
  <c r="P25" i="1"/>
  <c r="N25" i="1" s="1"/>
  <c r="Q25" i="1" s="1"/>
  <c r="K25" i="1" s="1"/>
  <c r="L25" i="1" s="1"/>
  <c r="P26" i="1"/>
  <c r="N26" i="1" s="1"/>
  <c r="Q26" i="1" s="1"/>
  <c r="K26" i="1" s="1"/>
  <c r="L26" i="1" s="1"/>
  <c r="AB19" i="1"/>
  <c r="U19" i="1"/>
  <c r="Y19" i="1" s="1"/>
  <c r="AA19" i="1"/>
  <c r="P21" i="1"/>
  <c r="N21" i="1" s="1"/>
  <c r="Q21" i="1" s="1"/>
  <c r="K21" i="1" s="1"/>
  <c r="L21" i="1" s="1"/>
  <c r="AA17" i="1"/>
  <c r="U17" i="1"/>
  <c r="Y17" i="1" s="1"/>
  <c r="AB17" i="1"/>
  <c r="AA18" i="1"/>
  <c r="U18" i="1"/>
  <c r="Y18" i="1" s="1"/>
  <c r="AB18" i="1"/>
  <c r="AC19" i="1" l="1"/>
  <c r="AC24" i="1"/>
  <c r="AC27" i="1"/>
  <c r="AC18" i="1"/>
  <c r="AC23" i="1"/>
  <c r="AC21" i="1"/>
  <c r="AC17" i="1"/>
  <c r="AC25" i="1"/>
  <c r="AC26" i="1"/>
</calcChain>
</file>

<file path=xl/sharedStrings.xml><?xml version="1.0" encoding="utf-8"?>
<sst xmlns="http://schemas.openxmlformats.org/spreadsheetml/2006/main" count="1989" uniqueCount="410">
  <si>
    <t>File opened</t>
  </si>
  <si>
    <t>2019-08-24 13:50:59</t>
  </si>
  <si>
    <t>Console s/n</t>
  </si>
  <si>
    <t>68C-571070</t>
  </si>
  <si>
    <t>Console ver</t>
  </si>
  <si>
    <t>Bluestem v.1.3.17</t>
  </si>
  <si>
    <t>Scripts ver</t>
  </si>
  <si>
    <t>2018.12  1.3.16, Nov 2018</t>
  </si>
  <si>
    <t>Head s/n</t>
  </si>
  <si>
    <t>68H-581070</t>
  </si>
  <si>
    <t>Head ver</t>
  </si>
  <si>
    <t>1.3.1</t>
  </si>
  <si>
    <t>Head cal</t>
  </si>
  <si>
    <t>{"h2oaspan1": "1.00598", "h2obspanconc2": "0", "oxygen": "21", "h2oaspan2": "0", "co2bspan1": "0.992007", "chamberpressurezero": "2.53755", "h2obspan2": "0", "co2aspanconc1": "1002", "co2bspan2": "0", "co2aspan2b": "0.165517", "co2bzero": "0.872422", "ssb_ref": "34205.2", "flowazero": "0.33817", "tbzero": "0.198231", "co2bspan2a": "0.16939", "h2oaspan2b": "0.0647945", "co2bspanconc1": "1002", "h2obzero": "1.0183", "co2aspan2": "0", "flowmeterzero": "0.981454", "co2aspan1": "0.992053", "h2obspan2b": "0.0655711", "h2oazero": "0.998443", "co2aspan2a": "0.166843", "ssa_ref": "37028.5", "h2oaspanconc1": "12.16", "co2azero": "0.867142", "tazero": "0.0966816", "h2oaspan2a": "0.0644093", "co2bspan2b": "0.168036", "h2obspan1": "1.00213", "co2bspanconc2": "0", "co2aspanconc2": "0", "flowbzero": "0.29166", "h2oaspanconc2": "0", "h2obspanconc1": "12.16", "h2obspan2a": "0.065432"}</t>
  </si>
  <si>
    <t>Chamber type</t>
  </si>
  <si>
    <t>6800-01</t>
  </si>
  <si>
    <t>Chamber s/n</t>
  </si>
  <si>
    <t>MPF-551068</t>
  </si>
  <si>
    <t>Chamber rev</t>
  </si>
  <si>
    <t>0</t>
  </si>
  <si>
    <t>Chamber cal</t>
  </si>
  <si>
    <t>Fluorometer</t>
  </si>
  <si>
    <t>Flr. Version</t>
  </si>
  <si>
    <t>13:50:59</t>
  </si>
  <si>
    <t>Stability Definition:	gsw (GasEx): Slp&lt;0.1 Std&lt;1 Per=15	A (GasEx): Slp&lt;0.1 Std&lt;1 Per=15</t>
  </si>
  <si>
    <t>SysConst</t>
  </si>
  <si>
    <t>AvgTime</t>
  </si>
  <si>
    <t>Oxygen</t>
  </si>
  <si>
    <t>Chamber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</si>
  <si>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</si>
  <si>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</si>
  <si>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</si>
  <si>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</si>
  <si>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</si>
  <si>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</si>
  <si>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</si>
  <si>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</si>
  <si>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</si>
  <si>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</si>
  <si>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</si>
  <si>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</si>
  <si>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</si>
  <si>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</si>
  <si>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</si>
  <si>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</si>
  <si>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</si>
  <si>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</si>
  <si>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</si>
  <si>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</si>
  <si>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</si>
  <si>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</si>
  <si>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</si>
  <si>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</si>
  <si>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</si>
  <si>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</si>
  <si>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</si>
  <si>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</si>
  <si>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</si>
  <si>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</si>
  <si>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</si>
  <si>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</si>
  <si>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</si>
  <si>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</si>
  <si>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</si>
  <si>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</si>
  <si>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</si>
  <si>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</si>
  <si>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4.40578 82.1385 390.411 631.009 879.38 1075.48 1264.06 1428.57</t>
  </si>
  <si>
    <t>Fs_true</t>
  </si>
  <si>
    <t>-0.298014 99.4506 402.969 601.121 800.954 1001.02 1200.33 1401.42</t>
  </si>
  <si>
    <t>leak_wt</t>
  </si>
  <si>
    <t>Sys</t>
  </si>
  <si>
    <t>UserDefVar</t>
  </si>
  <si>
    <t>GasEx</t>
  </si>
  <si>
    <t>Leak</t>
  </si>
  <si>
    <t>FLR</t>
  </si>
  <si>
    <t>MPF</t>
  </si>
  <si>
    <t>FastKntcs</t>
  </si>
  <si>
    <t>LeafQ</t>
  </si>
  <si>
    <t>Meas</t>
  </si>
  <si>
    <t>Meas2</t>
  </si>
  <si>
    <t>FlrLS</t>
  </si>
  <si>
    <t>FlrStats</t>
  </si>
  <si>
    <t>Match</t>
  </si>
  <si>
    <t>Stability</t>
  </si>
  <si>
    <t>Raw</t>
  </si>
  <si>
    <t>Status2</t>
  </si>
  <si>
    <t>Auxiliary</t>
  </si>
  <si>
    <t>Status</t>
  </si>
  <si>
    <t>obs</t>
  </si>
  <si>
    <t>time</t>
  </si>
  <si>
    <t>elapsed</t>
  </si>
  <si>
    <t>date</t>
  </si>
  <si>
    <t>hhmmss</t>
  </si>
  <si>
    <t>newDef_0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</si>
  <si>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</si>
  <si>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</si>
  <si>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</si>
  <si>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</si>
  <si>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</si>
  <si>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</si>
  <si>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</si>
  <si>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</si>
  <si>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</si>
  <si>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</si>
  <si>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</si>
  <si>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</si>
  <si>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</si>
  <si>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</si>
  <si>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</si>
  <si>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</si>
  <si>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</si>
  <si>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</si>
  <si>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</si>
  <si>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</si>
  <si>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</si>
  <si>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</si>
  <si>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</si>
  <si>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</si>
  <si>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</si>
  <si>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</si>
  <si>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</si>
  <si>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</si>
  <si>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</si>
  <si>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</si>
  <si>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</si>
  <si>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</si>
  <si>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</si>
  <si>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</si>
  <si>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</si>
  <si>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</si>
  <si>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</si>
  <si>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</si>
  <si>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</si>
  <si>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</si>
  <si>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</si>
  <si>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</si>
  <si>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</si>
  <si>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</si>
  <si>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</si>
  <si>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</si>
  <si>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</si>
  <si>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</si>
  <si>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</si>
  <si>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</si>
  <si>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</si>
  <si>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</si>
  <si>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</si>
  <si>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</si>
  <si>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</si>
  <si>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</si>
  <si>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</si>
  <si>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</si>
  <si>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</si>
  <si>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</si>
  <si>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</si>
  <si>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</si>
  <si>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</si>
  <si>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</si>
  <si>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</si>
  <si>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</si>
  <si>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</si>
  <si>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</si>
  <si>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</si>
  <si>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</si>
  <si>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</si>
  <si>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</si>
  <si>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</si>
  <si>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</si>
  <si>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</si>
  <si>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</si>
  <si>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</si>
  <si>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</si>
  <si>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</si>
  <si>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</si>
  <si>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</si>
  <si>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</si>
  <si>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</si>
  <si>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</si>
  <si>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</si>
  <si>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</si>
  <si>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</si>
  <si>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</si>
  <si>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</si>
  <si>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</si>
  <si>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</si>
  <si>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</si>
  <si>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</si>
  <si>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</si>
  <si>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</si>
  <si>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</si>
  <si>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CO2_a</t>
  </si>
  <si>
    <t>CO2_b</t>
  </si>
  <si>
    <t>H2O_a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</si>
  <si>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</si>
  <si>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</si>
  <si>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</si>
  <si>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</si>
  <si>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</si>
  <si>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</si>
  <si>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</si>
  <si>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</si>
  <si>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</si>
  <si>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</si>
  <si>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</si>
  <si>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</si>
  <si>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</si>
  <si>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</si>
  <si>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</si>
  <si>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</si>
  <si>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</si>
  <si>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</si>
  <si>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</si>
  <si>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</si>
  <si>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</si>
  <si>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</si>
  <si>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</si>
  <si>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</si>
  <si>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</si>
  <si>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</si>
  <si>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</si>
  <si>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</si>
  <si>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</si>
  <si>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</si>
  <si>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</si>
  <si>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</si>
  <si>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</si>
  <si>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</si>
  <si>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</si>
  <si>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</si>
  <si>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</si>
  <si>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</si>
  <si>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</si>
  <si>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</si>
  <si>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</si>
  <si>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</si>
  <si>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</si>
  <si>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</si>
  <si>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</si>
  <si>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</si>
  <si>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</si>
  <si>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</si>
  <si>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</si>
  <si>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</si>
  <si>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</si>
  <si>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</si>
  <si>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</si>
  <si>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</si>
  <si>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</si>
  <si>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</si>
  <si>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</si>
  <si>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</si>
  <si>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</si>
  <si>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</si>
  <si>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</si>
  <si>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</si>
  <si>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</si>
  <si>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</si>
  <si>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</si>
  <si>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</si>
  <si>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</si>
  <si>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</si>
  <si>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</si>
  <si>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</si>
  <si>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</si>
  <si>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</si>
  <si>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</si>
  <si>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</si>
  <si>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</si>
  <si>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</si>
  <si>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</si>
  <si>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</si>
  <si>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AccH2O_des</t>
  </si>
  <si>
    <t>AccCO2_soda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</si>
  <si>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</si>
  <si>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</si>
  <si>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</si>
  <si>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</si>
  <si>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</si>
  <si>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</si>
  <si>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</si>
  <si>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</si>
  <si>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</si>
  <si>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</si>
  <si>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</si>
  <si>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</si>
  <si>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</si>
  <si>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</si>
  <si>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</si>
  <si>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</si>
  <si>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</si>
  <si>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</si>
  <si>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</si>
  <si>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</si>
  <si>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</si>
  <si>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</si>
  <si>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</si>
  <si>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</si>
  <si>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</si>
  <si>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</si>
  <si>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</si>
  <si>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</si>
  <si>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</si>
  <si>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</si>
  <si>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</si>
  <si>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</si>
  <si>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</si>
  <si>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</si>
  <si>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</si>
  <si>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</si>
  <si>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</si>
  <si>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</si>
  <si>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</si>
  <si>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</si>
  <si>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</si>
  <si>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</si>
  <si>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</si>
  <si>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</si>
  <si>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</si>
  <si>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</si>
  <si>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</si>
  <si>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</si>
  <si>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</si>
  <si>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</si>
  <si>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</si>
  <si>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</si>
  <si>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</si>
  <si>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</si>
  <si>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</si>
  <si>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</si>
  <si>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</si>
  <si>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</si>
  <si>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</si>
  <si>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</si>
  <si>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</si>
  <si>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</si>
  <si>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</si>
  <si>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</si>
  <si>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mV</t>
  </si>
  <si>
    <t>mg</t>
  </si>
  <si>
    <t>hrs</t>
  </si>
  <si>
    <t>20190825 14:04:31</t>
  </si>
  <si>
    <t>14:04:31</t>
  </si>
  <si>
    <t>MPF-1724-20181017-19_17_51</t>
  </si>
  <si>
    <t>DARK-1725-20181017-19_17_53</t>
  </si>
  <si>
    <t>-</t>
  </si>
  <si>
    <t>0: Broadleaf</t>
  </si>
  <si>
    <t>14:03:53</t>
  </si>
  <si>
    <t>2/2</t>
  </si>
  <si>
    <t>5</t>
  </si>
  <si>
    <t>11111111</t>
  </si>
  <si>
    <t>oooooooo</t>
  </si>
  <si>
    <t>off</t>
  </si>
  <si>
    <t>20190825 14:06:00</t>
  </si>
  <si>
    <t>14:06:00</t>
  </si>
  <si>
    <t>MPF-1726-20181017-19_19_20</t>
  </si>
  <si>
    <t>DARK-1727-20181017-19_19_22</t>
  </si>
  <si>
    <t>14:05:32</t>
  </si>
  <si>
    <t>20190825 14:08:00</t>
  </si>
  <si>
    <t>14:08:00</t>
  </si>
  <si>
    <t>MPF-1728-20181017-19_21_20</t>
  </si>
  <si>
    <t>DARK-1729-20181017-19_21_22</t>
  </si>
  <si>
    <t>14:08:29</t>
  </si>
  <si>
    <t>1/2</t>
  </si>
  <si>
    <t>20190825 14:10:30</t>
  </si>
  <si>
    <t>14:10:30</t>
  </si>
  <si>
    <t>MPF-1730-20181017-19_23_50</t>
  </si>
  <si>
    <t>DARK-1731-20181017-19_23_52</t>
  </si>
  <si>
    <t>14:09:35</t>
  </si>
  <si>
    <t>0/2</t>
  </si>
  <si>
    <t>20190825 14:12:31</t>
  </si>
  <si>
    <t>14:12:31</t>
  </si>
  <si>
    <t>MPF-1732-20181017-19_25_51</t>
  </si>
  <si>
    <t>DARK-1733-20181017-19_25_53</t>
  </si>
  <si>
    <t>14:11:55</t>
  </si>
  <si>
    <t>20190825 14:14:31</t>
  </si>
  <si>
    <t>14:14:31</t>
  </si>
  <si>
    <t>MPF-1734-20181017-19_27_51</t>
  </si>
  <si>
    <t>DARK-1735-20181017-19_27_53</t>
  </si>
  <si>
    <t>14:15:03</t>
  </si>
  <si>
    <t>20190825 14:16:58</t>
  </si>
  <si>
    <t>14:16:58</t>
  </si>
  <si>
    <t>MPF-1736-20181017-19_30_18</t>
  </si>
  <si>
    <t>DARK-1737-20181017-19_30_20</t>
  </si>
  <si>
    <t>14:16:12</t>
  </si>
  <si>
    <t>20190825 14:18:42</t>
  </si>
  <si>
    <t>14:18:42</t>
  </si>
  <si>
    <t>MPF-1738-20181017-19_32_02</t>
  </si>
  <si>
    <t>DARK-1739-20181017-19_32_04</t>
  </si>
  <si>
    <t>14:18:08</t>
  </si>
  <si>
    <t>20190825 14:20:33</t>
  </si>
  <si>
    <t>14:20:33</t>
  </si>
  <si>
    <t>MPF-1740-20181017-19_33_53</t>
  </si>
  <si>
    <t>DARK-1741-20181017-19_33_55</t>
  </si>
  <si>
    <t>14:19:58</t>
  </si>
  <si>
    <t>20190825 14:22:13</t>
  </si>
  <si>
    <t>14:22:13</t>
  </si>
  <si>
    <t>MPF-1742-20181017-19_35_33</t>
  </si>
  <si>
    <t>DARK-1743-20181017-19_35_35</t>
  </si>
  <si>
    <t>14:21:41</t>
  </si>
  <si>
    <t>20190825 14:23:45</t>
  </si>
  <si>
    <t>14:23:45</t>
  </si>
  <si>
    <t>MPF-1744-20181017-19_37_05</t>
  </si>
  <si>
    <t>DARK-1745-20181017-19_37_07</t>
  </si>
  <si>
    <t>14:23:12</t>
  </si>
  <si>
    <t>20190825 14:25:46</t>
  </si>
  <si>
    <t>14:25:46</t>
  </si>
  <si>
    <t>MPF-1746-20181017-19_39_06</t>
  </si>
  <si>
    <t>DARK-1747-20181017-19_39_08</t>
  </si>
  <si>
    <t>14:24:58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</si>
</sst>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Measurements!$I$17:$I$27</c:f>
              <c:numCache>
                <c:formatCode>General</c:formatCode>
                <c:ptCount val="11"/>
                <c:pt idx="0">
                  <c:v>29.789865704365383</c:v>
                </c:pt>
                <c:pt idx="1">
                  <c:v>23.549261497515463</c:v>
                </c:pt>
                <c:pt idx="2">
                  <c:v>20.489993034176141</c:v>
                </c:pt>
                <c:pt idx="3">
                  <c:v>13.094613818655835</c:v>
                </c:pt>
                <c:pt idx="4">
                  <c:v>0.44164172298829962</c:v>
                </c:pt>
                <c:pt idx="5">
                  <c:v>35.611096918945897</c:v>
                </c:pt>
                <c:pt idx="6">
                  <c:v>37.273693224947223</c:v>
                </c:pt>
                <c:pt idx="7">
                  <c:v>38.364340170761892</c:v>
                </c:pt>
                <c:pt idx="8">
                  <c:v>38.743078781241927</c:v>
                </c:pt>
                <c:pt idx="9">
                  <c:v>38.982309984341576</c:v>
                </c:pt>
                <c:pt idx="10">
                  <c:v>37.842738113077026</c:v>
                </c:pt>
              </c:numCache>
            </c:numRef>
          </c:xVal>
          <c:yVal>
            <c:numRef>
              <c:f>Measurements!$K$17:$K$27</c:f>
              <c:numCache>
                <c:formatCode>General</c:formatCode>
                <c:ptCount val="11"/>
                <c:pt idx="0">
                  <c:v>56.65778210105379</c:v>
                </c:pt>
                <c:pt idx="1">
                  <c:v>38.67567747457727</c:v>
                </c:pt>
                <c:pt idx="2">
                  <c:v>34.70550442147097</c:v>
                </c:pt>
                <c:pt idx="3">
                  <c:v>19.342101828658461</c:v>
                </c:pt>
                <c:pt idx="4">
                  <c:v>-2.3217492547883412</c:v>
                </c:pt>
                <c:pt idx="5">
                  <c:v>181.65610627497102</c:v>
                </c:pt>
                <c:pt idx="6">
                  <c:v>233.53049869660461</c:v>
                </c:pt>
                <c:pt idx="7">
                  <c:v>279.4384913994698</c:v>
                </c:pt>
                <c:pt idx="8">
                  <c:v>355.70289568491341</c:v>
                </c:pt>
                <c:pt idx="9">
                  <c:v>421.23825508478325</c:v>
                </c:pt>
                <c:pt idx="10">
                  <c:v>561.83565579963738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CA-4830-AD70-A36B8C2A0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796680"/>
        <c:axId val="418885872"/>
      </c:scatterChart>
      <c:valAx>
        <c:axId val="41879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885872"/>
        <c:crosses val="autoZero"/>
        <c:crossBetween val="midCat"/>
      </c:valAx>
      <c:valAx>
        <c:axId val="41888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9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561975</xdr:colOff>
      <xdr:row>9</xdr:row>
      <xdr:rowOff>166687</xdr:rowOff>
    </xdr:from>
    <xdr:to>
      <xdr:col>22</xdr:col>
      <xdr:colOff>257175</xdr:colOff>
      <xdr:row>23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E5E55D-5367-4709-8A2C-792D21532F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X27"/>
  <sheetViews>
    <sheetView tabSelected="1" topLeftCell="A8" workbookViewId="0">
      <selection activeCell="A22" sqref="A22:XFD22"/>
    </sheetView>
  </sheetViews>
  <sheetFormatPr defaultRowHeight="15" x14ac:dyDescent="0.25"/>
  <sheetData>
    <row r="2" spans="1:232" x14ac:dyDescent="0.25">
      <c r="A2" t="s">
        <v>25</v>
      </c>
      <c r="B2" t="s">
        <v>26</v>
      </c>
      <c r="C2" t="s">
        <v>27</v>
      </c>
      <c r="D2" t="s">
        <v>28</v>
      </c>
    </row>
    <row r="3" spans="1:232" x14ac:dyDescent="0.25">
      <c r="B3">
        <v>4</v>
      </c>
      <c r="C3">
        <v>21</v>
      </c>
      <c r="D3" t="s">
        <v>15</v>
      </c>
    </row>
    <row r="4" spans="1:232" x14ac:dyDescent="0.25">
      <c r="A4" t="s">
        <v>29</v>
      </c>
      <c r="B4" t="s">
        <v>30</v>
      </c>
    </row>
    <row r="5" spans="1:232" x14ac:dyDescent="0.25">
      <c r="B5">
        <v>2</v>
      </c>
    </row>
    <row r="6" spans="1:232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</row>
    <row r="7" spans="1:232" x14ac:dyDescent="0.25">
      <c r="B7">
        <v>0</v>
      </c>
      <c r="C7">
        <v>1</v>
      </c>
      <c r="D7">
        <v>0</v>
      </c>
      <c r="E7">
        <v>0</v>
      </c>
    </row>
    <row r="8" spans="1:232" x14ac:dyDescent="0.25">
      <c r="A8" t="s">
        <v>36</v>
      </c>
      <c r="B8" t="s">
        <v>37</v>
      </c>
      <c r="C8" t="s">
        <v>39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  <c r="P8" t="s">
        <v>53</v>
      </c>
      <c r="Q8" t="s">
        <v>54</v>
      </c>
    </row>
    <row r="9" spans="1:232" x14ac:dyDescent="0.25">
      <c r="B9" t="s">
        <v>38</v>
      </c>
      <c r="C9" t="s">
        <v>40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232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</row>
    <row r="11" spans="1:232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232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68</v>
      </c>
      <c r="H12" t="s">
        <v>70</v>
      </c>
    </row>
    <row r="13" spans="1:232" x14ac:dyDescent="0.25">
      <c r="B13">
        <v>-6276</v>
      </c>
      <c r="C13">
        <v>6.6</v>
      </c>
      <c r="D13">
        <v>1.7090000000000001E-5</v>
      </c>
      <c r="E13">
        <v>3.11</v>
      </c>
      <c r="F13" t="s">
        <v>67</v>
      </c>
      <c r="G13" t="s">
        <v>69</v>
      </c>
      <c r="H13">
        <v>2</v>
      </c>
    </row>
    <row r="14" spans="1:232" x14ac:dyDescent="0.25">
      <c r="A14" t="s">
        <v>71</v>
      </c>
      <c r="B14" t="s">
        <v>71</v>
      </c>
      <c r="C14" t="s">
        <v>71</v>
      </c>
      <c r="D14" t="s">
        <v>71</v>
      </c>
      <c r="E14" t="s">
        <v>71</v>
      </c>
      <c r="F14" t="s">
        <v>72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76</v>
      </c>
      <c r="BQ14" t="s">
        <v>76</v>
      </c>
      <c r="BR14" t="s">
        <v>77</v>
      </c>
      <c r="BS14" t="s">
        <v>77</v>
      </c>
      <c r="BT14" t="s">
        <v>77</v>
      </c>
      <c r="BU14" t="s">
        <v>77</v>
      </c>
      <c r="BV14" t="s">
        <v>77</v>
      </c>
      <c r="BW14" t="s">
        <v>77</v>
      </c>
      <c r="BX14" t="s">
        <v>77</v>
      </c>
      <c r="BY14" t="s">
        <v>77</v>
      </c>
      <c r="BZ14" t="s">
        <v>77</v>
      </c>
      <c r="CA14" t="s">
        <v>77</v>
      </c>
      <c r="CB14" t="s">
        <v>78</v>
      </c>
      <c r="CC14" t="s">
        <v>78</v>
      </c>
      <c r="CD14" t="s">
        <v>78</v>
      </c>
      <c r="CE14" t="s">
        <v>78</v>
      </c>
      <c r="CF14" t="s">
        <v>29</v>
      </c>
      <c r="CG14" t="s">
        <v>29</v>
      </c>
      <c r="CH14" t="s">
        <v>29</v>
      </c>
      <c r="CI14" t="s">
        <v>79</v>
      </c>
      <c r="CJ14" t="s">
        <v>79</v>
      </c>
      <c r="CK14" t="s">
        <v>79</v>
      </c>
      <c r="CL14" t="s">
        <v>79</v>
      </c>
      <c r="CM14" t="s">
        <v>79</v>
      </c>
      <c r="CN14" t="s">
        <v>79</v>
      </c>
      <c r="CO14" t="s">
        <v>79</v>
      </c>
      <c r="CP14" t="s">
        <v>79</v>
      </c>
      <c r="CQ14" t="s">
        <v>79</v>
      </c>
      <c r="CR14" t="s">
        <v>79</v>
      </c>
      <c r="CS14" t="s">
        <v>79</v>
      </c>
      <c r="CT14" t="s">
        <v>79</v>
      </c>
      <c r="CU14" t="s">
        <v>79</v>
      </c>
      <c r="CV14" t="s">
        <v>79</v>
      </c>
      <c r="CW14" t="s">
        <v>79</v>
      </c>
      <c r="CX14" t="s">
        <v>79</v>
      </c>
      <c r="CY14" t="s">
        <v>80</v>
      </c>
      <c r="CZ14" t="s">
        <v>80</v>
      </c>
      <c r="DA14" t="s">
        <v>80</v>
      </c>
      <c r="DB14" t="s">
        <v>80</v>
      </c>
      <c r="DC14" t="s">
        <v>80</v>
      </c>
      <c r="DD14" t="s">
        <v>80</v>
      </c>
      <c r="DE14" t="s">
        <v>80</v>
      </c>
      <c r="DF14" t="s">
        <v>80</v>
      </c>
      <c r="DG14" t="s">
        <v>80</v>
      </c>
      <c r="DH14" t="s">
        <v>80</v>
      </c>
      <c r="DI14" t="s">
        <v>80</v>
      </c>
      <c r="DJ14" t="s">
        <v>80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  <c r="DR14" t="s">
        <v>81</v>
      </c>
      <c r="DS14" t="s">
        <v>81</v>
      </c>
      <c r="DT14" t="s">
        <v>81</v>
      </c>
      <c r="DU14" t="s">
        <v>81</v>
      </c>
      <c r="DV14" t="s">
        <v>81</v>
      </c>
      <c r="DW14" t="s">
        <v>81</v>
      </c>
      <c r="DX14" t="s">
        <v>81</v>
      </c>
      <c r="DY14" t="s">
        <v>81</v>
      </c>
      <c r="DZ14" t="s">
        <v>81</v>
      </c>
      <c r="EA14" t="s">
        <v>81</v>
      </c>
      <c r="EB14" t="s">
        <v>82</v>
      </c>
      <c r="EC14" t="s">
        <v>82</v>
      </c>
      <c r="ED14" t="s">
        <v>82</v>
      </c>
      <c r="EE14" t="s">
        <v>82</v>
      </c>
      <c r="EF14" t="s">
        <v>82</v>
      </c>
      <c r="EG14" t="s">
        <v>83</v>
      </c>
      <c r="EH14" t="s">
        <v>83</v>
      </c>
      <c r="EI14" t="s">
        <v>83</v>
      </c>
      <c r="EJ14" t="s">
        <v>83</v>
      </c>
      <c r="EK14" t="s">
        <v>83</v>
      </c>
      <c r="EL14" t="s">
        <v>83</v>
      </c>
      <c r="EM14" t="s">
        <v>83</v>
      </c>
      <c r="EN14" t="s">
        <v>83</v>
      </c>
      <c r="EO14" t="s">
        <v>83</v>
      </c>
      <c r="EP14" t="s">
        <v>84</v>
      </c>
      <c r="EQ14" t="s">
        <v>84</v>
      </c>
      <c r="ER14" t="s">
        <v>84</v>
      </c>
      <c r="ES14" t="s">
        <v>84</v>
      </c>
      <c r="ET14" t="s">
        <v>84</v>
      </c>
      <c r="EU14" t="s">
        <v>84</v>
      </c>
      <c r="EV14" t="s">
        <v>84</v>
      </c>
      <c r="EW14" t="s">
        <v>84</v>
      </c>
      <c r="EX14" t="s">
        <v>84</v>
      </c>
      <c r="EY14" t="s">
        <v>84</v>
      </c>
      <c r="EZ14" t="s">
        <v>84</v>
      </c>
      <c r="FA14" t="s">
        <v>85</v>
      </c>
      <c r="FB14" t="s">
        <v>85</v>
      </c>
      <c r="FC14" t="s">
        <v>85</v>
      </c>
      <c r="FD14" t="s">
        <v>85</v>
      </c>
      <c r="FE14" t="s">
        <v>85</v>
      </c>
      <c r="FF14" t="s">
        <v>85</v>
      </c>
      <c r="FG14" t="s">
        <v>85</v>
      </c>
      <c r="FH14" t="s">
        <v>85</v>
      </c>
      <c r="FI14" t="s">
        <v>85</v>
      </c>
      <c r="FJ14" t="s">
        <v>85</v>
      </c>
      <c r="FK14" t="s">
        <v>85</v>
      </c>
      <c r="FL14" t="s">
        <v>85</v>
      </c>
      <c r="FM14" t="s">
        <v>85</v>
      </c>
      <c r="FN14" t="s">
        <v>85</v>
      </c>
      <c r="FO14" t="s">
        <v>85</v>
      </c>
      <c r="FP14" t="s">
        <v>85</v>
      </c>
      <c r="FQ14" t="s">
        <v>85</v>
      </c>
      <c r="FR14" t="s">
        <v>85</v>
      </c>
      <c r="FS14" t="s">
        <v>86</v>
      </c>
      <c r="FT14" t="s">
        <v>86</v>
      </c>
      <c r="FU14" t="s">
        <v>86</v>
      </c>
      <c r="FV14" t="s">
        <v>86</v>
      </c>
      <c r="FW14" t="s">
        <v>86</v>
      </c>
      <c r="FX14" t="s">
        <v>86</v>
      </c>
      <c r="FY14" t="s">
        <v>86</v>
      </c>
      <c r="FZ14" t="s">
        <v>86</v>
      </c>
      <c r="GA14" t="s">
        <v>86</v>
      </c>
      <c r="GB14" t="s">
        <v>86</v>
      </c>
      <c r="GC14" t="s">
        <v>86</v>
      </c>
      <c r="GD14" t="s">
        <v>86</v>
      </c>
      <c r="GE14" t="s">
        <v>86</v>
      </c>
      <c r="GF14" t="s">
        <v>86</v>
      </c>
      <c r="GG14" t="s">
        <v>86</v>
      </c>
      <c r="GH14" t="s">
        <v>86</v>
      </c>
      <c r="GI14" t="s">
        <v>86</v>
      </c>
      <c r="GJ14" t="s">
        <v>86</v>
      </c>
      <c r="GK14" t="s">
        <v>86</v>
      </c>
      <c r="GL14" t="s">
        <v>87</v>
      </c>
      <c r="GM14" t="s">
        <v>87</v>
      </c>
      <c r="GN14" t="s">
        <v>87</v>
      </c>
      <c r="GO14" t="s">
        <v>87</v>
      </c>
      <c r="GP14" t="s">
        <v>87</v>
      </c>
      <c r="GQ14" t="s">
        <v>87</v>
      </c>
      <c r="GR14" t="s">
        <v>87</v>
      </c>
      <c r="GS14" t="s">
        <v>87</v>
      </c>
      <c r="GT14" t="s">
        <v>87</v>
      </c>
      <c r="GU14" t="s">
        <v>87</v>
      </c>
      <c r="GV14" t="s">
        <v>87</v>
      </c>
      <c r="GW14" t="s">
        <v>87</v>
      </c>
      <c r="GX14" t="s">
        <v>87</v>
      </c>
      <c r="GY14" t="s">
        <v>87</v>
      </c>
      <c r="GZ14" t="s">
        <v>87</v>
      </c>
      <c r="HA14" t="s">
        <v>87</v>
      </c>
      <c r="HB14" t="s">
        <v>87</v>
      </c>
      <c r="HC14" t="s">
        <v>87</v>
      </c>
      <c r="HD14" t="s">
        <v>87</v>
      </c>
      <c r="HE14" t="s">
        <v>88</v>
      </c>
      <c r="HF14" t="s">
        <v>88</v>
      </c>
      <c r="HG14" t="s">
        <v>88</v>
      </c>
      <c r="HH14" t="s">
        <v>88</v>
      </c>
      <c r="HI14" t="s">
        <v>88</v>
      </c>
      <c r="HJ14" t="s">
        <v>88</v>
      </c>
      <c r="HK14" t="s">
        <v>88</v>
      </c>
      <c r="HL14" t="s">
        <v>88</v>
      </c>
      <c r="HM14" t="s">
        <v>88</v>
      </c>
      <c r="HN14" t="s">
        <v>88</v>
      </c>
      <c r="HO14" t="s">
        <v>88</v>
      </c>
      <c r="HP14" t="s">
        <v>88</v>
      </c>
      <c r="HQ14" t="s">
        <v>88</v>
      </c>
      <c r="HR14" t="s">
        <v>88</v>
      </c>
      <c r="HS14" t="s">
        <v>88</v>
      </c>
      <c r="HT14" t="s">
        <v>88</v>
      </c>
      <c r="HU14" t="s">
        <v>88</v>
      </c>
      <c r="HV14" t="s">
        <v>88</v>
      </c>
      <c r="HW14" t="s">
        <v>88</v>
      </c>
      <c r="HX14" t="s">
        <v>88</v>
      </c>
    </row>
    <row r="15" spans="1:232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  <c r="N15" t="s">
        <v>102</v>
      </c>
      <c r="O15" t="s">
        <v>103</v>
      </c>
      <c r="P15" t="s">
        <v>104</v>
      </c>
      <c r="Q15" t="s">
        <v>105</v>
      </c>
      <c r="R15" t="s">
        <v>106</v>
      </c>
      <c r="S15" t="s">
        <v>107</v>
      </c>
      <c r="T15" t="s">
        <v>108</v>
      </c>
      <c r="U15" t="s">
        <v>109</v>
      </c>
      <c r="V15" t="s">
        <v>110</v>
      </c>
      <c r="W15" t="s">
        <v>111</v>
      </c>
      <c r="X15" t="s">
        <v>112</v>
      </c>
      <c r="Y15" t="s">
        <v>113</v>
      </c>
      <c r="Z15" t="s">
        <v>114</v>
      </c>
      <c r="AA15" t="s">
        <v>115</v>
      </c>
      <c r="AB15" t="s">
        <v>116</v>
      </c>
      <c r="AC15" t="s">
        <v>117</v>
      </c>
      <c r="AD15" t="s">
        <v>118</v>
      </c>
      <c r="AE15" t="s">
        <v>119</v>
      </c>
      <c r="AF15" t="s">
        <v>120</v>
      </c>
      <c r="AG15" t="s">
        <v>74</v>
      </c>
      <c r="AH15" t="s">
        <v>121</v>
      </c>
      <c r="AI15" t="s">
        <v>122</v>
      </c>
      <c r="AJ15" t="s">
        <v>123</v>
      </c>
      <c r="AK15" t="s">
        <v>124</v>
      </c>
      <c r="AL15" t="s">
        <v>125</v>
      </c>
      <c r="AM15" t="s">
        <v>126</v>
      </c>
      <c r="AN15" t="s">
        <v>127</v>
      </c>
      <c r="AO15" t="s">
        <v>128</v>
      </c>
      <c r="AP15" t="s">
        <v>129</v>
      </c>
      <c r="AQ15" t="s">
        <v>130</v>
      </c>
      <c r="AR15" t="s">
        <v>131</v>
      </c>
      <c r="AS15" t="s">
        <v>132</v>
      </c>
      <c r="AT15" t="s">
        <v>133</v>
      </c>
      <c r="AU15" t="s">
        <v>134</v>
      </c>
      <c r="AV15" t="s">
        <v>135</v>
      </c>
      <c r="AW15" t="s">
        <v>136</v>
      </c>
      <c r="AX15" t="s">
        <v>137</v>
      </c>
      <c r="AY15" t="s">
        <v>138</v>
      </c>
      <c r="AZ15" t="s">
        <v>139</v>
      </c>
      <c r="BA15" t="s">
        <v>140</v>
      </c>
      <c r="BB15" t="s">
        <v>141</v>
      </c>
      <c r="BC15" t="s">
        <v>142</v>
      </c>
      <c r="BD15" t="s">
        <v>143</v>
      </c>
      <c r="BE15" t="s">
        <v>144</v>
      </c>
      <c r="BF15" t="s">
        <v>145</v>
      </c>
      <c r="BG15" t="s">
        <v>146</v>
      </c>
      <c r="BH15" t="s">
        <v>147</v>
      </c>
      <c r="BI15" t="s">
        <v>148</v>
      </c>
      <c r="BJ15" t="s">
        <v>149</v>
      </c>
      <c r="BK15" t="s">
        <v>150</v>
      </c>
      <c r="BL15" t="s">
        <v>151</v>
      </c>
      <c r="BM15" t="s">
        <v>152</v>
      </c>
      <c r="BN15" t="s">
        <v>153</v>
      </c>
      <c r="BO15" t="s">
        <v>154</v>
      </c>
      <c r="BP15" t="s">
        <v>155</v>
      </c>
      <c r="BQ15" t="s">
        <v>156</v>
      </c>
      <c r="BR15" t="s">
        <v>149</v>
      </c>
      <c r="BS15" t="s">
        <v>157</v>
      </c>
      <c r="BT15" t="s">
        <v>126</v>
      </c>
      <c r="BU15" t="s">
        <v>158</v>
      </c>
      <c r="BV15" t="s">
        <v>159</v>
      </c>
      <c r="BW15" t="s">
        <v>160</v>
      </c>
      <c r="BX15" t="s">
        <v>161</v>
      </c>
      <c r="BY15" t="s">
        <v>162</v>
      </c>
      <c r="BZ15" t="s">
        <v>163</v>
      </c>
      <c r="CA15" t="s">
        <v>164</v>
      </c>
      <c r="CB15" t="s">
        <v>165</v>
      </c>
      <c r="CC15" t="s">
        <v>166</v>
      </c>
      <c r="CD15" t="s">
        <v>167</v>
      </c>
      <c r="CE15" t="s">
        <v>168</v>
      </c>
      <c r="CF15" t="s">
        <v>169</v>
      </c>
      <c r="CG15" t="s">
        <v>170</v>
      </c>
      <c r="CH15" t="s">
        <v>171</v>
      </c>
      <c r="CI15" t="s">
        <v>95</v>
      </c>
      <c r="CJ15" t="s">
        <v>172</v>
      </c>
      <c r="CK15" t="s">
        <v>173</v>
      </c>
      <c r="CL15" t="s">
        <v>174</v>
      </c>
      <c r="CM15" t="s">
        <v>175</v>
      </c>
      <c r="CN15" t="s">
        <v>176</v>
      </c>
      <c r="CO15" t="s">
        <v>177</v>
      </c>
      <c r="CP15" t="s">
        <v>178</v>
      </c>
      <c r="CQ15" t="s">
        <v>179</v>
      </c>
      <c r="CR15" t="s">
        <v>180</v>
      </c>
      <c r="CS15" t="s">
        <v>181</v>
      </c>
      <c r="CT15" t="s">
        <v>182</v>
      </c>
      <c r="CU15" t="s">
        <v>183</v>
      </c>
      <c r="CV15" t="s">
        <v>184</v>
      </c>
      <c r="CW15" t="s">
        <v>185</v>
      </c>
      <c r="CX15" t="s">
        <v>186</v>
      </c>
      <c r="CY15" t="s">
        <v>187</v>
      </c>
      <c r="CZ15" t="s">
        <v>188</v>
      </c>
      <c r="DA15" t="s">
        <v>189</v>
      </c>
      <c r="DB15" t="s">
        <v>190</v>
      </c>
      <c r="DC15" t="s">
        <v>191</v>
      </c>
      <c r="DD15" t="s">
        <v>192</v>
      </c>
      <c r="DE15" t="s">
        <v>193</v>
      </c>
      <c r="DF15" t="s">
        <v>194</v>
      </c>
      <c r="DG15" t="s">
        <v>195</v>
      </c>
      <c r="DH15" t="s">
        <v>196</v>
      </c>
      <c r="DI15" t="s">
        <v>197</v>
      </c>
      <c r="DJ15" t="s">
        <v>198</v>
      </c>
      <c r="DK15" t="s">
        <v>199</v>
      </c>
      <c r="DL15" t="s">
        <v>200</v>
      </c>
      <c r="DM15" t="s">
        <v>201</v>
      </c>
      <c r="DN15" t="s">
        <v>202</v>
      </c>
      <c r="DO15" t="s">
        <v>203</v>
      </c>
      <c r="DP15" t="s">
        <v>204</v>
      </c>
      <c r="DQ15" t="s">
        <v>205</v>
      </c>
      <c r="DR15" t="s">
        <v>206</v>
      </c>
      <c r="DS15" t="s">
        <v>207</v>
      </c>
      <c r="DT15" t="s">
        <v>208</v>
      </c>
      <c r="DU15" t="s">
        <v>209</v>
      </c>
      <c r="DV15" t="s">
        <v>210</v>
      </c>
      <c r="DW15" t="s">
        <v>211</v>
      </c>
      <c r="DX15" t="s">
        <v>212</v>
      </c>
      <c r="DY15" t="s">
        <v>213</v>
      </c>
      <c r="DZ15" t="s">
        <v>214</v>
      </c>
      <c r="EA15" t="s">
        <v>215</v>
      </c>
      <c r="EB15" t="s">
        <v>216</v>
      </c>
      <c r="EC15" t="s">
        <v>217</v>
      </c>
      <c r="ED15" t="s">
        <v>218</v>
      </c>
      <c r="EE15" t="s">
        <v>219</v>
      </c>
      <c r="EF15" t="s">
        <v>220</v>
      </c>
      <c r="EG15" t="s">
        <v>90</v>
      </c>
      <c r="EH15" t="s">
        <v>93</v>
      </c>
      <c r="EI15" t="s">
        <v>221</v>
      </c>
      <c r="EJ15" t="s">
        <v>222</v>
      </c>
      <c r="EK15" t="s">
        <v>223</v>
      </c>
      <c r="EL15" t="s">
        <v>224</v>
      </c>
      <c r="EM15" t="s">
        <v>225</v>
      </c>
      <c r="EN15" t="s">
        <v>226</v>
      </c>
      <c r="EO15" t="s">
        <v>227</v>
      </c>
      <c r="EP15" t="s">
        <v>228</v>
      </c>
      <c r="EQ15" t="s">
        <v>229</v>
      </c>
      <c r="ER15" t="s">
        <v>230</v>
      </c>
      <c r="ES15" t="s">
        <v>231</v>
      </c>
      <c r="ET15" t="s">
        <v>232</v>
      </c>
      <c r="EU15" t="s">
        <v>233</v>
      </c>
      <c r="EV15" t="s">
        <v>234</v>
      </c>
      <c r="EW15" t="s">
        <v>235</v>
      </c>
      <c r="EX15" t="s">
        <v>236</v>
      </c>
      <c r="EY15" t="s">
        <v>237</v>
      </c>
      <c r="EZ15" t="s">
        <v>238</v>
      </c>
      <c r="FA15" t="s">
        <v>239</v>
      </c>
      <c r="FB15" t="s">
        <v>240</v>
      </c>
      <c r="FC15" t="s">
        <v>241</v>
      </c>
      <c r="FD15" t="s">
        <v>242</v>
      </c>
      <c r="FE15" t="s">
        <v>243</v>
      </c>
      <c r="FF15" t="s">
        <v>244</v>
      </c>
      <c r="FG15" t="s">
        <v>245</v>
      </c>
      <c r="FH15" t="s">
        <v>246</v>
      </c>
      <c r="FI15" t="s">
        <v>247</v>
      </c>
      <c r="FJ15" t="s">
        <v>248</v>
      </c>
      <c r="FK15" t="s">
        <v>249</v>
      </c>
      <c r="FL15" t="s">
        <v>250</v>
      </c>
      <c r="FM15" t="s">
        <v>251</v>
      </c>
      <c r="FN15" t="s">
        <v>252</v>
      </c>
      <c r="FO15" t="s">
        <v>253</v>
      </c>
      <c r="FP15" t="s">
        <v>254</v>
      </c>
      <c r="FQ15" t="s">
        <v>255</v>
      </c>
      <c r="FR15" t="s">
        <v>256</v>
      </c>
      <c r="FS15" t="s">
        <v>257</v>
      </c>
      <c r="FT15" t="s">
        <v>258</v>
      </c>
      <c r="FU15" t="s">
        <v>259</v>
      </c>
      <c r="FV15" t="s">
        <v>260</v>
      </c>
      <c r="FW15" t="s">
        <v>261</v>
      </c>
      <c r="FX15" t="s">
        <v>262</v>
      </c>
      <c r="FY15" t="s">
        <v>263</v>
      </c>
      <c r="FZ15" t="s">
        <v>264</v>
      </c>
      <c r="GA15" t="s">
        <v>265</v>
      </c>
      <c r="GB15" t="s">
        <v>266</v>
      </c>
      <c r="GC15" t="s">
        <v>267</v>
      </c>
      <c r="GD15" t="s">
        <v>268</v>
      </c>
      <c r="GE15" t="s">
        <v>269</v>
      </c>
      <c r="GF15" t="s">
        <v>270</v>
      </c>
      <c r="GG15" t="s">
        <v>271</v>
      </c>
      <c r="GH15" t="s">
        <v>272</v>
      </c>
      <c r="GI15" t="s">
        <v>273</v>
      </c>
      <c r="GJ15" t="s">
        <v>274</v>
      </c>
      <c r="GK15" t="s">
        <v>275</v>
      </c>
      <c r="GL15" t="s">
        <v>276</v>
      </c>
      <c r="GM15" t="s">
        <v>277</v>
      </c>
      <c r="GN15" t="s">
        <v>278</v>
      </c>
      <c r="GO15" t="s">
        <v>279</v>
      </c>
      <c r="GP15" t="s">
        <v>280</v>
      </c>
      <c r="GQ15" t="s">
        <v>281</v>
      </c>
      <c r="GR15" t="s">
        <v>282</v>
      </c>
      <c r="GS15" t="s">
        <v>283</v>
      </c>
      <c r="GT15" t="s">
        <v>284</v>
      </c>
      <c r="GU15" t="s">
        <v>285</v>
      </c>
      <c r="GV15" t="s">
        <v>286</v>
      </c>
      <c r="GW15" t="s">
        <v>287</v>
      </c>
      <c r="GX15" t="s">
        <v>288</v>
      </c>
      <c r="GY15" t="s">
        <v>289</v>
      </c>
      <c r="GZ15" t="s">
        <v>290</v>
      </c>
      <c r="HA15" t="s">
        <v>291</v>
      </c>
      <c r="HB15" t="s">
        <v>292</v>
      </c>
      <c r="HC15" t="s">
        <v>293</v>
      </c>
      <c r="HD15" t="s">
        <v>294</v>
      </c>
      <c r="HE15" t="s">
        <v>295</v>
      </c>
      <c r="HF15" t="s">
        <v>296</v>
      </c>
      <c r="HG15" t="s">
        <v>297</v>
      </c>
      <c r="HH15" t="s">
        <v>298</v>
      </c>
      <c r="HI15" t="s">
        <v>299</v>
      </c>
      <c r="HJ15" t="s">
        <v>300</v>
      </c>
      <c r="HK15" t="s">
        <v>301</v>
      </c>
      <c r="HL15" t="s">
        <v>302</v>
      </c>
      <c r="HM15" t="s">
        <v>303</v>
      </c>
      <c r="HN15" t="s">
        <v>304</v>
      </c>
      <c r="HO15" t="s">
        <v>305</v>
      </c>
      <c r="HP15" t="s">
        <v>306</v>
      </c>
      <c r="HQ15" t="s">
        <v>307</v>
      </c>
      <c r="HR15" t="s">
        <v>308</v>
      </c>
      <c r="HS15" t="s">
        <v>309</v>
      </c>
      <c r="HT15" t="s">
        <v>310</v>
      </c>
      <c r="HU15" t="s">
        <v>311</v>
      </c>
      <c r="HV15" t="s">
        <v>312</v>
      </c>
      <c r="HW15" t="s">
        <v>313</v>
      </c>
      <c r="HX15" t="s">
        <v>314</v>
      </c>
    </row>
    <row r="16" spans="1:232" x14ac:dyDescent="0.25">
      <c r="B16" t="s">
        <v>315</v>
      </c>
      <c r="C16" t="s">
        <v>315</v>
      </c>
      <c r="G16" t="s">
        <v>315</v>
      </c>
      <c r="H16" t="s">
        <v>316</v>
      </c>
      <c r="I16" t="s">
        <v>317</v>
      </c>
      <c r="J16" t="s">
        <v>318</v>
      </c>
      <c r="K16" t="s">
        <v>318</v>
      </c>
      <c r="L16" t="s">
        <v>177</v>
      </c>
      <c r="M16" t="s">
        <v>177</v>
      </c>
      <c r="N16" t="s">
        <v>316</v>
      </c>
      <c r="O16" t="s">
        <v>316</v>
      </c>
      <c r="P16" t="s">
        <v>316</v>
      </c>
      <c r="Q16" t="s">
        <v>316</v>
      </c>
      <c r="R16" t="s">
        <v>319</v>
      </c>
      <c r="S16" t="s">
        <v>320</v>
      </c>
      <c r="T16" t="s">
        <v>320</v>
      </c>
      <c r="U16" t="s">
        <v>321</v>
      </c>
      <c r="V16" t="s">
        <v>322</v>
      </c>
      <c r="W16" t="s">
        <v>321</v>
      </c>
      <c r="X16" t="s">
        <v>321</v>
      </c>
      <c r="Y16" t="s">
        <v>321</v>
      </c>
      <c r="Z16" t="s">
        <v>319</v>
      </c>
      <c r="AA16" t="s">
        <v>319</v>
      </c>
      <c r="AB16" t="s">
        <v>319</v>
      </c>
      <c r="AC16" t="s">
        <v>319</v>
      </c>
      <c r="AG16" t="s">
        <v>323</v>
      </c>
      <c r="AH16" t="s">
        <v>322</v>
      </c>
      <c r="AJ16" t="s">
        <v>322</v>
      </c>
      <c r="AK16" t="s">
        <v>323</v>
      </c>
      <c r="AQ16" t="s">
        <v>317</v>
      </c>
      <c r="AW16" t="s">
        <v>317</v>
      </c>
      <c r="AX16" t="s">
        <v>317</v>
      </c>
      <c r="AY16" t="s">
        <v>317</v>
      </c>
      <c r="BA16" t="s">
        <v>324</v>
      </c>
      <c r="BK16" t="s">
        <v>325</v>
      </c>
      <c r="BL16" t="s">
        <v>325</v>
      </c>
      <c r="BM16" t="s">
        <v>325</v>
      </c>
      <c r="BN16" t="s">
        <v>317</v>
      </c>
      <c r="BP16" t="s">
        <v>326</v>
      </c>
      <c r="BS16" t="s">
        <v>325</v>
      </c>
      <c r="BX16" t="s">
        <v>315</v>
      </c>
      <c r="BY16" t="s">
        <v>315</v>
      </c>
      <c r="BZ16" t="s">
        <v>315</v>
      </c>
      <c r="CA16" t="s">
        <v>315</v>
      </c>
      <c r="CB16" t="s">
        <v>317</v>
      </c>
      <c r="CC16" t="s">
        <v>317</v>
      </c>
      <c r="CE16" t="s">
        <v>327</v>
      </c>
      <c r="CF16" t="s">
        <v>328</v>
      </c>
      <c r="CI16" t="s">
        <v>315</v>
      </c>
      <c r="CJ16" t="s">
        <v>318</v>
      </c>
      <c r="CK16" t="s">
        <v>318</v>
      </c>
      <c r="CL16" t="s">
        <v>329</v>
      </c>
      <c r="CM16" t="s">
        <v>329</v>
      </c>
      <c r="CN16" t="s">
        <v>323</v>
      </c>
      <c r="CO16" t="s">
        <v>321</v>
      </c>
      <c r="CP16" t="s">
        <v>321</v>
      </c>
      <c r="CQ16" t="s">
        <v>320</v>
      </c>
      <c r="CR16" t="s">
        <v>320</v>
      </c>
      <c r="CS16" t="s">
        <v>320</v>
      </c>
      <c r="CT16" t="s">
        <v>320</v>
      </c>
      <c r="CU16" t="s">
        <v>320</v>
      </c>
      <c r="CV16" t="s">
        <v>330</v>
      </c>
      <c r="CW16" t="s">
        <v>317</v>
      </c>
      <c r="CX16" t="s">
        <v>317</v>
      </c>
      <c r="CY16" t="s">
        <v>318</v>
      </c>
      <c r="CZ16" t="s">
        <v>318</v>
      </c>
      <c r="DA16" t="s">
        <v>318</v>
      </c>
      <c r="DB16" t="s">
        <v>329</v>
      </c>
      <c r="DC16" t="s">
        <v>318</v>
      </c>
      <c r="DD16" t="s">
        <v>318</v>
      </c>
      <c r="DE16" t="s">
        <v>329</v>
      </c>
      <c r="DF16" t="s">
        <v>329</v>
      </c>
      <c r="DG16" t="s">
        <v>321</v>
      </c>
      <c r="DH16" t="s">
        <v>321</v>
      </c>
      <c r="DI16" t="s">
        <v>320</v>
      </c>
      <c r="DJ16" t="s">
        <v>320</v>
      </c>
      <c r="DK16" t="s">
        <v>317</v>
      </c>
      <c r="DP16" t="s">
        <v>317</v>
      </c>
      <c r="DS16" t="s">
        <v>320</v>
      </c>
      <c r="DT16" t="s">
        <v>320</v>
      </c>
      <c r="DU16" t="s">
        <v>320</v>
      </c>
      <c r="DV16" t="s">
        <v>320</v>
      </c>
      <c r="DW16" t="s">
        <v>320</v>
      </c>
      <c r="DX16" t="s">
        <v>317</v>
      </c>
      <c r="DY16" t="s">
        <v>317</v>
      </c>
      <c r="DZ16" t="s">
        <v>317</v>
      </c>
      <c r="EA16" t="s">
        <v>315</v>
      </c>
      <c r="EC16" t="s">
        <v>331</v>
      </c>
      <c r="ED16" t="s">
        <v>331</v>
      </c>
      <c r="EF16" t="s">
        <v>315</v>
      </c>
      <c r="EG16" t="s">
        <v>332</v>
      </c>
      <c r="EJ16" t="s">
        <v>333</v>
      </c>
      <c r="EK16" t="s">
        <v>334</v>
      </c>
      <c r="EL16" t="s">
        <v>333</v>
      </c>
      <c r="EM16" t="s">
        <v>334</v>
      </c>
      <c r="EN16" t="s">
        <v>322</v>
      </c>
      <c r="EO16" t="s">
        <v>322</v>
      </c>
      <c r="EP16" t="s">
        <v>317</v>
      </c>
      <c r="EQ16" t="s">
        <v>335</v>
      </c>
      <c r="ER16" t="s">
        <v>317</v>
      </c>
      <c r="ET16" t="s">
        <v>316</v>
      </c>
      <c r="EU16" t="s">
        <v>336</v>
      </c>
      <c r="EV16" t="s">
        <v>316</v>
      </c>
      <c r="FA16" t="s">
        <v>337</v>
      </c>
      <c r="FB16" t="s">
        <v>337</v>
      </c>
      <c r="FO16" t="s">
        <v>337</v>
      </c>
      <c r="FP16" t="s">
        <v>337</v>
      </c>
      <c r="FQ16" t="s">
        <v>338</v>
      </c>
      <c r="FR16" t="s">
        <v>338</v>
      </c>
      <c r="FS16" t="s">
        <v>320</v>
      </c>
      <c r="FT16" t="s">
        <v>320</v>
      </c>
      <c r="FU16" t="s">
        <v>322</v>
      </c>
      <c r="FV16" t="s">
        <v>320</v>
      </c>
      <c r="FW16" t="s">
        <v>329</v>
      </c>
      <c r="FX16" t="s">
        <v>322</v>
      </c>
      <c r="FY16" t="s">
        <v>322</v>
      </c>
      <c r="GA16" t="s">
        <v>337</v>
      </c>
      <c r="GB16" t="s">
        <v>337</v>
      </c>
      <c r="GC16" t="s">
        <v>337</v>
      </c>
      <c r="GD16" t="s">
        <v>337</v>
      </c>
      <c r="GE16" t="s">
        <v>337</v>
      </c>
      <c r="GF16" t="s">
        <v>337</v>
      </c>
      <c r="GG16" t="s">
        <v>337</v>
      </c>
      <c r="GH16" t="s">
        <v>339</v>
      </c>
      <c r="GI16" t="s">
        <v>339</v>
      </c>
      <c r="GJ16" t="s">
        <v>339</v>
      </c>
      <c r="GK16" t="s">
        <v>340</v>
      </c>
      <c r="GL16" t="s">
        <v>337</v>
      </c>
      <c r="GM16" t="s">
        <v>337</v>
      </c>
      <c r="GN16" t="s">
        <v>337</v>
      </c>
      <c r="GO16" t="s">
        <v>337</v>
      </c>
      <c r="GP16" t="s">
        <v>337</v>
      </c>
      <c r="GQ16" t="s">
        <v>337</v>
      </c>
      <c r="GR16" t="s">
        <v>337</v>
      </c>
      <c r="GS16" t="s">
        <v>337</v>
      </c>
      <c r="GT16" t="s">
        <v>337</v>
      </c>
      <c r="GU16" t="s">
        <v>337</v>
      </c>
      <c r="GV16" t="s">
        <v>337</v>
      </c>
      <c r="GW16" t="s">
        <v>337</v>
      </c>
      <c r="HD16" t="s">
        <v>337</v>
      </c>
      <c r="HE16" t="s">
        <v>322</v>
      </c>
      <c r="HF16" t="s">
        <v>322</v>
      </c>
      <c r="HG16" t="s">
        <v>333</v>
      </c>
      <c r="HH16" t="s">
        <v>334</v>
      </c>
      <c r="HJ16" t="s">
        <v>323</v>
      </c>
      <c r="HK16" t="s">
        <v>323</v>
      </c>
      <c r="HL16" t="s">
        <v>320</v>
      </c>
      <c r="HM16" t="s">
        <v>320</v>
      </c>
      <c r="HN16" t="s">
        <v>320</v>
      </c>
      <c r="HO16" t="s">
        <v>320</v>
      </c>
      <c r="HP16" t="s">
        <v>320</v>
      </c>
      <c r="HQ16" t="s">
        <v>322</v>
      </c>
      <c r="HR16" t="s">
        <v>322</v>
      </c>
      <c r="HS16" t="s">
        <v>322</v>
      </c>
      <c r="HT16" t="s">
        <v>320</v>
      </c>
      <c r="HU16" t="s">
        <v>318</v>
      </c>
      <c r="HV16" t="s">
        <v>329</v>
      </c>
      <c r="HW16" t="s">
        <v>322</v>
      </c>
      <c r="HX16" t="s">
        <v>322</v>
      </c>
    </row>
    <row r="17" spans="1:232" x14ac:dyDescent="0.25">
      <c r="A17">
        <v>1</v>
      </c>
      <c r="B17">
        <v>1566759871.0999999</v>
      </c>
      <c r="C17">
        <v>0</v>
      </c>
      <c r="D17" t="s">
        <v>341</v>
      </c>
      <c r="E17" t="s">
        <v>342</v>
      </c>
      <c r="G17">
        <v>1566759871.0999999</v>
      </c>
      <c r="H17">
        <f t="shared" ref="H17:H27" si="0">CN17*AI17*(CL17-CM17)/(100*CF17*(1000-AI17*CL17))</f>
        <v>2.9425610741206556E-3</v>
      </c>
      <c r="I17">
        <f t="shared" ref="I17:I27" si="1">CN17*AI17*(CK17-CJ17*(1000-AI17*CM17)/(1000-AI17*CL17))/(100*CF17)</f>
        <v>29.789865704365383</v>
      </c>
      <c r="J17">
        <f t="shared" ref="J17:J27" si="2">CJ17 - IF(AI17&gt;1, I17*CF17*100/(AK17*CV17), 0)</f>
        <v>362.971</v>
      </c>
      <c r="K17">
        <f t="shared" ref="K17:K27" si="3">((Q17-H17/2)*J17-I17)/(Q17+H17/2)</f>
        <v>56.65778210105379</v>
      </c>
      <c r="L17">
        <f t="shared" ref="L17:L27" si="4">K17*(CO17+CP17)/1000</f>
        <v>5.6580921287011154</v>
      </c>
      <c r="M17">
        <f t="shared" ref="M17:M27" si="5">(CJ17 - IF(AI17&gt;1, I17*CF17*100/(AK17*CV17), 0))*(CO17+CP17)/1000</f>
        <v>36.247860080082006</v>
      </c>
      <c r="N17">
        <f t="shared" ref="N17:N27" si="6">2/((1/P17-1/O17)+SIGN(P17)*SQRT((1/P17-1/O17)*(1/P17-1/O17) + 4*CG17/((CG17+1)*(CG17+1))*(2*1/P17*1/O17-1/O17*1/O17)))</f>
        <v>0.16432574111049347</v>
      </c>
      <c r="O17">
        <f t="shared" ref="O17:O27" si="7">AF17+AE17*CF17+AD17*CF17*CF17</f>
        <v>2.252860383760749</v>
      </c>
      <c r="P17">
        <f t="shared" ref="P17:P27" si="8">H17*(1000-(1000*0.61365*EXP(17.502*T17/(240.97+T17))/(CO17+CP17)+CL17)/2)/(1000*0.61365*EXP(17.502*T17/(240.97+T17))/(CO17+CP17)-CL17)</f>
        <v>0.15794545564475215</v>
      </c>
      <c r="Q17">
        <f t="shared" ref="Q17:Q27" si="9">1/((CG17+1)/(N17/1.6)+1/(O17/1.37)) + CG17/((CG17+1)/(N17/1.6) + CG17/(O17/1.37))</f>
        <v>9.9268512057133787E-2</v>
      </c>
      <c r="R17">
        <f t="shared" ref="R17:R27" si="10">(CC17*CE17)</f>
        <v>321.42284061179953</v>
      </c>
      <c r="S17">
        <f t="shared" ref="S17:S27" si="11">(CQ17+(R17+2*0.95*0.0000000567*(((CQ17+$B$7)+273)^4-(CQ17+273)^4)-44100*H17)/(1.84*29.3*O17+8*0.95*0.0000000567*(CQ17+273)^3))</f>
        <v>26.523839848233806</v>
      </c>
      <c r="T17">
        <f t="shared" ref="T17:T27" si="12">($C$7*CR17+$D$7*CS17+$E$7*S17)</f>
        <v>26.991</v>
      </c>
      <c r="U17">
        <f t="shared" ref="U17:U27" si="13">0.61365*EXP(17.502*T17/(240.97+T17))</f>
        <v>3.5772682130307056</v>
      </c>
      <c r="V17">
        <f t="shared" ref="V17:V27" si="14">(W17/X17*100)</f>
        <v>55.288643244813109</v>
      </c>
      <c r="W17">
        <f t="shared" ref="W17:W27" si="15">CL17*(CO17+CP17)/1000</f>
        <v>1.7665502778090001</v>
      </c>
      <c r="X17">
        <f t="shared" ref="X17:X27" si="16">0.61365*EXP(17.502*CQ17/(240.97+CQ17))</f>
        <v>3.1951413059403095</v>
      </c>
      <c r="Y17">
        <f t="shared" ref="Y17:Y27" si="17">(U17-CL17*(CO17+CP17)/1000)</f>
        <v>1.8107179352217055</v>
      </c>
      <c r="Z17">
        <f t="shared" ref="Z17:Z27" si="18">(-H17*44100)</f>
        <v>-129.76694336872092</v>
      </c>
      <c r="AA17">
        <f t="shared" ref="AA17:AA27" si="19">2*29.3*O17*0.92*(CQ17-T17)</f>
        <v>-231.93277672417756</v>
      </c>
      <c r="AB17">
        <f t="shared" ref="AB17:AB27" si="20">2*0.95*0.0000000567*(((CQ17+$B$7)+273)^4-(T17+273)^4)</f>
        <v>-22.004665976820995</v>
      </c>
      <c r="AC17">
        <f t="shared" ref="AC17:AC27" si="21">R17+AB17+Z17+AA17</f>
        <v>-62.281545457919947</v>
      </c>
      <c r="AD17">
        <v>-4.1260797287827201E-2</v>
      </c>
      <c r="AE17">
        <v>4.6318859599954701E-2</v>
      </c>
      <c r="AF17">
        <v>3.4603359285228001</v>
      </c>
      <c r="AG17">
        <v>0</v>
      </c>
      <c r="AH17">
        <v>0</v>
      </c>
      <c r="AI17">
        <f t="shared" ref="AI17:AI27" si="22">IF(AG17*$H$13&gt;=AK17,1,(AK17/(AK17-AG17*$H$13)))</f>
        <v>1</v>
      </c>
      <c r="AJ17">
        <f t="shared" ref="AJ17:AJ27" si="23">(AI17-1)*100</f>
        <v>0</v>
      </c>
      <c r="AK17">
        <f t="shared" ref="AK17:AK27" si="24">MAX(0,($B$13+$C$13*CV17)/(1+$D$13*CV17)*CO17/(CQ17+273)*$E$13)</f>
        <v>52958.359821176178</v>
      </c>
      <c r="AL17">
        <v>0</v>
      </c>
      <c r="AM17">
        <v>560.67588235294102</v>
      </c>
      <c r="AN17">
        <v>2927.61</v>
      </c>
      <c r="AO17">
        <f t="shared" ref="AO17:AO27" si="25">AN17-AM17</f>
        <v>2366.9341176470589</v>
      </c>
      <c r="AP17">
        <f t="shared" ref="AP17:AP27" si="26">AO17/AN17</f>
        <v>0.80848682633515356</v>
      </c>
      <c r="AQ17">
        <v>-1.0916802797921701</v>
      </c>
      <c r="AR17" t="s">
        <v>343</v>
      </c>
      <c r="AS17">
        <v>672.91229411764698</v>
      </c>
      <c r="AT17">
        <v>897.61</v>
      </c>
      <c r="AU17">
        <f t="shared" ref="AU17:AU27" si="27">1-AS17/AT17</f>
        <v>0.25032887989477948</v>
      </c>
      <c r="AV17">
        <v>0.5</v>
      </c>
      <c r="AW17">
        <f t="shared" ref="AW17:AW27" si="28">CC17</f>
        <v>1681.1049064119286</v>
      </c>
      <c r="AX17">
        <f t="shared" ref="AX17:AX27" si="29">I17</f>
        <v>29.789865704365383</v>
      </c>
      <c r="AY17">
        <f t="shared" ref="AY17:AY27" si="30">AU17*AV17*AW17</f>
        <v>210.41455410385808</v>
      </c>
      <c r="AZ17">
        <f t="shared" ref="AZ17:AZ27" si="31">BE17/AT17</f>
        <v>0.41484609128686178</v>
      </c>
      <c r="BA17">
        <f t="shared" ref="BA17:BA27" si="32">(AX17-AQ17)/AW17</f>
        <v>1.8369791121524759E-2</v>
      </c>
      <c r="BB17">
        <f t="shared" ref="BB17:BB27" si="33">(AN17-AT17)/AT17</f>
        <v>2.2615612571161194</v>
      </c>
      <c r="BC17" t="s">
        <v>344</v>
      </c>
      <c r="BD17">
        <v>525.24</v>
      </c>
      <c r="BE17">
        <f t="shared" ref="BE17:BE27" si="34">AT17-BD17</f>
        <v>372.37</v>
      </c>
      <c r="BF17">
        <f t="shared" ref="BF17:BF27" si="35">(AT17-AS17)/(AT17-BD17)</f>
        <v>0.60342590939751595</v>
      </c>
      <c r="BG17">
        <f t="shared" ref="BG17:BG27" si="36">(AN17-AT17)/(AN17-BD17)</f>
        <v>0.84499889692262231</v>
      </c>
      <c r="BH17">
        <f t="shared" ref="BH17:BH27" si="37">(AT17-AS17)/(AT17-AM17)</f>
        <v>0.66688914572232649</v>
      </c>
      <c r="BI17">
        <f t="shared" ref="BI17:BI27" si="38">(AN17-AT17)/(AN17-AM17)</f>
        <v>0.8576495580781095</v>
      </c>
      <c r="BJ17">
        <v>1724</v>
      </c>
      <c r="BK17">
        <v>300</v>
      </c>
      <c r="BL17">
        <v>300</v>
      </c>
      <c r="BM17">
        <v>300</v>
      </c>
      <c r="BN17">
        <v>10220.799999999999</v>
      </c>
      <c r="BO17">
        <v>826.79100000000005</v>
      </c>
      <c r="BP17">
        <v>-6.8110200000000001E-3</v>
      </c>
      <c r="BQ17">
        <v>-1.9314</v>
      </c>
      <c r="BR17" t="s">
        <v>345</v>
      </c>
      <c r="BS17" t="s">
        <v>345</v>
      </c>
      <c r="BT17" t="s">
        <v>345</v>
      </c>
      <c r="BU17" t="s">
        <v>345</v>
      </c>
      <c r="BV17" t="s">
        <v>345</v>
      </c>
      <c r="BW17" t="s">
        <v>345</v>
      </c>
      <c r="BX17" t="s">
        <v>345</v>
      </c>
      <c r="BY17" t="s">
        <v>345</v>
      </c>
      <c r="BZ17" t="s">
        <v>345</v>
      </c>
      <c r="CA17" t="s">
        <v>345</v>
      </c>
      <c r="CB17">
        <f t="shared" ref="CB17:CB27" si="39">$B$11*CW17+$C$11*CX17+$F$11*DK17</f>
        <v>1999.89</v>
      </c>
      <c r="CC17">
        <f t="shared" ref="CC17:CC27" si="40">CB17*CD17</f>
        <v>1681.1049064119286</v>
      </c>
      <c r="CD17">
        <f t="shared" ref="CD17:CD27" si="41">($B$11*$D$9+$C$11*$D$9+$F$11*((DX17+DP17)/MAX(DX17+DP17+DY17, 0.1)*$I$9+DY17/MAX(DX17+DP17+DY17, 0.1)*$J$9))/($B$11+$C$11+$F$11)</f>
        <v>0.84059868613370159</v>
      </c>
      <c r="CE17">
        <f t="shared" ref="CE17:CE27" si="42">($B$11*$K$9+$C$11*$K$9+$F$11*((DX17+DP17)/MAX(DX17+DP17+DY17, 0.1)*$P$9+DY17/MAX(DX17+DP17+DY17, 0.1)*$Q$9))/($B$11+$C$11+$F$11)</f>
        <v>0.19119737226740319</v>
      </c>
      <c r="CF17">
        <v>6</v>
      </c>
      <c r="CG17">
        <v>0.5</v>
      </c>
      <c r="CH17" t="s">
        <v>346</v>
      </c>
      <c r="CI17">
        <v>1566759871.0999999</v>
      </c>
      <c r="CJ17">
        <v>362.971</v>
      </c>
      <c r="CK17">
        <v>399.99400000000003</v>
      </c>
      <c r="CL17">
        <v>17.689499999999999</v>
      </c>
      <c r="CM17">
        <v>14.221500000000001</v>
      </c>
      <c r="CN17">
        <v>500.08800000000002</v>
      </c>
      <c r="CO17">
        <v>99.764300000000006</v>
      </c>
      <c r="CP17">
        <v>0.10004200000000001</v>
      </c>
      <c r="CQ17">
        <v>25.081399999999999</v>
      </c>
      <c r="CR17">
        <v>26.991</v>
      </c>
      <c r="CS17">
        <v>999.9</v>
      </c>
      <c r="CT17">
        <v>0</v>
      </c>
      <c r="CU17">
        <v>0</v>
      </c>
      <c r="CV17">
        <v>9973.75</v>
      </c>
      <c r="CW17">
        <v>0</v>
      </c>
      <c r="CX17">
        <v>439.50799999999998</v>
      </c>
      <c r="CY17">
        <v>-37.023400000000002</v>
      </c>
      <c r="CZ17">
        <v>369.50700000000001</v>
      </c>
      <c r="DA17">
        <v>405.76499999999999</v>
      </c>
      <c r="DB17">
        <v>3.4679500000000001</v>
      </c>
      <c r="DC17">
        <v>366.53500000000003</v>
      </c>
      <c r="DD17">
        <v>399.99400000000003</v>
      </c>
      <c r="DE17">
        <v>17.913499999999999</v>
      </c>
      <c r="DF17">
        <v>14.221500000000001</v>
      </c>
      <c r="DG17">
        <v>1.76478</v>
      </c>
      <c r="DH17">
        <v>1.4188000000000001</v>
      </c>
      <c r="DI17">
        <v>15.478300000000001</v>
      </c>
      <c r="DJ17">
        <v>12.120100000000001</v>
      </c>
      <c r="DK17">
        <v>1999.89</v>
      </c>
      <c r="DL17">
        <v>0.97999099999999995</v>
      </c>
      <c r="DM17">
        <v>2.0008499999999999E-2</v>
      </c>
      <c r="DN17">
        <v>0</v>
      </c>
      <c r="DO17">
        <v>672.41700000000003</v>
      </c>
      <c r="DP17">
        <v>4.9992900000000002</v>
      </c>
      <c r="DQ17">
        <v>14584.1</v>
      </c>
      <c r="DR17">
        <v>17313.3</v>
      </c>
      <c r="DS17">
        <v>46.686999999999998</v>
      </c>
      <c r="DT17">
        <v>47.375</v>
      </c>
      <c r="DU17">
        <v>47.375</v>
      </c>
      <c r="DV17">
        <v>46.875</v>
      </c>
      <c r="DW17">
        <v>48.25</v>
      </c>
      <c r="DX17">
        <v>1954.97</v>
      </c>
      <c r="DY17">
        <v>39.909999999999997</v>
      </c>
      <c r="DZ17">
        <v>0</v>
      </c>
      <c r="EA17">
        <v>1118.8000001907301</v>
      </c>
      <c r="EB17">
        <v>672.91229411764698</v>
      </c>
      <c r="EC17">
        <v>-10.298284303744101</v>
      </c>
      <c r="ED17">
        <v>-415.931372022841</v>
      </c>
      <c r="EE17">
        <v>14601.352941176499</v>
      </c>
      <c r="EF17">
        <v>10</v>
      </c>
      <c r="EG17">
        <v>1566759833.0999999</v>
      </c>
      <c r="EH17" t="s">
        <v>347</v>
      </c>
      <c r="EI17">
        <v>75</v>
      </c>
      <c r="EJ17">
        <v>-3.5640000000000001</v>
      </c>
      <c r="EK17">
        <v>-0.224</v>
      </c>
      <c r="EL17">
        <v>400</v>
      </c>
      <c r="EM17">
        <v>14</v>
      </c>
      <c r="EN17">
        <v>0.06</v>
      </c>
      <c r="EO17">
        <v>0.02</v>
      </c>
      <c r="EP17">
        <v>29.804737491837098</v>
      </c>
      <c r="EQ17">
        <v>-4.3089389190752503E-2</v>
      </c>
      <c r="ER17">
        <v>2.9826650996913E-2</v>
      </c>
      <c r="ES17">
        <v>1</v>
      </c>
      <c r="ET17">
        <v>0.16400488830278401</v>
      </c>
      <c r="EU17">
        <v>9.2132763118821306E-3</v>
      </c>
      <c r="EV17">
        <v>1.1746313714880499E-3</v>
      </c>
      <c r="EW17">
        <v>1</v>
      </c>
      <c r="EX17">
        <v>2</v>
      </c>
      <c r="EY17">
        <v>2</v>
      </c>
      <c r="EZ17" t="s">
        <v>348</v>
      </c>
      <c r="FA17">
        <v>2.9342299999999999</v>
      </c>
      <c r="FB17">
        <v>2.6375899999999999</v>
      </c>
      <c r="FC17">
        <v>8.4107299999999996E-2</v>
      </c>
      <c r="FD17">
        <v>9.1397900000000004E-2</v>
      </c>
      <c r="FE17">
        <v>8.7968900000000003E-2</v>
      </c>
      <c r="FF17">
        <v>7.5225700000000006E-2</v>
      </c>
      <c r="FG17">
        <v>32627</v>
      </c>
      <c r="FH17">
        <v>28360.9</v>
      </c>
      <c r="FI17">
        <v>30982.799999999999</v>
      </c>
      <c r="FJ17">
        <v>27366.9</v>
      </c>
      <c r="FK17">
        <v>39623.9</v>
      </c>
      <c r="FL17">
        <v>38259.300000000003</v>
      </c>
      <c r="FM17">
        <v>43477.9</v>
      </c>
      <c r="FN17">
        <v>42248.5</v>
      </c>
      <c r="FO17">
        <v>1.9836800000000001</v>
      </c>
      <c r="FP17">
        <v>1.8861000000000001</v>
      </c>
      <c r="FQ17">
        <v>0.16719100000000001</v>
      </c>
      <c r="FR17">
        <v>0</v>
      </c>
      <c r="FS17">
        <v>24.250599999999999</v>
      </c>
      <c r="FT17">
        <v>999.9</v>
      </c>
      <c r="FU17">
        <v>42.773000000000003</v>
      </c>
      <c r="FV17">
        <v>33.798000000000002</v>
      </c>
      <c r="FW17">
        <v>22.649000000000001</v>
      </c>
      <c r="FX17">
        <v>59.572299999999998</v>
      </c>
      <c r="FY17">
        <v>40.408700000000003</v>
      </c>
      <c r="FZ17">
        <v>1</v>
      </c>
      <c r="GA17">
        <v>0.182833</v>
      </c>
      <c r="GB17">
        <v>2.8766600000000002</v>
      </c>
      <c r="GC17">
        <v>20.338899999999999</v>
      </c>
      <c r="GD17">
        <v>5.2398999999999996</v>
      </c>
      <c r="GE17">
        <v>12.064299999999999</v>
      </c>
      <c r="GF17">
        <v>4.9714</v>
      </c>
      <c r="GG17">
        <v>3.2901799999999999</v>
      </c>
      <c r="GH17">
        <v>9999</v>
      </c>
      <c r="GI17">
        <v>9999</v>
      </c>
      <c r="GJ17">
        <v>9999</v>
      </c>
      <c r="GK17">
        <v>453</v>
      </c>
      <c r="GL17">
        <v>1.8869</v>
      </c>
      <c r="GM17">
        <v>1.8830100000000001</v>
      </c>
      <c r="GN17">
        <v>1.8815599999999999</v>
      </c>
      <c r="GO17">
        <v>1.88219</v>
      </c>
      <c r="GP17">
        <v>1.87758</v>
      </c>
      <c r="GQ17">
        <v>1.87944</v>
      </c>
      <c r="GR17">
        <v>1.8788199999999999</v>
      </c>
      <c r="GS17">
        <v>1.8858299999999999</v>
      </c>
      <c r="GT17" t="s">
        <v>349</v>
      </c>
      <c r="GU17" t="s">
        <v>19</v>
      </c>
      <c r="GV17" t="s">
        <v>19</v>
      </c>
      <c r="GW17" t="s">
        <v>19</v>
      </c>
      <c r="GX17" t="s">
        <v>350</v>
      </c>
      <c r="GY17" t="s">
        <v>351</v>
      </c>
      <c r="GZ17" t="s">
        <v>352</v>
      </c>
      <c r="HA17" t="s">
        <v>352</v>
      </c>
      <c r="HB17" t="s">
        <v>352</v>
      </c>
      <c r="HC17" t="s">
        <v>352</v>
      </c>
      <c r="HD17">
        <v>0</v>
      </c>
      <c r="HE17">
        <v>100</v>
      </c>
      <c r="HF17">
        <v>100</v>
      </c>
      <c r="HG17">
        <v>-3.5640000000000001</v>
      </c>
      <c r="HH17">
        <v>-0.224</v>
      </c>
      <c r="HI17">
        <v>2</v>
      </c>
      <c r="HJ17">
        <v>521.06500000000005</v>
      </c>
      <c r="HK17">
        <v>517.63300000000004</v>
      </c>
      <c r="HL17">
        <v>20.976299999999998</v>
      </c>
      <c r="HM17">
        <v>29.731100000000001</v>
      </c>
      <c r="HN17">
        <v>29.998699999999999</v>
      </c>
      <c r="HO17">
        <v>29.945900000000002</v>
      </c>
      <c r="HP17">
        <v>30.006799999999998</v>
      </c>
      <c r="HQ17">
        <v>19.446300000000001</v>
      </c>
      <c r="HR17">
        <v>40.65</v>
      </c>
      <c r="HS17">
        <v>0</v>
      </c>
      <c r="HT17">
        <v>21.061199999999999</v>
      </c>
      <c r="HU17">
        <v>400</v>
      </c>
      <c r="HV17">
        <v>14.2713</v>
      </c>
      <c r="HW17">
        <v>100.545</v>
      </c>
      <c r="HX17">
        <v>101.761</v>
      </c>
    </row>
    <row r="18" spans="1:232" x14ac:dyDescent="0.25">
      <c r="A18">
        <v>2</v>
      </c>
      <c r="B18">
        <v>1566759960.0999999</v>
      </c>
      <c r="C18">
        <v>89</v>
      </c>
      <c r="D18" t="s">
        <v>353</v>
      </c>
      <c r="E18" t="s">
        <v>354</v>
      </c>
      <c r="G18">
        <v>1566759960.0999999</v>
      </c>
      <c r="H18">
        <f t="shared" si="0"/>
        <v>3.0673631546692935E-3</v>
      </c>
      <c r="I18">
        <f t="shared" si="1"/>
        <v>23.549261497515463</v>
      </c>
      <c r="J18">
        <f t="shared" si="2"/>
        <v>270.762</v>
      </c>
      <c r="K18">
        <f t="shared" si="3"/>
        <v>38.67567747457727</v>
      </c>
      <c r="L18">
        <f t="shared" si="4"/>
        <v>3.8624876198700866</v>
      </c>
      <c r="M18">
        <f t="shared" si="5"/>
        <v>27.040634869776</v>
      </c>
      <c r="N18">
        <f t="shared" si="6"/>
        <v>0.17158679790842116</v>
      </c>
      <c r="O18">
        <f t="shared" si="7"/>
        <v>2.2592498727015671</v>
      </c>
      <c r="P18">
        <f t="shared" si="8"/>
        <v>0.1646618015334341</v>
      </c>
      <c r="Q18">
        <f t="shared" si="9"/>
        <v>0.10351252112308286</v>
      </c>
      <c r="R18">
        <f t="shared" si="10"/>
        <v>321.46169494853365</v>
      </c>
      <c r="S18">
        <f t="shared" si="11"/>
        <v>26.560088478513045</v>
      </c>
      <c r="T18">
        <f t="shared" si="12"/>
        <v>27.061800000000002</v>
      </c>
      <c r="U18">
        <f t="shared" si="13"/>
        <v>3.5921714495866679</v>
      </c>
      <c r="V18">
        <f t="shared" si="14"/>
        <v>55.498630328404467</v>
      </c>
      <c r="W18">
        <f t="shared" si="15"/>
        <v>1.7818464307511999</v>
      </c>
      <c r="X18">
        <f t="shared" si="16"/>
        <v>3.2106133434418154</v>
      </c>
      <c r="Y18">
        <f t="shared" si="17"/>
        <v>1.810325018835468</v>
      </c>
      <c r="Z18">
        <f t="shared" si="18"/>
        <v>-135.27071512091584</v>
      </c>
      <c r="AA18">
        <f t="shared" si="19"/>
        <v>-231.33602988506914</v>
      </c>
      <c r="AB18">
        <f t="shared" si="20"/>
        <v>-21.902654910383063</v>
      </c>
      <c r="AC18">
        <f t="shared" si="21"/>
        <v>-67.04770496783442</v>
      </c>
      <c r="AD18">
        <v>-4.1433231790804999E-2</v>
      </c>
      <c r="AE18">
        <v>4.6512432435639503E-2</v>
      </c>
      <c r="AF18">
        <v>3.4717716225567101</v>
      </c>
      <c r="AG18">
        <v>0</v>
      </c>
      <c r="AH18">
        <v>0</v>
      </c>
      <c r="AI18">
        <f t="shared" si="22"/>
        <v>1</v>
      </c>
      <c r="AJ18">
        <f t="shared" si="23"/>
        <v>0</v>
      </c>
      <c r="AK18">
        <f t="shared" si="24"/>
        <v>53156.277087608985</v>
      </c>
      <c r="AL18">
        <v>0</v>
      </c>
      <c r="AM18">
        <v>560.67588235294102</v>
      </c>
      <c r="AN18">
        <v>2927.61</v>
      </c>
      <c r="AO18">
        <f t="shared" si="25"/>
        <v>2366.9341176470589</v>
      </c>
      <c r="AP18">
        <f t="shared" si="26"/>
        <v>0.80848682633515356</v>
      </c>
      <c r="AQ18">
        <v>-1.0916802797921701</v>
      </c>
      <c r="AR18" t="s">
        <v>355</v>
      </c>
      <c r="AS18">
        <v>669.52882352941197</v>
      </c>
      <c r="AT18">
        <v>846.9</v>
      </c>
      <c r="AU18">
        <f t="shared" si="27"/>
        <v>0.20943579698971304</v>
      </c>
      <c r="AV18">
        <v>0.5</v>
      </c>
      <c r="AW18">
        <f t="shared" si="28"/>
        <v>1681.3068004251206</v>
      </c>
      <c r="AX18">
        <f t="shared" si="29"/>
        <v>23.549261497515463</v>
      </c>
      <c r="AY18">
        <f t="shared" si="30"/>
        <v>176.06291486562978</v>
      </c>
      <c r="AZ18">
        <f t="shared" si="31"/>
        <v>0.37081119376549765</v>
      </c>
      <c r="BA18">
        <f t="shared" si="32"/>
        <v>1.4655827104890754E-2</v>
      </c>
      <c r="BB18">
        <f t="shared" si="33"/>
        <v>2.4568544102019128</v>
      </c>
      <c r="BC18" t="s">
        <v>356</v>
      </c>
      <c r="BD18">
        <v>532.86</v>
      </c>
      <c r="BE18">
        <f t="shared" si="34"/>
        <v>314.03999999999996</v>
      </c>
      <c r="BF18">
        <f t="shared" si="35"/>
        <v>0.56480440858039749</v>
      </c>
      <c r="BG18">
        <f t="shared" si="36"/>
        <v>0.86886313811462579</v>
      </c>
      <c r="BH18">
        <f t="shared" si="37"/>
        <v>0.61969332957924672</v>
      </c>
      <c r="BI18">
        <f t="shared" si="38"/>
        <v>0.87907389753138088</v>
      </c>
      <c r="BJ18">
        <v>1726</v>
      </c>
      <c r="BK18">
        <v>300</v>
      </c>
      <c r="BL18">
        <v>300</v>
      </c>
      <c r="BM18">
        <v>300</v>
      </c>
      <c r="BN18">
        <v>10221.4</v>
      </c>
      <c r="BO18">
        <v>793.58900000000006</v>
      </c>
      <c r="BP18">
        <v>-6.8114100000000004E-3</v>
      </c>
      <c r="BQ18">
        <v>-0.37670900000000002</v>
      </c>
      <c r="BR18" t="s">
        <v>345</v>
      </c>
      <c r="BS18" t="s">
        <v>345</v>
      </c>
      <c r="BT18" t="s">
        <v>345</v>
      </c>
      <c r="BU18" t="s">
        <v>345</v>
      </c>
      <c r="BV18" t="s">
        <v>345</v>
      </c>
      <c r="BW18" t="s">
        <v>345</v>
      </c>
      <c r="BX18" t="s">
        <v>345</v>
      </c>
      <c r="BY18" t="s">
        <v>345</v>
      </c>
      <c r="BZ18" t="s">
        <v>345</v>
      </c>
      <c r="CA18" t="s">
        <v>345</v>
      </c>
      <c r="CB18">
        <f t="shared" si="39"/>
        <v>2000.13</v>
      </c>
      <c r="CC18">
        <f t="shared" si="40"/>
        <v>1681.3068004251206</v>
      </c>
      <c r="CD18">
        <f t="shared" si="41"/>
        <v>0.8405987612930762</v>
      </c>
      <c r="CE18">
        <f t="shared" si="42"/>
        <v>0.19119752258615241</v>
      </c>
      <c r="CF18">
        <v>6</v>
      </c>
      <c r="CG18">
        <v>0.5</v>
      </c>
      <c r="CH18" t="s">
        <v>346</v>
      </c>
      <c r="CI18">
        <v>1566759960.0999999</v>
      </c>
      <c r="CJ18">
        <v>270.762</v>
      </c>
      <c r="CK18">
        <v>300.01400000000001</v>
      </c>
      <c r="CL18">
        <v>17.841899999999999</v>
      </c>
      <c r="CM18">
        <v>14.2272</v>
      </c>
      <c r="CN18">
        <v>500.06400000000002</v>
      </c>
      <c r="CO18">
        <v>99.768600000000006</v>
      </c>
      <c r="CP18">
        <v>0.100048</v>
      </c>
      <c r="CQ18">
        <v>25.162500000000001</v>
      </c>
      <c r="CR18">
        <v>27.061800000000002</v>
      </c>
      <c r="CS18">
        <v>999.9</v>
      </c>
      <c r="CT18">
        <v>0</v>
      </c>
      <c r="CU18">
        <v>0</v>
      </c>
      <c r="CV18">
        <v>10015</v>
      </c>
      <c r="CW18">
        <v>0</v>
      </c>
      <c r="CX18">
        <v>1518.29</v>
      </c>
      <c r="CY18">
        <v>-29.2517</v>
      </c>
      <c r="CZ18">
        <v>275.68099999999998</v>
      </c>
      <c r="DA18">
        <v>304.34399999999999</v>
      </c>
      <c r="DB18">
        <v>3.6147399999999998</v>
      </c>
      <c r="DC18">
        <v>274.09500000000003</v>
      </c>
      <c r="DD18">
        <v>300.01400000000001</v>
      </c>
      <c r="DE18">
        <v>18.061900000000001</v>
      </c>
      <c r="DF18">
        <v>14.2272</v>
      </c>
      <c r="DG18">
        <v>1.78006</v>
      </c>
      <c r="DH18">
        <v>1.41943</v>
      </c>
      <c r="DI18">
        <v>15.6128</v>
      </c>
      <c r="DJ18">
        <v>12.126799999999999</v>
      </c>
      <c r="DK18">
        <v>2000.13</v>
      </c>
      <c r="DL18">
        <v>0.97999099999999995</v>
      </c>
      <c r="DM18">
        <v>2.0008499999999999E-2</v>
      </c>
      <c r="DN18">
        <v>0</v>
      </c>
      <c r="DO18">
        <v>668.91700000000003</v>
      </c>
      <c r="DP18">
        <v>4.9992900000000002</v>
      </c>
      <c r="DQ18">
        <v>15549.9</v>
      </c>
      <c r="DR18">
        <v>17315.400000000001</v>
      </c>
      <c r="DS18">
        <v>46.561999999999998</v>
      </c>
      <c r="DT18">
        <v>47</v>
      </c>
      <c r="DU18">
        <v>47.25</v>
      </c>
      <c r="DV18">
        <v>46.625</v>
      </c>
      <c r="DW18">
        <v>48.25</v>
      </c>
      <c r="DX18">
        <v>1955.21</v>
      </c>
      <c r="DY18">
        <v>39.92</v>
      </c>
      <c r="DZ18">
        <v>0</v>
      </c>
      <c r="EA18">
        <v>88.700000047683702</v>
      </c>
      <c r="EB18">
        <v>669.52882352941197</v>
      </c>
      <c r="EC18">
        <v>-6.88651960540634</v>
      </c>
      <c r="ED18">
        <v>5039.5587930473503</v>
      </c>
      <c r="EE18">
        <v>15800.6176470588</v>
      </c>
      <c r="EF18">
        <v>10</v>
      </c>
      <c r="EG18">
        <v>1566759932.0999999</v>
      </c>
      <c r="EH18" t="s">
        <v>357</v>
      </c>
      <c r="EI18">
        <v>76</v>
      </c>
      <c r="EJ18">
        <v>-3.3330000000000002</v>
      </c>
      <c r="EK18">
        <v>-0.22</v>
      </c>
      <c r="EL18">
        <v>300</v>
      </c>
      <c r="EM18">
        <v>14</v>
      </c>
      <c r="EN18">
        <v>0.05</v>
      </c>
      <c r="EO18">
        <v>0.03</v>
      </c>
      <c r="EP18">
        <v>23.4928226976422</v>
      </c>
      <c r="EQ18">
        <v>5.4030920015587298E-2</v>
      </c>
      <c r="ER18">
        <v>8.5745684322152294E-2</v>
      </c>
      <c r="ES18">
        <v>1</v>
      </c>
      <c r="ET18">
        <v>0.164544889281309</v>
      </c>
      <c r="EU18">
        <v>9.9203547830701094E-2</v>
      </c>
      <c r="EV18">
        <v>1.1546164051334001E-2</v>
      </c>
      <c r="EW18">
        <v>1</v>
      </c>
      <c r="EX18">
        <v>2</v>
      </c>
      <c r="EY18">
        <v>2</v>
      </c>
      <c r="EZ18" t="s">
        <v>348</v>
      </c>
      <c r="FA18">
        <v>2.9345500000000002</v>
      </c>
      <c r="FB18">
        <v>2.6375999999999999</v>
      </c>
      <c r="FC18">
        <v>6.6542699999999996E-2</v>
      </c>
      <c r="FD18">
        <v>7.28404E-2</v>
      </c>
      <c r="FE18">
        <v>8.8554099999999997E-2</v>
      </c>
      <c r="FF18">
        <v>7.5293799999999994E-2</v>
      </c>
      <c r="FG18">
        <v>33274.800000000003</v>
      </c>
      <c r="FH18">
        <v>28952.799999999999</v>
      </c>
      <c r="FI18">
        <v>31002.7</v>
      </c>
      <c r="FJ18">
        <v>27377.9</v>
      </c>
      <c r="FK18">
        <v>39621</v>
      </c>
      <c r="FL18">
        <v>38270.400000000001</v>
      </c>
      <c r="FM18">
        <v>43504.9</v>
      </c>
      <c r="FN18">
        <v>42265.5</v>
      </c>
      <c r="FO18">
        <v>1.9860500000000001</v>
      </c>
      <c r="FP18">
        <v>1.8899699999999999</v>
      </c>
      <c r="FQ18">
        <v>0.16836400000000001</v>
      </c>
      <c r="FR18">
        <v>0</v>
      </c>
      <c r="FS18">
        <v>24.302399999999999</v>
      </c>
      <c r="FT18">
        <v>999.9</v>
      </c>
      <c r="FU18">
        <v>42.552999999999997</v>
      </c>
      <c r="FV18">
        <v>33.756999999999998</v>
      </c>
      <c r="FW18">
        <v>22.482099999999999</v>
      </c>
      <c r="FX18">
        <v>59.612299999999998</v>
      </c>
      <c r="FY18">
        <v>40.637</v>
      </c>
      <c r="FZ18">
        <v>1</v>
      </c>
      <c r="GA18">
        <v>0.16340199999999999</v>
      </c>
      <c r="GB18">
        <v>3.0064099999999998</v>
      </c>
      <c r="GC18">
        <v>20.336300000000001</v>
      </c>
      <c r="GD18">
        <v>5.2404999999999999</v>
      </c>
      <c r="GE18">
        <v>12.064</v>
      </c>
      <c r="GF18">
        <v>4.9715499999999997</v>
      </c>
      <c r="GG18">
        <v>3.2902499999999999</v>
      </c>
      <c r="GH18">
        <v>9999</v>
      </c>
      <c r="GI18">
        <v>9999</v>
      </c>
      <c r="GJ18">
        <v>9999</v>
      </c>
      <c r="GK18">
        <v>453</v>
      </c>
      <c r="GL18">
        <v>1.8869</v>
      </c>
      <c r="GM18">
        <v>1.8829899999999999</v>
      </c>
      <c r="GN18">
        <v>1.88154</v>
      </c>
      <c r="GO18">
        <v>1.88219</v>
      </c>
      <c r="GP18">
        <v>1.87757</v>
      </c>
      <c r="GQ18">
        <v>1.87944</v>
      </c>
      <c r="GR18">
        <v>1.87883</v>
      </c>
      <c r="GS18">
        <v>1.8858299999999999</v>
      </c>
      <c r="GT18" t="s">
        <v>349</v>
      </c>
      <c r="GU18" t="s">
        <v>19</v>
      </c>
      <c r="GV18" t="s">
        <v>19</v>
      </c>
      <c r="GW18" t="s">
        <v>19</v>
      </c>
      <c r="GX18" t="s">
        <v>350</v>
      </c>
      <c r="GY18" t="s">
        <v>351</v>
      </c>
      <c r="GZ18" t="s">
        <v>352</v>
      </c>
      <c r="HA18" t="s">
        <v>352</v>
      </c>
      <c r="HB18" t="s">
        <v>352</v>
      </c>
      <c r="HC18" t="s">
        <v>352</v>
      </c>
      <c r="HD18">
        <v>0</v>
      </c>
      <c r="HE18">
        <v>100</v>
      </c>
      <c r="HF18">
        <v>100</v>
      </c>
      <c r="HG18">
        <v>-3.3330000000000002</v>
      </c>
      <c r="HH18">
        <v>-0.22</v>
      </c>
      <c r="HI18">
        <v>2</v>
      </c>
      <c r="HJ18">
        <v>520.65499999999997</v>
      </c>
      <c r="HK18">
        <v>518.33699999999999</v>
      </c>
      <c r="HL18">
        <v>21.0929</v>
      </c>
      <c r="HM18">
        <v>29.466799999999999</v>
      </c>
      <c r="HN18">
        <v>29.999099999999999</v>
      </c>
      <c r="HO18">
        <v>29.710899999999999</v>
      </c>
      <c r="HP18">
        <v>29.774699999999999</v>
      </c>
      <c r="HQ18">
        <v>15.5274</v>
      </c>
      <c r="HR18">
        <v>40.328200000000002</v>
      </c>
      <c r="HS18">
        <v>0</v>
      </c>
      <c r="HT18">
        <v>21.067299999999999</v>
      </c>
      <c r="HU18">
        <v>300</v>
      </c>
      <c r="HV18">
        <v>14.1768</v>
      </c>
      <c r="HW18">
        <v>100.608</v>
      </c>
      <c r="HX18">
        <v>101.80200000000001</v>
      </c>
    </row>
    <row r="19" spans="1:232" x14ac:dyDescent="0.25">
      <c r="A19">
        <v>3</v>
      </c>
      <c r="B19">
        <v>1566760080.5999999</v>
      </c>
      <c r="C19">
        <v>209.5</v>
      </c>
      <c r="D19" t="s">
        <v>358</v>
      </c>
      <c r="E19" t="s">
        <v>359</v>
      </c>
      <c r="G19">
        <v>1566760080.5999999</v>
      </c>
      <c r="H19">
        <f t="shared" si="0"/>
        <v>4.2433797674835318E-3</v>
      </c>
      <c r="I19">
        <f t="shared" si="1"/>
        <v>20.489993034176141</v>
      </c>
      <c r="J19">
        <f t="shared" si="2"/>
        <v>174.566</v>
      </c>
      <c r="K19">
        <f t="shared" si="3"/>
        <v>34.70550442147097</v>
      </c>
      <c r="L19">
        <f t="shared" si="4"/>
        <v>3.4656428721183241</v>
      </c>
      <c r="M19">
        <f t="shared" si="5"/>
        <v>17.431915302747402</v>
      </c>
      <c r="N19">
        <f t="shared" si="6"/>
        <v>0.25215233746456123</v>
      </c>
      <c r="O19">
        <f t="shared" si="7"/>
        <v>2.2583321214336314</v>
      </c>
      <c r="P19">
        <f t="shared" si="8"/>
        <v>0.23749042377620314</v>
      </c>
      <c r="Q19">
        <f t="shared" si="9"/>
        <v>0.14967773552831826</v>
      </c>
      <c r="R19">
        <f t="shared" si="10"/>
        <v>321.43231619685059</v>
      </c>
      <c r="S19">
        <f t="shared" si="11"/>
        <v>26.272764253594936</v>
      </c>
      <c r="T19">
        <f t="shared" si="12"/>
        <v>26.7758</v>
      </c>
      <c r="U19">
        <f t="shared" si="13"/>
        <v>3.532299951043592</v>
      </c>
      <c r="V19">
        <f t="shared" si="14"/>
        <v>55.590894067363017</v>
      </c>
      <c r="W19">
        <f t="shared" si="15"/>
        <v>1.79566722136919</v>
      </c>
      <c r="X19">
        <f t="shared" si="16"/>
        <v>3.2301463243121544</v>
      </c>
      <c r="Y19">
        <f t="shared" si="17"/>
        <v>1.736632729674402</v>
      </c>
      <c r="Z19">
        <f t="shared" si="18"/>
        <v>-187.13304774602375</v>
      </c>
      <c r="AA19">
        <f t="shared" si="19"/>
        <v>-184.01476569126547</v>
      </c>
      <c r="AB19">
        <f t="shared" si="20"/>
        <v>-17.413256210116366</v>
      </c>
      <c r="AC19">
        <f t="shared" si="21"/>
        <v>-67.128753450554967</v>
      </c>
      <c r="AD19">
        <v>-4.14084368521783E-2</v>
      </c>
      <c r="AE19">
        <v>4.6484597944875E-2</v>
      </c>
      <c r="AF19">
        <v>3.4701282604428001</v>
      </c>
      <c r="AG19">
        <v>0</v>
      </c>
      <c r="AH19">
        <v>0</v>
      </c>
      <c r="AI19">
        <f t="shared" si="22"/>
        <v>1</v>
      </c>
      <c r="AJ19">
        <f t="shared" si="23"/>
        <v>0</v>
      </c>
      <c r="AK19">
        <f t="shared" si="24"/>
        <v>53107.409032470357</v>
      </c>
      <c r="AL19">
        <v>0</v>
      </c>
      <c r="AM19">
        <v>560.67588235294102</v>
      </c>
      <c r="AN19">
        <v>2927.61</v>
      </c>
      <c r="AO19">
        <f t="shared" si="25"/>
        <v>2366.9341176470589</v>
      </c>
      <c r="AP19">
        <f t="shared" si="26"/>
        <v>0.80848682633515356</v>
      </c>
      <c r="AQ19">
        <v>-1.0916802797921701</v>
      </c>
      <c r="AR19" t="s">
        <v>360</v>
      </c>
      <c r="AS19">
        <v>667.30523529411801</v>
      </c>
      <c r="AT19">
        <v>821.78</v>
      </c>
      <c r="AU19">
        <f t="shared" si="27"/>
        <v>0.18797581433702693</v>
      </c>
      <c r="AV19">
        <v>0.5</v>
      </c>
      <c r="AW19">
        <f t="shared" si="28"/>
        <v>1681.1628004247304</v>
      </c>
      <c r="AX19">
        <f t="shared" si="29"/>
        <v>20.489993034176141</v>
      </c>
      <c r="AY19">
        <f t="shared" si="30"/>
        <v>158.0089732214777</v>
      </c>
      <c r="AZ19">
        <f t="shared" si="31"/>
        <v>0.36199469444376842</v>
      </c>
      <c r="BA19">
        <f t="shared" si="32"/>
        <v>1.2837348832912491E-2</v>
      </c>
      <c r="BB19">
        <f t="shared" si="33"/>
        <v>2.5625228163255374</v>
      </c>
      <c r="BC19" t="s">
        <v>361</v>
      </c>
      <c r="BD19">
        <v>524.29999999999995</v>
      </c>
      <c r="BE19">
        <f t="shared" si="34"/>
        <v>297.48</v>
      </c>
      <c r="BF19">
        <f t="shared" si="35"/>
        <v>0.51927781600740208</v>
      </c>
      <c r="BG19">
        <f t="shared" si="36"/>
        <v>0.87622071226766396</v>
      </c>
      <c r="BH19">
        <f t="shared" si="37"/>
        <v>0.59162132752992203</v>
      </c>
      <c r="BI19">
        <f t="shared" si="38"/>
        <v>0.88968678270326362</v>
      </c>
      <c r="BJ19">
        <v>1728</v>
      </c>
      <c r="BK19">
        <v>300</v>
      </c>
      <c r="BL19">
        <v>300</v>
      </c>
      <c r="BM19">
        <v>300</v>
      </c>
      <c r="BN19">
        <v>10223</v>
      </c>
      <c r="BO19">
        <v>773.19899999999996</v>
      </c>
      <c r="BP19">
        <v>-6.8129699999999998E-3</v>
      </c>
      <c r="BQ19">
        <v>-0.60199000000000003</v>
      </c>
      <c r="BR19" t="s">
        <v>345</v>
      </c>
      <c r="BS19" t="s">
        <v>345</v>
      </c>
      <c r="BT19" t="s">
        <v>345</v>
      </c>
      <c r="BU19" t="s">
        <v>345</v>
      </c>
      <c r="BV19" t="s">
        <v>345</v>
      </c>
      <c r="BW19" t="s">
        <v>345</v>
      </c>
      <c r="BX19" t="s">
        <v>345</v>
      </c>
      <c r="BY19" t="s">
        <v>345</v>
      </c>
      <c r="BZ19" t="s">
        <v>345</v>
      </c>
      <c r="CA19" t="s">
        <v>345</v>
      </c>
      <c r="CB19">
        <f t="shared" si="39"/>
        <v>1999.96</v>
      </c>
      <c r="CC19">
        <f t="shared" si="40"/>
        <v>1681.1628004247304</v>
      </c>
      <c r="CD19">
        <f t="shared" si="41"/>
        <v>0.84059821217660879</v>
      </c>
      <c r="CE19">
        <f t="shared" si="42"/>
        <v>0.19119642435321771</v>
      </c>
      <c r="CF19">
        <v>6</v>
      </c>
      <c r="CG19">
        <v>0.5</v>
      </c>
      <c r="CH19" t="s">
        <v>346</v>
      </c>
      <c r="CI19">
        <v>1566760080.5999999</v>
      </c>
      <c r="CJ19">
        <v>174.566</v>
      </c>
      <c r="CK19">
        <v>200.04599999999999</v>
      </c>
      <c r="CL19">
        <v>17.982099999999999</v>
      </c>
      <c r="CM19">
        <v>12.981</v>
      </c>
      <c r="CN19">
        <v>499.93900000000002</v>
      </c>
      <c r="CO19">
        <v>99.758700000000005</v>
      </c>
      <c r="CP19">
        <v>9.9893899999999994E-2</v>
      </c>
      <c r="CQ19">
        <v>25.264399999999998</v>
      </c>
      <c r="CR19">
        <v>26.7758</v>
      </c>
      <c r="CS19">
        <v>999.9</v>
      </c>
      <c r="CT19">
        <v>0</v>
      </c>
      <c r="CU19">
        <v>0</v>
      </c>
      <c r="CV19">
        <v>10010</v>
      </c>
      <c r="CW19">
        <v>0</v>
      </c>
      <c r="CX19">
        <v>1175.25</v>
      </c>
      <c r="CY19">
        <v>-25.5153</v>
      </c>
      <c r="CZ19">
        <v>177.73</v>
      </c>
      <c r="DA19">
        <v>202.67699999999999</v>
      </c>
      <c r="DB19">
        <v>5.0191699999999999</v>
      </c>
      <c r="DC19">
        <v>177.864</v>
      </c>
      <c r="DD19">
        <v>200.04599999999999</v>
      </c>
      <c r="DE19">
        <v>18.220099999999999</v>
      </c>
      <c r="DF19">
        <v>12.981</v>
      </c>
      <c r="DG19">
        <v>1.7956700000000001</v>
      </c>
      <c r="DH19">
        <v>1.2949600000000001</v>
      </c>
      <c r="DI19">
        <v>15.7492</v>
      </c>
      <c r="DJ19">
        <v>10.740500000000001</v>
      </c>
      <c r="DK19">
        <v>1999.96</v>
      </c>
      <c r="DL19">
        <v>0.98000900000000002</v>
      </c>
      <c r="DM19">
        <v>1.99908E-2</v>
      </c>
      <c r="DN19">
        <v>0</v>
      </c>
      <c r="DO19">
        <v>666.16899999999998</v>
      </c>
      <c r="DP19">
        <v>4.9992900000000002</v>
      </c>
      <c r="DQ19">
        <v>16728.2</v>
      </c>
      <c r="DR19">
        <v>17314.099999999999</v>
      </c>
      <c r="DS19">
        <v>46.311999999999998</v>
      </c>
      <c r="DT19">
        <v>46.936999999999998</v>
      </c>
      <c r="DU19">
        <v>46.936999999999998</v>
      </c>
      <c r="DV19">
        <v>46.625</v>
      </c>
      <c r="DW19">
        <v>47.811999999999998</v>
      </c>
      <c r="DX19">
        <v>1955.08</v>
      </c>
      <c r="DY19">
        <v>39.880000000000003</v>
      </c>
      <c r="DZ19">
        <v>0</v>
      </c>
      <c r="EA19">
        <v>120.09999990463299</v>
      </c>
      <c r="EB19">
        <v>667.30523529411801</v>
      </c>
      <c r="EC19">
        <v>-15.324754952311901</v>
      </c>
      <c r="ED19">
        <v>8861.8137581893097</v>
      </c>
      <c r="EE19">
        <v>15787.964705882399</v>
      </c>
      <c r="EF19">
        <v>10</v>
      </c>
      <c r="EG19">
        <v>1566760109.5999999</v>
      </c>
      <c r="EH19" t="s">
        <v>362</v>
      </c>
      <c r="EI19">
        <v>77</v>
      </c>
      <c r="EJ19">
        <v>-3.298</v>
      </c>
      <c r="EK19">
        <v>-0.23799999999999999</v>
      </c>
      <c r="EL19">
        <v>200</v>
      </c>
      <c r="EM19">
        <v>13</v>
      </c>
      <c r="EN19">
        <v>0.06</v>
      </c>
      <c r="EO19">
        <v>0.02</v>
      </c>
      <c r="EP19">
        <v>19.900097505244101</v>
      </c>
      <c r="EQ19">
        <v>3.60856921785185</v>
      </c>
      <c r="ER19">
        <v>0.34811709726986201</v>
      </c>
      <c r="ES19">
        <v>0</v>
      </c>
      <c r="ET19">
        <v>0.24045132829305799</v>
      </c>
      <c r="EU19">
        <v>7.33827584315839E-2</v>
      </c>
      <c r="EV19">
        <v>7.0697395944052197E-3</v>
      </c>
      <c r="EW19">
        <v>1</v>
      </c>
      <c r="EX19">
        <v>1</v>
      </c>
      <c r="EY19">
        <v>2</v>
      </c>
      <c r="EZ19" t="s">
        <v>363</v>
      </c>
      <c r="FA19">
        <v>2.9346399999999999</v>
      </c>
      <c r="FB19">
        <v>2.6374399999999998</v>
      </c>
      <c r="FC19">
        <v>4.5789700000000003E-2</v>
      </c>
      <c r="FD19">
        <v>5.1729200000000003E-2</v>
      </c>
      <c r="FE19">
        <v>8.9172299999999996E-2</v>
      </c>
      <c r="FF19">
        <v>7.0373000000000005E-2</v>
      </c>
      <c r="FG19">
        <v>34038.9</v>
      </c>
      <c r="FH19">
        <v>29627.4</v>
      </c>
      <c r="FI19">
        <v>31024.1</v>
      </c>
      <c r="FJ19">
        <v>27391.1</v>
      </c>
      <c r="FK19">
        <v>39618.699999999997</v>
      </c>
      <c r="FL19">
        <v>38490.6</v>
      </c>
      <c r="FM19">
        <v>43534.6</v>
      </c>
      <c r="FN19">
        <v>42285</v>
      </c>
      <c r="FO19">
        <v>1.99115</v>
      </c>
      <c r="FP19">
        <v>1.89242</v>
      </c>
      <c r="FQ19">
        <v>0.14205300000000001</v>
      </c>
      <c r="FR19">
        <v>0</v>
      </c>
      <c r="FS19">
        <v>24.447399999999998</v>
      </c>
      <c r="FT19">
        <v>999.9</v>
      </c>
      <c r="FU19">
        <v>42.283999999999999</v>
      </c>
      <c r="FV19">
        <v>33.697000000000003</v>
      </c>
      <c r="FW19">
        <v>22.265899999999998</v>
      </c>
      <c r="FX19">
        <v>59.582299999999996</v>
      </c>
      <c r="FY19">
        <v>40.941499999999998</v>
      </c>
      <c r="FZ19">
        <v>1</v>
      </c>
      <c r="GA19">
        <v>0.13886699999999999</v>
      </c>
      <c r="GB19">
        <v>1.48291</v>
      </c>
      <c r="GC19">
        <v>20.357399999999998</v>
      </c>
      <c r="GD19">
        <v>5.2401999999999997</v>
      </c>
      <c r="GE19">
        <v>12.0639</v>
      </c>
      <c r="GF19">
        <v>4.9715499999999997</v>
      </c>
      <c r="GG19">
        <v>3.2901500000000001</v>
      </c>
      <c r="GH19">
        <v>9999</v>
      </c>
      <c r="GI19">
        <v>9999</v>
      </c>
      <c r="GJ19">
        <v>9999</v>
      </c>
      <c r="GK19">
        <v>453.1</v>
      </c>
      <c r="GL19">
        <v>1.8869100000000001</v>
      </c>
      <c r="GM19">
        <v>1.88303</v>
      </c>
      <c r="GN19">
        <v>1.8815599999999999</v>
      </c>
      <c r="GO19">
        <v>1.8822000000000001</v>
      </c>
      <c r="GP19">
        <v>1.8775900000000001</v>
      </c>
      <c r="GQ19">
        <v>1.87947</v>
      </c>
      <c r="GR19">
        <v>1.87883</v>
      </c>
      <c r="GS19">
        <v>1.8858299999999999</v>
      </c>
      <c r="GT19" t="s">
        <v>349</v>
      </c>
      <c r="GU19" t="s">
        <v>19</v>
      </c>
      <c r="GV19" t="s">
        <v>19</v>
      </c>
      <c r="GW19" t="s">
        <v>19</v>
      </c>
      <c r="GX19" t="s">
        <v>350</v>
      </c>
      <c r="GY19" t="s">
        <v>351</v>
      </c>
      <c r="GZ19" t="s">
        <v>352</v>
      </c>
      <c r="HA19" t="s">
        <v>352</v>
      </c>
      <c r="HB19" t="s">
        <v>352</v>
      </c>
      <c r="HC19" t="s">
        <v>352</v>
      </c>
      <c r="HD19">
        <v>0</v>
      </c>
      <c r="HE19">
        <v>100</v>
      </c>
      <c r="HF19">
        <v>100</v>
      </c>
      <c r="HG19">
        <v>-3.298</v>
      </c>
      <c r="HH19">
        <v>-0.23799999999999999</v>
      </c>
      <c r="HI19">
        <v>2</v>
      </c>
      <c r="HJ19">
        <v>521.51499999999999</v>
      </c>
      <c r="HK19">
        <v>517.524</v>
      </c>
      <c r="HL19">
        <v>21.906400000000001</v>
      </c>
      <c r="HM19">
        <v>29.175799999999999</v>
      </c>
      <c r="HN19">
        <v>29.998999999999999</v>
      </c>
      <c r="HO19">
        <v>29.420400000000001</v>
      </c>
      <c r="HP19">
        <v>29.487500000000001</v>
      </c>
      <c r="HQ19">
        <v>11.458600000000001</v>
      </c>
      <c r="HR19">
        <v>45.621499999999997</v>
      </c>
      <c r="HS19">
        <v>0</v>
      </c>
      <c r="HT19">
        <v>22.0548</v>
      </c>
      <c r="HU19">
        <v>200</v>
      </c>
      <c r="HV19">
        <v>12.838900000000001</v>
      </c>
      <c r="HW19">
        <v>100.67700000000001</v>
      </c>
      <c r="HX19">
        <v>101.85</v>
      </c>
    </row>
    <row r="20" spans="1:232" x14ac:dyDescent="0.25">
      <c r="A20">
        <v>4</v>
      </c>
      <c r="B20">
        <v>1566760230.5999999</v>
      </c>
      <c r="C20">
        <v>359.5</v>
      </c>
      <c r="D20" t="s">
        <v>364</v>
      </c>
      <c r="E20" t="s">
        <v>365</v>
      </c>
      <c r="G20">
        <v>1566760230.5999999</v>
      </c>
      <c r="H20">
        <f t="shared" si="0"/>
        <v>5.6724147794176604E-3</v>
      </c>
      <c r="I20">
        <f t="shared" si="1"/>
        <v>13.094613818655835</v>
      </c>
      <c r="J20">
        <f t="shared" si="2"/>
        <v>83.713999999999999</v>
      </c>
      <c r="K20">
        <f t="shared" si="3"/>
        <v>19.342101828658461</v>
      </c>
      <c r="L20">
        <f t="shared" si="4"/>
        <v>1.9312961211464421</v>
      </c>
      <c r="M20">
        <f t="shared" si="5"/>
        <v>8.358787732474001</v>
      </c>
      <c r="N20">
        <f t="shared" si="6"/>
        <v>0.35768088828691696</v>
      </c>
      <c r="O20">
        <f t="shared" si="7"/>
        <v>2.2569484807865816</v>
      </c>
      <c r="P20">
        <f t="shared" si="8"/>
        <v>0.32891254284766208</v>
      </c>
      <c r="Q20">
        <f t="shared" si="9"/>
        <v>0.20796190071301535</v>
      </c>
      <c r="R20">
        <f t="shared" si="10"/>
        <v>321.45466009660174</v>
      </c>
      <c r="S20">
        <f t="shared" si="11"/>
        <v>26.263438456264971</v>
      </c>
      <c r="T20">
        <f t="shared" si="12"/>
        <v>26.820599999999999</v>
      </c>
      <c r="U20">
        <f t="shared" si="13"/>
        <v>3.5416204808448577</v>
      </c>
      <c r="V20">
        <f t="shared" si="14"/>
        <v>56.2068937066703</v>
      </c>
      <c r="W20">
        <f t="shared" si="15"/>
        <v>1.8662540778286998</v>
      </c>
      <c r="X20">
        <f t="shared" si="16"/>
        <v>3.3203295089890794</v>
      </c>
      <c r="Y20">
        <f t="shared" si="17"/>
        <v>1.6753664030161579</v>
      </c>
      <c r="Z20">
        <f t="shared" si="18"/>
        <v>-250.15349177231883</v>
      </c>
      <c r="AA20">
        <f t="shared" si="19"/>
        <v>-132.9438602577109</v>
      </c>
      <c r="AB20">
        <f t="shared" si="20"/>
        <v>-12.620238590035338</v>
      </c>
      <c r="AC20">
        <f t="shared" si="21"/>
        <v>-74.262930523463325</v>
      </c>
      <c r="AD20">
        <v>-4.1371072349843399E-2</v>
      </c>
      <c r="AE20">
        <v>4.6442653017693999E-2</v>
      </c>
      <c r="AF20">
        <v>3.4676511672747798</v>
      </c>
      <c r="AG20">
        <v>0</v>
      </c>
      <c r="AH20">
        <v>0</v>
      </c>
      <c r="AI20">
        <f t="shared" si="22"/>
        <v>1</v>
      </c>
      <c r="AJ20">
        <f t="shared" si="23"/>
        <v>0</v>
      </c>
      <c r="AK20">
        <f t="shared" si="24"/>
        <v>52978.903379115705</v>
      </c>
      <c r="AL20">
        <v>0</v>
      </c>
      <c r="AM20">
        <v>560.67588235294102</v>
      </c>
      <c r="AN20">
        <v>2927.61</v>
      </c>
      <c r="AO20">
        <f t="shared" si="25"/>
        <v>2366.9341176470589</v>
      </c>
      <c r="AP20">
        <f t="shared" si="26"/>
        <v>0.80848682633515356</v>
      </c>
      <c r="AQ20">
        <v>-1.0916802797921701</v>
      </c>
      <c r="AR20" t="s">
        <v>366</v>
      </c>
      <c r="AS20">
        <v>676.84370588235299</v>
      </c>
      <c r="AT20">
        <v>780.64</v>
      </c>
      <c r="AU20">
        <f t="shared" si="27"/>
        <v>0.1329630740387977</v>
      </c>
      <c r="AV20">
        <v>0.5</v>
      </c>
      <c r="AW20">
        <f t="shared" si="28"/>
        <v>1681.2804004247007</v>
      </c>
      <c r="AX20">
        <f t="shared" si="29"/>
        <v>13.094613818655835</v>
      </c>
      <c r="AY20">
        <f t="shared" si="30"/>
        <v>111.77410518082446</v>
      </c>
      <c r="AZ20">
        <f t="shared" si="31"/>
        <v>0.30667144906743182</v>
      </c>
      <c r="BA20">
        <f t="shared" si="32"/>
        <v>8.4377918727087213E-3</v>
      </c>
      <c r="BB20">
        <f t="shared" si="33"/>
        <v>2.7502690100430418</v>
      </c>
      <c r="BC20" t="s">
        <v>367</v>
      </c>
      <c r="BD20">
        <v>541.24</v>
      </c>
      <c r="BE20">
        <f t="shared" si="34"/>
        <v>239.39999999999998</v>
      </c>
      <c r="BF20">
        <f t="shared" si="35"/>
        <v>0.43356848002358817</v>
      </c>
      <c r="BG20">
        <f t="shared" si="36"/>
        <v>0.89968026751928676</v>
      </c>
      <c r="BH20">
        <f t="shared" si="37"/>
        <v>0.47187830100631323</v>
      </c>
      <c r="BI20">
        <f t="shared" si="38"/>
        <v>0.90706791709702406</v>
      </c>
      <c r="BJ20">
        <v>1730</v>
      </c>
      <c r="BK20">
        <v>300</v>
      </c>
      <c r="BL20">
        <v>300</v>
      </c>
      <c r="BM20">
        <v>300</v>
      </c>
      <c r="BN20">
        <v>10223.700000000001</v>
      </c>
      <c r="BO20">
        <v>752.99199999999996</v>
      </c>
      <c r="BP20">
        <v>-6.8129200000000001E-3</v>
      </c>
      <c r="BQ20">
        <v>1.1064499999999999</v>
      </c>
      <c r="BR20" t="s">
        <v>345</v>
      </c>
      <c r="BS20" t="s">
        <v>345</v>
      </c>
      <c r="BT20" t="s">
        <v>345</v>
      </c>
      <c r="BU20" t="s">
        <v>345</v>
      </c>
      <c r="BV20" t="s">
        <v>345</v>
      </c>
      <c r="BW20" t="s">
        <v>345</v>
      </c>
      <c r="BX20" t="s">
        <v>345</v>
      </c>
      <c r="BY20" t="s">
        <v>345</v>
      </c>
      <c r="BZ20" t="s">
        <v>345</v>
      </c>
      <c r="CA20" t="s">
        <v>345</v>
      </c>
      <c r="CB20">
        <f t="shared" si="39"/>
        <v>2000.1</v>
      </c>
      <c r="CC20">
        <f t="shared" si="40"/>
        <v>1681.2804004247007</v>
      </c>
      <c r="CD20">
        <f t="shared" si="41"/>
        <v>0.84059817030383521</v>
      </c>
      <c r="CE20">
        <f t="shared" si="42"/>
        <v>0.19119634060767052</v>
      </c>
      <c r="CF20">
        <v>6</v>
      </c>
      <c r="CG20">
        <v>0.5</v>
      </c>
      <c r="CH20" t="s">
        <v>346</v>
      </c>
      <c r="CI20">
        <v>1566760230.5999999</v>
      </c>
      <c r="CJ20">
        <v>83.713999999999999</v>
      </c>
      <c r="CK20">
        <v>99.998900000000006</v>
      </c>
      <c r="CL20">
        <v>18.6907</v>
      </c>
      <c r="CM20">
        <v>12.010400000000001</v>
      </c>
      <c r="CN20">
        <v>499.95299999999997</v>
      </c>
      <c r="CO20">
        <v>99.749399999999994</v>
      </c>
      <c r="CP20">
        <v>9.9941000000000002E-2</v>
      </c>
      <c r="CQ20">
        <v>25.728000000000002</v>
      </c>
      <c r="CR20">
        <v>26.820599999999999</v>
      </c>
      <c r="CS20">
        <v>999.9</v>
      </c>
      <c r="CT20">
        <v>0</v>
      </c>
      <c r="CU20">
        <v>0</v>
      </c>
      <c r="CV20">
        <v>10001.9</v>
      </c>
      <c r="CW20">
        <v>0</v>
      </c>
      <c r="CX20">
        <v>337.34199999999998</v>
      </c>
      <c r="CY20">
        <v>-16.2849</v>
      </c>
      <c r="CZ20">
        <v>85.308499999999995</v>
      </c>
      <c r="DA20">
        <v>101.215</v>
      </c>
      <c r="DB20">
        <v>6.68032</v>
      </c>
      <c r="DC20">
        <v>87.138000000000005</v>
      </c>
      <c r="DD20">
        <v>99.998900000000006</v>
      </c>
      <c r="DE20">
        <v>18.924700000000001</v>
      </c>
      <c r="DF20">
        <v>12.010400000000001</v>
      </c>
      <c r="DG20">
        <v>1.86439</v>
      </c>
      <c r="DH20">
        <v>1.1980299999999999</v>
      </c>
      <c r="DI20">
        <v>16.337299999999999</v>
      </c>
      <c r="DJ20">
        <v>9.5770900000000001</v>
      </c>
      <c r="DK20">
        <v>2000.1</v>
      </c>
      <c r="DL20">
        <v>0.98001199999999999</v>
      </c>
      <c r="DM20">
        <v>1.9988100000000002E-2</v>
      </c>
      <c r="DN20">
        <v>0</v>
      </c>
      <c r="DO20">
        <v>676.21900000000005</v>
      </c>
      <c r="DP20">
        <v>4.9992900000000002</v>
      </c>
      <c r="DQ20">
        <v>14479.3</v>
      </c>
      <c r="DR20">
        <v>17315.400000000001</v>
      </c>
      <c r="DS20">
        <v>46.25</v>
      </c>
      <c r="DT20">
        <v>46.811999999999998</v>
      </c>
      <c r="DU20">
        <v>46.936999999999998</v>
      </c>
      <c r="DV20">
        <v>46.311999999999998</v>
      </c>
      <c r="DW20">
        <v>48.061999999999998</v>
      </c>
      <c r="DX20">
        <v>1955.22</v>
      </c>
      <c r="DY20">
        <v>39.880000000000003</v>
      </c>
      <c r="DZ20">
        <v>0</v>
      </c>
      <c r="EA20">
        <v>149.5</v>
      </c>
      <c r="EB20">
        <v>676.84370588235299</v>
      </c>
      <c r="EC20">
        <v>-6.0928921833635297</v>
      </c>
      <c r="ED20">
        <v>-625.58823407997704</v>
      </c>
      <c r="EE20">
        <v>14518.7117647059</v>
      </c>
      <c r="EF20">
        <v>10</v>
      </c>
      <c r="EG20">
        <v>1566760175.5999999</v>
      </c>
      <c r="EH20" t="s">
        <v>368</v>
      </c>
      <c r="EI20">
        <v>78</v>
      </c>
      <c r="EJ20">
        <v>-3.4239999999999999</v>
      </c>
      <c r="EK20">
        <v>-0.23400000000000001</v>
      </c>
      <c r="EL20">
        <v>100</v>
      </c>
      <c r="EM20">
        <v>13</v>
      </c>
      <c r="EN20">
        <v>0.12</v>
      </c>
      <c r="EO20">
        <v>0.02</v>
      </c>
      <c r="EP20">
        <v>12.8931845083985</v>
      </c>
      <c r="EQ20">
        <v>1.2243864918668299</v>
      </c>
      <c r="ER20">
        <v>0.12667183827700701</v>
      </c>
      <c r="ES20">
        <v>0</v>
      </c>
      <c r="ET20">
        <v>0.33748937985670302</v>
      </c>
      <c r="EU20">
        <v>0.118880112263558</v>
      </c>
      <c r="EV20">
        <v>1.1542256054631999E-2</v>
      </c>
      <c r="EW20">
        <v>0</v>
      </c>
      <c r="EX20">
        <v>0</v>
      </c>
      <c r="EY20">
        <v>2</v>
      </c>
      <c r="EZ20" t="s">
        <v>369</v>
      </c>
      <c r="FA20">
        <v>2.9349699999999999</v>
      </c>
      <c r="FB20">
        <v>2.6374900000000001</v>
      </c>
      <c r="FC20">
        <v>2.3533100000000001E-2</v>
      </c>
      <c r="FD20">
        <v>2.7447900000000001E-2</v>
      </c>
      <c r="FE20">
        <v>9.1712100000000005E-2</v>
      </c>
      <c r="FF20">
        <v>6.6417500000000004E-2</v>
      </c>
      <c r="FG20">
        <v>34849.1</v>
      </c>
      <c r="FH20">
        <v>30396.2</v>
      </c>
      <c r="FI20">
        <v>31038.2</v>
      </c>
      <c r="FJ20">
        <v>27399.599999999999</v>
      </c>
      <c r="FK20">
        <v>39521.699999999997</v>
      </c>
      <c r="FL20">
        <v>38663.1</v>
      </c>
      <c r="FM20">
        <v>43553.2</v>
      </c>
      <c r="FN20">
        <v>42296.6</v>
      </c>
      <c r="FO20">
        <v>1.9951300000000001</v>
      </c>
      <c r="FP20">
        <v>1.8935500000000001</v>
      </c>
      <c r="FQ20">
        <v>0.10240100000000001</v>
      </c>
      <c r="FR20">
        <v>0</v>
      </c>
      <c r="FS20">
        <v>25.1432</v>
      </c>
      <c r="FT20">
        <v>999.9</v>
      </c>
      <c r="FU20">
        <v>42.033999999999999</v>
      </c>
      <c r="FV20">
        <v>33.627000000000002</v>
      </c>
      <c r="FW20">
        <v>22.049099999999999</v>
      </c>
      <c r="FX20">
        <v>59.552300000000002</v>
      </c>
      <c r="FY20">
        <v>40.861400000000003</v>
      </c>
      <c r="FZ20">
        <v>1</v>
      </c>
      <c r="GA20">
        <v>0.123727</v>
      </c>
      <c r="GB20">
        <v>1.37765</v>
      </c>
      <c r="GC20">
        <v>20.359200000000001</v>
      </c>
      <c r="GD20">
        <v>5.2352600000000002</v>
      </c>
      <c r="GE20">
        <v>12.0642</v>
      </c>
      <c r="GF20">
        <v>4.9714</v>
      </c>
      <c r="GG20">
        <v>3.2900999999999998</v>
      </c>
      <c r="GH20">
        <v>9999</v>
      </c>
      <c r="GI20">
        <v>9999</v>
      </c>
      <c r="GJ20">
        <v>9999</v>
      </c>
      <c r="GK20">
        <v>453.1</v>
      </c>
      <c r="GL20">
        <v>1.8869</v>
      </c>
      <c r="GM20">
        <v>1.8830100000000001</v>
      </c>
      <c r="GN20">
        <v>1.88154</v>
      </c>
      <c r="GO20">
        <v>1.8822000000000001</v>
      </c>
      <c r="GP20">
        <v>1.8775900000000001</v>
      </c>
      <c r="GQ20">
        <v>1.87948</v>
      </c>
      <c r="GR20">
        <v>1.8788400000000001</v>
      </c>
      <c r="GS20">
        <v>1.8858299999999999</v>
      </c>
      <c r="GT20" t="s">
        <v>349</v>
      </c>
      <c r="GU20" t="s">
        <v>19</v>
      </c>
      <c r="GV20" t="s">
        <v>19</v>
      </c>
      <c r="GW20" t="s">
        <v>19</v>
      </c>
      <c r="GX20" t="s">
        <v>350</v>
      </c>
      <c r="GY20" t="s">
        <v>351</v>
      </c>
      <c r="GZ20" t="s">
        <v>352</v>
      </c>
      <c r="HA20" t="s">
        <v>352</v>
      </c>
      <c r="HB20" t="s">
        <v>352</v>
      </c>
      <c r="HC20" t="s">
        <v>352</v>
      </c>
      <c r="HD20">
        <v>0</v>
      </c>
      <c r="HE20">
        <v>100</v>
      </c>
      <c r="HF20">
        <v>100</v>
      </c>
      <c r="HG20">
        <v>-3.4239999999999999</v>
      </c>
      <c r="HH20">
        <v>-0.23400000000000001</v>
      </c>
      <c r="HI20">
        <v>2</v>
      </c>
      <c r="HJ20">
        <v>521.97900000000004</v>
      </c>
      <c r="HK20">
        <v>516.08299999999997</v>
      </c>
      <c r="HL20">
        <v>22.204499999999999</v>
      </c>
      <c r="HM20">
        <v>28.973700000000001</v>
      </c>
      <c r="HN20">
        <v>29.999099999999999</v>
      </c>
      <c r="HO20">
        <v>29.1708</v>
      </c>
      <c r="HP20">
        <v>29.236499999999999</v>
      </c>
      <c r="HQ20">
        <v>7.2719500000000004</v>
      </c>
      <c r="HR20">
        <v>48.959099999999999</v>
      </c>
      <c r="HS20">
        <v>0</v>
      </c>
      <c r="HT20">
        <v>22.136900000000001</v>
      </c>
      <c r="HU20">
        <v>100</v>
      </c>
      <c r="HV20">
        <v>11.83</v>
      </c>
      <c r="HW20">
        <v>100.72199999999999</v>
      </c>
      <c r="HX20">
        <v>101.879</v>
      </c>
    </row>
    <row r="21" spans="1:232" x14ac:dyDescent="0.25">
      <c r="A21">
        <v>5</v>
      </c>
      <c r="B21">
        <v>1566760351.0999999</v>
      </c>
      <c r="C21">
        <v>480</v>
      </c>
      <c r="D21" t="s">
        <v>370</v>
      </c>
      <c r="E21" t="s">
        <v>371</v>
      </c>
      <c r="G21">
        <v>1566760351.0999999</v>
      </c>
      <c r="H21">
        <f t="shared" si="0"/>
        <v>6.5427890528246746E-3</v>
      </c>
      <c r="I21">
        <f t="shared" si="1"/>
        <v>0.44164172298829962</v>
      </c>
      <c r="J21">
        <f t="shared" si="2"/>
        <v>-0.55875300000000006</v>
      </c>
      <c r="K21">
        <f t="shared" si="3"/>
        <v>-2.3217492547883412</v>
      </c>
      <c r="L21">
        <f t="shared" si="4"/>
        <v>-0.23182411427428395</v>
      </c>
      <c r="M21">
        <f t="shared" si="5"/>
        <v>-5.5790873650956606E-2</v>
      </c>
      <c r="N21">
        <f t="shared" si="6"/>
        <v>0.42744300198585455</v>
      </c>
      <c r="O21">
        <f t="shared" si="7"/>
        <v>2.2515709550899592</v>
      </c>
      <c r="P21">
        <f t="shared" si="8"/>
        <v>0.38694978733083218</v>
      </c>
      <c r="Q21">
        <f t="shared" si="9"/>
        <v>0.24516130564926086</v>
      </c>
      <c r="R21">
        <f t="shared" si="10"/>
        <v>321.44348814672446</v>
      </c>
      <c r="S21">
        <f t="shared" si="11"/>
        <v>26.991732464557881</v>
      </c>
      <c r="T21">
        <f t="shared" si="12"/>
        <v>27.004000000000001</v>
      </c>
      <c r="U21">
        <f t="shared" si="13"/>
        <v>3.5800006306338323</v>
      </c>
      <c r="V21">
        <f t="shared" si="14"/>
        <v>54.976718868653563</v>
      </c>
      <c r="W21">
        <f t="shared" si="15"/>
        <v>1.9383467686281601</v>
      </c>
      <c r="X21">
        <f t="shared" si="16"/>
        <v>3.525759282322976</v>
      </c>
      <c r="Y21">
        <f t="shared" si="17"/>
        <v>1.6416538620056722</v>
      </c>
      <c r="Z21">
        <f t="shared" si="18"/>
        <v>-288.53699722956816</v>
      </c>
      <c r="AA21">
        <f t="shared" si="19"/>
        <v>-31.5241242580116</v>
      </c>
      <c r="AB21">
        <f t="shared" si="20"/>
        <v>-3.0177674655605533</v>
      </c>
      <c r="AC21">
        <f t="shared" si="21"/>
        <v>-1.6354008064158485</v>
      </c>
      <c r="AD21">
        <v>-4.1226053057565798E-2</v>
      </c>
      <c r="AE21">
        <v>4.6279856157724598E-2</v>
      </c>
      <c r="AF21">
        <v>3.4580297282159802</v>
      </c>
      <c r="AG21">
        <v>0</v>
      </c>
      <c r="AH21">
        <v>0</v>
      </c>
      <c r="AI21">
        <f t="shared" si="22"/>
        <v>1</v>
      </c>
      <c r="AJ21">
        <f t="shared" si="23"/>
        <v>0</v>
      </c>
      <c r="AK21">
        <f t="shared" si="24"/>
        <v>52621.670298429293</v>
      </c>
      <c r="AL21">
        <v>0</v>
      </c>
      <c r="AM21">
        <v>560.67588235294102</v>
      </c>
      <c r="AN21">
        <v>2927.61</v>
      </c>
      <c r="AO21">
        <f t="shared" si="25"/>
        <v>2366.9341176470589</v>
      </c>
      <c r="AP21">
        <f t="shared" si="26"/>
        <v>0.80848682633515356</v>
      </c>
      <c r="AQ21">
        <v>-1.0916802797921701</v>
      </c>
      <c r="AR21" t="s">
        <v>372</v>
      </c>
      <c r="AS21">
        <v>705.82717647058803</v>
      </c>
      <c r="AT21">
        <v>744.89599999999996</v>
      </c>
      <c r="AU21">
        <f t="shared" si="27"/>
        <v>5.2448695562081094E-2</v>
      </c>
      <c r="AV21">
        <v>0.5</v>
      </c>
      <c r="AW21">
        <f t="shared" si="28"/>
        <v>1681.2216004247155</v>
      </c>
      <c r="AX21">
        <f t="shared" si="29"/>
        <v>0.44164172298829962</v>
      </c>
      <c r="AY21">
        <f t="shared" si="30"/>
        <v>44.088939946535326</v>
      </c>
      <c r="AZ21">
        <f t="shared" si="31"/>
        <v>0.22365001288770514</v>
      </c>
      <c r="BA21">
        <f t="shared" si="32"/>
        <v>9.1202849308688225E-4</v>
      </c>
      <c r="BB21">
        <f t="shared" si="33"/>
        <v>2.9302265014176476</v>
      </c>
      <c r="BC21" t="s">
        <v>373</v>
      </c>
      <c r="BD21">
        <v>578.29999999999995</v>
      </c>
      <c r="BE21">
        <f t="shared" si="34"/>
        <v>166.596</v>
      </c>
      <c r="BF21">
        <f t="shared" si="35"/>
        <v>0.23451237442322703</v>
      </c>
      <c r="BG21">
        <f t="shared" si="36"/>
        <v>0.92908726392004437</v>
      </c>
      <c r="BH21">
        <f t="shared" si="37"/>
        <v>0.21207685690583783</v>
      </c>
      <c r="BI21">
        <f t="shared" si="38"/>
        <v>0.92216930911867123</v>
      </c>
      <c r="BJ21">
        <v>1732</v>
      </c>
      <c r="BK21">
        <v>300</v>
      </c>
      <c r="BL21">
        <v>300</v>
      </c>
      <c r="BM21">
        <v>300</v>
      </c>
      <c r="BN21">
        <v>10224.200000000001</v>
      </c>
      <c r="BO21">
        <v>731.89099999999996</v>
      </c>
      <c r="BP21">
        <v>-6.8128099999999999E-3</v>
      </c>
      <c r="BQ21">
        <v>1.66626E-2</v>
      </c>
      <c r="BR21" t="s">
        <v>345</v>
      </c>
      <c r="BS21" t="s">
        <v>345</v>
      </c>
      <c r="BT21" t="s">
        <v>345</v>
      </c>
      <c r="BU21" t="s">
        <v>345</v>
      </c>
      <c r="BV21" t="s">
        <v>345</v>
      </c>
      <c r="BW21" t="s">
        <v>345</v>
      </c>
      <c r="BX21" t="s">
        <v>345</v>
      </c>
      <c r="BY21" t="s">
        <v>345</v>
      </c>
      <c r="BZ21" t="s">
        <v>345</v>
      </c>
      <c r="CA21" t="s">
        <v>345</v>
      </c>
      <c r="CB21">
        <f t="shared" si="39"/>
        <v>2000.03</v>
      </c>
      <c r="CC21">
        <f t="shared" si="40"/>
        <v>1681.2216004247155</v>
      </c>
      <c r="CD21">
        <f t="shared" si="41"/>
        <v>0.8405981912394892</v>
      </c>
      <c r="CE21">
        <f t="shared" si="42"/>
        <v>0.1911963824789786</v>
      </c>
      <c r="CF21">
        <v>6</v>
      </c>
      <c r="CG21">
        <v>0.5</v>
      </c>
      <c r="CH21" t="s">
        <v>346</v>
      </c>
      <c r="CI21">
        <v>1566760351.0999999</v>
      </c>
      <c r="CJ21">
        <v>-0.55875300000000006</v>
      </c>
      <c r="CK21">
        <v>-3.3131000000000001E-2</v>
      </c>
      <c r="CL21">
        <v>19.412800000000001</v>
      </c>
      <c r="CM21">
        <v>11.7133</v>
      </c>
      <c r="CN21">
        <v>499.96300000000002</v>
      </c>
      <c r="CO21">
        <v>99.748999999999995</v>
      </c>
      <c r="CP21">
        <v>9.9902199999999997E-2</v>
      </c>
      <c r="CQ21">
        <v>26.744299999999999</v>
      </c>
      <c r="CR21">
        <v>27.004000000000001</v>
      </c>
      <c r="CS21">
        <v>999.9</v>
      </c>
      <c r="CT21">
        <v>0</v>
      </c>
      <c r="CU21">
        <v>0</v>
      </c>
      <c r="CV21">
        <v>9966.8799999999992</v>
      </c>
      <c r="CW21">
        <v>0</v>
      </c>
      <c r="CX21">
        <v>308.76900000000001</v>
      </c>
      <c r="CY21">
        <v>-0.52562200000000003</v>
      </c>
      <c r="CZ21">
        <v>-0.56981499999999996</v>
      </c>
      <c r="DA21">
        <v>-3.3523699999999997E-2</v>
      </c>
      <c r="DB21">
        <v>7.6995399999999998</v>
      </c>
      <c r="DC21">
        <v>2.1692499999999999</v>
      </c>
      <c r="DD21">
        <v>-3.3131000000000001E-2</v>
      </c>
      <c r="DE21">
        <v>19.660799999999998</v>
      </c>
      <c r="DF21">
        <v>11.7133</v>
      </c>
      <c r="DG21">
        <v>1.93641</v>
      </c>
      <c r="DH21">
        <v>1.16839</v>
      </c>
      <c r="DI21">
        <v>16.933700000000002</v>
      </c>
      <c r="DJ21">
        <v>9.2047100000000004</v>
      </c>
      <c r="DK21">
        <v>2000.03</v>
      </c>
      <c r="DL21">
        <v>0.98000900000000002</v>
      </c>
      <c r="DM21">
        <v>1.99908E-2</v>
      </c>
      <c r="DN21">
        <v>0</v>
      </c>
      <c r="DO21">
        <v>705.36199999999997</v>
      </c>
      <c r="DP21">
        <v>4.9992900000000002</v>
      </c>
      <c r="DQ21">
        <v>14938.9</v>
      </c>
      <c r="DR21">
        <v>17314.7</v>
      </c>
      <c r="DS21">
        <v>46.125</v>
      </c>
      <c r="DT21">
        <v>46.5</v>
      </c>
      <c r="DU21">
        <v>46.75</v>
      </c>
      <c r="DV21">
        <v>46.25</v>
      </c>
      <c r="DW21">
        <v>47.936999999999998</v>
      </c>
      <c r="DX21">
        <v>1955.15</v>
      </c>
      <c r="DY21">
        <v>39.880000000000003</v>
      </c>
      <c r="DZ21">
        <v>0</v>
      </c>
      <c r="EA21">
        <v>119.89999985694899</v>
      </c>
      <c r="EB21">
        <v>705.82717647058803</v>
      </c>
      <c r="EC21">
        <v>-2.1036764213811101</v>
      </c>
      <c r="ED21">
        <v>-581.37254820528995</v>
      </c>
      <c r="EE21">
        <v>14979.470588235299</v>
      </c>
      <c r="EF21">
        <v>10</v>
      </c>
      <c r="EG21">
        <v>1566760315.0999999</v>
      </c>
      <c r="EH21" t="s">
        <v>374</v>
      </c>
      <c r="EI21">
        <v>79</v>
      </c>
      <c r="EJ21">
        <v>-2.7280000000000002</v>
      </c>
      <c r="EK21">
        <v>-0.248</v>
      </c>
      <c r="EL21">
        <v>0</v>
      </c>
      <c r="EM21">
        <v>12</v>
      </c>
      <c r="EN21">
        <v>0.27</v>
      </c>
      <c r="EO21">
        <v>0.01</v>
      </c>
      <c r="EP21">
        <v>0.41013074839914399</v>
      </c>
      <c r="EQ21">
        <v>0.24261288151733701</v>
      </c>
      <c r="ER21">
        <v>2.8125969640213501E-2</v>
      </c>
      <c r="ES21">
        <v>0</v>
      </c>
      <c r="ET21">
        <v>0.42844288012298598</v>
      </c>
      <c r="EU21">
        <v>9.05839888145917E-3</v>
      </c>
      <c r="EV21">
        <v>1.0262426855275201E-3</v>
      </c>
      <c r="EW21">
        <v>1</v>
      </c>
      <c r="EX21">
        <v>1</v>
      </c>
      <c r="EY21">
        <v>2</v>
      </c>
      <c r="EZ21" t="s">
        <v>363</v>
      </c>
      <c r="FA21">
        <v>2.93519</v>
      </c>
      <c r="FB21">
        <v>2.6374499999999999</v>
      </c>
      <c r="FC21">
        <v>6.0094100000000002E-4</v>
      </c>
      <c r="FD21">
        <v>-9.4819699999999996E-6</v>
      </c>
      <c r="FE21">
        <v>9.4315800000000005E-2</v>
      </c>
      <c r="FF21">
        <v>6.5199300000000002E-2</v>
      </c>
      <c r="FG21">
        <v>35675.1</v>
      </c>
      <c r="FH21">
        <v>31259.1</v>
      </c>
      <c r="FI21">
        <v>31044.5</v>
      </c>
      <c r="FJ21">
        <v>27403.4</v>
      </c>
      <c r="FK21">
        <v>39412.5</v>
      </c>
      <c r="FL21">
        <v>38716.1</v>
      </c>
      <c r="FM21">
        <v>43561.8</v>
      </c>
      <c r="FN21">
        <v>42302.1</v>
      </c>
      <c r="FO21">
        <v>1.9961800000000001</v>
      </c>
      <c r="FP21">
        <v>1.8948700000000001</v>
      </c>
      <c r="FQ21">
        <v>0.13850299999999999</v>
      </c>
      <c r="FR21">
        <v>0</v>
      </c>
      <c r="FS21">
        <v>24.7347</v>
      </c>
      <c r="FT21">
        <v>999.9</v>
      </c>
      <c r="FU21">
        <v>41.765000000000001</v>
      </c>
      <c r="FV21">
        <v>33.585999999999999</v>
      </c>
      <c r="FW21">
        <v>21.857600000000001</v>
      </c>
      <c r="FX21">
        <v>59.932299999999998</v>
      </c>
      <c r="FY21">
        <v>41.021599999999999</v>
      </c>
      <c r="FZ21">
        <v>1</v>
      </c>
      <c r="GA21">
        <v>0.12981999999999999</v>
      </c>
      <c r="GB21">
        <v>5.6216699999999999</v>
      </c>
      <c r="GC21">
        <v>20.250900000000001</v>
      </c>
      <c r="GD21">
        <v>5.2411000000000003</v>
      </c>
      <c r="GE21">
        <v>12.069699999999999</v>
      </c>
      <c r="GF21">
        <v>4.9715499999999997</v>
      </c>
      <c r="GG21">
        <v>3.2900499999999999</v>
      </c>
      <c r="GH21">
        <v>9999</v>
      </c>
      <c r="GI21">
        <v>9999</v>
      </c>
      <c r="GJ21">
        <v>9999</v>
      </c>
      <c r="GK21">
        <v>453.2</v>
      </c>
      <c r="GL21">
        <v>1.8869</v>
      </c>
      <c r="GM21">
        <v>1.883</v>
      </c>
      <c r="GN21">
        <v>1.88151</v>
      </c>
      <c r="GO21">
        <v>1.8821699999999999</v>
      </c>
      <c r="GP21">
        <v>1.87757</v>
      </c>
      <c r="GQ21">
        <v>1.8794500000000001</v>
      </c>
      <c r="GR21">
        <v>1.8788199999999999</v>
      </c>
      <c r="GS21">
        <v>1.8858299999999999</v>
      </c>
      <c r="GT21" t="s">
        <v>349</v>
      </c>
      <c r="GU21" t="s">
        <v>19</v>
      </c>
      <c r="GV21" t="s">
        <v>19</v>
      </c>
      <c r="GW21" t="s">
        <v>19</v>
      </c>
      <c r="GX21" t="s">
        <v>350</v>
      </c>
      <c r="GY21" t="s">
        <v>351</v>
      </c>
      <c r="GZ21" t="s">
        <v>352</v>
      </c>
      <c r="HA21" t="s">
        <v>352</v>
      </c>
      <c r="HB21" t="s">
        <v>352</v>
      </c>
      <c r="HC21" t="s">
        <v>352</v>
      </c>
      <c r="HD21">
        <v>0</v>
      </c>
      <c r="HE21">
        <v>100</v>
      </c>
      <c r="HF21">
        <v>100</v>
      </c>
      <c r="HG21">
        <v>-2.7280000000000002</v>
      </c>
      <c r="HH21">
        <v>-0.248</v>
      </c>
      <c r="HI21">
        <v>2</v>
      </c>
      <c r="HJ21">
        <v>521.32399999999996</v>
      </c>
      <c r="HK21">
        <v>515.50300000000004</v>
      </c>
      <c r="HL21">
        <v>24.323899999999998</v>
      </c>
      <c r="HM21">
        <v>28.837199999999999</v>
      </c>
      <c r="HN21">
        <v>30.009</v>
      </c>
      <c r="HO21">
        <v>29.011700000000001</v>
      </c>
      <c r="HP21">
        <v>29.066600000000001</v>
      </c>
      <c r="HQ21">
        <v>0</v>
      </c>
      <c r="HR21">
        <v>48.873399999999997</v>
      </c>
      <c r="HS21">
        <v>0</v>
      </c>
      <c r="HT21">
        <v>23.890699999999999</v>
      </c>
      <c r="HU21">
        <v>0</v>
      </c>
      <c r="HV21">
        <v>11.768800000000001</v>
      </c>
      <c r="HW21">
        <v>100.742</v>
      </c>
      <c r="HX21">
        <v>101.893</v>
      </c>
    </row>
    <row r="22" spans="1:232" x14ac:dyDescent="0.25">
      <c r="A22">
        <v>7</v>
      </c>
      <c r="B22">
        <v>1566760618.5999999</v>
      </c>
      <c r="C22">
        <v>747.5</v>
      </c>
      <c r="D22" t="s">
        <v>380</v>
      </c>
      <c r="E22" t="s">
        <v>381</v>
      </c>
      <c r="G22">
        <v>1566760618.5999999</v>
      </c>
      <c r="H22">
        <f t="shared" si="0"/>
        <v>5.9063460651925534E-3</v>
      </c>
      <c r="I22">
        <f t="shared" si="1"/>
        <v>35.611096918945897</v>
      </c>
      <c r="J22">
        <f t="shared" si="2"/>
        <v>354.70499999999998</v>
      </c>
      <c r="K22">
        <f t="shared" si="3"/>
        <v>181.65610627497102</v>
      </c>
      <c r="L22">
        <f t="shared" si="4"/>
        <v>18.138007618836408</v>
      </c>
      <c r="M22">
        <f t="shared" si="5"/>
        <v>35.416601865840001</v>
      </c>
      <c r="N22">
        <f t="shared" si="6"/>
        <v>0.37059552770562382</v>
      </c>
      <c r="O22">
        <f t="shared" si="7"/>
        <v>2.2579839212241928</v>
      </c>
      <c r="P22">
        <f t="shared" si="8"/>
        <v>0.33982080731415126</v>
      </c>
      <c r="Q22">
        <f t="shared" si="9"/>
        <v>0.21493962355421256</v>
      </c>
      <c r="R22">
        <f t="shared" si="10"/>
        <v>321.46000979320473</v>
      </c>
      <c r="S22">
        <f t="shared" si="11"/>
        <v>26.472901654597361</v>
      </c>
      <c r="T22">
        <f t="shared" si="12"/>
        <v>26.8306</v>
      </c>
      <c r="U22">
        <f t="shared" si="13"/>
        <v>3.5437038849328237</v>
      </c>
      <c r="V22">
        <f t="shared" si="14"/>
        <v>54.931149384789833</v>
      </c>
      <c r="W22">
        <f t="shared" si="15"/>
        <v>1.8551867166448004</v>
      </c>
      <c r="X22">
        <f t="shared" si="16"/>
        <v>3.377294554041304</v>
      </c>
      <c r="Y22">
        <f t="shared" si="17"/>
        <v>1.6885171682880233</v>
      </c>
      <c r="Z22">
        <f t="shared" si="18"/>
        <v>-260.4698614749916</v>
      </c>
      <c r="AA22">
        <f t="shared" si="19"/>
        <v>-99.260622737910992</v>
      </c>
      <c r="AB22">
        <f t="shared" si="20"/>
        <v>-9.4324215193922836</v>
      </c>
      <c r="AC22">
        <f t="shared" si="21"/>
        <v>-47.702895939090141</v>
      </c>
      <c r="AD22">
        <v>-4.1399031916353003E-2</v>
      </c>
      <c r="AE22">
        <v>4.6474040080493502E-2</v>
      </c>
      <c r="AF22">
        <v>3.46950482972994</v>
      </c>
      <c r="AG22">
        <v>0</v>
      </c>
      <c r="AH22">
        <v>0</v>
      </c>
      <c r="AI22">
        <f t="shared" si="22"/>
        <v>1</v>
      </c>
      <c r="AJ22">
        <f t="shared" si="23"/>
        <v>0</v>
      </c>
      <c r="AK22">
        <f t="shared" si="24"/>
        <v>52962.290320005523</v>
      </c>
      <c r="AL22">
        <v>0</v>
      </c>
      <c r="AM22">
        <v>560.67588235294102</v>
      </c>
      <c r="AN22">
        <v>2927.61</v>
      </c>
      <c r="AO22">
        <f t="shared" si="25"/>
        <v>2366.9341176470589</v>
      </c>
      <c r="AP22">
        <f t="shared" si="26"/>
        <v>0.80848682633515356</v>
      </c>
      <c r="AQ22">
        <v>-1.0916802797921701</v>
      </c>
      <c r="AR22" t="s">
        <v>382</v>
      </c>
      <c r="AS22">
        <v>662.66482352941205</v>
      </c>
      <c r="AT22">
        <v>926.65599999999995</v>
      </c>
      <c r="AU22">
        <f t="shared" si="27"/>
        <v>0.28488584379811699</v>
      </c>
      <c r="AV22">
        <v>0.5</v>
      </c>
      <c r="AW22">
        <f t="shared" si="28"/>
        <v>1681.3059004248012</v>
      </c>
      <c r="AX22">
        <f t="shared" si="29"/>
        <v>35.611096918945897</v>
      </c>
      <c r="AY22">
        <f t="shared" si="30"/>
        <v>239.49012506263617</v>
      </c>
      <c r="AZ22">
        <f t="shared" si="31"/>
        <v>0.45893621797085432</v>
      </c>
      <c r="BA22">
        <f t="shared" si="32"/>
        <v>2.1829922317803497E-2</v>
      </c>
      <c r="BB22">
        <f t="shared" si="33"/>
        <v>2.1593277332688725</v>
      </c>
      <c r="BC22" t="s">
        <v>383</v>
      </c>
      <c r="BD22">
        <v>501.38</v>
      </c>
      <c r="BE22">
        <f t="shared" si="34"/>
        <v>425.27599999999995</v>
      </c>
      <c r="BF22">
        <f t="shared" si="35"/>
        <v>0.62075258531068744</v>
      </c>
      <c r="BG22">
        <f t="shared" si="36"/>
        <v>0.82471735985458927</v>
      </c>
      <c r="BH22">
        <f t="shared" si="37"/>
        <v>0.72132655229422504</v>
      </c>
      <c r="BI22">
        <f t="shared" si="38"/>
        <v>0.84537798711065304</v>
      </c>
      <c r="BJ22">
        <v>1736</v>
      </c>
      <c r="BK22">
        <v>300</v>
      </c>
      <c r="BL22">
        <v>300</v>
      </c>
      <c r="BM22">
        <v>300</v>
      </c>
      <c r="BN22">
        <v>10225.5</v>
      </c>
      <c r="BO22">
        <v>840.85199999999998</v>
      </c>
      <c r="BP22">
        <v>-6.8148899999999997E-3</v>
      </c>
      <c r="BQ22">
        <v>-4.5089699999999997</v>
      </c>
      <c r="BR22" t="s">
        <v>345</v>
      </c>
      <c r="BS22" t="s">
        <v>345</v>
      </c>
      <c r="BT22" t="s">
        <v>345</v>
      </c>
      <c r="BU22" t="s">
        <v>345</v>
      </c>
      <c r="BV22" t="s">
        <v>345</v>
      </c>
      <c r="BW22" t="s">
        <v>345</v>
      </c>
      <c r="BX22" t="s">
        <v>345</v>
      </c>
      <c r="BY22" t="s">
        <v>345</v>
      </c>
      <c r="BZ22" t="s">
        <v>345</v>
      </c>
      <c r="CA22" t="s">
        <v>345</v>
      </c>
      <c r="CB22">
        <f t="shared" si="39"/>
        <v>2000.13</v>
      </c>
      <c r="CC22">
        <f t="shared" si="40"/>
        <v>1681.3059004248012</v>
      </c>
      <c r="CD22">
        <f t="shared" si="41"/>
        <v>0.84059831132216456</v>
      </c>
      <c r="CE22">
        <f t="shared" si="42"/>
        <v>0.19119662264432916</v>
      </c>
      <c r="CF22">
        <v>6</v>
      </c>
      <c r="CG22">
        <v>0.5</v>
      </c>
      <c r="CH22" t="s">
        <v>346</v>
      </c>
      <c r="CI22">
        <v>1566760618.5999999</v>
      </c>
      <c r="CJ22">
        <v>354.70499999999998</v>
      </c>
      <c r="CK22">
        <v>399.94499999999999</v>
      </c>
      <c r="CL22">
        <v>18.580100000000002</v>
      </c>
      <c r="CM22">
        <v>11.625299999999999</v>
      </c>
      <c r="CN22">
        <v>500.08100000000002</v>
      </c>
      <c r="CO22">
        <v>99.748000000000005</v>
      </c>
      <c r="CP22">
        <v>0.100048</v>
      </c>
      <c r="CQ22">
        <v>26.0152</v>
      </c>
      <c r="CR22">
        <v>26.8306</v>
      </c>
      <c r="CS22">
        <v>999.9</v>
      </c>
      <c r="CT22">
        <v>0</v>
      </c>
      <c r="CU22">
        <v>0</v>
      </c>
      <c r="CV22">
        <v>10008.799999999999</v>
      </c>
      <c r="CW22">
        <v>0</v>
      </c>
      <c r="CX22">
        <v>435.00299999999999</v>
      </c>
      <c r="CY22">
        <v>-45.240299999999998</v>
      </c>
      <c r="CZ22">
        <v>361.42</v>
      </c>
      <c r="DA22">
        <v>404.649</v>
      </c>
      <c r="DB22">
        <v>6.9548399999999999</v>
      </c>
      <c r="DC22">
        <v>358.25299999999999</v>
      </c>
      <c r="DD22">
        <v>399.94499999999999</v>
      </c>
      <c r="DE22">
        <v>18.821100000000001</v>
      </c>
      <c r="DF22">
        <v>11.625299999999999</v>
      </c>
      <c r="DG22">
        <v>1.8533299999999999</v>
      </c>
      <c r="DH22">
        <v>1.1596</v>
      </c>
      <c r="DI22">
        <v>16.244</v>
      </c>
      <c r="DJ22">
        <v>9.0927299999999995</v>
      </c>
      <c r="DK22">
        <v>2000.13</v>
      </c>
      <c r="DL22">
        <v>0.98000600000000004</v>
      </c>
      <c r="DM22">
        <v>1.99936E-2</v>
      </c>
      <c r="DN22">
        <v>0</v>
      </c>
      <c r="DO22">
        <v>662.53599999999994</v>
      </c>
      <c r="DP22">
        <v>4.9992900000000002</v>
      </c>
      <c r="DQ22">
        <v>14420.5</v>
      </c>
      <c r="DR22">
        <v>17315.599999999999</v>
      </c>
      <c r="DS22">
        <v>45.936999999999998</v>
      </c>
      <c r="DT22">
        <v>46.436999999999998</v>
      </c>
      <c r="DU22">
        <v>46.561999999999998</v>
      </c>
      <c r="DV22">
        <v>46.25</v>
      </c>
      <c r="DW22">
        <v>47.75</v>
      </c>
      <c r="DX22">
        <v>1955.24</v>
      </c>
      <c r="DY22">
        <v>39.89</v>
      </c>
      <c r="DZ22">
        <v>0</v>
      </c>
      <c r="EA22">
        <v>146.59999990463299</v>
      </c>
      <c r="EB22">
        <v>662.66482352941205</v>
      </c>
      <c r="EC22">
        <v>-3.5083333711151301</v>
      </c>
      <c r="ED22">
        <v>344.48529459949998</v>
      </c>
      <c r="EE22">
        <v>14382.252941176501</v>
      </c>
      <c r="EF22">
        <v>10</v>
      </c>
      <c r="EG22">
        <v>1566760572.0999999</v>
      </c>
      <c r="EH22" t="s">
        <v>384</v>
      </c>
      <c r="EI22">
        <v>81</v>
      </c>
      <c r="EJ22">
        <v>-3.548</v>
      </c>
      <c r="EK22">
        <v>-0.24099999999999999</v>
      </c>
      <c r="EL22">
        <v>400</v>
      </c>
      <c r="EM22">
        <v>12</v>
      </c>
      <c r="EN22">
        <v>7.0000000000000007E-2</v>
      </c>
      <c r="EO22">
        <v>0.01</v>
      </c>
      <c r="EP22">
        <v>35.677231451284797</v>
      </c>
      <c r="EQ22">
        <v>-1.9524313645907499E-2</v>
      </c>
      <c r="ER22">
        <v>3.5212026204356303E-2</v>
      </c>
      <c r="ES22">
        <v>1</v>
      </c>
      <c r="ET22">
        <v>0.385313743765898</v>
      </c>
      <c r="EU22">
        <v>-9.0778971415356305E-2</v>
      </c>
      <c r="EV22">
        <v>8.8638063889229703E-3</v>
      </c>
      <c r="EW22">
        <v>1</v>
      </c>
      <c r="EX22">
        <v>2</v>
      </c>
      <c r="EY22">
        <v>2</v>
      </c>
      <c r="EZ22" t="s">
        <v>348</v>
      </c>
      <c r="FA22">
        <v>2.9358300000000002</v>
      </c>
      <c r="FB22">
        <v>2.6375999999999999</v>
      </c>
      <c r="FC22">
        <v>8.2874100000000006E-2</v>
      </c>
      <c r="FD22">
        <v>9.1643799999999997E-2</v>
      </c>
      <c r="FE22">
        <v>9.1452099999999995E-2</v>
      </c>
      <c r="FF22">
        <v>6.4879199999999998E-2</v>
      </c>
      <c r="FG22">
        <v>32761.1</v>
      </c>
      <c r="FH22">
        <v>28407.5</v>
      </c>
      <c r="FI22">
        <v>31065.1</v>
      </c>
      <c r="FJ22">
        <v>27414.799999999999</v>
      </c>
      <c r="FK22">
        <v>39573.1</v>
      </c>
      <c r="FL22">
        <v>38754.800000000003</v>
      </c>
      <c r="FM22">
        <v>43589.2</v>
      </c>
      <c r="FN22">
        <v>42318.6</v>
      </c>
      <c r="FO22">
        <v>1.9997</v>
      </c>
      <c r="FP22">
        <v>1.90018</v>
      </c>
      <c r="FQ22">
        <v>7.9758499999999996E-2</v>
      </c>
      <c r="FR22">
        <v>0</v>
      </c>
      <c r="FS22">
        <v>25.5245</v>
      </c>
      <c r="FT22">
        <v>999.9</v>
      </c>
      <c r="FU22">
        <v>41.417000000000002</v>
      </c>
      <c r="FV22">
        <v>33.465000000000003</v>
      </c>
      <c r="FW22">
        <v>21.5334</v>
      </c>
      <c r="FX22">
        <v>59.482300000000002</v>
      </c>
      <c r="FY22">
        <v>40.885399999999997</v>
      </c>
      <c r="FZ22">
        <v>1</v>
      </c>
      <c r="GA22">
        <v>9.6994399999999995E-2</v>
      </c>
      <c r="GB22">
        <v>1.6421399999999999</v>
      </c>
      <c r="GC22">
        <v>20.356200000000001</v>
      </c>
      <c r="GD22">
        <v>5.2389999999999999</v>
      </c>
      <c r="GE22">
        <v>12.0639</v>
      </c>
      <c r="GF22">
        <v>4.9713500000000002</v>
      </c>
      <c r="GG22">
        <v>3.2900800000000001</v>
      </c>
      <c r="GH22">
        <v>9999</v>
      </c>
      <c r="GI22">
        <v>9999</v>
      </c>
      <c r="GJ22">
        <v>9999</v>
      </c>
      <c r="GK22">
        <v>453.2</v>
      </c>
      <c r="GL22">
        <v>1.8869100000000001</v>
      </c>
      <c r="GM22">
        <v>1.8830100000000001</v>
      </c>
      <c r="GN22">
        <v>1.8815500000000001</v>
      </c>
      <c r="GO22">
        <v>1.88218</v>
      </c>
      <c r="GP22">
        <v>1.8775900000000001</v>
      </c>
      <c r="GQ22">
        <v>1.8794500000000001</v>
      </c>
      <c r="GR22">
        <v>1.87883</v>
      </c>
      <c r="GS22">
        <v>1.8858299999999999</v>
      </c>
      <c r="GT22" t="s">
        <v>349</v>
      </c>
      <c r="GU22" t="s">
        <v>19</v>
      </c>
      <c r="GV22" t="s">
        <v>19</v>
      </c>
      <c r="GW22" t="s">
        <v>19</v>
      </c>
      <c r="GX22" t="s">
        <v>350</v>
      </c>
      <c r="GY22" t="s">
        <v>351</v>
      </c>
      <c r="GZ22" t="s">
        <v>352</v>
      </c>
      <c r="HA22" t="s">
        <v>352</v>
      </c>
      <c r="HB22" t="s">
        <v>352</v>
      </c>
      <c r="HC22" t="s">
        <v>352</v>
      </c>
      <c r="HD22">
        <v>0</v>
      </c>
      <c r="HE22">
        <v>100</v>
      </c>
      <c r="HF22">
        <v>100</v>
      </c>
      <c r="HG22">
        <v>-3.548</v>
      </c>
      <c r="HH22">
        <v>-0.24099999999999999</v>
      </c>
      <c r="HI22">
        <v>2</v>
      </c>
      <c r="HJ22">
        <v>520.86699999999996</v>
      </c>
      <c r="HK22">
        <v>516.39099999999996</v>
      </c>
      <c r="HL22">
        <v>22.615500000000001</v>
      </c>
      <c r="HM22">
        <v>28.601199999999999</v>
      </c>
      <c r="HN22">
        <v>30</v>
      </c>
      <c r="HO22">
        <v>28.6891</v>
      </c>
      <c r="HP22">
        <v>28.749099999999999</v>
      </c>
      <c r="HQ22">
        <v>19.479099999999999</v>
      </c>
      <c r="HR22">
        <v>48.656500000000001</v>
      </c>
      <c r="HS22">
        <v>0</v>
      </c>
      <c r="HT22">
        <v>22.7226</v>
      </c>
      <c r="HU22">
        <v>400</v>
      </c>
      <c r="HV22">
        <v>11.731299999999999</v>
      </c>
      <c r="HW22">
        <v>100.807</v>
      </c>
      <c r="HX22">
        <v>101.934</v>
      </c>
    </row>
    <row r="23" spans="1:232" x14ac:dyDescent="0.25">
      <c r="A23">
        <v>8</v>
      </c>
      <c r="B23">
        <v>1566760722.5</v>
      </c>
      <c r="C23">
        <v>851.40000009536698</v>
      </c>
      <c r="D23" t="s">
        <v>385</v>
      </c>
      <c r="E23" t="s">
        <v>386</v>
      </c>
      <c r="G23">
        <v>1566760722.5</v>
      </c>
      <c r="H23">
        <f t="shared" si="0"/>
        <v>5.0143936515766587E-3</v>
      </c>
      <c r="I23">
        <f t="shared" si="1"/>
        <v>37.273693224947223</v>
      </c>
      <c r="J23">
        <f t="shared" si="2"/>
        <v>452.54500000000002</v>
      </c>
      <c r="K23">
        <f t="shared" si="3"/>
        <v>233.53049869660461</v>
      </c>
      <c r="L23">
        <f t="shared" si="4"/>
        <v>23.318208053376921</v>
      </c>
      <c r="M23">
        <f t="shared" si="5"/>
        <v>45.186982096180003</v>
      </c>
      <c r="N23">
        <f t="shared" si="6"/>
        <v>0.30298342722723526</v>
      </c>
      <c r="O23">
        <f t="shared" si="7"/>
        <v>2.2553377076050616</v>
      </c>
      <c r="P23">
        <f t="shared" si="8"/>
        <v>0.28205149435106386</v>
      </c>
      <c r="Q23">
        <f t="shared" si="9"/>
        <v>0.17804218125042465</v>
      </c>
      <c r="R23">
        <f t="shared" si="10"/>
        <v>321.44724185051501</v>
      </c>
      <c r="S23">
        <f t="shared" si="11"/>
        <v>27.061711685525722</v>
      </c>
      <c r="T23">
        <f t="shared" si="12"/>
        <v>27.136099999999999</v>
      </c>
      <c r="U23">
        <f t="shared" si="13"/>
        <v>3.6078696817025819</v>
      </c>
      <c r="V23">
        <f t="shared" si="14"/>
        <v>54.753201930030293</v>
      </c>
      <c r="W23">
        <f t="shared" si="15"/>
        <v>1.881488699772</v>
      </c>
      <c r="X23">
        <f t="shared" si="16"/>
        <v>3.4363080759667253</v>
      </c>
      <c r="Y23">
        <f t="shared" si="17"/>
        <v>1.726380981930582</v>
      </c>
      <c r="Z23">
        <f t="shared" si="18"/>
        <v>-221.13476003453064</v>
      </c>
      <c r="AA23">
        <f t="shared" si="19"/>
        <v>-100.65200870241209</v>
      </c>
      <c r="AB23">
        <f t="shared" si="20"/>
        <v>-9.6046078277885698</v>
      </c>
      <c r="AC23">
        <f t="shared" si="21"/>
        <v>-9.9441347142163039</v>
      </c>
      <c r="AD23">
        <v>-4.1327600559484298E-2</v>
      </c>
      <c r="AE23">
        <v>4.6393852124677802E-2</v>
      </c>
      <c r="AF23">
        <v>3.46476821499843</v>
      </c>
      <c r="AG23">
        <v>0</v>
      </c>
      <c r="AH23">
        <v>0</v>
      </c>
      <c r="AI23">
        <f t="shared" si="22"/>
        <v>1</v>
      </c>
      <c r="AJ23">
        <f t="shared" si="23"/>
        <v>0</v>
      </c>
      <c r="AK23">
        <f t="shared" si="24"/>
        <v>52822.922032695606</v>
      </c>
      <c r="AL23">
        <v>0</v>
      </c>
      <c r="AM23">
        <v>560.67588235294102</v>
      </c>
      <c r="AN23">
        <v>2927.61</v>
      </c>
      <c r="AO23">
        <f t="shared" si="25"/>
        <v>2366.9341176470589</v>
      </c>
      <c r="AP23">
        <f t="shared" si="26"/>
        <v>0.80848682633515356</v>
      </c>
      <c r="AQ23">
        <v>-1.0916802797921701</v>
      </c>
      <c r="AR23" t="s">
        <v>387</v>
      </c>
      <c r="AS23">
        <v>665.219823529412</v>
      </c>
      <c r="AT23">
        <v>940.68</v>
      </c>
      <c r="AU23">
        <f t="shared" si="27"/>
        <v>0.29283090580281068</v>
      </c>
      <c r="AV23">
        <v>0.5</v>
      </c>
      <c r="AW23">
        <f t="shared" si="28"/>
        <v>1681.2387004248178</v>
      </c>
      <c r="AX23">
        <f t="shared" si="29"/>
        <v>37.273693224947223</v>
      </c>
      <c r="AY23">
        <f t="shared" si="30"/>
        <v>246.15932575806983</v>
      </c>
      <c r="AZ23">
        <f t="shared" si="31"/>
        <v>0.46440872560275542</v>
      </c>
      <c r="BA23">
        <f t="shared" si="32"/>
        <v>2.2819706383778327E-2</v>
      </c>
      <c r="BB23">
        <f t="shared" si="33"/>
        <v>2.1122273249138925</v>
      </c>
      <c r="BC23" t="s">
        <v>388</v>
      </c>
      <c r="BD23">
        <v>503.82</v>
      </c>
      <c r="BE23">
        <f t="shared" si="34"/>
        <v>436.85999999999996</v>
      </c>
      <c r="BF23">
        <f t="shared" si="35"/>
        <v>0.63054565872496449</v>
      </c>
      <c r="BG23">
        <f t="shared" si="36"/>
        <v>0.81976161301102834</v>
      </c>
      <c r="BH23">
        <f t="shared" si="37"/>
        <v>0.72488734642194186</v>
      </c>
      <c r="BI23">
        <f t="shared" si="38"/>
        <v>0.83945302287297452</v>
      </c>
      <c r="BJ23">
        <v>1738</v>
      </c>
      <c r="BK23">
        <v>300</v>
      </c>
      <c r="BL23">
        <v>300</v>
      </c>
      <c r="BM23">
        <v>300</v>
      </c>
      <c r="BN23">
        <v>10225.200000000001</v>
      </c>
      <c r="BO23">
        <v>855.34900000000005</v>
      </c>
      <c r="BP23">
        <v>-6.8143300000000004E-3</v>
      </c>
      <c r="BQ23">
        <v>-3.9863900000000001</v>
      </c>
      <c r="BR23" t="s">
        <v>345</v>
      </c>
      <c r="BS23" t="s">
        <v>345</v>
      </c>
      <c r="BT23" t="s">
        <v>345</v>
      </c>
      <c r="BU23" t="s">
        <v>345</v>
      </c>
      <c r="BV23" t="s">
        <v>345</v>
      </c>
      <c r="BW23" t="s">
        <v>345</v>
      </c>
      <c r="BX23" t="s">
        <v>345</v>
      </c>
      <c r="BY23" t="s">
        <v>345</v>
      </c>
      <c r="BZ23" t="s">
        <v>345</v>
      </c>
      <c r="CA23" t="s">
        <v>345</v>
      </c>
      <c r="CB23">
        <f t="shared" si="39"/>
        <v>2000.05</v>
      </c>
      <c r="CC23">
        <f t="shared" si="40"/>
        <v>1681.2387004248178</v>
      </c>
      <c r="CD23">
        <f t="shared" si="41"/>
        <v>0.84059833525402761</v>
      </c>
      <c r="CE23">
        <f t="shared" si="42"/>
        <v>0.19119667050805531</v>
      </c>
      <c r="CF23">
        <v>6</v>
      </c>
      <c r="CG23">
        <v>0.5</v>
      </c>
      <c r="CH23" t="s">
        <v>346</v>
      </c>
      <c r="CI23">
        <v>1566760722.5</v>
      </c>
      <c r="CJ23">
        <v>452.54500000000002</v>
      </c>
      <c r="CK23">
        <v>499.995</v>
      </c>
      <c r="CL23">
        <v>18.843</v>
      </c>
      <c r="CM23">
        <v>12.939299999999999</v>
      </c>
      <c r="CN23">
        <v>500.01600000000002</v>
      </c>
      <c r="CO23">
        <v>99.750799999999998</v>
      </c>
      <c r="CP23">
        <v>0.100004</v>
      </c>
      <c r="CQ23">
        <v>26.308299999999999</v>
      </c>
      <c r="CR23">
        <v>27.136099999999999</v>
      </c>
      <c r="CS23">
        <v>999.9</v>
      </c>
      <c r="CT23">
        <v>0</v>
      </c>
      <c r="CU23">
        <v>0</v>
      </c>
      <c r="CV23">
        <v>9991.25</v>
      </c>
      <c r="CW23">
        <v>0</v>
      </c>
      <c r="CX23">
        <v>373.37700000000001</v>
      </c>
      <c r="CY23">
        <v>-47.450400000000002</v>
      </c>
      <c r="CZ23">
        <v>461.23599999999999</v>
      </c>
      <c r="DA23">
        <v>506.54899999999998</v>
      </c>
      <c r="DB23">
        <v>5.90374</v>
      </c>
      <c r="DC23">
        <v>456.47500000000002</v>
      </c>
      <c r="DD23">
        <v>499.995</v>
      </c>
      <c r="DE23">
        <v>19.087</v>
      </c>
      <c r="DF23">
        <v>12.939299999999999</v>
      </c>
      <c r="DG23">
        <v>1.87961</v>
      </c>
      <c r="DH23">
        <v>1.2907</v>
      </c>
      <c r="DI23">
        <v>16.465</v>
      </c>
      <c r="DJ23">
        <v>10.691000000000001</v>
      </c>
      <c r="DK23">
        <v>2000.05</v>
      </c>
      <c r="DL23">
        <v>0.98000600000000004</v>
      </c>
      <c r="DM23">
        <v>1.99936E-2</v>
      </c>
      <c r="DN23">
        <v>0</v>
      </c>
      <c r="DO23">
        <v>665.46100000000001</v>
      </c>
      <c r="DP23">
        <v>4.9992900000000002</v>
      </c>
      <c r="DQ23">
        <v>14288.3</v>
      </c>
      <c r="DR23">
        <v>17314.900000000001</v>
      </c>
      <c r="DS23">
        <v>45.686999999999998</v>
      </c>
      <c r="DT23">
        <v>46.25</v>
      </c>
      <c r="DU23">
        <v>46.311999999999998</v>
      </c>
      <c r="DV23">
        <v>46</v>
      </c>
      <c r="DW23">
        <v>47.375</v>
      </c>
      <c r="DX23">
        <v>1955.16</v>
      </c>
      <c r="DY23">
        <v>39.89</v>
      </c>
      <c r="DZ23">
        <v>0</v>
      </c>
      <c r="EA23">
        <v>103.799999952316</v>
      </c>
      <c r="EB23">
        <v>665.219823529412</v>
      </c>
      <c r="EC23">
        <v>2.6056373228338399</v>
      </c>
      <c r="ED23">
        <v>-163.13725538724799</v>
      </c>
      <c r="EE23">
        <v>14300.2764705882</v>
      </c>
      <c r="EF23">
        <v>10</v>
      </c>
      <c r="EG23">
        <v>1566760688.0999999</v>
      </c>
      <c r="EH23" t="s">
        <v>389</v>
      </c>
      <c r="EI23">
        <v>82</v>
      </c>
      <c r="EJ23">
        <v>-3.93</v>
      </c>
      <c r="EK23">
        <v>-0.24399999999999999</v>
      </c>
      <c r="EL23">
        <v>500</v>
      </c>
      <c r="EM23">
        <v>12</v>
      </c>
      <c r="EN23">
        <v>0.03</v>
      </c>
      <c r="EO23">
        <v>0.01</v>
      </c>
      <c r="EP23">
        <v>37.218934300359003</v>
      </c>
      <c r="EQ23">
        <v>-4.9609039458603801E-2</v>
      </c>
      <c r="ER23">
        <v>5.2174149560180003E-2</v>
      </c>
      <c r="ES23">
        <v>1</v>
      </c>
      <c r="ET23">
        <v>0.30615462370270602</v>
      </c>
      <c r="EU23">
        <v>-8.4749156915157296E-3</v>
      </c>
      <c r="EV23">
        <v>1.8042526529687801E-3</v>
      </c>
      <c r="EW23">
        <v>1</v>
      </c>
      <c r="EX23">
        <v>2</v>
      </c>
      <c r="EY23">
        <v>2</v>
      </c>
      <c r="EZ23" t="s">
        <v>348</v>
      </c>
      <c r="FA23">
        <v>2.93574</v>
      </c>
      <c r="FB23">
        <v>2.6375500000000001</v>
      </c>
      <c r="FC23">
        <v>9.9811200000000003E-2</v>
      </c>
      <c r="FD23">
        <v>0.10835699999999999</v>
      </c>
      <c r="FE23">
        <v>9.2405200000000007E-2</v>
      </c>
      <c r="FF23">
        <v>7.0340600000000003E-2</v>
      </c>
      <c r="FG23">
        <v>32159.9</v>
      </c>
      <c r="FH23">
        <v>27888</v>
      </c>
      <c r="FI23">
        <v>31068.6</v>
      </c>
      <c r="FJ23">
        <v>27417.599999999999</v>
      </c>
      <c r="FK23">
        <v>39537.800000000003</v>
      </c>
      <c r="FL23">
        <v>38533.699999999997</v>
      </c>
      <c r="FM23">
        <v>43594.2</v>
      </c>
      <c r="FN23">
        <v>42322.8</v>
      </c>
      <c r="FO23">
        <v>1.9986299999999999</v>
      </c>
      <c r="FP23">
        <v>1.9036999999999999</v>
      </c>
      <c r="FQ23">
        <v>0.13733300000000001</v>
      </c>
      <c r="FR23">
        <v>0</v>
      </c>
      <c r="FS23">
        <v>24.886600000000001</v>
      </c>
      <c r="FT23">
        <v>999.9</v>
      </c>
      <c r="FU23">
        <v>41.246000000000002</v>
      </c>
      <c r="FV23">
        <v>33.424999999999997</v>
      </c>
      <c r="FW23">
        <v>21.394100000000002</v>
      </c>
      <c r="FX23">
        <v>59.402299999999997</v>
      </c>
      <c r="FY23">
        <v>40.985599999999998</v>
      </c>
      <c r="FZ23">
        <v>1</v>
      </c>
      <c r="GA23">
        <v>9.4430899999999998E-2</v>
      </c>
      <c r="GB23">
        <v>2.4897999999999998</v>
      </c>
      <c r="GC23">
        <v>20.344000000000001</v>
      </c>
      <c r="GD23">
        <v>5.2391500000000004</v>
      </c>
      <c r="GE23">
        <v>12.064</v>
      </c>
      <c r="GF23">
        <v>4.9712500000000004</v>
      </c>
      <c r="GG23">
        <v>3.2900299999999998</v>
      </c>
      <c r="GH23">
        <v>9999</v>
      </c>
      <c r="GI23">
        <v>9999</v>
      </c>
      <c r="GJ23">
        <v>9999</v>
      </c>
      <c r="GK23">
        <v>453.3</v>
      </c>
      <c r="GL23">
        <v>1.8869100000000001</v>
      </c>
      <c r="GM23">
        <v>1.883</v>
      </c>
      <c r="GN23">
        <v>1.8815200000000001</v>
      </c>
      <c r="GO23">
        <v>1.88218</v>
      </c>
      <c r="GP23">
        <v>1.8775900000000001</v>
      </c>
      <c r="GQ23">
        <v>1.8794500000000001</v>
      </c>
      <c r="GR23">
        <v>1.87883</v>
      </c>
      <c r="GS23">
        <v>1.8858299999999999</v>
      </c>
      <c r="GT23" t="s">
        <v>349</v>
      </c>
      <c r="GU23" t="s">
        <v>19</v>
      </c>
      <c r="GV23" t="s">
        <v>19</v>
      </c>
      <c r="GW23" t="s">
        <v>19</v>
      </c>
      <c r="GX23" t="s">
        <v>350</v>
      </c>
      <c r="GY23" t="s">
        <v>351</v>
      </c>
      <c r="GZ23" t="s">
        <v>352</v>
      </c>
      <c r="HA23" t="s">
        <v>352</v>
      </c>
      <c r="HB23" t="s">
        <v>352</v>
      </c>
      <c r="HC23" t="s">
        <v>352</v>
      </c>
      <c r="HD23">
        <v>0</v>
      </c>
      <c r="HE23">
        <v>100</v>
      </c>
      <c r="HF23">
        <v>100</v>
      </c>
      <c r="HG23">
        <v>-3.93</v>
      </c>
      <c r="HH23">
        <v>-0.24399999999999999</v>
      </c>
      <c r="HI23">
        <v>2</v>
      </c>
      <c r="HJ23">
        <v>519.59900000000005</v>
      </c>
      <c r="HK23">
        <v>518.16399999999999</v>
      </c>
      <c r="HL23">
        <v>23.057400000000001</v>
      </c>
      <c r="HM23">
        <v>28.535599999999999</v>
      </c>
      <c r="HN23">
        <v>29.9998</v>
      </c>
      <c r="HO23">
        <v>28.6189</v>
      </c>
      <c r="HP23">
        <v>28.669599999999999</v>
      </c>
      <c r="HQ23">
        <v>23.282599999999999</v>
      </c>
      <c r="HR23">
        <v>43.011099999999999</v>
      </c>
      <c r="HS23">
        <v>0</v>
      </c>
      <c r="HT23">
        <v>23.003799999999998</v>
      </c>
      <c r="HU23">
        <v>500</v>
      </c>
      <c r="HV23">
        <v>13.077400000000001</v>
      </c>
      <c r="HW23">
        <v>100.818</v>
      </c>
      <c r="HX23">
        <v>101.944</v>
      </c>
    </row>
    <row r="24" spans="1:232" x14ac:dyDescent="0.25">
      <c r="A24">
        <v>9</v>
      </c>
      <c r="B24">
        <v>1566760833.5</v>
      </c>
      <c r="C24">
        <v>962.40000009536698</v>
      </c>
      <c r="D24" t="s">
        <v>390</v>
      </c>
      <c r="E24" t="s">
        <v>391</v>
      </c>
      <c r="G24">
        <v>1566760833.5</v>
      </c>
      <c r="H24">
        <f t="shared" si="0"/>
        <v>4.2453937977619651E-3</v>
      </c>
      <c r="I24">
        <f t="shared" si="1"/>
        <v>38.364340170761892</v>
      </c>
      <c r="J24">
        <f t="shared" si="2"/>
        <v>551.18200000000002</v>
      </c>
      <c r="K24">
        <f t="shared" si="3"/>
        <v>279.4384913994698</v>
      </c>
      <c r="L24">
        <f t="shared" si="4"/>
        <v>27.899853198163228</v>
      </c>
      <c r="M24">
        <f t="shared" si="5"/>
        <v>55.031419646073793</v>
      </c>
      <c r="N24">
        <f t="shared" si="6"/>
        <v>0.24860381529500614</v>
      </c>
      <c r="O24">
        <f t="shared" si="7"/>
        <v>2.2556931357575278</v>
      </c>
      <c r="P24">
        <f t="shared" si="8"/>
        <v>0.2343234814700102</v>
      </c>
      <c r="Q24">
        <f t="shared" si="9"/>
        <v>0.14766680506429677</v>
      </c>
      <c r="R24">
        <f t="shared" si="10"/>
        <v>321.42968592932419</v>
      </c>
      <c r="S24">
        <f t="shared" si="11"/>
        <v>26.855346361315021</v>
      </c>
      <c r="T24">
        <f t="shared" si="12"/>
        <v>27.1587</v>
      </c>
      <c r="U24">
        <f t="shared" si="13"/>
        <v>3.6126565104103734</v>
      </c>
      <c r="V24">
        <f t="shared" si="14"/>
        <v>55.422869724361</v>
      </c>
      <c r="W24">
        <f t="shared" si="15"/>
        <v>1.8532575541046201</v>
      </c>
      <c r="X24">
        <f t="shared" si="16"/>
        <v>3.343849864363889</v>
      </c>
      <c r="Y24">
        <f t="shared" si="17"/>
        <v>1.7593989563057533</v>
      </c>
      <c r="Z24">
        <f t="shared" si="18"/>
        <v>-187.22186648130267</v>
      </c>
      <c r="AA24">
        <f t="shared" si="19"/>
        <v>-159.50227040413316</v>
      </c>
      <c r="AB24">
        <f t="shared" si="20"/>
        <v>-15.184595840968106</v>
      </c>
      <c r="AC24">
        <f t="shared" si="21"/>
        <v>-40.479046797079718</v>
      </c>
      <c r="AD24">
        <v>-4.1337190477107801E-2</v>
      </c>
      <c r="AE24">
        <v>4.6404617647333099E-2</v>
      </c>
      <c r="AF24">
        <v>3.4654042870494099</v>
      </c>
      <c r="AG24">
        <v>0</v>
      </c>
      <c r="AH24">
        <v>0</v>
      </c>
      <c r="AI24">
        <f t="shared" si="22"/>
        <v>1</v>
      </c>
      <c r="AJ24">
        <f t="shared" si="23"/>
        <v>0</v>
      </c>
      <c r="AK24">
        <f t="shared" si="24"/>
        <v>52916.043446999291</v>
      </c>
      <c r="AL24">
        <v>0</v>
      </c>
      <c r="AM24">
        <v>560.67588235294102</v>
      </c>
      <c r="AN24">
        <v>2927.61</v>
      </c>
      <c r="AO24">
        <f t="shared" si="25"/>
        <v>2366.9341176470589</v>
      </c>
      <c r="AP24">
        <f t="shared" si="26"/>
        <v>0.80848682633515356</v>
      </c>
      <c r="AQ24">
        <v>-1.0916802797921701</v>
      </c>
      <c r="AR24" t="s">
        <v>392</v>
      </c>
      <c r="AS24">
        <v>669.23970588235295</v>
      </c>
      <c r="AT24">
        <v>962.08699999999999</v>
      </c>
      <c r="AU24">
        <f t="shared" si="27"/>
        <v>0.30438753887917314</v>
      </c>
      <c r="AV24">
        <v>0.5</v>
      </c>
      <c r="AW24">
        <f t="shared" si="28"/>
        <v>1681.1463004248412</v>
      </c>
      <c r="AX24">
        <f t="shared" si="29"/>
        <v>38.364340170761892</v>
      </c>
      <c r="AY24">
        <f t="shared" si="30"/>
        <v>255.85999244107222</v>
      </c>
      <c r="AZ24">
        <f t="shared" si="31"/>
        <v>0.47591018275893965</v>
      </c>
      <c r="BA24">
        <f t="shared" si="32"/>
        <v>2.3469712564922612E-2</v>
      </c>
      <c r="BB24">
        <f t="shared" si="33"/>
        <v>2.0429784416586028</v>
      </c>
      <c r="BC24" t="s">
        <v>393</v>
      </c>
      <c r="BD24">
        <v>504.22</v>
      </c>
      <c r="BE24">
        <f t="shared" si="34"/>
        <v>457.86699999999996</v>
      </c>
      <c r="BF24">
        <f t="shared" si="35"/>
        <v>0.63959030486505264</v>
      </c>
      <c r="BG24">
        <f t="shared" si="36"/>
        <v>0.81106342767775719</v>
      </c>
      <c r="BH24">
        <f t="shared" si="37"/>
        <v>0.72954455231390292</v>
      </c>
      <c r="BI24">
        <f t="shared" si="38"/>
        <v>0.83040883366618723</v>
      </c>
      <c r="BJ24">
        <v>1740</v>
      </c>
      <c r="BK24">
        <v>300</v>
      </c>
      <c r="BL24">
        <v>300</v>
      </c>
      <c r="BM24">
        <v>300</v>
      </c>
      <c r="BN24">
        <v>10226.1</v>
      </c>
      <c r="BO24">
        <v>867.82500000000005</v>
      </c>
      <c r="BP24">
        <v>-6.8147900000000003E-3</v>
      </c>
      <c r="BQ24">
        <v>-4.7586700000000004</v>
      </c>
      <c r="BR24" t="s">
        <v>345</v>
      </c>
      <c r="BS24" t="s">
        <v>345</v>
      </c>
      <c r="BT24" t="s">
        <v>345</v>
      </c>
      <c r="BU24" t="s">
        <v>345</v>
      </c>
      <c r="BV24" t="s">
        <v>345</v>
      </c>
      <c r="BW24" t="s">
        <v>345</v>
      </c>
      <c r="BX24" t="s">
        <v>345</v>
      </c>
      <c r="BY24" t="s">
        <v>345</v>
      </c>
      <c r="BZ24" t="s">
        <v>345</v>
      </c>
      <c r="CA24" t="s">
        <v>345</v>
      </c>
      <c r="CB24">
        <f t="shared" si="39"/>
        <v>1999.94</v>
      </c>
      <c r="CC24">
        <f t="shared" si="40"/>
        <v>1681.1463004248412</v>
      </c>
      <c r="CD24">
        <f t="shared" si="41"/>
        <v>0.84059836816346545</v>
      </c>
      <c r="CE24">
        <f t="shared" si="42"/>
        <v>0.19119673632693118</v>
      </c>
      <c r="CF24">
        <v>6</v>
      </c>
      <c r="CG24">
        <v>0.5</v>
      </c>
      <c r="CH24" t="s">
        <v>346</v>
      </c>
      <c r="CI24">
        <v>1566760833.5</v>
      </c>
      <c r="CJ24">
        <v>551.18200000000002</v>
      </c>
      <c r="CK24">
        <v>600.03099999999995</v>
      </c>
      <c r="CL24">
        <v>18.561800000000002</v>
      </c>
      <c r="CM24">
        <v>13.561500000000001</v>
      </c>
      <c r="CN24">
        <v>499.96100000000001</v>
      </c>
      <c r="CO24">
        <v>99.742699999999999</v>
      </c>
      <c r="CP24">
        <v>9.9855899999999997E-2</v>
      </c>
      <c r="CQ24">
        <v>25.847100000000001</v>
      </c>
      <c r="CR24">
        <v>27.1587</v>
      </c>
      <c r="CS24">
        <v>999.9</v>
      </c>
      <c r="CT24">
        <v>0</v>
      </c>
      <c r="CU24">
        <v>0</v>
      </c>
      <c r="CV24">
        <v>9994.3799999999992</v>
      </c>
      <c r="CW24">
        <v>0</v>
      </c>
      <c r="CX24">
        <v>1501.94</v>
      </c>
      <c r="CY24">
        <v>-48.849499999999999</v>
      </c>
      <c r="CZ24">
        <v>561.60599999999999</v>
      </c>
      <c r="DA24">
        <v>608.28</v>
      </c>
      <c r="DB24">
        <v>5.0002599999999999</v>
      </c>
      <c r="DC24">
        <v>555.64300000000003</v>
      </c>
      <c r="DD24">
        <v>600.03099999999995</v>
      </c>
      <c r="DE24">
        <v>18.796800000000001</v>
      </c>
      <c r="DF24">
        <v>13.561500000000001</v>
      </c>
      <c r="DG24">
        <v>1.85141</v>
      </c>
      <c r="DH24">
        <v>1.35267</v>
      </c>
      <c r="DI24">
        <v>16.227699999999999</v>
      </c>
      <c r="DJ24">
        <v>11.3972</v>
      </c>
      <c r="DK24">
        <v>1999.94</v>
      </c>
      <c r="DL24">
        <v>0.98000399999999999</v>
      </c>
      <c r="DM24">
        <v>1.9996400000000001E-2</v>
      </c>
      <c r="DN24">
        <v>0</v>
      </c>
      <c r="DO24">
        <v>669.37800000000004</v>
      </c>
      <c r="DP24">
        <v>4.9992900000000002</v>
      </c>
      <c r="DQ24">
        <v>16997.400000000001</v>
      </c>
      <c r="DR24">
        <v>17313.900000000001</v>
      </c>
      <c r="DS24">
        <v>45.561999999999998</v>
      </c>
      <c r="DT24">
        <v>45.936999999999998</v>
      </c>
      <c r="DU24">
        <v>46.25</v>
      </c>
      <c r="DV24">
        <v>45.561999999999998</v>
      </c>
      <c r="DW24">
        <v>47.436999999999998</v>
      </c>
      <c r="DX24">
        <v>1955.05</v>
      </c>
      <c r="DY24">
        <v>39.89</v>
      </c>
      <c r="DZ24">
        <v>0</v>
      </c>
      <c r="EA24">
        <v>110.200000047684</v>
      </c>
      <c r="EB24">
        <v>669.23970588235295</v>
      </c>
      <c r="EC24">
        <v>-2.4754921398328199E-2</v>
      </c>
      <c r="ED24">
        <v>-172.91664784897699</v>
      </c>
      <c r="EE24">
        <v>17081.588235294101</v>
      </c>
      <c r="EF24">
        <v>10</v>
      </c>
      <c r="EG24">
        <v>1566760798.5</v>
      </c>
      <c r="EH24" t="s">
        <v>394</v>
      </c>
      <c r="EI24">
        <v>83</v>
      </c>
      <c r="EJ24">
        <v>-4.4619999999999997</v>
      </c>
      <c r="EK24">
        <v>-0.23499999999999999</v>
      </c>
      <c r="EL24">
        <v>600</v>
      </c>
      <c r="EM24">
        <v>13</v>
      </c>
      <c r="EN24">
        <v>0.04</v>
      </c>
      <c r="EO24">
        <v>0.02</v>
      </c>
      <c r="EP24">
        <v>38.256640243313498</v>
      </c>
      <c r="EQ24">
        <v>-2.0050934510875199E-2</v>
      </c>
      <c r="ER24">
        <v>7.8216376056671796E-2</v>
      </c>
      <c r="ES24">
        <v>1</v>
      </c>
      <c r="ET24">
        <v>0.25465599813094902</v>
      </c>
      <c r="EU24">
        <v>-2.45443108043783E-2</v>
      </c>
      <c r="EV24">
        <v>2.5785698242545901E-3</v>
      </c>
      <c r="EW24">
        <v>1</v>
      </c>
      <c r="EX24">
        <v>2</v>
      </c>
      <c r="EY24">
        <v>2</v>
      </c>
      <c r="EZ24" t="s">
        <v>348</v>
      </c>
      <c r="FA24">
        <v>2.9358200000000001</v>
      </c>
      <c r="FB24">
        <v>2.63741</v>
      </c>
      <c r="FC24">
        <v>0.115247</v>
      </c>
      <c r="FD24">
        <v>0.12352200000000001</v>
      </c>
      <c r="FE24">
        <v>9.1407100000000005E-2</v>
      </c>
      <c r="FF24">
        <v>7.2866700000000006E-2</v>
      </c>
      <c r="FG24">
        <v>31618.7</v>
      </c>
      <c r="FH24">
        <v>27420.1</v>
      </c>
      <c r="FI24">
        <v>31078.3</v>
      </c>
      <c r="FJ24">
        <v>27423.5</v>
      </c>
      <c r="FK24">
        <v>39596</v>
      </c>
      <c r="FL24">
        <v>38438.199999999997</v>
      </c>
      <c r="FM24">
        <v>43607.8</v>
      </c>
      <c r="FN24">
        <v>42331</v>
      </c>
      <c r="FO24">
        <v>1.99935</v>
      </c>
      <c r="FP24">
        <v>1.9080299999999999</v>
      </c>
      <c r="FQ24">
        <v>0.149198</v>
      </c>
      <c r="FR24">
        <v>0</v>
      </c>
      <c r="FS24">
        <v>24.714500000000001</v>
      </c>
      <c r="FT24">
        <v>999.9</v>
      </c>
      <c r="FU24">
        <v>41.1</v>
      </c>
      <c r="FV24">
        <v>33.365000000000002</v>
      </c>
      <c r="FW24">
        <v>21.2502</v>
      </c>
      <c r="FX24">
        <v>59.642200000000003</v>
      </c>
      <c r="FY24">
        <v>40.973599999999998</v>
      </c>
      <c r="FZ24">
        <v>1</v>
      </c>
      <c r="GA24">
        <v>8.6105200000000007E-2</v>
      </c>
      <c r="GB24">
        <v>3.7645300000000002</v>
      </c>
      <c r="GC24">
        <v>20.319600000000001</v>
      </c>
      <c r="GD24">
        <v>5.2389999999999999</v>
      </c>
      <c r="GE24">
        <v>12.065200000000001</v>
      </c>
      <c r="GF24">
        <v>4.9714</v>
      </c>
      <c r="GG24">
        <v>3.2900499999999999</v>
      </c>
      <c r="GH24">
        <v>9999</v>
      </c>
      <c r="GI24">
        <v>9999</v>
      </c>
      <c r="GJ24">
        <v>9999</v>
      </c>
      <c r="GK24">
        <v>453.3</v>
      </c>
      <c r="GL24">
        <v>1.8869</v>
      </c>
      <c r="GM24">
        <v>1.8829400000000001</v>
      </c>
      <c r="GN24">
        <v>1.88154</v>
      </c>
      <c r="GO24">
        <v>1.8821699999999999</v>
      </c>
      <c r="GP24">
        <v>1.87757</v>
      </c>
      <c r="GQ24">
        <v>1.8794299999999999</v>
      </c>
      <c r="GR24">
        <v>1.8788100000000001</v>
      </c>
      <c r="GS24">
        <v>1.8858299999999999</v>
      </c>
      <c r="GT24" t="s">
        <v>349</v>
      </c>
      <c r="GU24" t="s">
        <v>19</v>
      </c>
      <c r="GV24" t="s">
        <v>19</v>
      </c>
      <c r="GW24" t="s">
        <v>19</v>
      </c>
      <c r="GX24" t="s">
        <v>350</v>
      </c>
      <c r="GY24" t="s">
        <v>351</v>
      </c>
      <c r="GZ24" t="s">
        <v>352</v>
      </c>
      <c r="HA24" t="s">
        <v>352</v>
      </c>
      <c r="HB24" t="s">
        <v>352</v>
      </c>
      <c r="HC24" t="s">
        <v>352</v>
      </c>
      <c r="HD24">
        <v>0</v>
      </c>
      <c r="HE24">
        <v>100</v>
      </c>
      <c r="HF24">
        <v>100</v>
      </c>
      <c r="HG24">
        <v>-4.4619999999999997</v>
      </c>
      <c r="HH24">
        <v>-0.23499999999999999</v>
      </c>
      <c r="HI24">
        <v>2</v>
      </c>
      <c r="HJ24">
        <v>518.91999999999996</v>
      </c>
      <c r="HK24">
        <v>520.01400000000001</v>
      </c>
      <c r="HL24">
        <v>21.227799999999998</v>
      </c>
      <c r="HM24">
        <v>28.380800000000001</v>
      </c>
      <c r="HN24">
        <v>30</v>
      </c>
      <c r="HO24">
        <v>28.482900000000001</v>
      </c>
      <c r="HP24">
        <v>28.5365</v>
      </c>
      <c r="HQ24">
        <v>26.979700000000001</v>
      </c>
      <c r="HR24">
        <v>39.792299999999997</v>
      </c>
      <c r="HS24">
        <v>0</v>
      </c>
      <c r="HT24">
        <v>21.082799999999999</v>
      </c>
      <c r="HU24">
        <v>600</v>
      </c>
      <c r="HV24">
        <v>13.479799999999999</v>
      </c>
      <c r="HW24">
        <v>100.849</v>
      </c>
      <c r="HX24">
        <v>101.965</v>
      </c>
    </row>
    <row r="25" spans="1:232" x14ac:dyDescent="0.25">
      <c r="A25">
        <v>10</v>
      </c>
      <c r="B25">
        <v>1566760933</v>
      </c>
      <c r="C25">
        <v>1061.9000000953699</v>
      </c>
      <c r="D25" t="s">
        <v>395</v>
      </c>
      <c r="E25" t="s">
        <v>396</v>
      </c>
      <c r="G25">
        <v>1566760933</v>
      </c>
      <c r="H25">
        <f t="shared" si="0"/>
        <v>4.0304056439581255E-3</v>
      </c>
      <c r="I25">
        <f t="shared" si="1"/>
        <v>38.743078781241927</v>
      </c>
      <c r="J25">
        <f t="shared" si="2"/>
        <v>650.399</v>
      </c>
      <c r="K25">
        <f t="shared" si="3"/>
        <v>355.70289568491341</v>
      </c>
      <c r="L25">
        <f t="shared" si="4"/>
        <v>35.513449881994219</v>
      </c>
      <c r="M25">
        <f t="shared" si="5"/>
        <v>64.935969231635411</v>
      </c>
      <c r="N25">
        <f t="shared" si="6"/>
        <v>0.23214830345733442</v>
      </c>
      <c r="O25">
        <f t="shared" si="7"/>
        <v>2.2566094948755602</v>
      </c>
      <c r="P25">
        <f t="shared" si="8"/>
        <v>0.21964962668677299</v>
      </c>
      <c r="Q25">
        <f t="shared" si="9"/>
        <v>0.13834786942766333</v>
      </c>
      <c r="R25">
        <f t="shared" si="10"/>
        <v>321.4663937645513</v>
      </c>
      <c r="S25">
        <f t="shared" si="11"/>
        <v>26.455688555448162</v>
      </c>
      <c r="T25">
        <f t="shared" si="12"/>
        <v>27.077200000000001</v>
      </c>
      <c r="U25">
        <f t="shared" si="13"/>
        <v>3.5954202808462425</v>
      </c>
      <c r="V25">
        <f t="shared" si="14"/>
        <v>55.757989437503412</v>
      </c>
      <c r="W25">
        <f t="shared" si="15"/>
        <v>1.8130481954337003</v>
      </c>
      <c r="X25">
        <f t="shared" si="16"/>
        <v>3.2516383996698148</v>
      </c>
      <c r="Y25">
        <f t="shared" si="17"/>
        <v>1.7823720854125422</v>
      </c>
      <c r="Z25">
        <f t="shared" si="18"/>
        <v>-177.74088889855332</v>
      </c>
      <c r="AA25">
        <f t="shared" si="19"/>
        <v>-206.97731867955707</v>
      </c>
      <c r="AB25">
        <f t="shared" si="20"/>
        <v>-19.64180698056785</v>
      </c>
      <c r="AC25">
        <f t="shared" si="21"/>
        <v>-82.893620794126917</v>
      </c>
      <c r="AD25">
        <v>-4.1361921396871802E-2</v>
      </c>
      <c r="AE25">
        <v>4.6432380271315798E-2</v>
      </c>
      <c r="AF25">
        <v>3.46704438353505</v>
      </c>
      <c r="AG25">
        <v>0</v>
      </c>
      <c r="AH25">
        <v>0</v>
      </c>
      <c r="AI25">
        <f t="shared" si="22"/>
        <v>1</v>
      </c>
      <c r="AJ25">
        <f t="shared" si="23"/>
        <v>0</v>
      </c>
      <c r="AK25">
        <f t="shared" si="24"/>
        <v>53029.971005959967</v>
      </c>
      <c r="AL25">
        <v>0</v>
      </c>
      <c r="AM25">
        <v>560.67588235294102</v>
      </c>
      <c r="AN25">
        <v>2927.61</v>
      </c>
      <c r="AO25">
        <f t="shared" si="25"/>
        <v>2366.9341176470589</v>
      </c>
      <c r="AP25">
        <f t="shared" si="26"/>
        <v>0.80848682633515356</v>
      </c>
      <c r="AQ25">
        <v>-1.0916802797921701</v>
      </c>
      <c r="AR25" t="s">
        <v>397</v>
      </c>
      <c r="AS25">
        <v>674.18329411764705</v>
      </c>
      <c r="AT25">
        <v>973.62400000000002</v>
      </c>
      <c r="AU25">
        <f t="shared" si="27"/>
        <v>0.30755271632822623</v>
      </c>
      <c r="AV25">
        <v>0.5</v>
      </c>
      <c r="AW25">
        <f t="shared" si="28"/>
        <v>1681.3395004247925</v>
      </c>
      <c r="AX25">
        <f t="shared" si="29"/>
        <v>38.743078781241927</v>
      </c>
      <c r="AY25">
        <f t="shared" si="30"/>
        <v>258.55026521279393</v>
      </c>
      <c r="AZ25">
        <f t="shared" si="31"/>
        <v>0.47860775823110363</v>
      </c>
      <c r="BA25">
        <f t="shared" si="32"/>
        <v>2.3692275742626518E-2</v>
      </c>
      <c r="BB25">
        <f t="shared" si="33"/>
        <v>2.0069205360590949</v>
      </c>
      <c r="BC25" t="s">
        <v>398</v>
      </c>
      <c r="BD25">
        <v>507.64</v>
      </c>
      <c r="BE25">
        <f t="shared" si="34"/>
        <v>465.98400000000004</v>
      </c>
      <c r="BF25">
        <f t="shared" si="35"/>
        <v>0.64259868553931665</v>
      </c>
      <c r="BG25">
        <f t="shared" si="36"/>
        <v>0.80744224101951678</v>
      </c>
      <c r="BH25">
        <f t="shared" si="37"/>
        <v>0.72512912176120092</v>
      </c>
      <c r="BI25">
        <f t="shared" si="38"/>
        <v>0.82553459575902111</v>
      </c>
      <c r="BJ25">
        <v>1742</v>
      </c>
      <c r="BK25">
        <v>300</v>
      </c>
      <c r="BL25">
        <v>300</v>
      </c>
      <c r="BM25">
        <v>300</v>
      </c>
      <c r="BN25">
        <v>10224.9</v>
      </c>
      <c r="BO25">
        <v>878.18600000000004</v>
      </c>
      <c r="BP25">
        <v>-6.8139899999999998E-3</v>
      </c>
      <c r="BQ25">
        <v>-4.3335600000000003</v>
      </c>
      <c r="BR25" t="s">
        <v>345</v>
      </c>
      <c r="BS25" t="s">
        <v>345</v>
      </c>
      <c r="BT25" t="s">
        <v>345</v>
      </c>
      <c r="BU25" t="s">
        <v>345</v>
      </c>
      <c r="BV25" t="s">
        <v>345</v>
      </c>
      <c r="BW25" t="s">
        <v>345</v>
      </c>
      <c r="BX25" t="s">
        <v>345</v>
      </c>
      <c r="BY25" t="s">
        <v>345</v>
      </c>
      <c r="BZ25" t="s">
        <v>345</v>
      </c>
      <c r="CA25" t="s">
        <v>345</v>
      </c>
      <c r="CB25">
        <f t="shared" si="39"/>
        <v>2000.17</v>
      </c>
      <c r="CC25">
        <f t="shared" si="40"/>
        <v>1681.3395004247925</v>
      </c>
      <c r="CD25">
        <f t="shared" si="41"/>
        <v>0.84059829935695085</v>
      </c>
      <c r="CE25">
        <f t="shared" si="42"/>
        <v>0.19119659871390188</v>
      </c>
      <c r="CF25">
        <v>6</v>
      </c>
      <c r="CG25">
        <v>0.5</v>
      </c>
      <c r="CH25" t="s">
        <v>346</v>
      </c>
      <c r="CI25">
        <v>1566760933</v>
      </c>
      <c r="CJ25">
        <v>650.399</v>
      </c>
      <c r="CK25">
        <v>700.04200000000003</v>
      </c>
      <c r="CL25">
        <v>18.159500000000001</v>
      </c>
      <c r="CM25">
        <v>13.410299999999999</v>
      </c>
      <c r="CN25">
        <v>499.94299999999998</v>
      </c>
      <c r="CO25">
        <v>99.740300000000005</v>
      </c>
      <c r="CP25">
        <v>9.9904599999999996E-2</v>
      </c>
      <c r="CQ25">
        <v>25.375900000000001</v>
      </c>
      <c r="CR25">
        <v>27.077200000000001</v>
      </c>
      <c r="CS25">
        <v>999.9</v>
      </c>
      <c r="CT25">
        <v>0</v>
      </c>
      <c r="CU25">
        <v>0</v>
      </c>
      <c r="CV25">
        <v>10000.6</v>
      </c>
      <c r="CW25">
        <v>0</v>
      </c>
      <c r="CX25">
        <v>1714.02</v>
      </c>
      <c r="CY25">
        <v>-49.642699999999998</v>
      </c>
      <c r="CZ25">
        <v>662.428</v>
      </c>
      <c r="DA25">
        <v>709.55700000000002</v>
      </c>
      <c r="DB25">
        <v>4.7492400000000004</v>
      </c>
      <c r="DC25">
        <v>655.15800000000002</v>
      </c>
      <c r="DD25">
        <v>700.04200000000003</v>
      </c>
      <c r="DE25">
        <v>18.389500000000002</v>
      </c>
      <c r="DF25">
        <v>13.410299999999999</v>
      </c>
      <c r="DG25">
        <v>1.81124</v>
      </c>
      <c r="DH25">
        <v>1.33755</v>
      </c>
      <c r="DI25">
        <v>15.8841</v>
      </c>
      <c r="DJ25">
        <v>11.227499999999999</v>
      </c>
      <c r="DK25">
        <v>2000.17</v>
      </c>
      <c r="DL25">
        <v>0.98000600000000004</v>
      </c>
      <c r="DM25">
        <v>1.99936E-2</v>
      </c>
      <c r="DN25">
        <v>0</v>
      </c>
      <c r="DO25">
        <v>674.07399999999996</v>
      </c>
      <c r="DP25">
        <v>4.9992900000000002</v>
      </c>
      <c r="DQ25">
        <v>17217.8</v>
      </c>
      <c r="DR25">
        <v>17315.900000000001</v>
      </c>
      <c r="DS25">
        <v>45.686999999999998</v>
      </c>
      <c r="DT25">
        <v>46.311999999999998</v>
      </c>
      <c r="DU25">
        <v>46.311999999999998</v>
      </c>
      <c r="DV25">
        <v>45.686999999999998</v>
      </c>
      <c r="DW25">
        <v>47.5</v>
      </c>
      <c r="DX25">
        <v>1955.28</v>
      </c>
      <c r="DY25">
        <v>39.89</v>
      </c>
      <c r="DZ25">
        <v>0</v>
      </c>
      <c r="EA25">
        <v>98.700000047683702</v>
      </c>
      <c r="EB25">
        <v>674.18329411764705</v>
      </c>
      <c r="EC25">
        <v>4.8529422770465E-2</v>
      </c>
      <c r="ED25">
        <v>879.38724844885905</v>
      </c>
      <c r="EE25">
        <v>17191.2352941176</v>
      </c>
      <c r="EF25">
        <v>10</v>
      </c>
      <c r="EG25">
        <v>1566760901</v>
      </c>
      <c r="EH25" t="s">
        <v>399</v>
      </c>
      <c r="EI25">
        <v>84</v>
      </c>
      <c r="EJ25">
        <v>-4.7590000000000003</v>
      </c>
      <c r="EK25">
        <v>-0.23</v>
      </c>
      <c r="EL25">
        <v>700</v>
      </c>
      <c r="EM25">
        <v>13</v>
      </c>
      <c r="EN25">
        <v>0.1</v>
      </c>
      <c r="EO25">
        <v>0.02</v>
      </c>
      <c r="EP25">
        <v>38.792464898752897</v>
      </c>
      <c r="EQ25">
        <v>-8.6068465873094593E-3</v>
      </c>
      <c r="ER25">
        <v>4.5757898953162603E-2</v>
      </c>
      <c r="ES25">
        <v>1</v>
      </c>
      <c r="ET25">
        <v>0.23338959281123201</v>
      </c>
      <c r="EU25">
        <v>-1.64447748378277E-3</v>
      </c>
      <c r="EV25">
        <v>1.1740315398959299E-3</v>
      </c>
      <c r="EW25">
        <v>1</v>
      </c>
      <c r="EX25">
        <v>2</v>
      </c>
      <c r="EY25">
        <v>2</v>
      </c>
      <c r="EZ25" t="s">
        <v>348</v>
      </c>
      <c r="FA25">
        <v>2.9357899999999999</v>
      </c>
      <c r="FB25">
        <v>2.6374499999999999</v>
      </c>
      <c r="FC25">
        <v>0.129388</v>
      </c>
      <c r="FD25">
        <v>0.13741800000000001</v>
      </c>
      <c r="FE25">
        <v>8.9971899999999994E-2</v>
      </c>
      <c r="FF25">
        <v>7.2266899999999995E-2</v>
      </c>
      <c r="FG25">
        <v>31115.5</v>
      </c>
      <c r="FH25">
        <v>26986.3</v>
      </c>
      <c r="FI25">
        <v>31080.5</v>
      </c>
      <c r="FJ25">
        <v>27424.400000000001</v>
      </c>
      <c r="FK25">
        <v>39662.9</v>
      </c>
      <c r="FL25">
        <v>38465.599999999999</v>
      </c>
      <c r="FM25">
        <v>43610.2</v>
      </c>
      <c r="FN25">
        <v>42332.1</v>
      </c>
      <c r="FO25">
        <v>1.99905</v>
      </c>
      <c r="FP25">
        <v>1.9084700000000001</v>
      </c>
      <c r="FQ25">
        <v>0.10403999999999999</v>
      </c>
      <c r="FR25">
        <v>0</v>
      </c>
      <c r="FS25">
        <v>25.3736</v>
      </c>
      <c r="FT25">
        <v>999.9</v>
      </c>
      <c r="FU25">
        <v>41.051000000000002</v>
      </c>
      <c r="FV25">
        <v>33.283999999999999</v>
      </c>
      <c r="FW25">
        <v>21.127300000000002</v>
      </c>
      <c r="FX25">
        <v>59.632199999999997</v>
      </c>
      <c r="FY25">
        <v>41.081699999999998</v>
      </c>
      <c r="FZ25">
        <v>1</v>
      </c>
      <c r="GA25">
        <v>8.6100099999999999E-2</v>
      </c>
      <c r="GB25">
        <v>4.3641699999999997</v>
      </c>
      <c r="GC25">
        <v>20.305900000000001</v>
      </c>
      <c r="GD25">
        <v>5.2397499999999999</v>
      </c>
      <c r="GE25">
        <v>12.067299999999999</v>
      </c>
      <c r="GF25">
        <v>4.9714999999999998</v>
      </c>
      <c r="GG25">
        <v>3.29013</v>
      </c>
      <c r="GH25">
        <v>9999</v>
      </c>
      <c r="GI25">
        <v>9999</v>
      </c>
      <c r="GJ25">
        <v>9999</v>
      </c>
      <c r="GK25">
        <v>453.3</v>
      </c>
      <c r="GL25">
        <v>1.8869</v>
      </c>
      <c r="GM25">
        <v>1.8829499999999999</v>
      </c>
      <c r="GN25">
        <v>1.8814599999999999</v>
      </c>
      <c r="GO25">
        <v>1.8821699999999999</v>
      </c>
      <c r="GP25">
        <v>1.87757</v>
      </c>
      <c r="GQ25">
        <v>1.8794299999999999</v>
      </c>
      <c r="GR25">
        <v>1.8788100000000001</v>
      </c>
      <c r="GS25">
        <v>1.8858299999999999</v>
      </c>
      <c r="GT25" t="s">
        <v>349</v>
      </c>
      <c r="GU25" t="s">
        <v>19</v>
      </c>
      <c r="GV25" t="s">
        <v>19</v>
      </c>
      <c r="GW25" t="s">
        <v>19</v>
      </c>
      <c r="GX25" t="s">
        <v>350</v>
      </c>
      <c r="GY25" t="s">
        <v>351</v>
      </c>
      <c r="GZ25" t="s">
        <v>352</v>
      </c>
      <c r="HA25" t="s">
        <v>352</v>
      </c>
      <c r="HB25" t="s">
        <v>352</v>
      </c>
      <c r="HC25" t="s">
        <v>352</v>
      </c>
      <c r="HD25">
        <v>0</v>
      </c>
      <c r="HE25">
        <v>100</v>
      </c>
      <c r="HF25">
        <v>100</v>
      </c>
      <c r="HG25">
        <v>-4.7590000000000003</v>
      </c>
      <c r="HH25">
        <v>-0.23</v>
      </c>
      <c r="HI25">
        <v>2</v>
      </c>
      <c r="HJ25">
        <v>518.32600000000002</v>
      </c>
      <c r="HK25">
        <v>519.93100000000004</v>
      </c>
      <c r="HL25">
        <v>20.1555</v>
      </c>
      <c r="HM25">
        <v>28.3691</v>
      </c>
      <c r="HN25">
        <v>30.000499999999999</v>
      </c>
      <c r="HO25">
        <v>28.4345</v>
      </c>
      <c r="HP25">
        <v>28.4924</v>
      </c>
      <c r="HQ25">
        <v>30.573599999999999</v>
      </c>
      <c r="HR25">
        <v>41.193600000000004</v>
      </c>
      <c r="HS25">
        <v>0</v>
      </c>
      <c r="HT25">
        <v>20.139299999999999</v>
      </c>
      <c r="HU25">
        <v>700</v>
      </c>
      <c r="HV25">
        <v>13.3162</v>
      </c>
      <c r="HW25">
        <v>100.85599999999999</v>
      </c>
      <c r="HX25">
        <v>101.968</v>
      </c>
    </row>
    <row r="26" spans="1:232" x14ac:dyDescent="0.25">
      <c r="A26">
        <v>11</v>
      </c>
      <c r="B26">
        <v>1566761025.5</v>
      </c>
      <c r="C26">
        <v>1154.4000000953699</v>
      </c>
      <c r="D26" t="s">
        <v>400</v>
      </c>
      <c r="E26" t="s">
        <v>401</v>
      </c>
      <c r="G26">
        <v>1566761025.5</v>
      </c>
      <c r="H26">
        <f t="shared" si="0"/>
        <v>3.7047995598380478E-3</v>
      </c>
      <c r="I26">
        <f t="shared" si="1"/>
        <v>38.982309984341576</v>
      </c>
      <c r="J26">
        <f t="shared" si="2"/>
        <v>750.04600000000005</v>
      </c>
      <c r="K26">
        <f t="shared" si="3"/>
        <v>421.23825508478325</v>
      </c>
      <c r="L26">
        <f t="shared" si="4"/>
        <v>42.053887615853377</v>
      </c>
      <c r="M26">
        <f t="shared" si="5"/>
        <v>74.880070387652196</v>
      </c>
      <c r="N26">
        <f t="shared" si="6"/>
        <v>0.20903775567476526</v>
      </c>
      <c r="O26">
        <f t="shared" si="7"/>
        <v>2.2577687735301617</v>
      </c>
      <c r="P26">
        <f t="shared" si="8"/>
        <v>0.19885000047730314</v>
      </c>
      <c r="Q26">
        <f t="shared" si="9"/>
        <v>0.12515519271388909</v>
      </c>
      <c r="R26">
        <f t="shared" si="10"/>
        <v>321.42968592932419</v>
      </c>
      <c r="S26">
        <f t="shared" si="11"/>
        <v>26.343659091223699</v>
      </c>
      <c r="T26">
        <f t="shared" si="12"/>
        <v>27.066299999999998</v>
      </c>
      <c r="U26">
        <f t="shared" si="13"/>
        <v>3.5931205182972024</v>
      </c>
      <c r="V26">
        <f t="shared" si="14"/>
        <v>55.559822217334101</v>
      </c>
      <c r="W26">
        <f t="shared" si="15"/>
        <v>1.7831844676580499</v>
      </c>
      <c r="X26">
        <f t="shared" si="16"/>
        <v>3.209485553576366</v>
      </c>
      <c r="Y26">
        <f t="shared" si="17"/>
        <v>1.8099360506391524</v>
      </c>
      <c r="Z26">
        <f t="shared" si="18"/>
        <v>-163.3816605888579</v>
      </c>
      <c r="AA26">
        <f t="shared" si="19"/>
        <v>-232.45026927741003</v>
      </c>
      <c r="AB26">
        <f t="shared" si="20"/>
        <v>-22.02243513575489</v>
      </c>
      <c r="AC26">
        <f t="shared" si="21"/>
        <v>-96.424679072698638</v>
      </c>
      <c r="AD26">
        <v>-4.1393221409407203E-2</v>
      </c>
      <c r="AE26">
        <v>4.6467517277418498E-2</v>
      </c>
      <c r="AF26">
        <v>3.4691196406043101</v>
      </c>
      <c r="AG26">
        <v>0</v>
      </c>
      <c r="AH26">
        <v>0</v>
      </c>
      <c r="AI26">
        <f t="shared" si="22"/>
        <v>1</v>
      </c>
      <c r="AJ26">
        <f t="shared" si="23"/>
        <v>0</v>
      </c>
      <c r="AK26">
        <f t="shared" si="24"/>
        <v>53107.350691130458</v>
      </c>
      <c r="AL26">
        <v>0</v>
      </c>
      <c r="AM26">
        <v>560.67588235294102</v>
      </c>
      <c r="AN26">
        <v>2927.61</v>
      </c>
      <c r="AO26">
        <f t="shared" si="25"/>
        <v>2366.9341176470589</v>
      </c>
      <c r="AP26">
        <f t="shared" si="26"/>
        <v>0.80848682633515356</v>
      </c>
      <c r="AQ26">
        <v>-1.0916802797921701</v>
      </c>
      <c r="AR26" t="s">
        <v>402</v>
      </c>
      <c r="AS26">
        <v>673.12852941176504</v>
      </c>
      <c r="AT26">
        <v>973.68399999999997</v>
      </c>
      <c r="AU26">
        <f t="shared" si="27"/>
        <v>0.30867865815627549</v>
      </c>
      <c r="AV26">
        <v>0.5</v>
      </c>
      <c r="AW26">
        <f t="shared" si="28"/>
        <v>1681.1463004248412</v>
      </c>
      <c r="AX26">
        <f t="shared" si="29"/>
        <v>38.982309984341576</v>
      </c>
      <c r="AY26">
        <f t="shared" si="30"/>
        <v>259.46699208976338</v>
      </c>
      <c r="AZ26">
        <f t="shared" si="31"/>
        <v>0.47714042748982211</v>
      </c>
      <c r="BA26">
        <f t="shared" si="32"/>
        <v>2.38373009261637E-2</v>
      </c>
      <c r="BB26">
        <f t="shared" si="33"/>
        <v>2.0067352446995126</v>
      </c>
      <c r="BC26" t="s">
        <v>403</v>
      </c>
      <c r="BD26">
        <v>509.1</v>
      </c>
      <c r="BE26">
        <f t="shared" si="34"/>
        <v>464.58399999999995</v>
      </c>
      <c r="BF26">
        <f t="shared" si="35"/>
        <v>0.64693461373666539</v>
      </c>
      <c r="BG26">
        <f t="shared" si="36"/>
        <v>0.80790486704623921</v>
      </c>
      <c r="BH26">
        <f t="shared" si="37"/>
        <v>0.72772291329411165</v>
      </c>
      <c r="BI26">
        <f t="shared" si="38"/>
        <v>0.82550924651099911</v>
      </c>
      <c r="BJ26">
        <v>1744</v>
      </c>
      <c r="BK26">
        <v>300</v>
      </c>
      <c r="BL26">
        <v>300</v>
      </c>
      <c r="BM26">
        <v>300</v>
      </c>
      <c r="BN26">
        <v>10225.299999999999</v>
      </c>
      <c r="BO26">
        <v>878.02700000000004</v>
      </c>
      <c r="BP26">
        <v>-6.8142699999999999E-3</v>
      </c>
      <c r="BQ26">
        <v>-4.3264800000000001</v>
      </c>
      <c r="BR26" t="s">
        <v>345</v>
      </c>
      <c r="BS26" t="s">
        <v>345</v>
      </c>
      <c r="BT26" t="s">
        <v>345</v>
      </c>
      <c r="BU26" t="s">
        <v>345</v>
      </c>
      <c r="BV26" t="s">
        <v>345</v>
      </c>
      <c r="BW26" t="s">
        <v>345</v>
      </c>
      <c r="BX26" t="s">
        <v>345</v>
      </c>
      <c r="BY26" t="s">
        <v>345</v>
      </c>
      <c r="BZ26" t="s">
        <v>345</v>
      </c>
      <c r="CA26" t="s">
        <v>345</v>
      </c>
      <c r="CB26">
        <f t="shared" si="39"/>
        <v>1999.94</v>
      </c>
      <c r="CC26">
        <f t="shared" si="40"/>
        <v>1681.1463004248412</v>
      </c>
      <c r="CD26">
        <f t="shared" si="41"/>
        <v>0.84059836816346545</v>
      </c>
      <c r="CE26">
        <f t="shared" si="42"/>
        <v>0.19119673632693118</v>
      </c>
      <c r="CF26">
        <v>6</v>
      </c>
      <c r="CG26">
        <v>0.5</v>
      </c>
      <c r="CH26" t="s">
        <v>346</v>
      </c>
      <c r="CI26">
        <v>1566761025.5</v>
      </c>
      <c r="CJ26">
        <v>750.04600000000005</v>
      </c>
      <c r="CK26">
        <v>800.16099999999994</v>
      </c>
      <c r="CL26">
        <v>17.861499999999999</v>
      </c>
      <c r="CM26">
        <v>13.494999999999999</v>
      </c>
      <c r="CN26">
        <v>499.983</v>
      </c>
      <c r="CO26">
        <v>99.733999999999995</v>
      </c>
      <c r="CP26">
        <v>9.9970699999999996E-2</v>
      </c>
      <c r="CQ26">
        <v>25.156600000000001</v>
      </c>
      <c r="CR26">
        <v>27.066299999999998</v>
      </c>
      <c r="CS26">
        <v>999.9</v>
      </c>
      <c r="CT26">
        <v>0</v>
      </c>
      <c r="CU26">
        <v>0</v>
      </c>
      <c r="CV26">
        <v>10008.799999999999</v>
      </c>
      <c r="CW26">
        <v>0</v>
      </c>
      <c r="CX26">
        <v>1047.42</v>
      </c>
      <c r="CY26">
        <v>-50.115099999999998</v>
      </c>
      <c r="CZ26">
        <v>763.68600000000004</v>
      </c>
      <c r="DA26">
        <v>811.10699999999997</v>
      </c>
      <c r="DB26">
        <v>4.36653</v>
      </c>
      <c r="DC26">
        <v>755.24</v>
      </c>
      <c r="DD26">
        <v>800.16099999999994</v>
      </c>
      <c r="DE26">
        <v>18.095500000000001</v>
      </c>
      <c r="DF26">
        <v>13.494999999999999</v>
      </c>
      <c r="DG26">
        <v>1.7814000000000001</v>
      </c>
      <c r="DH26">
        <v>1.3459099999999999</v>
      </c>
      <c r="DI26">
        <v>15.624499999999999</v>
      </c>
      <c r="DJ26">
        <v>11.3215</v>
      </c>
      <c r="DK26">
        <v>1999.94</v>
      </c>
      <c r="DL26">
        <v>0.98000600000000004</v>
      </c>
      <c r="DM26">
        <v>1.99936E-2</v>
      </c>
      <c r="DN26">
        <v>0</v>
      </c>
      <c r="DO26">
        <v>673.274</v>
      </c>
      <c r="DP26">
        <v>4.9992900000000002</v>
      </c>
      <c r="DQ26">
        <v>17100.8</v>
      </c>
      <c r="DR26">
        <v>17314</v>
      </c>
      <c r="DS26">
        <v>45.875</v>
      </c>
      <c r="DT26">
        <v>46.75</v>
      </c>
      <c r="DU26">
        <v>46.5</v>
      </c>
      <c r="DV26">
        <v>45.875</v>
      </c>
      <c r="DW26">
        <v>47.561999999999998</v>
      </c>
      <c r="DX26">
        <v>1955.05</v>
      </c>
      <c r="DY26">
        <v>39.89</v>
      </c>
      <c r="DZ26">
        <v>0</v>
      </c>
      <c r="EA26">
        <v>92.299999952316298</v>
      </c>
      <c r="EB26">
        <v>673.12852941176504</v>
      </c>
      <c r="EC26">
        <v>0.134068617844807</v>
      </c>
      <c r="ED26">
        <v>654.19117718627297</v>
      </c>
      <c r="EE26">
        <v>17048.2235294118</v>
      </c>
      <c r="EF26">
        <v>10</v>
      </c>
      <c r="EG26">
        <v>1566760992</v>
      </c>
      <c r="EH26" t="s">
        <v>404</v>
      </c>
      <c r="EI26">
        <v>85</v>
      </c>
      <c r="EJ26">
        <v>-5.194</v>
      </c>
      <c r="EK26">
        <v>-0.23400000000000001</v>
      </c>
      <c r="EL26">
        <v>800</v>
      </c>
      <c r="EM26">
        <v>13</v>
      </c>
      <c r="EN26">
        <v>0.05</v>
      </c>
      <c r="EO26">
        <v>0.02</v>
      </c>
      <c r="EP26">
        <v>38.797320533236402</v>
      </c>
      <c r="EQ26">
        <v>-4.3877288541825203E-2</v>
      </c>
      <c r="ER26">
        <v>9.2547085542386207E-2</v>
      </c>
      <c r="ES26">
        <v>1</v>
      </c>
      <c r="ET26">
        <v>0.21188107595257499</v>
      </c>
      <c r="EU26">
        <v>-2.0435033326614201E-4</v>
      </c>
      <c r="EV26">
        <v>2.0486266896297001E-3</v>
      </c>
      <c r="EW26">
        <v>1</v>
      </c>
      <c r="EX26">
        <v>2</v>
      </c>
      <c r="EY26">
        <v>2</v>
      </c>
      <c r="EZ26" t="s">
        <v>348</v>
      </c>
      <c r="FA26">
        <v>2.9357099999999998</v>
      </c>
      <c r="FB26">
        <v>2.6375199999999999</v>
      </c>
      <c r="FC26">
        <v>0.14249300000000001</v>
      </c>
      <c r="FD26">
        <v>0.150286</v>
      </c>
      <c r="FE26">
        <v>8.8904300000000006E-2</v>
      </c>
      <c r="FF26">
        <v>7.2591799999999998E-2</v>
      </c>
      <c r="FG26">
        <v>30638.400000000001</v>
      </c>
      <c r="FH26">
        <v>26578</v>
      </c>
      <c r="FI26">
        <v>31072</v>
      </c>
      <c r="FJ26">
        <v>27419</v>
      </c>
      <c r="FK26">
        <v>39701.5</v>
      </c>
      <c r="FL26">
        <v>38445.5</v>
      </c>
      <c r="FM26">
        <v>43599.4</v>
      </c>
      <c r="FN26">
        <v>42323.6</v>
      </c>
      <c r="FO26">
        <v>1.99793</v>
      </c>
      <c r="FP26">
        <v>1.90733</v>
      </c>
      <c r="FQ26">
        <v>7.9404600000000006E-2</v>
      </c>
      <c r="FR26">
        <v>0</v>
      </c>
      <c r="FS26">
        <v>25.766500000000001</v>
      </c>
      <c r="FT26">
        <v>999.9</v>
      </c>
      <c r="FU26">
        <v>41.076000000000001</v>
      </c>
      <c r="FV26">
        <v>33.234000000000002</v>
      </c>
      <c r="FW26">
        <v>21.0822</v>
      </c>
      <c r="FX26">
        <v>59.0122</v>
      </c>
      <c r="FY26">
        <v>40.889400000000002</v>
      </c>
      <c r="FZ26">
        <v>1</v>
      </c>
      <c r="GA26">
        <v>9.5058400000000001E-2</v>
      </c>
      <c r="GB26">
        <v>4.1107800000000001</v>
      </c>
      <c r="GC26">
        <v>20.3125</v>
      </c>
      <c r="GD26">
        <v>5.2393000000000001</v>
      </c>
      <c r="GE26">
        <v>12.0661</v>
      </c>
      <c r="GF26">
        <v>4.9711499999999997</v>
      </c>
      <c r="GG26">
        <v>3.2900499999999999</v>
      </c>
      <c r="GH26">
        <v>9999</v>
      </c>
      <c r="GI26">
        <v>9999</v>
      </c>
      <c r="GJ26">
        <v>9999</v>
      </c>
      <c r="GK26">
        <v>453.3</v>
      </c>
      <c r="GL26">
        <v>1.8869</v>
      </c>
      <c r="GM26">
        <v>1.88297</v>
      </c>
      <c r="GN26">
        <v>1.8815</v>
      </c>
      <c r="GO26">
        <v>1.8821699999999999</v>
      </c>
      <c r="GP26">
        <v>1.87758</v>
      </c>
      <c r="GQ26">
        <v>1.8794299999999999</v>
      </c>
      <c r="GR26">
        <v>1.8788100000000001</v>
      </c>
      <c r="GS26">
        <v>1.8858299999999999</v>
      </c>
      <c r="GT26" t="s">
        <v>349</v>
      </c>
      <c r="GU26" t="s">
        <v>19</v>
      </c>
      <c r="GV26" t="s">
        <v>19</v>
      </c>
      <c r="GW26" t="s">
        <v>19</v>
      </c>
      <c r="GX26" t="s">
        <v>350</v>
      </c>
      <c r="GY26" t="s">
        <v>351</v>
      </c>
      <c r="GZ26" t="s">
        <v>352</v>
      </c>
      <c r="HA26" t="s">
        <v>352</v>
      </c>
      <c r="HB26" t="s">
        <v>352</v>
      </c>
      <c r="HC26" t="s">
        <v>352</v>
      </c>
      <c r="HD26">
        <v>0</v>
      </c>
      <c r="HE26">
        <v>100</v>
      </c>
      <c r="HF26">
        <v>100</v>
      </c>
      <c r="HG26">
        <v>-5.194</v>
      </c>
      <c r="HH26">
        <v>-0.23400000000000001</v>
      </c>
      <c r="HI26">
        <v>2</v>
      </c>
      <c r="HJ26">
        <v>518.101</v>
      </c>
      <c r="HK26">
        <v>519.63</v>
      </c>
      <c r="HL26">
        <v>20.115300000000001</v>
      </c>
      <c r="HM26">
        <v>28.499600000000001</v>
      </c>
      <c r="HN26">
        <v>30.000900000000001</v>
      </c>
      <c r="HO26">
        <v>28.492799999999999</v>
      </c>
      <c r="HP26">
        <v>28.5488</v>
      </c>
      <c r="HQ26">
        <v>34.087000000000003</v>
      </c>
      <c r="HR26">
        <v>40.2791</v>
      </c>
      <c r="HS26">
        <v>0</v>
      </c>
      <c r="HT26">
        <v>20.058</v>
      </c>
      <c r="HU26">
        <v>800</v>
      </c>
      <c r="HV26">
        <v>13.359400000000001</v>
      </c>
      <c r="HW26">
        <v>100.83</v>
      </c>
      <c r="HX26">
        <v>101.947</v>
      </c>
    </row>
    <row r="27" spans="1:232" x14ac:dyDescent="0.25">
      <c r="A27">
        <v>12</v>
      </c>
      <c r="B27">
        <v>1566761146</v>
      </c>
      <c r="C27">
        <v>1274.9000000953699</v>
      </c>
      <c r="D27" t="s">
        <v>405</v>
      </c>
      <c r="E27" t="s">
        <v>406</v>
      </c>
      <c r="G27">
        <v>1566761146</v>
      </c>
      <c r="H27">
        <f t="shared" si="0"/>
        <v>3.0963088364534134E-3</v>
      </c>
      <c r="I27">
        <f t="shared" si="1"/>
        <v>37.842738113077026</v>
      </c>
      <c r="J27">
        <f t="shared" si="2"/>
        <v>950.995</v>
      </c>
      <c r="K27">
        <f t="shared" si="3"/>
        <v>561.83565579963738</v>
      </c>
      <c r="L27">
        <f t="shared" si="4"/>
        <v>56.086279803312443</v>
      </c>
      <c r="M27">
        <f t="shared" si="5"/>
        <v>94.934828558785</v>
      </c>
      <c r="N27">
        <f t="shared" si="6"/>
        <v>0.17115081942421459</v>
      </c>
      <c r="O27">
        <f t="shared" si="7"/>
        <v>2.2605201012161098</v>
      </c>
      <c r="P27">
        <f t="shared" si="8"/>
        <v>0.16426391383868041</v>
      </c>
      <c r="Q27">
        <f t="shared" si="9"/>
        <v>0.10326061592958302</v>
      </c>
      <c r="R27">
        <f t="shared" si="10"/>
        <v>321.44094704180532</v>
      </c>
      <c r="S27">
        <f t="shared" si="11"/>
        <v>26.180979047718477</v>
      </c>
      <c r="T27">
        <f t="shared" si="12"/>
        <v>26.9361</v>
      </c>
      <c r="U27">
        <f t="shared" si="13"/>
        <v>3.56574907086214</v>
      </c>
      <c r="V27">
        <f t="shared" si="14"/>
        <v>55.210294695874076</v>
      </c>
      <c r="W27">
        <f t="shared" si="15"/>
        <v>1.7340022455943001</v>
      </c>
      <c r="X27">
        <f t="shared" si="16"/>
        <v>3.1407226770768966</v>
      </c>
      <c r="Y27">
        <f t="shared" si="17"/>
        <v>1.8317468252678399</v>
      </c>
      <c r="Z27">
        <f t="shared" si="18"/>
        <v>-136.54721968759551</v>
      </c>
      <c r="AA27">
        <f t="shared" si="19"/>
        <v>-261.12904848225406</v>
      </c>
      <c r="AB27">
        <f t="shared" si="20"/>
        <v>-24.648340533679523</v>
      </c>
      <c r="AC27">
        <f t="shared" si="21"/>
        <v>-100.88366166172378</v>
      </c>
      <c r="AD27">
        <v>-4.1467564832798301E-2</v>
      </c>
      <c r="AE27">
        <v>4.6550974283016501E-2</v>
      </c>
      <c r="AF27">
        <v>3.4740465894987498</v>
      </c>
      <c r="AG27">
        <v>0</v>
      </c>
      <c r="AH27">
        <v>0</v>
      </c>
      <c r="AI27">
        <f t="shared" si="22"/>
        <v>1</v>
      </c>
      <c r="AJ27">
        <f t="shared" si="23"/>
        <v>0</v>
      </c>
      <c r="AK27">
        <f t="shared" si="24"/>
        <v>53263.513868499191</v>
      </c>
      <c r="AL27">
        <v>0</v>
      </c>
      <c r="AM27">
        <v>560.67588235294102</v>
      </c>
      <c r="AN27">
        <v>2927.61</v>
      </c>
      <c r="AO27">
        <f t="shared" si="25"/>
        <v>2366.9341176470589</v>
      </c>
      <c r="AP27">
        <f t="shared" si="26"/>
        <v>0.80848682633515356</v>
      </c>
      <c r="AQ27">
        <v>-1.0916802797921701</v>
      </c>
      <c r="AR27" t="s">
        <v>407</v>
      </c>
      <c r="AS27">
        <v>674.31317647058802</v>
      </c>
      <c r="AT27">
        <v>973.52200000000005</v>
      </c>
      <c r="AU27">
        <f t="shared" si="27"/>
        <v>0.30734675079701534</v>
      </c>
      <c r="AV27">
        <v>0.5</v>
      </c>
      <c r="AW27">
        <f t="shared" si="28"/>
        <v>1681.197600425148</v>
      </c>
      <c r="AX27">
        <f t="shared" si="29"/>
        <v>37.842738113077026</v>
      </c>
      <c r="AY27">
        <f t="shared" si="30"/>
        <v>258.35530996920409</v>
      </c>
      <c r="AZ27">
        <f t="shared" si="31"/>
        <v>0.47610839816665679</v>
      </c>
      <c r="BA27">
        <f t="shared" si="32"/>
        <v>2.3158740164168273E-2</v>
      </c>
      <c r="BB27">
        <f t="shared" si="33"/>
        <v>2.0072355837875264</v>
      </c>
      <c r="BC27" t="s">
        <v>408</v>
      </c>
      <c r="BD27">
        <v>510.02</v>
      </c>
      <c r="BE27">
        <f t="shared" si="34"/>
        <v>463.50200000000007</v>
      </c>
      <c r="BF27">
        <f t="shared" si="35"/>
        <v>0.64553944433769861</v>
      </c>
      <c r="BG27">
        <f t="shared" si="36"/>
        <v>0.80827931948758891</v>
      </c>
      <c r="BH27">
        <f t="shared" si="37"/>
        <v>0.72474660833605031</v>
      </c>
      <c r="BI27">
        <f t="shared" si="38"/>
        <v>0.82557768948065857</v>
      </c>
      <c r="BJ27">
        <v>1746</v>
      </c>
      <c r="BK27">
        <v>300</v>
      </c>
      <c r="BL27">
        <v>300</v>
      </c>
      <c r="BM27">
        <v>300</v>
      </c>
      <c r="BN27">
        <v>10223.5</v>
      </c>
      <c r="BO27">
        <v>880.05</v>
      </c>
      <c r="BP27">
        <v>-6.8133899999999999E-3</v>
      </c>
      <c r="BQ27">
        <v>-5.32111</v>
      </c>
      <c r="BR27" t="s">
        <v>345</v>
      </c>
      <c r="BS27" t="s">
        <v>345</v>
      </c>
      <c r="BT27" t="s">
        <v>345</v>
      </c>
      <c r="BU27" t="s">
        <v>345</v>
      </c>
      <c r="BV27" t="s">
        <v>345</v>
      </c>
      <c r="BW27" t="s">
        <v>345</v>
      </c>
      <c r="BX27" t="s">
        <v>345</v>
      </c>
      <c r="BY27" t="s">
        <v>345</v>
      </c>
      <c r="BZ27" t="s">
        <v>345</v>
      </c>
      <c r="CA27" t="s">
        <v>345</v>
      </c>
      <c r="CB27">
        <f t="shared" si="39"/>
        <v>2000</v>
      </c>
      <c r="CC27">
        <f t="shared" si="40"/>
        <v>1681.197600425148</v>
      </c>
      <c r="CD27">
        <f t="shared" si="41"/>
        <v>0.84059880021257405</v>
      </c>
      <c r="CE27">
        <f t="shared" si="42"/>
        <v>0.19119760042514813</v>
      </c>
      <c r="CF27">
        <v>6</v>
      </c>
      <c r="CG27">
        <v>0.5</v>
      </c>
      <c r="CH27" t="s">
        <v>346</v>
      </c>
      <c r="CI27">
        <v>1566761146</v>
      </c>
      <c r="CJ27">
        <v>950.995</v>
      </c>
      <c r="CK27">
        <v>999.93399999999997</v>
      </c>
      <c r="CL27">
        <v>17.370100000000001</v>
      </c>
      <c r="CM27">
        <v>13.7195</v>
      </c>
      <c r="CN27">
        <v>500.05900000000003</v>
      </c>
      <c r="CO27">
        <v>99.726799999999997</v>
      </c>
      <c r="CP27">
        <v>0.10004300000000001</v>
      </c>
      <c r="CQ27">
        <v>24.793399999999998</v>
      </c>
      <c r="CR27">
        <v>26.9361</v>
      </c>
      <c r="CS27">
        <v>999.9</v>
      </c>
      <c r="CT27">
        <v>0</v>
      </c>
      <c r="CU27">
        <v>0</v>
      </c>
      <c r="CV27">
        <v>10027.5</v>
      </c>
      <c r="CW27">
        <v>0</v>
      </c>
      <c r="CX27">
        <v>400.49099999999999</v>
      </c>
      <c r="CY27">
        <v>-48.939300000000003</v>
      </c>
      <c r="CZ27">
        <v>967.80600000000004</v>
      </c>
      <c r="DA27">
        <v>1013.84</v>
      </c>
      <c r="DB27">
        <v>3.6506400000000001</v>
      </c>
      <c r="DC27">
        <v>956.18899999999996</v>
      </c>
      <c r="DD27">
        <v>999.93399999999997</v>
      </c>
      <c r="DE27">
        <v>17.6051</v>
      </c>
      <c r="DF27">
        <v>13.7195</v>
      </c>
      <c r="DG27">
        <v>1.7322599999999999</v>
      </c>
      <c r="DH27">
        <v>1.3682000000000001</v>
      </c>
      <c r="DI27">
        <v>15.188599999999999</v>
      </c>
      <c r="DJ27">
        <v>11.569699999999999</v>
      </c>
      <c r="DK27">
        <v>2000</v>
      </c>
      <c r="DL27">
        <v>0.979989</v>
      </c>
      <c r="DM27">
        <v>2.0011299999999999E-2</v>
      </c>
      <c r="DN27">
        <v>0</v>
      </c>
      <c r="DO27">
        <v>673.928</v>
      </c>
      <c r="DP27">
        <v>4.9992900000000002</v>
      </c>
      <c r="DQ27">
        <v>14541</v>
      </c>
      <c r="DR27">
        <v>17314.3</v>
      </c>
      <c r="DS27">
        <v>46</v>
      </c>
      <c r="DT27">
        <v>47.186999999999998</v>
      </c>
      <c r="DU27">
        <v>46.625</v>
      </c>
      <c r="DV27">
        <v>46.686999999999998</v>
      </c>
      <c r="DW27">
        <v>47.686999999999998</v>
      </c>
      <c r="DX27">
        <v>1955.08</v>
      </c>
      <c r="DY27">
        <v>39.92</v>
      </c>
      <c r="DZ27">
        <v>0</v>
      </c>
      <c r="EA27">
        <v>120.299999952316</v>
      </c>
      <c r="EB27">
        <v>674.31317647058802</v>
      </c>
      <c r="EC27">
        <v>-5.0720588081569504</v>
      </c>
      <c r="ED27">
        <v>-427.034313603996</v>
      </c>
      <c r="EE27">
        <v>14581.2117647059</v>
      </c>
      <c r="EF27">
        <v>10</v>
      </c>
      <c r="EG27">
        <v>1566761098.5</v>
      </c>
      <c r="EH27" t="s">
        <v>409</v>
      </c>
      <c r="EI27">
        <v>86</v>
      </c>
      <c r="EJ27">
        <v>-5.194</v>
      </c>
      <c r="EK27">
        <v>-0.23499999999999999</v>
      </c>
      <c r="EL27">
        <v>800</v>
      </c>
      <c r="EM27">
        <v>13</v>
      </c>
      <c r="EN27">
        <v>0.05</v>
      </c>
      <c r="EO27">
        <v>0.02</v>
      </c>
      <c r="EP27">
        <v>38.025066000563903</v>
      </c>
      <c r="EQ27">
        <v>-0.67802156140353997</v>
      </c>
      <c r="ER27">
        <v>8.5333250948562006E-2</v>
      </c>
      <c r="ES27">
        <v>0</v>
      </c>
      <c r="ET27">
        <v>0.17478876944767099</v>
      </c>
      <c r="EU27">
        <v>-2.6592402663386701E-2</v>
      </c>
      <c r="EV27">
        <v>2.5783364174189198E-3</v>
      </c>
      <c r="EW27">
        <v>1</v>
      </c>
      <c r="EX27">
        <v>1</v>
      </c>
      <c r="EY27">
        <v>2</v>
      </c>
      <c r="EZ27" t="s">
        <v>363</v>
      </c>
      <c r="FA27">
        <v>2.9356399999999998</v>
      </c>
      <c r="FB27">
        <v>2.6375899999999999</v>
      </c>
      <c r="FC27">
        <v>0.16625599999999999</v>
      </c>
      <c r="FD27">
        <v>0.173568</v>
      </c>
      <c r="FE27">
        <v>8.7106100000000006E-2</v>
      </c>
      <c r="FF27">
        <v>7.3460700000000004E-2</v>
      </c>
      <c r="FG27">
        <v>29777</v>
      </c>
      <c r="FH27">
        <v>25841.7</v>
      </c>
      <c r="FI27">
        <v>31059.8</v>
      </c>
      <c r="FJ27">
        <v>27411.3</v>
      </c>
      <c r="FK27">
        <v>39768.400000000001</v>
      </c>
      <c r="FL27">
        <v>38402.9</v>
      </c>
      <c r="FM27">
        <v>43583.199999999997</v>
      </c>
      <c r="FN27">
        <v>42314.2</v>
      </c>
      <c r="FO27">
        <v>1.9960500000000001</v>
      </c>
      <c r="FP27">
        <v>1.9059699999999999</v>
      </c>
      <c r="FQ27">
        <v>8.9909900000000001E-2</v>
      </c>
      <c r="FR27">
        <v>0</v>
      </c>
      <c r="FS27">
        <v>25.463799999999999</v>
      </c>
      <c r="FT27">
        <v>999.9</v>
      </c>
      <c r="FU27">
        <v>41.027000000000001</v>
      </c>
      <c r="FV27">
        <v>33.223999999999997</v>
      </c>
      <c r="FW27">
        <v>21.046800000000001</v>
      </c>
      <c r="FX27">
        <v>59.362200000000001</v>
      </c>
      <c r="FY27">
        <v>40.737200000000001</v>
      </c>
      <c r="FZ27">
        <v>1</v>
      </c>
      <c r="GA27">
        <v>0.106311</v>
      </c>
      <c r="GB27">
        <v>3.0388099999999998</v>
      </c>
      <c r="GC27">
        <v>20.337199999999999</v>
      </c>
      <c r="GD27">
        <v>5.2393000000000001</v>
      </c>
      <c r="GE27">
        <v>12.065200000000001</v>
      </c>
      <c r="GF27">
        <v>4.9710999999999999</v>
      </c>
      <c r="GG27">
        <v>3.29013</v>
      </c>
      <c r="GH27">
        <v>9999</v>
      </c>
      <c r="GI27">
        <v>9999</v>
      </c>
      <c r="GJ27">
        <v>9999</v>
      </c>
      <c r="GK27">
        <v>453.4</v>
      </c>
      <c r="GL27">
        <v>1.8869</v>
      </c>
      <c r="GM27">
        <v>1.8829899999999999</v>
      </c>
      <c r="GN27">
        <v>1.88148</v>
      </c>
      <c r="GO27">
        <v>1.88218</v>
      </c>
      <c r="GP27">
        <v>1.8775900000000001</v>
      </c>
      <c r="GQ27">
        <v>1.8794500000000001</v>
      </c>
      <c r="GR27">
        <v>1.8788100000000001</v>
      </c>
      <c r="GS27">
        <v>1.8858299999999999</v>
      </c>
      <c r="GT27" t="s">
        <v>349</v>
      </c>
      <c r="GU27" t="s">
        <v>19</v>
      </c>
      <c r="GV27" t="s">
        <v>19</v>
      </c>
      <c r="GW27" t="s">
        <v>19</v>
      </c>
      <c r="GX27" t="s">
        <v>350</v>
      </c>
      <c r="GY27" t="s">
        <v>351</v>
      </c>
      <c r="GZ27" t="s">
        <v>352</v>
      </c>
      <c r="HA27" t="s">
        <v>352</v>
      </c>
      <c r="HB27" t="s">
        <v>352</v>
      </c>
      <c r="HC27" t="s">
        <v>352</v>
      </c>
      <c r="HD27">
        <v>0</v>
      </c>
      <c r="HE27">
        <v>100</v>
      </c>
      <c r="HF27">
        <v>100</v>
      </c>
      <c r="HG27">
        <v>-5.194</v>
      </c>
      <c r="HH27">
        <v>-0.23499999999999999</v>
      </c>
      <c r="HI27">
        <v>2</v>
      </c>
      <c r="HJ27">
        <v>517.97299999999996</v>
      </c>
      <c r="HK27">
        <v>519.75599999999997</v>
      </c>
      <c r="HL27">
        <v>20.153300000000002</v>
      </c>
      <c r="HM27">
        <v>28.6906</v>
      </c>
      <c r="HN27">
        <v>29.999700000000001</v>
      </c>
      <c r="HO27">
        <v>28.619399999999999</v>
      </c>
      <c r="HP27">
        <v>28.6678</v>
      </c>
      <c r="HQ27">
        <v>40.912300000000002</v>
      </c>
      <c r="HR27">
        <v>38.662300000000002</v>
      </c>
      <c r="HS27">
        <v>0</v>
      </c>
      <c r="HT27">
        <v>20.189299999999999</v>
      </c>
      <c r="HU27">
        <v>1000</v>
      </c>
      <c r="HV27">
        <v>13.727</v>
      </c>
      <c r="HW27">
        <v>100.791</v>
      </c>
      <c r="HX27">
        <v>101.922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28610</cp:lastModifiedBy>
  <dcterms:created xsi:type="dcterms:W3CDTF">2019-08-24T14:24:48Z</dcterms:created>
  <dcterms:modified xsi:type="dcterms:W3CDTF">2019-08-27T23:57:38Z</dcterms:modified>
</cp:coreProperties>
</file>