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6DA3BA85-BF8C-4EE3-92B4-38B372227AF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G28" i="1" l="1"/>
  <c r="CF28" i="1"/>
  <c r="CD28" i="1"/>
  <c r="BK28" i="1"/>
  <c r="BJ28" i="1"/>
  <c r="BI28" i="1"/>
  <c r="BH28" i="1"/>
  <c r="BG28" i="1"/>
  <c r="BB28" i="1" s="1"/>
  <c r="BD28" i="1"/>
  <c r="AW28" i="1"/>
  <c r="AQ28" i="1"/>
  <c r="AR28" i="1" s="1"/>
  <c r="AM28" i="1"/>
  <c r="AK28" i="1" s="1"/>
  <c r="Z28" i="1"/>
  <c r="Y28" i="1"/>
  <c r="Q28" i="1"/>
  <c r="J28" i="1"/>
  <c r="AB28" i="1" s="1"/>
  <c r="CG27" i="1"/>
  <c r="CF27" i="1"/>
  <c r="CD27" i="1"/>
  <c r="BK27" i="1"/>
  <c r="BJ27" i="1"/>
  <c r="BI27" i="1"/>
  <c r="BH27" i="1"/>
  <c r="BG27" i="1"/>
  <c r="BB27" i="1" s="1"/>
  <c r="BD27" i="1"/>
  <c r="AW27" i="1"/>
  <c r="AQ27" i="1"/>
  <c r="AR27" i="1" s="1"/>
  <c r="AM27" i="1"/>
  <c r="AK27" i="1" s="1"/>
  <c r="L27" i="1" s="1"/>
  <c r="Z27" i="1"/>
  <c r="Y27" i="1"/>
  <c r="Q27" i="1"/>
  <c r="CG26" i="1"/>
  <c r="CF26" i="1"/>
  <c r="CD26" i="1"/>
  <c r="CE26" i="1" s="1"/>
  <c r="AY26" i="1" s="1"/>
  <c r="BA26" i="1" s="1"/>
  <c r="BK26" i="1"/>
  <c r="BJ26" i="1"/>
  <c r="BI26" i="1"/>
  <c r="BH26" i="1"/>
  <c r="BG26" i="1"/>
  <c r="BB26" i="1" s="1"/>
  <c r="BD26" i="1"/>
  <c r="AW26" i="1"/>
  <c r="AR26" i="1"/>
  <c r="AQ26" i="1"/>
  <c r="AM26" i="1"/>
  <c r="AK26" i="1" s="1"/>
  <c r="Z26" i="1"/>
  <c r="X26" i="1" s="1"/>
  <c r="Y26" i="1"/>
  <c r="Q26" i="1"/>
  <c r="CG25" i="1"/>
  <c r="CF25" i="1"/>
  <c r="CD25" i="1"/>
  <c r="BK25" i="1"/>
  <c r="BJ25" i="1"/>
  <c r="BI25" i="1"/>
  <c r="BH25" i="1"/>
  <c r="BG25" i="1"/>
  <c r="BB25" i="1" s="1"/>
  <c r="BD25" i="1"/>
  <c r="AW25" i="1"/>
  <c r="AQ25" i="1"/>
  <c r="AR25" i="1" s="1"/>
  <c r="AM25" i="1"/>
  <c r="AK25" i="1" s="1"/>
  <c r="K25" i="1" s="1"/>
  <c r="AZ25" i="1" s="1"/>
  <c r="Z25" i="1"/>
  <c r="Y25" i="1"/>
  <c r="Q25" i="1"/>
  <c r="CG24" i="1"/>
  <c r="CF24" i="1"/>
  <c r="CD24" i="1"/>
  <c r="CE24" i="1" s="1"/>
  <c r="BK24" i="1"/>
  <c r="BJ24" i="1"/>
  <c r="BI24" i="1"/>
  <c r="BH24" i="1"/>
  <c r="BG24" i="1"/>
  <c r="BD24" i="1"/>
  <c r="BB24" i="1"/>
  <c r="AW24" i="1"/>
  <c r="AQ24" i="1"/>
  <c r="AR24" i="1" s="1"/>
  <c r="AM24" i="1"/>
  <c r="AK24" i="1" s="1"/>
  <c r="J24" i="1" s="1"/>
  <c r="AB24" i="1" s="1"/>
  <c r="Z24" i="1"/>
  <c r="Y24" i="1"/>
  <c r="Q24" i="1"/>
  <c r="CG23" i="1"/>
  <c r="CF23" i="1"/>
  <c r="CD23" i="1"/>
  <c r="BK23" i="1"/>
  <c r="BJ23" i="1"/>
  <c r="BI23" i="1"/>
  <c r="BH23" i="1"/>
  <c r="BG23" i="1"/>
  <c r="BB23" i="1" s="1"/>
  <c r="BD23" i="1"/>
  <c r="AW23" i="1"/>
  <c r="AQ23" i="1"/>
  <c r="AR23" i="1" s="1"/>
  <c r="AM23" i="1"/>
  <c r="AK23" i="1" s="1"/>
  <c r="Z23" i="1"/>
  <c r="Y23" i="1"/>
  <c r="Q23" i="1"/>
  <c r="CG22" i="1"/>
  <c r="CF22" i="1"/>
  <c r="CD22" i="1"/>
  <c r="BK22" i="1"/>
  <c r="BJ22" i="1"/>
  <c r="BI22" i="1"/>
  <c r="BH22" i="1"/>
  <c r="BG22" i="1"/>
  <c r="BB22" i="1" s="1"/>
  <c r="BD22" i="1"/>
  <c r="AW22" i="1"/>
  <c r="AQ22" i="1"/>
  <c r="AR22" i="1" s="1"/>
  <c r="AM22" i="1"/>
  <c r="AK22" i="1" s="1"/>
  <c r="O22" i="1" s="1"/>
  <c r="Z22" i="1"/>
  <c r="Y22" i="1"/>
  <c r="Q22" i="1"/>
  <c r="CG21" i="1"/>
  <c r="CF21" i="1"/>
  <c r="CD21" i="1"/>
  <c r="BK21" i="1"/>
  <c r="BJ21" i="1"/>
  <c r="BI21" i="1"/>
  <c r="BH21" i="1"/>
  <c r="BG21" i="1"/>
  <c r="BB21" i="1" s="1"/>
  <c r="BD21" i="1"/>
  <c r="AW21" i="1"/>
  <c r="AQ21" i="1"/>
  <c r="AR21" i="1" s="1"/>
  <c r="AM21" i="1"/>
  <c r="AK21" i="1" s="1"/>
  <c r="J21" i="1" s="1"/>
  <c r="AB21" i="1" s="1"/>
  <c r="Z21" i="1"/>
  <c r="Y21" i="1"/>
  <c r="Q21" i="1"/>
  <c r="CG20" i="1"/>
  <c r="CF20" i="1"/>
  <c r="CD20" i="1"/>
  <c r="BK20" i="1"/>
  <c r="BJ20" i="1"/>
  <c r="BI20" i="1"/>
  <c r="BH20" i="1"/>
  <c r="BG20" i="1"/>
  <c r="BB20" i="1" s="1"/>
  <c r="BD20" i="1"/>
  <c r="AW20" i="1"/>
  <c r="AQ20" i="1"/>
  <c r="AR20" i="1" s="1"/>
  <c r="AM20" i="1"/>
  <c r="AK20" i="1" s="1"/>
  <c r="Z20" i="1"/>
  <c r="Y20" i="1"/>
  <c r="Q20" i="1"/>
  <c r="CG19" i="1"/>
  <c r="CF19" i="1"/>
  <c r="CD19" i="1"/>
  <c r="BK19" i="1"/>
  <c r="BJ19" i="1"/>
  <c r="BI19" i="1"/>
  <c r="BH19" i="1"/>
  <c r="BG19" i="1"/>
  <c r="BB19" i="1" s="1"/>
  <c r="BD19" i="1"/>
  <c r="AW19" i="1"/>
  <c r="AQ19" i="1"/>
  <c r="AR19" i="1" s="1"/>
  <c r="AM19" i="1"/>
  <c r="AK19" i="1" s="1"/>
  <c r="Z19" i="1"/>
  <c r="Y19" i="1"/>
  <c r="Q19" i="1"/>
  <c r="CG18" i="1"/>
  <c r="CF18" i="1"/>
  <c r="CD18" i="1"/>
  <c r="BK18" i="1"/>
  <c r="BJ18" i="1"/>
  <c r="BI18" i="1"/>
  <c r="BH18" i="1"/>
  <c r="BG18" i="1"/>
  <c r="BB18" i="1" s="1"/>
  <c r="BD18" i="1"/>
  <c r="AW18" i="1"/>
  <c r="AQ18" i="1"/>
  <c r="AR18" i="1" s="1"/>
  <c r="AM18" i="1"/>
  <c r="AK18" i="1" s="1"/>
  <c r="J18" i="1" s="1"/>
  <c r="Z18" i="1"/>
  <c r="Y18" i="1"/>
  <c r="X18" i="1"/>
  <c r="Q18" i="1"/>
  <c r="CG17" i="1"/>
  <c r="CF17" i="1"/>
  <c r="CD17" i="1"/>
  <c r="BK17" i="1"/>
  <c r="BJ17" i="1"/>
  <c r="BI17" i="1"/>
  <c r="BH17" i="1"/>
  <c r="BG17" i="1"/>
  <c r="BB17" i="1" s="1"/>
  <c r="BD17" i="1"/>
  <c r="AW17" i="1"/>
  <c r="AQ17" i="1"/>
  <c r="AR17" i="1" s="1"/>
  <c r="AM17" i="1"/>
  <c r="AK17" i="1" s="1"/>
  <c r="Z17" i="1"/>
  <c r="Y17" i="1"/>
  <c r="X17" i="1" s="1"/>
  <c r="Q17" i="1"/>
  <c r="X22" i="1" l="1"/>
  <c r="X23" i="1"/>
  <c r="X25" i="1"/>
  <c r="CE27" i="1"/>
  <c r="AY27" i="1" s="1"/>
  <c r="CE28" i="1"/>
  <c r="T28" i="1" s="1"/>
  <c r="X20" i="1"/>
  <c r="AL20" i="1"/>
  <c r="L20" i="1"/>
  <c r="AL17" i="1"/>
  <c r="L17" i="1"/>
  <c r="J19" i="1"/>
  <c r="AB19" i="1" s="1"/>
  <c r="AL19" i="1"/>
  <c r="O19" i="1"/>
  <c r="L19" i="1"/>
  <c r="L23" i="1"/>
  <c r="AL23" i="1"/>
  <c r="O25" i="1"/>
  <c r="T26" i="1"/>
  <c r="T27" i="1"/>
  <c r="BA27" i="1"/>
  <c r="CE18" i="1"/>
  <c r="CE20" i="1"/>
  <c r="CE25" i="1"/>
  <c r="T25" i="1" s="1"/>
  <c r="X27" i="1"/>
  <c r="AL27" i="1"/>
  <c r="CE17" i="1"/>
  <c r="AY17" i="1" s="1"/>
  <c r="BA17" i="1" s="1"/>
  <c r="X19" i="1"/>
  <c r="CE21" i="1"/>
  <c r="CE23" i="1"/>
  <c r="J25" i="1"/>
  <c r="AB25" i="1" s="1"/>
  <c r="J26" i="1"/>
  <c r="AL26" i="1"/>
  <c r="L26" i="1"/>
  <c r="K26" i="1"/>
  <c r="AZ26" i="1" s="1"/>
  <c r="BC26" i="1" s="1"/>
  <c r="AL18" i="1"/>
  <c r="L18" i="1"/>
  <c r="L21" i="1"/>
  <c r="O21" i="1"/>
  <c r="K21" i="1"/>
  <c r="AZ21" i="1" s="1"/>
  <c r="AL21" i="1"/>
  <c r="T24" i="1"/>
  <c r="AY24" i="1"/>
  <c r="BA24" i="1" s="1"/>
  <c r="K18" i="1"/>
  <c r="AZ18" i="1" s="1"/>
  <c r="L24" i="1"/>
  <c r="O24" i="1"/>
  <c r="K24" i="1"/>
  <c r="AZ24" i="1" s="1"/>
  <c r="AL24" i="1"/>
  <c r="O26" i="1"/>
  <c r="O17" i="1"/>
  <c r="K17" i="1"/>
  <c r="AZ17" i="1" s="1"/>
  <c r="J17" i="1"/>
  <c r="O18" i="1"/>
  <c r="AB18" i="1"/>
  <c r="T21" i="1"/>
  <c r="AY21" i="1"/>
  <c r="BA21" i="1" s="1"/>
  <c r="J22" i="1"/>
  <c r="AL22" i="1"/>
  <c r="L22" i="1"/>
  <c r="K22" i="1"/>
  <c r="AZ22" i="1" s="1"/>
  <c r="L28" i="1"/>
  <c r="O28" i="1"/>
  <c r="K28" i="1"/>
  <c r="AZ28" i="1" s="1"/>
  <c r="AL28" i="1"/>
  <c r="K19" i="1"/>
  <c r="AZ19" i="1" s="1"/>
  <c r="CE19" i="1"/>
  <c r="CE22" i="1"/>
  <c r="AL25" i="1"/>
  <c r="L25" i="1"/>
  <c r="O20" i="1"/>
  <c r="K20" i="1"/>
  <c r="AZ20" i="1" s="1"/>
  <c r="J20" i="1"/>
  <c r="X21" i="1"/>
  <c r="O23" i="1"/>
  <c r="K23" i="1"/>
  <c r="AZ23" i="1" s="1"/>
  <c r="J23" i="1"/>
  <c r="X24" i="1"/>
  <c r="O27" i="1"/>
  <c r="K27" i="1"/>
  <c r="AZ27" i="1" s="1"/>
  <c r="BC27" i="1" s="1"/>
  <c r="J27" i="1"/>
  <c r="X28" i="1"/>
  <c r="BC24" i="1" l="1"/>
  <c r="BC17" i="1"/>
  <c r="AY25" i="1"/>
  <c r="BA25" i="1" s="1"/>
  <c r="AY28" i="1"/>
  <c r="BA28" i="1" s="1"/>
  <c r="T17" i="1"/>
  <c r="T18" i="1"/>
  <c r="U18" i="1" s="1"/>
  <c r="V18" i="1" s="1"/>
  <c r="W18" i="1" s="1"/>
  <c r="AA18" i="1" s="1"/>
  <c r="AY18" i="1"/>
  <c r="BA18" i="1" s="1"/>
  <c r="BC18" i="1"/>
  <c r="AY23" i="1"/>
  <c r="BA23" i="1" s="1"/>
  <c r="T23" i="1"/>
  <c r="U23" i="1" s="1"/>
  <c r="V23" i="1" s="1"/>
  <c r="AD23" i="1" s="1"/>
  <c r="BC25" i="1"/>
  <c r="AY20" i="1"/>
  <c r="BA20" i="1" s="1"/>
  <c r="T20" i="1"/>
  <c r="U20" i="1" s="1"/>
  <c r="V20" i="1" s="1"/>
  <c r="AY22" i="1"/>
  <c r="BA22" i="1" s="1"/>
  <c r="T22" i="1"/>
  <c r="W23" i="1"/>
  <c r="AA23" i="1" s="1"/>
  <c r="AB17" i="1"/>
  <c r="U25" i="1"/>
  <c r="V25" i="1" s="1"/>
  <c r="U24" i="1"/>
  <c r="V24" i="1" s="1"/>
  <c r="U28" i="1"/>
  <c r="V28" i="1" s="1"/>
  <c r="BC21" i="1"/>
  <c r="AB26" i="1"/>
  <c r="AY19" i="1"/>
  <c r="BA19" i="1" s="1"/>
  <c r="T19" i="1"/>
  <c r="AB22" i="1"/>
  <c r="U21" i="1"/>
  <c r="V21" i="1" s="1"/>
  <c r="AD18" i="1"/>
  <c r="AC23" i="1"/>
  <c r="U26" i="1"/>
  <c r="V26" i="1" s="1"/>
  <c r="AB27" i="1"/>
  <c r="R23" i="1"/>
  <c r="P23" i="1" s="1"/>
  <c r="S23" i="1" s="1"/>
  <c r="M23" i="1" s="1"/>
  <c r="N23" i="1" s="1"/>
  <c r="AB23" i="1"/>
  <c r="AB20" i="1"/>
  <c r="U27" i="1"/>
  <c r="V27" i="1" s="1"/>
  <c r="R27" i="1" s="1"/>
  <c r="P27" i="1" s="1"/>
  <c r="S27" i="1" s="1"/>
  <c r="M27" i="1" s="1"/>
  <c r="N27" i="1" s="1"/>
  <c r="U17" i="1"/>
  <c r="V17" i="1" s="1"/>
  <c r="BC28" i="1" l="1"/>
  <c r="W20" i="1"/>
  <c r="AA20" i="1" s="1"/>
  <c r="R20" i="1"/>
  <c r="P20" i="1" s="1"/>
  <c r="S20" i="1" s="1"/>
  <c r="M20" i="1" s="1"/>
  <c r="N20" i="1" s="1"/>
  <c r="AD20" i="1"/>
  <c r="AE20" i="1" s="1"/>
  <c r="AC20" i="1"/>
  <c r="BC22" i="1"/>
  <c r="BC20" i="1"/>
  <c r="BC23" i="1"/>
  <c r="R18" i="1"/>
  <c r="P18" i="1" s="1"/>
  <c r="S18" i="1" s="1"/>
  <c r="M18" i="1" s="1"/>
  <c r="N18" i="1" s="1"/>
  <c r="AC18" i="1"/>
  <c r="AE18" i="1" s="1"/>
  <c r="W17" i="1"/>
  <c r="AA17" i="1" s="1"/>
  <c r="AD17" i="1"/>
  <c r="AC17" i="1"/>
  <c r="R17" i="1"/>
  <c r="P17" i="1" s="1"/>
  <c r="S17" i="1" s="1"/>
  <c r="M17" i="1" s="1"/>
  <c r="N17" i="1" s="1"/>
  <c r="W21" i="1"/>
  <c r="AA21" i="1" s="1"/>
  <c r="AD21" i="1"/>
  <c r="AC21" i="1"/>
  <c r="R21" i="1"/>
  <c r="P21" i="1" s="1"/>
  <c r="S21" i="1" s="1"/>
  <c r="M21" i="1" s="1"/>
  <c r="N21" i="1" s="1"/>
  <c r="U19" i="1"/>
  <c r="V19" i="1" s="1"/>
  <c r="W28" i="1"/>
  <c r="AA28" i="1" s="1"/>
  <c r="AD28" i="1"/>
  <c r="AC28" i="1"/>
  <c r="R28" i="1"/>
  <c r="P28" i="1" s="1"/>
  <c r="S28" i="1" s="1"/>
  <c r="M28" i="1" s="1"/>
  <c r="N28" i="1" s="1"/>
  <c r="AE23" i="1"/>
  <c r="AD26" i="1"/>
  <c r="W26" i="1"/>
  <c r="AA26" i="1" s="1"/>
  <c r="AC26" i="1"/>
  <c r="R26" i="1"/>
  <c r="P26" i="1" s="1"/>
  <c r="S26" i="1" s="1"/>
  <c r="M26" i="1" s="1"/>
  <c r="N26" i="1" s="1"/>
  <c r="W25" i="1"/>
  <c r="AA25" i="1" s="1"/>
  <c r="AD25" i="1"/>
  <c r="AC25" i="1"/>
  <c r="R25" i="1"/>
  <c r="P25" i="1" s="1"/>
  <c r="S25" i="1" s="1"/>
  <c r="M25" i="1" s="1"/>
  <c r="N25" i="1" s="1"/>
  <c r="W27" i="1"/>
  <c r="AA27" i="1" s="1"/>
  <c r="AD27" i="1"/>
  <c r="AC27" i="1"/>
  <c r="BC19" i="1"/>
  <c r="W24" i="1"/>
  <c r="AA24" i="1" s="1"/>
  <c r="AD24" i="1"/>
  <c r="R24" i="1"/>
  <c r="P24" i="1" s="1"/>
  <c r="S24" i="1" s="1"/>
  <c r="M24" i="1" s="1"/>
  <c r="N24" i="1" s="1"/>
  <c r="AC24" i="1"/>
  <c r="U22" i="1"/>
  <c r="V22" i="1" s="1"/>
  <c r="AE25" i="1" l="1"/>
  <c r="AE26" i="1"/>
  <c r="AE28" i="1"/>
  <c r="AE21" i="1"/>
  <c r="AE27" i="1"/>
  <c r="AD22" i="1"/>
  <c r="W22" i="1"/>
  <c r="AA22" i="1" s="1"/>
  <c r="AC22" i="1"/>
  <c r="R22" i="1"/>
  <c r="P22" i="1" s="1"/>
  <c r="S22" i="1" s="1"/>
  <c r="M22" i="1" s="1"/>
  <c r="N22" i="1" s="1"/>
  <c r="AE17" i="1"/>
  <c r="AE24" i="1"/>
  <c r="AD19" i="1"/>
  <c r="W19" i="1"/>
  <c r="AA19" i="1" s="1"/>
  <c r="AC19" i="1"/>
  <c r="R19" i="1"/>
  <c r="P19" i="1" s="1"/>
  <c r="S19" i="1" s="1"/>
  <c r="M19" i="1" s="1"/>
  <c r="N19" i="1" s="1"/>
  <c r="AE19" i="1" l="1"/>
  <c r="AE22" i="1"/>
</calcChain>
</file>

<file path=xl/sharedStrings.xml><?xml version="1.0" encoding="utf-8"?>
<sst xmlns="http://schemas.openxmlformats.org/spreadsheetml/2006/main" count="1903" uniqueCount="397">
  <si>
    <t>File opened</t>
  </si>
  <si>
    <t>2019-08-24 10:02:23</t>
  </si>
  <si>
    <t>Console s/n</t>
  </si>
  <si>
    <t>68C-831449</t>
  </si>
  <si>
    <t>Console ver</t>
  </si>
  <si>
    <t>Bluestem v.1.3.17</t>
  </si>
  <si>
    <t>Scripts ver</t>
  </si>
  <si>
    <t>2018.12  1.3.16, Nov 2018</t>
  </si>
  <si>
    <t>Head s/n</t>
  </si>
  <si>
    <t>68H-581449</t>
  </si>
  <si>
    <t>Head ver</t>
  </si>
  <si>
    <t>1.3.1</t>
  </si>
  <si>
    <t>Head cal</t>
  </si>
  <si>
    <t>{"tazero": "0.0570469", "flowazero": "0.32914", "co2aspan2": "-0.0277198", "chamberpressurezero": "2.57628", "flowbzero": "0.27412", "co2bspan2a": "0.288907", "oxygen": "21", "co2bspan2b": "0.286587", "co2azero": "0.918824", "h2obspanconc1": "12.25", "tbzero": "0.0746346", "h2oaspan2": "0", "h2obspan1": "1.0009", "co2bspanconc1": "2500", "h2oaspanconc1": "12.25", "h2obspan2b": "0.0678932", "h2obzero": "1.03166", "co2aspanconc1": "2500", "h2oaspan1": "1.00354", "h2oazero": "1.0301", "h2oaspanconc2": "0", "co2bspan2": "-0.0291294", "h2oaspan2a": "0.0685548", "co2bzero": "0.939118", "h2oaspan2b": "0.0687974", "co2bspan1": "1.00038", "ssa_ref": "29445.5", "h2obspan2a": "0.0678321", "h2obspan2": "0", "co2aspanconc2": "296.4", "h2obspanconc2": "0", "co2aspan1": "1.00001", "ssb_ref": "27541.6", "co2aspan2b": "0.288774", "flowmeterzero": "0.997758", "co2bspanconc2": "296.4", "co2aspan2a": "0.291121"}</t>
  </si>
  <si>
    <t>Chamber type</t>
  </si>
  <si>
    <t>6800-01A</t>
  </si>
  <si>
    <t>Chamber s/n</t>
  </si>
  <si>
    <t>MPF-651358</t>
  </si>
  <si>
    <t>Chamber rev</t>
  </si>
  <si>
    <t>0</t>
  </si>
  <si>
    <t>Chamber cal</t>
  </si>
  <si>
    <t>Fluorometer</t>
  </si>
  <si>
    <t>Flr. Version</t>
  </si>
  <si>
    <t>10:02:23</t>
  </si>
  <si>
    <t>Stability Definition:	gsw (GasEx): Slp&lt;0.1 Std&lt;1 Per=15	A (GasEx): Slp&lt;0.1 Std&lt;1 Per=15</t>
  </si>
  <si>
    <t>10:06:08</t>
  </si>
  <si>
    <t>Stability Definition:	gsw (GasEx): Slp&lt;0.1 Std&lt;1 Per=15	A (GasEx): Slp&lt;0.3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</si>
  <si>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</si>
  <si>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</si>
  <si>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</si>
  <si>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</si>
  <si>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</si>
  <si>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</si>
  <si>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</si>
  <si>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</si>
  <si>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</si>
  <si>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</si>
  <si>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</si>
  <si>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</si>
  <si>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</si>
  <si>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</si>
  <si>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</si>
  <si>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</si>
  <si>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</si>
  <si>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</si>
  <si>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</si>
  <si>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</si>
  <si>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</si>
  <si>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</si>
  <si>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</si>
  <si>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</si>
  <si>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</si>
  <si>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</si>
  <si>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</si>
  <si>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</si>
  <si>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</si>
  <si>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</si>
  <si>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</si>
  <si>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</si>
  <si>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</si>
  <si>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</si>
  <si>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</si>
  <si>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</si>
  <si>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</si>
  <si>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</si>
  <si>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</si>
  <si>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</si>
  <si>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</si>
  <si>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</si>
  <si>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</si>
  <si>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2.29298 77.7226 378.309 619.725 871.829 1047.03 1214.11 1324.67</t>
  </si>
  <si>
    <t>Fs_true</t>
  </si>
  <si>
    <t>0.319532 99.4327 401.923 600.822 800.045 1000.85 1200.51 1401.44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</si>
  <si>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</si>
  <si>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</si>
  <si>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</si>
  <si>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</si>
  <si>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</si>
  <si>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</si>
  <si>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</si>
  <si>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</si>
  <si>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</si>
  <si>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</si>
  <si>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</si>
  <si>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</si>
  <si>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</si>
  <si>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</si>
  <si>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</si>
  <si>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</si>
  <si>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</si>
  <si>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</si>
  <si>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</si>
  <si>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</si>
  <si>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</si>
  <si>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</si>
  <si>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</si>
  <si>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</si>
  <si>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treatment</t>
  </si>
  <si>
    <t>genotype</t>
  </si>
  <si>
    <t>plot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</si>
  <si>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</si>
  <si>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</si>
  <si>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</si>
  <si>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</si>
  <si>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</si>
  <si>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</si>
  <si>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</si>
  <si>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</si>
  <si>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</si>
  <si>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</si>
  <si>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</si>
  <si>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</si>
  <si>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</si>
  <si>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</si>
  <si>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</si>
  <si>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</si>
  <si>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</si>
  <si>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</si>
  <si>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</si>
  <si>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</si>
  <si>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</si>
  <si>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</si>
  <si>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</si>
  <si>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</si>
  <si>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</si>
  <si>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</si>
  <si>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</si>
  <si>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</si>
  <si>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</si>
  <si>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</si>
  <si>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</si>
  <si>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</si>
  <si>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</si>
  <si>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</si>
  <si>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</si>
  <si>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</si>
  <si>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</si>
  <si>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</si>
  <si>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</si>
  <si>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</si>
  <si>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</si>
  <si>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</si>
  <si>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</si>
  <si>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</si>
  <si>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</si>
  <si>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</si>
  <si>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</si>
  <si>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</si>
  <si>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</si>
  <si>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</si>
  <si>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</si>
  <si>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</si>
  <si>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</si>
  <si>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</si>
  <si>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</si>
  <si>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</si>
  <si>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</si>
  <si>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</si>
  <si>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</si>
  <si>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</si>
  <si>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</si>
  <si>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</si>
  <si>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</si>
  <si>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</si>
  <si>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</si>
  <si>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</si>
  <si>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</si>
  <si>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</si>
  <si>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</si>
  <si>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</si>
  <si>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</si>
  <si>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</si>
  <si>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</si>
  <si>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</si>
  <si>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</si>
  <si>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</si>
  <si>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</si>
  <si>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</si>
  <si>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</si>
  <si>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</si>
  <si>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</si>
  <si>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</si>
  <si>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</si>
  <si>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</si>
  <si>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</si>
  <si>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</si>
  <si>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</si>
  <si>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</si>
  <si>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</si>
  <si>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</si>
  <si>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</si>
  <si>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</si>
  <si>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</si>
  <si>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</si>
  <si>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</si>
  <si>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</si>
  <si>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</si>
  <si>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</si>
  <si>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</si>
  <si>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</si>
  <si>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</si>
  <si>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</si>
  <si>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</si>
  <si>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</si>
  <si>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</si>
  <si>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</si>
  <si>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</si>
  <si>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</si>
  <si>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</si>
  <si>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</si>
  <si>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</si>
  <si>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</si>
  <si>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</si>
  <si>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</si>
  <si>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</si>
  <si>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</si>
  <si>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</si>
  <si>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</si>
  <si>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</si>
  <si>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</si>
  <si>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</si>
  <si>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</si>
  <si>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</si>
  <si>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</si>
  <si>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</si>
  <si>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</si>
  <si>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</si>
  <si>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</si>
  <si>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</si>
  <si>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</si>
  <si>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</si>
  <si>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</si>
  <si>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</si>
  <si>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</si>
  <si>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</si>
  <si>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</si>
  <si>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</si>
  <si>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</si>
  <si>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</si>
  <si>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</si>
  <si>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</si>
  <si>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</si>
  <si>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</si>
  <si>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</si>
  <si>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</si>
  <si>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</si>
  <si>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</si>
  <si>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</si>
  <si>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</si>
  <si>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</si>
  <si>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</si>
  <si>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</si>
  <si>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</si>
  <si>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</si>
  <si>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</si>
  <si>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</si>
  <si>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</si>
  <si>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</si>
  <si>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</si>
  <si>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</si>
  <si>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</si>
  <si>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</si>
  <si>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</si>
  <si>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</si>
  <si>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</si>
  <si>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</si>
  <si>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</si>
  <si>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</si>
  <si>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</si>
  <si>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</si>
  <si>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</si>
  <si>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</si>
  <si>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</si>
  <si>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</si>
  <si>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</si>
  <si>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</si>
  <si>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</si>
  <si>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</si>
  <si>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AccH2O_hum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</si>
  <si>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</si>
  <si>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</si>
  <si>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</si>
  <si>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</si>
  <si>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</si>
  <si>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</si>
  <si>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</si>
  <si>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</si>
  <si>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</si>
  <si>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</si>
  <si>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</si>
  <si>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</si>
  <si>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</si>
  <si>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</si>
  <si>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</si>
  <si>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</si>
  <si>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</si>
  <si>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</si>
  <si>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</si>
  <si>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</si>
  <si>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</si>
  <si>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</si>
  <si>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</si>
  <si>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</si>
  <si>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</si>
  <si>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</si>
  <si>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</si>
  <si>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</si>
  <si>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</si>
  <si>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</si>
  <si>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</si>
  <si>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</si>
  <si>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</si>
  <si>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</si>
  <si>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</si>
  <si>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</si>
  <si>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</si>
  <si>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</si>
  <si>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</si>
  <si>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</si>
  <si>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</si>
  <si>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</si>
  <si>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</si>
  <si>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</si>
  <si>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</si>
  <si>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</si>
  <si>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</si>
  <si>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</si>
  <si>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</si>
  <si>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</si>
  <si>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</si>
  <si>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</si>
  <si>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</si>
  <si>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</si>
  <si>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</si>
  <si>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</si>
  <si>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</si>
  <si>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</si>
  <si>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</si>
  <si>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</si>
  <si>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</si>
  <si>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</si>
  <si>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</si>
  <si>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</si>
  <si>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</si>
  <si>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hrs</t>
  </si>
  <si>
    <t>mg</t>
  </si>
  <si>
    <t>ambient</t>
  </si>
  <si>
    <t>WT</t>
  </si>
  <si>
    <t>2</t>
  </si>
  <si>
    <t>-</t>
  </si>
  <si>
    <t>0: Broadleaf</t>
  </si>
  <si>
    <t>2/2</t>
  </si>
  <si>
    <t>5</t>
  </si>
  <si>
    <t>11111111</t>
  </si>
  <si>
    <t>oooooooo</t>
  </si>
  <si>
    <t>off</t>
  </si>
  <si>
    <t>1/2</t>
  </si>
  <si>
    <t>20190825 10:42:04</t>
  </si>
  <si>
    <t>10:42:04</t>
  </si>
  <si>
    <t>10:41:23</t>
  </si>
  <si>
    <t>20190825 10:44:05</t>
  </si>
  <si>
    <t>10:44:05</t>
  </si>
  <si>
    <t>10:43:13</t>
  </si>
  <si>
    <t>20190825 10:46:05</t>
  </si>
  <si>
    <t>10:46:05</t>
  </si>
  <si>
    <t>10:45:11</t>
  </si>
  <si>
    <t>20190825 10:48:06</t>
  </si>
  <si>
    <t>10:48:06</t>
  </si>
  <si>
    <t>10:48:40</t>
  </si>
  <si>
    <t>20190825 10:49:53</t>
  </si>
  <si>
    <t>10:49:53</t>
  </si>
  <si>
    <t>10:50:31</t>
  </si>
  <si>
    <t>20190825 10:52:32</t>
  </si>
  <si>
    <t>10:52:32</t>
  </si>
  <si>
    <t>10:53:11</t>
  </si>
  <si>
    <t>20190825 10:54:58</t>
  </si>
  <si>
    <t>10:54:58</t>
  </si>
  <si>
    <t>10:54:21</t>
  </si>
  <si>
    <t>20190825 10:56:59</t>
  </si>
  <si>
    <t>10:56:59</t>
  </si>
  <si>
    <t>10:56:30</t>
  </si>
  <si>
    <t>0/2</t>
  </si>
  <si>
    <t>20190825 10:58:20</t>
  </si>
  <si>
    <t>10:58:20</t>
  </si>
  <si>
    <t>10:58:52</t>
  </si>
  <si>
    <t>20190825 11:00:40</t>
  </si>
  <si>
    <t>11:00:40</t>
  </si>
  <si>
    <t>10:59:58</t>
  </si>
  <si>
    <t>20190825 11:02:15</t>
  </si>
  <si>
    <t>11:02:15</t>
  </si>
  <si>
    <t>11:02:43</t>
  </si>
  <si>
    <t>20190825 11:04:25</t>
  </si>
  <si>
    <t>11:04:25</t>
  </si>
  <si>
    <t>11:03:44</t>
  </si>
  <si>
    <t>20190825 11:06:26</t>
  </si>
  <si>
    <t>11:06:26</t>
  </si>
  <si>
    <t>11:05:50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</si>
</sst>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Measurements!$K$17:$K$28</c:f>
              <c:numCache>
                <c:formatCode>General</c:formatCode>
                <c:ptCount val="12"/>
                <c:pt idx="0">
                  <c:v>35.608263470361806</c:v>
                </c:pt>
                <c:pt idx="1">
                  <c:v>29.460848738040955</c:v>
                </c:pt>
                <c:pt idx="2">
                  <c:v>24.826236127482325</c:v>
                </c:pt>
                <c:pt idx="3">
                  <c:v>15.407274445157839</c:v>
                </c:pt>
                <c:pt idx="4">
                  <c:v>0.61139731030900313</c:v>
                </c:pt>
                <c:pt idx="5">
                  <c:v>38.46205851675915</c:v>
                </c:pt>
                <c:pt idx="6">
                  <c:v>40.454194142146982</c:v>
                </c:pt>
                <c:pt idx="7">
                  <c:v>41.492627242079656</c:v>
                </c:pt>
                <c:pt idx="8">
                  <c:v>42.000710210476889</c:v>
                </c:pt>
                <c:pt idx="9">
                  <c:v>42.577538385689351</c:v>
                </c:pt>
                <c:pt idx="10">
                  <c:v>42.880595191602112</c:v>
                </c:pt>
                <c:pt idx="11">
                  <c:v>42.584233155550173</c:v>
                </c:pt>
              </c:numCache>
            </c:numRef>
          </c:xVal>
          <c:yVal>
            <c:numRef>
              <c:f>Measurements!$M$17:$M$28</c:f>
              <c:numCache>
                <c:formatCode>General</c:formatCode>
                <c:ptCount val="12"/>
                <c:pt idx="0">
                  <c:v>88.875596759364328</c:v>
                </c:pt>
                <c:pt idx="1">
                  <c:v>63.918874136191633</c:v>
                </c:pt>
                <c:pt idx="2">
                  <c:v>47.125445630399859</c:v>
                </c:pt>
                <c:pt idx="3">
                  <c:v>22.188707674950766</c:v>
                </c:pt>
                <c:pt idx="4">
                  <c:v>-0.40039180483741554</c:v>
                </c:pt>
                <c:pt idx="5">
                  <c:v>200.96575617285646</c:v>
                </c:pt>
                <c:pt idx="6">
                  <c:v>269.1057002640685</c:v>
                </c:pt>
                <c:pt idx="7">
                  <c:v>333.99525087660265</c:v>
                </c:pt>
                <c:pt idx="8">
                  <c:v>362.36420810498987</c:v>
                </c:pt>
                <c:pt idx="9">
                  <c:v>410.74234427067995</c:v>
                </c:pt>
                <c:pt idx="10">
                  <c:v>516.02819056119574</c:v>
                </c:pt>
                <c:pt idx="11">
                  <c:v>651.93623416159801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3-4CF6-9891-55C2BFAA6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544584"/>
        <c:axId val="325545568"/>
      </c:scatterChart>
      <c:valAx>
        <c:axId val="32554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45568"/>
        <c:crosses val="autoZero"/>
        <c:crossBetween val="midCat"/>
      </c:valAx>
      <c:valAx>
        <c:axId val="3255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4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8</xdr:row>
      <xdr:rowOff>42862</xdr:rowOff>
    </xdr:from>
    <xdr:to>
      <xdr:col>23</xdr:col>
      <xdr:colOff>476250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0171D-DCC5-4D84-A115-72D953FEA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Z28"/>
  <sheetViews>
    <sheetView tabSelected="1" topLeftCell="A8" workbookViewId="0">
      <selection activeCell="A22" sqref="A22:XFD22"/>
    </sheetView>
  </sheetViews>
  <sheetFormatPr defaultRowHeight="15" x14ac:dyDescent="0.25"/>
  <sheetData>
    <row r="2" spans="1:234" x14ac:dyDescent="0.25">
      <c r="A2" t="s">
        <v>27</v>
      </c>
      <c r="B2" t="s">
        <v>28</v>
      </c>
      <c r="C2" t="s">
        <v>29</v>
      </c>
      <c r="D2" t="s">
        <v>30</v>
      </c>
    </row>
    <row r="3" spans="1:234" x14ac:dyDescent="0.25">
      <c r="B3">
        <v>4</v>
      </c>
      <c r="C3">
        <v>21</v>
      </c>
      <c r="D3" t="s">
        <v>31</v>
      </c>
    </row>
    <row r="4" spans="1:234" x14ac:dyDescent="0.25">
      <c r="A4" t="s">
        <v>32</v>
      </c>
      <c r="B4" t="s">
        <v>33</v>
      </c>
    </row>
    <row r="5" spans="1:234" x14ac:dyDescent="0.25">
      <c r="B5">
        <v>2</v>
      </c>
    </row>
    <row r="6" spans="1:23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234" x14ac:dyDescent="0.25">
      <c r="B7">
        <v>0</v>
      </c>
      <c r="C7">
        <v>1</v>
      </c>
      <c r="D7">
        <v>0</v>
      </c>
      <c r="E7">
        <v>0</v>
      </c>
    </row>
    <row r="8" spans="1:234" x14ac:dyDescent="0.25">
      <c r="A8" t="s">
        <v>39</v>
      </c>
      <c r="B8" t="s">
        <v>40</v>
      </c>
      <c r="C8" t="s">
        <v>42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</row>
    <row r="9" spans="1:234" x14ac:dyDescent="0.25">
      <c r="B9" t="s">
        <v>41</v>
      </c>
      <c r="C9" t="s">
        <v>43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4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23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4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71</v>
      </c>
      <c r="H12" t="s">
        <v>73</v>
      </c>
    </row>
    <row r="13" spans="1:234" x14ac:dyDescent="0.25">
      <c r="B13">
        <v>-6276</v>
      </c>
      <c r="C13">
        <v>6.6</v>
      </c>
      <c r="D13">
        <v>1.7090000000000001E-5</v>
      </c>
      <c r="E13">
        <v>3.11</v>
      </c>
      <c r="F13" t="s">
        <v>70</v>
      </c>
      <c r="G13" t="s">
        <v>72</v>
      </c>
      <c r="H13">
        <v>0</v>
      </c>
    </row>
    <row r="14" spans="1:234" x14ac:dyDescent="0.25">
      <c r="A14" t="s">
        <v>74</v>
      </c>
      <c r="B14" t="s">
        <v>74</v>
      </c>
      <c r="C14" t="s">
        <v>74</v>
      </c>
      <c r="D14" t="s">
        <v>74</v>
      </c>
      <c r="E14" t="s">
        <v>74</v>
      </c>
      <c r="F14" t="s">
        <v>75</v>
      </c>
      <c r="G14" t="s">
        <v>75</v>
      </c>
      <c r="H14" t="s">
        <v>75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80</v>
      </c>
      <c r="BU14" t="s">
        <v>80</v>
      </c>
      <c r="BV14" t="s">
        <v>80</v>
      </c>
      <c r="BW14" t="s">
        <v>80</v>
      </c>
      <c r="BX14" t="s">
        <v>80</v>
      </c>
      <c r="BY14" t="s">
        <v>80</v>
      </c>
      <c r="BZ14" t="s">
        <v>80</v>
      </c>
      <c r="CA14" t="s">
        <v>80</v>
      </c>
      <c r="CB14" t="s">
        <v>80</v>
      </c>
      <c r="CC14" t="s">
        <v>80</v>
      </c>
      <c r="CD14" t="s">
        <v>81</v>
      </c>
      <c r="CE14" t="s">
        <v>81</v>
      </c>
      <c r="CF14" t="s">
        <v>81</v>
      </c>
      <c r="CG14" t="s">
        <v>81</v>
      </c>
      <c r="CH14" t="s">
        <v>32</v>
      </c>
      <c r="CI14" t="s">
        <v>32</v>
      </c>
      <c r="CJ14" t="s">
        <v>32</v>
      </c>
      <c r="CK14" t="s">
        <v>82</v>
      </c>
      <c r="CL14" t="s">
        <v>82</v>
      </c>
      <c r="CM14" t="s">
        <v>82</v>
      </c>
      <c r="CN14" t="s">
        <v>82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83</v>
      </c>
      <c r="DB14" t="s">
        <v>83</v>
      </c>
      <c r="DC14" t="s">
        <v>83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84</v>
      </c>
      <c r="DN14" t="s">
        <v>84</v>
      </c>
      <c r="DO14" t="s">
        <v>84</v>
      </c>
      <c r="DP14" t="s">
        <v>84</v>
      </c>
      <c r="DQ14" t="s">
        <v>84</v>
      </c>
      <c r="DR14" t="s">
        <v>84</v>
      </c>
      <c r="DS14" t="s">
        <v>84</v>
      </c>
      <c r="DT14" t="s">
        <v>84</v>
      </c>
      <c r="DU14" t="s">
        <v>84</v>
      </c>
      <c r="DV14" t="s">
        <v>84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85</v>
      </c>
      <c r="EE14" t="s">
        <v>85</v>
      </c>
      <c r="EF14" t="s">
        <v>85</v>
      </c>
      <c r="EG14" t="s">
        <v>85</v>
      </c>
      <c r="EH14" t="s">
        <v>85</v>
      </c>
      <c r="EI14" t="s">
        <v>86</v>
      </c>
      <c r="EJ14" t="s">
        <v>86</v>
      </c>
      <c r="EK14" t="s">
        <v>86</v>
      </c>
      <c r="EL14" t="s">
        <v>86</v>
      </c>
      <c r="EM14" t="s">
        <v>86</v>
      </c>
      <c r="EN14" t="s">
        <v>86</v>
      </c>
      <c r="EO14" t="s">
        <v>86</v>
      </c>
      <c r="EP14" t="s">
        <v>86</v>
      </c>
      <c r="EQ14" t="s">
        <v>86</v>
      </c>
      <c r="ER14" t="s">
        <v>87</v>
      </c>
      <c r="ES14" t="s">
        <v>87</v>
      </c>
      <c r="ET14" t="s">
        <v>87</v>
      </c>
      <c r="EU14" t="s">
        <v>87</v>
      </c>
      <c r="EV14" t="s">
        <v>87</v>
      </c>
      <c r="EW14" t="s">
        <v>87</v>
      </c>
      <c r="EX14" t="s">
        <v>87</v>
      </c>
      <c r="EY14" t="s">
        <v>87</v>
      </c>
      <c r="EZ14" t="s">
        <v>87</v>
      </c>
      <c r="FA14" t="s">
        <v>87</v>
      </c>
      <c r="FB14" t="s">
        <v>87</v>
      </c>
      <c r="FC14" t="s">
        <v>88</v>
      </c>
      <c r="FD14" t="s">
        <v>88</v>
      </c>
      <c r="FE14" t="s">
        <v>88</v>
      </c>
      <c r="FF14" t="s">
        <v>88</v>
      </c>
      <c r="FG14" t="s">
        <v>88</v>
      </c>
      <c r="FH14" t="s">
        <v>88</v>
      </c>
      <c r="FI14" t="s">
        <v>88</v>
      </c>
      <c r="FJ14" t="s">
        <v>88</v>
      </c>
      <c r="FK14" t="s">
        <v>88</v>
      </c>
      <c r="FL14" t="s">
        <v>88</v>
      </c>
      <c r="FM14" t="s">
        <v>88</v>
      </c>
      <c r="FN14" t="s">
        <v>88</v>
      </c>
      <c r="FO14" t="s">
        <v>88</v>
      </c>
      <c r="FP14" t="s">
        <v>88</v>
      </c>
      <c r="FQ14" t="s">
        <v>88</v>
      </c>
      <c r="FR14" t="s">
        <v>88</v>
      </c>
      <c r="FS14" t="s">
        <v>88</v>
      </c>
      <c r="FT14" t="s">
        <v>88</v>
      </c>
      <c r="FU14" t="s">
        <v>89</v>
      </c>
      <c r="FV14" t="s">
        <v>89</v>
      </c>
      <c r="FW14" t="s">
        <v>89</v>
      </c>
      <c r="FX14" t="s">
        <v>89</v>
      </c>
      <c r="FY14" t="s">
        <v>89</v>
      </c>
      <c r="FZ14" t="s">
        <v>89</v>
      </c>
      <c r="GA14" t="s">
        <v>89</v>
      </c>
      <c r="GB14" t="s">
        <v>89</v>
      </c>
      <c r="GC14" t="s">
        <v>89</v>
      </c>
      <c r="GD14" t="s">
        <v>89</v>
      </c>
      <c r="GE14" t="s">
        <v>89</v>
      </c>
      <c r="GF14" t="s">
        <v>89</v>
      </c>
      <c r="GG14" t="s">
        <v>89</v>
      </c>
      <c r="GH14" t="s">
        <v>89</v>
      </c>
      <c r="GI14" t="s">
        <v>89</v>
      </c>
      <c r="GJ14" t="s">
        <v>89</v>
      </c>
      <c r="GK14" t="s">
        <v>89</v>
      </c>
      <c r="GL14" t="s">
        <v>89</v>
      </c>
      <c r="GM14" t="s">
        <v>89</v>
      </c>
      <c r="GN14" t="s">
        <v>90</v>
      </c>
      <c r="GO14" t="s">
        <v>90</v>
      </c>
      <c r="GP14" t="s">
        <v>90</v>
      </c>
      <c r="GQ14" t="s">
        <v>90</v>
      </c>
      <c r="GR14" t="s">
        <v>90</v>
      </c>
      <c r="GS14" t="s">
        <v>90</v>
      </c>
      <c r="GT14" t="s">
        <v>90</v>
      </c>
      <c r="GU14" t="s">
        <v>90</v>
      </c>
      <c r="GV14" t="s">
        <v>90</v>
      </c>
      <c r="GW14" t="s">
        <v>90</v>
      </c>
      <c r="GX14" t="s">
        <v>90</v>
      </c>
      <c r="GY14" t="s">
        <v>90</v>
      </c>
      <c r="GZ14" t="s">
        <v>90</v>
      </c>
      <c r="HA14" t="s">
        <v>90</v>
      </c>
      <c r="HB14" t="s">
        <v>90</v>
      </c>
      <c r="HC14" t="s">
        <v>90</v>
      </c>
      <c r="HD14" t="s">
        <v>90</v>
      </c>
      <c r="HE14" t="s">
        <v>90</v>
      </c>
      <c r="HF14" t="s">
        <v>90</v>
      </c>
      <c r="HG14" t="s">
        <v>91</v>
      </c>
      <c r="HH14" t="s">
        <v>91</v>
      </c>
      <c r="HI14" t="s">
        <v>91</v>
      </c>
      <c r="HJ14" t="s">
        <v>91</v>
      </c>
      <c r="HK14" t="s">
        <v>91</v>
      </c>
      <c r="HL14" t="s">
        <v>91</v>
      </c>
      <c r="HM14" t="s">
        <v>91</v>
      </c>
      <c r="HN14" t="s">
        <v>91</v>
      </c>
      <c r="HO14" t="s">
        <v>91</v>
      </c>
      <c r="HP14" t="s">
        <v>91</v>
      </c>
      <c r="HQ14" t="s">
        <v>91</v>
      </c>
      <c r="HR14" t="s">
        <v>91</v>
      </c>
      <c r="HS14" t="s">
        <v>91</v>
      </c>
      <c r="HT14" t="s">
        <v>91</v>
      </c>
      <c r="HU14" t="s">
        <v>91</v>
      </c>
      <c r="HV14" t="s">
        <v>91</v>
      </c>
      <c r="HW14" t="s">
        <v>91</v>
      </c>
      <c r="HX14" t="s">
        <v>91</v>
      </c>
      <c r="HY14" t="s">
        <v>91</v>
      </c>
      <c r="HZ14" t="s">
        <v>91</v>
      </c>
    </row>
    <row r="15" spans="1:23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122</v>
      </c>
      <c r="AF15" t="s">
        <v>123</v>
      </c>
      <c r="AG15" t="s">
        <v>124</v>
      </c>
      <c r="AH15" t="s">
        <v>125</v>
      </c>
      <c r="AI15" t="s">
        <v>77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154</v>
      </c>
      <c r="BU15" t="s">
        <v>162</v>
      </c>
      <c r="BV15" t="s">
        <v>131</v>
      </c>
      <c r="BW15" t="s">
        <v>163</v>
      </c>
      <c r="BX15" t="s">
        <v>164</v>
      </c>
      <c r="BY15" t="s">
        <v>165</v>
      </c>
      <c r="BZ15" t="s">
        <v>166</v>
      </c>
      <c r="CA15" t="s">
        <v>167</v>
      </c>
      <c r="CB15" t="s">
        <v>168</v>
      </c>
      <c r="CC15" t="s">
        <v>169</v>
      </c>
      <c r="CD15" t="s">
        <v>170</v>
      </c>
      <c r="CE15" t="s">
        <v>171</v>
      </c>
      <c r="CF15" t="s">
        <v>172</v>
      </c>
      <c r="CG15" t="s">
        <v>173</v>
      </c>
      <c r="CH15" t="s">
        <v>174</v>
      </c>
      <c r="CI15" t="s">
        <v>175</v>
      </c>
      <c r="CJ15" t="s">
        <v>176</v>
      </c>
      <c r="CK15" t="s">
        <v>100</v>
      </c>
      <c r="CL15" t="s">
        <v>177</v>
      </c>
      <c r="CM15" t="s">
        <v>178</v>
      </c>
      <c r="CN15" t="s">
        <v>179</v>
      </c>
      <c r="CO15" t="s">
        <v>180</v>
      </c>
      <c r="CP15" t="s">
        <v>181</v>
      </c>
      <c r="CQ15" t="s">
        <v>182</v>
      </c>
      <c r="CR15" t="s">
        <v>183</v>
      </c>
      <c r="CS15" t="s">
        <v>184</v>
      </c>
      <c r="CT15" t="s">
        <v>185</v>
      </c>
      <c r="CU15" t="s">
        <v>186</v>
      </c>
      <c r="CV15" t="s">
        <v>187</v>
      </c>
      <c r="CW15" t="s">
        <v>188</v>
      </c>
      <c r="CX15" t="s">
        <v>189</v>
      </c>
      <c r="CY15" t="s">
        <v>190</v>
      </c>
      <c r="CZ15" t="s">
        <v>191</v>
      </c>
      <c r="DA15" t="s">
        <v>192</v>
      </c>
      <c r="DB15" t="s">
        <v>193</v>
      </c>
      <c r="DC15" t="s">
        <v>194</v>
      </c>
      <c r="DD15" t="s">
        <v>195</v>
      </c>
      <c r="DE15" t="s">
        <v>196</v>
      </c>
      <c r="DF15" t="s">
        <v>197</v>
      </c>
      <c r="DG15" t="s">
        <v>198</v>
      </c>
      <c r="DH15" t="s">
        <v>199</v>
      </c>
      <c r="DI15" t="s">
        <v>200</v>
      </c>
      <c r="DJ15" t="s">
        <v>201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93</v>
      </c>
      <c r="EJ15" t="s">
        <v>96</v>
      </c>
      <c r="EK15" t="s">
        <v>226</v>
      </c>
      <c r="EL15" t="s">
        <v>227</v>
      </c>
      <c r="EM15" t="s">
        <v>228</v>
      </c>
      <c r="EN15" t="s">
        <v>229</v>
      </c>
      <c r="EO15" t="s">
        <v>230</v>
      </c>
      <c r="EP15" t="s">
        <v>231</v>
      </c>
      <c r="EQ15" t="s">
        <v>232</v>
      </c>
      <c r="ER15" t="s">
        <v>233</v>
      </c>
      <c r="ES15" t="s">
        <v>234</v>
      </c>
      <c r="ET15" t="s">
        <v>235</v>
      </c>
      <c r="EU15" t="s">
        <v>236</v>
      </c>
      <c r="EV15" t="s">
        <v>237</v>
      </c>
      <c r="EW15" t="s">
        <v>238</v>
      </c>
      <c r="EX15" t="s">
        <v>239</v>
      </c>
      <c r="EY15" t="s">
        <v>240</v>
      </c>
      <c r="EZ15" t="s">
        <v>241</v>
      </c>
      <c r="FA15" t="s">
        <v>242</v>
      </c>
      <c r="FB15" t="s">
        <v>243</v>
      </c>
      <c r="FC15" t="s">
        <v>244</v>
      </c>
      <c r="FD15" t="s">
        <v>245</v>
      </c>
      <c r="FE15" t="s">
        <v>246</v>
      </c>
      <c r="FF15" t="s">
        <v>247</v>
      </c>
      <c r="FG15" t="s">
        <v>248</v>
      </c>
      <c r="FH15" t="s">
        <v>249</v>
      </c>
      <c r="FI15" t="s">
        <v>250</v>
      </c>
      <c r="FJ15" t="s">
        <v>251</v>
      </c>
      <c r="FK15" t="s">
        <v>252</v>
      </c>
      <c r="FL15" t="s">
        <v>253</v>
      </c>
      <c r="FM15" t="s">
        <v>254</v>
      </c>
      <c r="FN15" t="s">
        <v>255</v>
      </c>
      <c r="FO15" t="s">
        <v>256</v>
      </c>
      <c r="FP15" t="s">
        <v>257</v>
      </c>
      <c r="FQ15" t="s">
        <v>258</v>
      </c>
      <c r="FR15" t="s">
        <v>259</v>
      </c>
      <c r="FS15" t="s">
        <v>260</v>
      </c>
      <c r="FT15" t="s">
        <v>261</v>
      </c>
      <c r="FU15" t="s">
        <v>262</v>
      </c>
      <c r="FV15" t="s">
        <v>263</v>
      </c>
      <c r="FW15" t="s">
        <v>264</v>
      </c>
      <c r="FX15" t="s">
        <v>265</v>
      </c>
      <c r="FY15" t="s">
        <v>266</v>
      </c>
      <c r="FZ15" t="s">
        <v>267</v>
      </c>
      <c r="GA15" t="s">
        <v>268</v>
      </c>
      <c r="GB15" t="s">
        <v>269</v>
      </c>
      <c r="GC15" t="s">
        <v>270</v>
      </c>
      <c r="GD15" t="s">
        <v>271</v>
      </c>
      <c r="GE15" t="s">
        <v>272</v>
      </c>
      <c r="GF15" t="s">
        <v>273</v>
      </c>
      <c r="GG15" t="s">
        <v>274</v>
      </c>
      <c r="GH15" t="s">
        <v>275</v>
      </c>
      <c r="GI15" t="s">
        <v>276</v>
      </c>
      <c r="GJ15" t="s">
        <v>277</v>
      </c>
      <c r="GK15" t="s">
        <v>278</v>
      </c>
      <c r="GL15" t="s">
        <v>279</v>
      </c>
      <c r="GM15" t="s">
        <v>280</v>
      </c>
      <c r="GN15" t="s">
        <v>281</v>
      </c>
      <c r="GO15" t="s">
        <v>282</v>
      </c>
      <c r="GP15" t="s">
        <v>283</v>
      </c>
      <c r="GQ15" t="s">
        <v>284</v>
      </c>
      <c r="GR15" t="s">
        <v>285</v>
      </c>
      <c r="GS15" t="s">
        <v>286</v>
      </c>
      <c r="GT15" t="s">
        <v>287</v>
      </c>
      <c r="GU15" t="s">
        <v>288</v>
      </c>
      <c r="GV15" t="s">
        <v>289</v>
      </c>
      <c r="GW15" t="s">
        <v>290</v>
      </c>
      <c r="GX15" t="s">
        <v>291</v>
      </c>
      <c r="GY15" t="s">
        <v>292</v>
      </c>
      <c r="GZ15" t="s">
        <v>293</v>
      </c>
      <c r="HA15" t="s">
        <v>294</v>
      </c>
      <c r="HB15" t="s">
        <v>295</v>
      </c>
      <c r="HC15" t="s">
        <v>296</v>
      </c>
      <c r="HD15" t="s">
        <v>297</v>
      </c>
      <c r="HE15" t="s">
        <v>298</v>
      </c>
      <c r="HF15" t="s">
        <v>299</v>
      </c>
      <c r="HG15" t="s">
        <v>300</v>
      </c>
      <c r="HH15" t="s">
        <v>301</v>
      </c>
      <c r="HI15" t="s">
        <v>302</v>
      </c>
      <c r="HJ15" t="s">
        <v>303</v>
      </c>
      <c r="HK15" t="s">
        <v>304</v>
      </c>
      <c r="HL15" t="s">
        <v>305</v>
      </c>
      <c r="HM15" t="s">
        <v>306</v>
      </c>
      <c r="HN15" t="s">
        <v>307</v>
      </c>
      <c r="HO15" t="s">
        <v>308</v>
      </c>
      <c r="HP15" t="s">
        <v>309</v>
      </c>
      <c r="HQ15" t="s">
        <v>310</v>
      </c>
      <c r="HR15" t="s">
        <v>311</v>
      </c>
      <c r="HS15" t="s">
        <v>312</v>
      </c>
      <c r="HT15" t="s">
        <v>313</v>
      </c>
      <c r="HU15" t="s">
        <v>314</v>
      </c>
      <c r="HV15" t="s">
        <v>315</v>
      </c>
      <c r="HW15" t="s">
        <v>316</v>
      </c>
      <c r="HX15" t="s">
        <v>317</v>
      </c>
      <c r="HY15" t="s">
        <v>318</v>
      </c>
      <c r="HZ15" t="s">
        <v>319</v>
      </c>
    </row>
    <row r="16" spans="1:234" x14ac:dyDescent="0.25">
      <c r="B16" t="s">
        <v>320</v>
      </c>
      <c r="C16" t="s">
        <v>320</v>
      </c>
      <c r="I16" t="s">
        <v>320</v>
      </c>
      <c r="J16" t="s">
        <v>321</v>
      </c>
      <c r="K16" t="s">
        <v>322</v>
      </c>
      <c r="L16" t="s">
        <v>323</v>
      </c>
      <c r="M16" t="s">
        <v>323</v>
      </c>
      <c r="N16" t="s">
        <v>182</v>
      </c>
      <c r="O16" t="s">
        <v>182</v>
      </c>
      <c r="P16" t="s">
        <v>321</v>
      </c>
      <c r="Q16" t="s">
        <v>321</v>
      </c>
      <c r="R16" t="s">
        <v>321</v>
      </c>
      <c r="S16" t="s">
        <v>321</v>
      </c>
      <c r="T16" t="s">
        <v>324</v>
      </c>
      <c r="U16" t="s">
        <v>325</v>
      </c>
      <c r="V16" t="s">
        <v>325</v>
      </c>
      <c r="W16" t="s">
        <v>326</v>
      </c>
      <c r="X16" t="s">
        <v>327</v>
      </c>
      <c r="Y16" t="s">
        <v>326</v>
      </c>
      <c r="Z16" t="s">
        <v>326</v>
      </c>
      <c r="AA16" t="s">
        <v>326</v>
      </c>
      <c r="AB16" t="s">
        <v>324</v>
      </c>
      <c r="AC16" t="s">
        <v>324</v>
      </c>
      <c r="AD16" t="s">
        <v>324</v>
      </c>
      <c r="AE16" t="s">
        <v>324</v>
      </c>
      <c r="AI16" t="s">
        <v>328</v>
      </c>
      <c r="AJ16" t="s">
        <v>327</v>
      </c>
      <c r="AL16" t="s">
        <v>327</v>
      </c>
      <c r="AM16" t="s">
        <v>328</v>
      </c>
      <c r="AS16" t="s">
        <v>322</v>
      </c>
      <c r="AY16" t="s">
        <v>322</v>
      </c>
      <c r="AZ16" t="s">
        <v>322</v>
      </c>
      <c r="BA16" t="s">
        <v>322</v>
      </c>
      <c r="BC16" t="s">
        <v>329</v>
      </c>
      <c r="BM16" t="s">
        <v>330</v>
      </c>
      <c r="BN16" t="s">
        <v>330</v>
      </c>
      <c r="BO16" t="s">
        <v>330</v>
      </c>
      <c r="BP16" t="s">
        <v>322</v>
      </c>
      <c r="BR16" t="s">
        <v>331</v>
      </c>
      <c r="BU16" t="s">
        <v>330</v>
      </c>
      <c r="BZ16" t="s">
        <v>320</v>
      </c>
      <c r="CA16" t="s">
        <v>320</v>
      </c>
      <c r="CB16" t="s">
        <v>320</v>
      </c>
      <c r="CC16" t="s">
        <v>320</v>
      </c>
      <c r="CD16" t="s">
        <v>322</v>
      </c>
      <c r="CE16" t="s">
        <v>322</v>
      </c>
      <c r="CG16" t="s">
        <v>332</v>
      </c>
      <c r="CH16" t="s">
        <v>333</v>
      </c>
      <c r="CK16" t="s">
        <v>320</v>
      </c>
      <c r="CL16" t="s">
        <v>323</v>
      </c>
      <c r="CM16" t="s">
        <v>323</v>
      </c>
      <c r="CN16" t="s">
        <v>334</v>
      </c>
      <c r="CO16" t="s">
        <v>334</v>
      </c>
      <c r="CP16" t="s">
        <v>328</v>
      </c>
      <c r="CQ16" t="s">
        <v>326</v>
      </c>
      <c r="CR16" t="s">
        <v>326</v>
      </c>
      <c r="CS16" t="s">
        <v>325</v>
      </c>
      <c r="CT16" t="s">
        <v>325</v>
      </c>
      <c r="CU16" t="s">
        <v>325</v>
      </c>
      <c r="CV16" t="s">
        <v>325</v>
      </c>
      <c r="CW16" t="s">
        <v>325</v>
      </c>
      <c r="CX16" t="s">
        <v>335</v>
      </c>
      <c r="CY16" t="s">
        <v>322</v>
      </c>
      <c r="CZ16" t="s">
        <v>322</v>
      </c>
      <c r="DA16" t="s">
        <v>323</v>
      </c>
      <c r="DB16" t="s">
        <v>323</v>
      </c>
      <c r="DC16" t="s">
        <v>323</v>
      </c>
      <c r="DD16" t="s">
        <v>334</v>
      </c>
      <c r="DE16" t="s">
        <v>323</v>
      </c>
      <c r="DF16" t="s">
        <v>323</v>
      </c>
      <c r="DG16" t="s">
        <v>334</v>
      </c>
      <c r="DH16" t="s">
        <v>334</v>
      </c>
      <c r="DI16" t="s">
        <v>326</v>
      </c>
      <c r="DJ16" t="s">
        <v>326</v>
      </c>
      <c r="DK16" t="s">
        <v>325</v>
      </c>
      <c r="DL16" t="s">
        <v>325</v>
      </c>
      <c r="DM16" t="s">
        <v>322</v>
      </c>
      <c r="DR16" t="s">
        <v>322</v>
      </c>
      <c r="DU16" t="s">
        <v>325</v>
      </c>
      <c r="DV16" t="s">
        <v>325</v>
      </c>
      <c r="DW16" t="s">
        <v>325</v>
      </c>
      <c r="DX16" t="s">
        <v>325</v>
      </c>
      <c r="DY16" t="s">
        <v>325</v>
      </c>
      <c r="DZ16" t="s">
        <v>322</v>
      </c>
      <c r="EA16" t="s">
        <v>322</v>
      </c>
      <c r="EB16" t="s">
        <v>322</v>
      </c>
      <c r="EC16" t="s">
        <v>320</v>
      </c>
      <c r="EE16" t="s">
        <v>336</v>
      </c>
      <c r="EF16" t="s">
        <v>336</v>
      </c>
      <c r="EH16" t="s">
        <v>320</v>
      </c>
      <c r="EI16" t="s">
        <v>337</v>
      </c>
      <c r="EL16" t="s">
        <v>338</v>
      </c>
      <c r="EM16" t="s">
        <v>339</v>
      </c>
      <c r="EN16" t="s">
        <v>338</v>
      </c>
      <c r="EO16" t="s">
        <v>339</v>
      </c>
      <c r="EP16" t="s">
        <v>327</v>
      </c>
      <c r="EQ16" t="s">
        <v>327</v>
      </c>
      <c r="ER16" t="s">
        <v>322</v>
      </c>
      <c r="ES16" t="s">
        <v>340</v>
      </c>
      <c r="ET16" t="s">
        <v>322</v>
      </c>
      <c r="EV16" t="s">
        <v>321</v>
      </c>
      <c r="EW16" t="s">
        <v>341</v>
      </c>
      <c r="EX16" t="s">
        <v>321</v>
      </c>
      <c r="FC16" t="s">
        <v>342</v>
      </c>
      <c r="FD16" t="s">
        <v>342</v>
      </c>
      <c r="FQ16" t="s">
        <v>342</v>
      </c>
      <c r="FR16" t="s">
        <v>342</v>
      </c>
      <c r="FS16" t="s">
        <v>343</v>
      </c>
      <c r="FT16" t="s">
        <v>343</v>
      </c>
      <c r="FU16" t="s">
        <v>325</v>
      </c>
      <c r="FV16" t="s">
        <v>325</v>
      </c>
      <c r="FW16" t="s">
        <v>327</v>
      </c>
      <c r="FX16" t="s">
        <v>325</v>
      </c>
      <c r="FY16" t="s">
        <v>334</v>
      </c>
      <c r="FZ16" t="s">
        <v>327</v>
      </c>
      <c r="GA16" t="s">
        <v>327</v>
      </c>
      <c r="GC16" t="s">
        <v>342</v>
      </c>
      <c r="GD16" t="s">
        <v>342</v>
      </c>
      <c r="GE16" t="s">
        <v>342</v>
      </c>
      <c r="GF16" t="s">
        <v>342</v>
      </c>
      <c r="GG16" t="s">
        <v>342</v>
      </c>
      <c r="GH16" t="s">
        <v>342</v>
      </c>
      <c r="GI16" t="s">
        <v>342</v>
      </c>
      <c r="GJ16" t="s">
        <v>344</v>
      </c>
      <c r="GK16" t="s">
        <v>345</v>
      </c>
      <c r="GL16" t="s">
        <v>345</v>
      </c>
      <c r="GM16" t="s">
        <v>345</v>
      </c>
      <c r="GN16" t="s">
        <v>342</v>
      </c>
      <c r="GO16" t="s">
        <v>342</v>
      </c>
      <c r="GP16" t="s">
        <v>342</v>
      </c>
      <c r="GQ16" t="s">
        <v>342</v>
      </c>
      <c r="GR16" t="s">
        <v>342</v>
      </c>
      <c r="GS16" t="s">
        <v>342</v>
      </c>
      <c r="GT16" t="s">
        <v>342</v>
      </c>
      <c r="GU16" t="s">
        <v>342</v>
      </c>
      <c r="GV16" t="s">
        <v>342</v>
      </c>
      <c r="GW16" t="s">
        <v>342</v>
      </c>
      <c r="GX16" t="s">
        <v>342</v>
      </c>
      <c r="GY16" t="s">
        <v>342</v>
      </c>
      <c r="HF16" t="s">
        <v>342</v>
      </c>
      <c r="HG16" t="s">
        <v>327</v>
      </c>
      <c r="HH16" t="s">
        <v>327</v>
      </c>
      <c r="HI16" t="s">
        <v>338</v>
      </c>
      <c r="HJ16" t="s">
        <v>339</v>
      </c>
      <c r="HL16" t="s">
        <v>328</v>
      </c>
      <c r="HM16" t="s">
        <v>328</v>
      </c>
      <c r="HN16" t="s">
        <v>325</v>
      </c>
      <c r="HO16" t="s">
        <v>325</v>
      </c>
      <c r="HP16" t="s">
        <v>325</v>
      </c>
      <c r="HQ16" t="s">
        <v>325</v>
      </c>
      <c r="HR16" t="s">
        <v>325</v>
      </c>
      <c r="HS16" t="s">
        <v>327</v>
      </c>
      <c r="HT16" t="s">
        <v>327</v>
      </c>
      <c r="HU16" t="s">
        <v>327</v>
      </c>
      <c r="HV16" t="s">
        <v>325</v>
      </c>
      <c r="HW16" t="s">
        <v>323</v>
      </c>
      <c r="HX16" t="s">
        <v>334</v>
      </c>
      <c r="HY16" t="s">
        <v>327</v>
      </c>
      <c r="HZ16" t="s">
        <v>327</v>
      </c>
    </row>
    <row r="17" spans="1:234" x14ac:dyDescent="0.25">
      <c r="A17">
        <v>1</v>
      </c>
      <c r="B17">
        <v>1566747724.5</v>
      </c>
      <c r="C17">
        <v>1479.4000000953699</v>
      </c>
      <c r="D17" t="s">
        <v>357</v>
      </c>
      <c r="E17" t="s">
        <v>358</v>
      </c>
      <c r="F17" t="s">
        <v>346</v>
      </c>
      <c r="G17" t="s">
        <v>347</v>
      </c>
      <c r="H17" t="s">
        <v>348</v>
      </c>
      <c r="I17">
        <v>1566747724.5</v>
      </c>
      <c r="J17">
        <f t="shared" ref="J17:J28" si="0">CP17*AK17*(CN17-CO17)/(100*CH17*(1000-AK17*CN17))</f>
        <v>3.6322551680039107E-3</v>
      </c>
      <c r="K17">
        <f t="shared" ref="K17:K28" si="1">CP17*AK17*(CM17-CL17*(1000-AK17*CO17)/(1000-AK17*CN17))/(100*CH17)</f>
        <v>35.608263470361806</v>
      </c>
      <c r="L17">
        <f t="shared" ref="L17:L28" si="2">CL17 - IF(AK17&gt;1, K17*CH17*100/(AM17*CX17), 0)</f>
        <v>355.72500000000002</v>
      </c>
      <c r="M17">
        <f t="shared" ref="M17:M28" si="3">((S17-J17/2)*L17-K17)/(S17+J17/2)</f>
        <v>88.875596759364328</v>
      </c>
      <c r="N17">
        <f t="shared" ref="N17:N28" si="4">M17*(CQ17+CR17)/1000</f>
        <v>8.8879826882267672</v>
      </c>
      <c r="O17">
        <f t="shared" ref="O17:O28" si="5">(CL17 - IF(AK17&gt;1, K17*CH17*100/(AM17*CX17), 0))*(CQ17+CR17)/1000</f>
        <v>35.574193108709999</v>
      </c>
      <c r="P17">
        <f t="shared" ref="P17:P28" si="6">2/((1/R17-1/Q17)+SIGN(R17)*SQRT((1/R17-1/Q17)*(1/R17-1/Q17) + 4*CI17/((CI17+1)*(CI17+1))*(2*1/R17*1/Q17-1/Q17*1/Q17)))</f>
        <v>0.22881907641463972</v>
      </c>
      <c r="Q17">
        <f t="shared" ref="Q17:Q28" si="7">AH17+AG17*CH17+AF17*CH17*CH17</f>
        <v>2.2605777122198267</v>
      </c>
      <c r="R17">
        <f t="shared" ref="R17:R28" si="8">J17*(1000-(1000*0.61365*EXP(17.502*V17/(240.97+V17))/(CQ17+CR17)+CN17)/2)/(1000*0.61365*EXP(17.502*V17/(240.97+V17))/(CQ17+CR17)-CN17)</f>
        <v>0.21668635711074227</v>
      </c>
      <c r="S17">
        <f t="shared" ref="S17:S28" si="9">1/((CI17+1)/(P17/1.6)+1/(Q17/1.37)) + CI17/((CI17+1)/(P17/1.6) + CI17/(Q17/1.37))</f>
        <v>0.13646541620766439</v>
      </c>
      <c r="T17">
        <f t="shared" ref="T17:T28" si="10">(CE17*CG17)</f>
        <v>330.39585301885006</v>
      </c>
      <c r="U17">
        <f t="shared" ref="U17:U28" si="11">(CS17+(T17+2*0.95*0.0000000567*(((CS17+$B$7)+273)^4-(CS17+273)^4)-44100*J17)/(1.84*29.3*Q17+8*0.95*0.0000000567*(CS17+273)^3))</f>
        <v>27.858701395020528</v>
      </c>
      <c r="V17">
        <f t="shared" ref="V17:V28" si="12">($C$7*CT17+$D$7*CU17+$E$7*U17)</f>
        <v>26.904900000000001</v>
      </c>
      <c r="W17">
        <f t="shared" ref="W17:W28" si="13">0.61365*EXP(17.502*V17/(240.97+V17))</f>
        <v>3.5592171138608979</v>
      </c>
      <c r="X17">
        <f t="shared" ref="X17:X28" si="14">(Y17/Z17*100)</f>
        <v>55.228778323084718</v>
      </c>
      <c r="Y17">
        <f t="shared" ref="Y17:Y28" si="15">CN17*(CQ17+CR17)/1000</f>
        <v>1.9288618017369201</v>
      </c>
      <c r="Z17">
        <f t="shared" ref="Z17:Z28" si="16">0.61365*EXP(17.502*CS17/(240.97+CS17))</f>
        <v>3.4924940589002453</v>
      </c>
      <c r="AA17">
        <f t="shared" ref="AA17:AA28" si="17">(W17-CN17*(CQ17+CR17)/1000)</f>
        <v>1.6303553121239778</v>
      </c>
      <c r="AB17">
        <f t="shared" ref="AB17:AB28" si="18">(-J17*44100)</f>
        <v>-160.18245290897246</v>
      </c>
      <c r="AC17">
        <f t="shared" ref="AC17:AC28" si="19">2*29.3*Q17*0.92*(CS17-V17)</f>
        <v>-39.194120623776428</v>
      </c>
      <c r="AD17">
        <f t="shared" ref="AD17:AD28" si="20">2*0.95*0.0000000567*(((CS17+$B$7)+273)^4-(V17+273)^4)</f>
        <v>-3.7321986079113576</v>
      </c>
      <c r="AE17">
        <f t="shared" ref="AE17:AE28" si="21">T17+AD17+AB17+AC17</f>
        <v>127.28708087818981</v>
      </c>
      <c r="AF17">
        <v>-4.1469122421134097E-2</v>
      </c>
      <c r="AG17">
        <v>4.6552722812375699E-2</v>
      </c>
      <c r="AH17">
        <v>3.4741497825063998</v>
      </c>
      <c r="AI17">
        <v>0</v>
      </c>
      <c r="AJ17">
        <v>0</v>
      </c>
      <c r="AK17">
        <f t="shared" ref="AK17:AK28" si="22">IF(AI17*$H$13&gt;=AM17,1,(AM17/(AM17-AI17*$H$13)))</f>
        <v>1</v>
      </c>
      <c r="AL17">
        <f t="shared" ref="AL17:AL28" si="23">(AK17-1)*100</f>
        <v>0</v>
      </c>
      <c r="AM17">
        <f t="shared" ref="AM17:AM28" si="24">MAX(0,($B$13+$C$13*CX17)/(1+$D$13*CX17)*CQ17/(CS17+273)*$E$13)</f>
        <v>52951.094599623459</v>
      </c>
      <c r="AN17" t="s">
        <v>349</v>
      </c>
      <c r="AO17">
        <v>0</v>
      </c>
      <c r="AP17">
        <v>0</v>
      </c>
      <c r="AQ17">
        <f t="shared" ref="AQ17:AQ28" si="25">AP17-AO17</f>
        <v>0</v>
      </c>
      <c r="AR17" t="e">
        <f t="shared" ref="AR17:AR28" si="26">AQ17/AP17</f>
        <v>#DIV/0!</v>
      </c>
      <c r="AS17">
        <v>0</v>
      </c>
      <c r="AT17" t="s">
        <v>349</v>
      </c>
      <c r="AU17">
        <v>0</v>
      </c>
      <c r="AV17">
        <v>0</v>
      </c>
      <c r="AW17" t="e">
        <f t="shared" ref="AW17:AW28" si="27">1-AU17/AV17</f>
        <v>#DIV/0!</v>
      </c>
      <c r="AX17">
        <v>0.5</v>
      </c>
      <c r="AY17">
        <f t="shared" ref="AY17:AY28" si="28">CE17</f>
        <v>1685.8169995810078</v>
      </c>
      <c r="AZ17">
        <f t="shared" ref="AZ17:AZ28" si="29">K17</f>
        <v>35.608263470361806</v>
      </c>
      <c r="BA17" t="e">
        <f t="shared" ref="BA17:BA28" si="30">AW17*AX17*AY17</f>
        <v>#DIV/0!</v>
      </c>
      <c r="BB17" t="e">
        <f t="shared" ref="BB17:BB28" si="31">BG17/AV17</f>
        <v>#DIV/0!</v>
      </c>
      <c r="BC17">
        <f t="shared" ref="BC17:BC28" si="32">(AZ17-AS17)/AY17</f>
        <v>2.1122259105947956E-2</v>
      </c>
      <c r="BD17" t="e">
        <f t="shared" ref="BD17:BD28" si="33">(AP17-AV17)/AV17</f>
        <v>#DIV/0!</v>
      </c>
      <c r="BE17" t="s">
        <v>349</v>
      </c>
      <c r="BF17">
        <v>0</v>
      </c>
      <c r="BG17">
        <f t="shared" ref="BG17:BG28" si="34">AV17-BF17</f>
        <v>0</v>
      </c>
      <c r="BH17" t="e">
        <f t="shared" ref="BH17:BH28" si="35">(AV17-AU17)/(AV17-BF17)</f>
        <v>#DIV/0!</v>
      </c>
      <c r="BI17" t="e">
        <f t="shared" ref="BI17:BI28" si="36">(AP17-AV17)/(AP17-BF17)</f>
        <v>#DIV/0!</v>
      </c>
      <c r="BJ17" t="e">
        <f t="shared" ref="BJ17:BJ28" si="37">(AV17-AU17)/(AV17-AO17)</f>
        <v>#DIV/0!</v>
      </c>
      <c r="BK17" t="e">
        <f t="shared" ref="BK17:BK28" si="38">(AP17-AV17)/(AP17-AO17)</f>
        <v>#DIV/0!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f t="shared" ref="CD17:CD28" si="39">$B$11*CY17+$C$11*CZ17+$F$11*DM17</f>
        <v>1999.8</v>
      </c>
      <c r="CE17">
        <f t="shared" ref="CE17:CE28" si="40">CD17*CF17</f>
        <v>1685.8169995810078</v>
      </c>
      <c r="CF17">
        <f t="shared" ref="CF17:CF28" si="41">($B$11*$D$9+$C$11*$D$9+$F$11*((DZ17+DR17)/MAX(DZ17+DR17+EA17, 0.1)*$I$9+EA17/MAX(DZ17+DR17+EA17, 0.1)*$J$9))/($B$11+$C$11+$F$11)</f>
        <v>0.84299279907041103</v>
      </c>
      <c r="CG17">
        <f t="shared" ref="CG17:CG28" si="42">($B$11*$K$9+$C$11*$K$9+$F$11*((DZ17+DR17)/MAX(DZ17+DR17+EA17, 0.1)*$P$9+EA17/MAX(DZ17+DR17+EA17, 0.1)*$Q$9))/($B$11+$C$11+$F$11)</f>
        <v>0.19598559814082223</v>
      </c>
      <c r="CH17">
        <v>6</v>
      </c>
      <c r="CI17">
        <v>0.5</v>
      </c>
      <c r="CJ17" t="s">
        <v>350</v>
      </c>
      <c r="CK17">
        <v>1566747724.5</v>
      </c>
      <c r="CL17">
        <v>355.72500000000002</v>
      </c>
      <c r="CM17">
        <v>400.00400000000002</v>
      </c>
      <c r="CN17">
        <v>19.287700000000001</v>
      </c>
      <c r="CO17">
        <v>15.013199999999999</v>
      </c>
      <c r="CP17">
        <v>500.01600000000002</v>
      </c>
      <c r="CQ17">
        <v>99.904899999999998</v>
      </c>
      <c r="CR17">
        <v>9.9859600000000007E-2</v>
      </c>
      <c r="CS17">
        <v>26.583300000000001</v>
      </c>
      <c r="CT17">
        <v>26.904900000000001</v>
      </c>
      <c r="CU17">
        <v>999.9</v>
      </c>
      <c r="CV17">
        <v>0</v>
      </c>
      <c r="CW17">
        <v>0</v>
      </c>
      <c r="CX17">
        <v>10010</v>
      </c>
      <c r="CY17">
        <v>0</v>
      </c>
      <c r="CZ17">
        <v>424.072</v>
      </c>
      <c r="DA17">
        <v>-44.278500000000001</v>
      </c>
      <c r="DB17">
        <v>362.72199999999998</v>
      </c>
      <c r="DC17">
        <v>406.101</v>
      </c>
      <c r="DD17">
        <v>4.27447</v>
      </c>
      <c r="DE17">
        <v>332.34300000000002</v>
      </c>
      <c r="DF17">
        <v>400.00400000000002</v>
      </c>
      <c r="DG17">
        <v>19.245699999999999</v>
      </c>
      <c r="DH17">
        <v>15.013199999999999</v>
      </c>
      <c r="DI17">
        <v>1.9269400000000001</v>
      </c>
      <c r="DJ17">
        <v>1.4999</v>
      </c>
      <c r="DK17">
        <v>16.856400000000001</v>
      </c>
      <c r="DL17">
        <v>12.9671</v>
      </c>
      <c r="DM17">
        <v>1999.8</v>
      </c>
      <c r="DN17">
        <v>0.89998800000000001</v>
      </c>
      <c r="DO17">
        <v>0.100012</v>
      </c>
      <c r="DP17">
        <v>0</v>
      </c>
      <c r="DQ17">
        <v>766.63</v>
      </c>
      <c r="DR17">
        <v>5.00014</v>
      </c>
      <c r="DS17">
        <v>16905</v>
      </c>
      <c r="DT17">
        <v>16921.099999999999</v>
      </c>
      <c r="DU17">
        <v>45.375</v>
      </c>
      <c r="DV17">
        <v>45.936999999999998</v>
      </c>
      <c r="DW17">
        <v>45.811999999999998</v>
      </c>
      <c r="DX17">
        <v>45.186999999999998</v>
      </c>
      <c r="DY17">
        <v>47.061999999999998</v>
      </c>
      <c r="DZ17">
        <v>1795.3</v>
      </c>
      <c r="EA17">
        <v>199.5</v>
      </c>
      <c r="EB17">
        <v>0</v>
      </c>
      <c r="EC17">
        <v>1566747691.3</v>
      </c>
      <c r="ED17">
        <v>766.71557692307704</v>
      </c>
      <c r="EE17">
        <v>-0.74635896444141703</v>
      </c>
      <c r="EF17">
        <v>-15.3606838195081</v>
      </c>
      <c r="EG17">
        <v>16901.4115384615</v>
      </c>
      <c r="EH17">
        <v>15</v>
      </c>
      <c r="EI17">
        <v>1566747683.5</v>
      </c>
      <c r="EJ17" t="s">
        <v>359</v>
      </c>
      <c r="EK17">
        <v>3</v>
      </c>
      <c r="EL17">
        <v>23.382000000000001</v>
      </c>
      <c r="EM17">
        <v>4.2000000000000003E-2</v>
      </c>
      <c r="EN17">
        <v>400</v>
      </c>
      <c r="EO17">
        <v>15</v>
      </c>
      <c r="EP17">
        <v>0.05</v>
      </c>
      <c r="EQ17">
        <v>0.02</v>
      </c>
      <c r="ER17">
        <v>35.550690170191103</v>
      </c>
      <c r="ES17">
        <v>-0.20185541598600301</v>
      </c>
      <c r="ET17">
        <v>5.6404939487159099E-2</v>
      </c>
      <c r="EU17">
        <v>1</v>
      </c>
      <c r="EV17">
        <v>0.231798543007467</v>
      </c>
      <c r="EW17">
        <v>-3.5481707365856699E-4</v>
      </c>
      <c r="EX17">
        <v>4.8081396501821003E-3</v>
      </c>
      <c r="EY17">
        <v>1</v>
      </c>
      <c r="EZ17">
        <v>2</v>
      </c>
      <c r="FA17">
        <v>2</v>
      </c>
      <c r="FB17" t="s">
        <v>351</v>
      </c>
      <c r="FC17">
        <v>2.91499</v>
      </c>
      <c r="FD17">
        <v>2.7246700000000001</v>
      </c>
      <c r="FE17">
        <v>8.0360299999999996E-2</v>
      </c>
      <c r="FF17">
        <v>9.2032799999999998E-2</v>
      </c>
      <c r="FG17">
        <v>9.8083000000000004E-2</v>
      </c>
      <c r="FH17">
        <v>8.0854800000000004E-2</v>
      </c>
      <c r="FI17">
        <v>24281.7</v>
      </c>
      <c r="FJ17">
        <v>22025.8</v>
      </c>
      <c r="FK17">
        <v>24373.9</v>
      </c>
      <c r="FL17">
        <v>22908.6</v>
      </c>
      <c r="FM17">
        <v>30892.7</v>
      </c>
      <c r="FN17">
        <v>29416.400000000001</v>
      </c>
      <c r="FO17">
        <v>35299.199999999997</v>
      </c>
      <c r="FP17">
        <v>33041.5</v>
      </c>
      <c r="FQ17">
        <v>2.0154299999999998</v>
      </c>
      <c r="FR17">
        <v>1.8988499999999999</v>
      </c>
      <c r="FS17">
        <v>0.128195</v>
      </c>
      <c r="FT17">
        <v>0</v>
      </c>
      <c r="FU17">
        <v>24.804500000000001</v>
      </c>
      <c r="FV17">
        <v>999.9</v>
      </c>
      <c r="FW17">
        <v>49.664000000000001</v>
      </c>
      <c r="FX17">
        <v>28.952999999999999</v>
      </c>
      <c r="FY17">
        <v>19.9389</v>
      </c>
      <c r="FZ17">
        <v>60.391800000000003</v>
      </c>
      <c r="GA17">
        <v>27.0593</v>
      </c>
      <c r="GB17">
        <v>1</v>
      </c>
      <c r="GC17">
        <v>8.9700199999999994E-2</v>
      </c>
      <c r="GD17">
        <v>0.81272299999999997</v>
      </c>
      <c r="GE17">
        <v>20.193000000000001</v>
      </c>
      <c r="GF17">
        <v>5.2517300000000002</v>
      </c>
      <c r="GG17">
        <v>12.0502</v>
      </c>
      <c r="GH17">
        <v>4.9816500000000001</v>
      </c>
      <c r="GI17">
        <v>3.30003</v>
      </c>
      <c r="GJ17">
        <v>421.9</v>
      </c>
      <c r="GK17">
        <v>9999</v>
      </c>
      <c r="GL17">
        <v>9999</v>
      </c>
      <c r="GM17">
        <v>9999</v>
      </c>
      <c r="GN17">
        <v>1.87923</v>
      </c>
      <c r="GO17">
        <v>1.87707</v>
      </c>
      <c r="GP17">
        <v>1.87456</v>
      </c>
      <c r="GQ17">
        <v>1.875</v>
      </c>
      <c r="GR17">
        <v>1.87531</v>
      </c>
      <c r="GS17">
        <v>1.8741699999999999</v>
      </c>
      <c r="GT17">
        <v>1.8710500000000001</v>
      </c>
      <c r="GU17">
        <v>1.8754900000000001</v>
      </c>
      <c r="GV17" t="s">
        <v>352</v>
      </c>
      <c r="GW17" t="s">
        <v>19</v>
      </c>
      <c r="GX17" t="s">
        <v>19</v>
      </c>
      <c r="GY17" t="s">
        <v>19</v>
      </c>
      <c r="GZ17" t="s">
        <v>353</v>
      </c>
      <c r="HA17" t="s">
        <v>354</v>
      </c>
      <c r="HB17" t="s">
        <v>355</v>
      </c>
      <c r="HC17" t="s">
        <v>355</v>
      </c>
      <c r="HD17" t="s">
        <v>355</v>
      </c>
      <c r="HE17" t="s">
        <v>355</v>
      </c>
      <c r="HF17">
        <v>0</v>
      </c>
      <c r="HG17">
        <v>100</v>
      </c>
      <c r="HH17">
        <v>100</v>
      </c>
      <c r="HI17">
        <v>23.382000000000001</v>
      </c>
      <c r="HJ17">
        <v>4.2000000000000003E-2</v>
      </c>
      <c r="HK17">
        <v>2</v>
      </c>
      <c r="HL17">
        <v>507.274</v>
      </c>
      <c r="HM17">
        <v>500.15600000000001</v>
      </c>
      <c r="HN17">
        <v>23.4648</v>
      </c>
      <c r="HO17">
        <v>28.331600000000002</v>
      </c>
      <c r="HP17">
        <v>29.999500000000001</v>
      </c>
      <c r="HQ17">
        <v>28.407299999999999</v>
      </c>
      <c r="HR17">
        <v>28.3979</v>
      </c>
      <c r="HS17">
        <v>20.033000000000001</v>
      </c>
      <c r="HT17">
        <v>30.697800000000001</v>
      </c>
      <c r="HU17">
        <v>0</v>
      </c>
      <c r="HV17">
        <v>23.526900000000001</v>
      </c>
      <c r="HW17">
        <v>400</v>
      </c>
      <c r="HX17">
        <v>14.9457</v>
      </c>
      <c r="HY17">
        <v>101.328</v>
      </c>
      <c r="HZ17">
        <v>101.574</v>
      </c>
    </row>
    <row r="18" spans="1:234" x14ac:dyDescent="0.25">
      <c r="A18">
        <v>2</v>
      </c>
      <c r="B18">
        <v>1566747845</v>
      </c>
      <c r="C18">
        <v>1599.9000000953699</v>
      </c>
      <c r="D18" t="s">
        <v>360</v>
      </c>
      <c r="E18" t="s">
        <v>361</v>
      </c>
      <c r="F18" t="s">
        <v>346</v>
      </c>
      <c r="G18" t="s">
        <v>347</v>
      </c>
      <c r="H18" t="s">
        <v>348</v>
      </c>
      <c r="I18">
        <v>1566747845</v>
      </c>
      <c r="J18">
        <f t="shared" si="0"/>
        <v>3.9602946640109448E-3</v>
      </c>
      <c r="K18">
        <f t="shared" si="1"/>
        <v>29.460848738040955</v>
      </c>
      <c r="L18">
        <f t="shared" si="2"/>
        <v>263.41399999999999</v>
      </c>
      <c r="M18">
        <f t="shared" si="3"/>
        <v>63.918874136191633</v>
      </c>
      <c r="N18">
        <f t="shared" si="4"/>
        <v>6.3922031089385216</v>
      </c>
      <c r="O18">
        <f t="shared" si="5"/>
        <v>26.342701001745997</v>
      </c>
      <c r="P18">
        <f t="shared" si="6"/>
        <v>0.25438811664566136</v>
      </c>
      <c r="Q18">
        <f t="shared" si="7"/>
        <v>2.2548234338008468</v>
      </c>
      <c r="R18">
        <f t="shared" si="8"/>
        <v>0.23945154941437619</v>
      </c>
      <c r="S18">
        <f t="shared" si="9"/>
        <v>0.15092607363246702</v>
      </c>
      <c r="T18">
        <f t="shared" si="10"/>
        <v>330.44213182474681</v>
      </c>
      <c r="U18">
        <f t="shared" si="11"/>
        <v>28.023894546935075</v>
      </c>
      <c r="V18">
        <f t="shared" si="12"/>
        <v>26.913399999999999</v>
      </c>
      <c r="W18">
        <f t="shared" si="13"/>
        <v>3.560995617356582</v>
      </c>
      <c r="X18">
        <f t="shared" si="14"/>
        <v>55.024634512823823</v>
      </c>
      <c r="Y18">
        <f t="shared" si="15"/>
        <v>1.9526064344688998</v>
      </c>
      <c r="Z18">
        <f t="shared" si="16"/>
        <v>3.5486040966139138</v>
      </c>
      <c r="AA18">
        <f t="shared" si="17"/>
        <v>1.6083891828876822</v>
      </c>
      <c r="AB18">
        <f t="shared" si="18"/>
        <v>-174.64899468288266</v>
      </c>
      <c r="AC18">
        <f t="shared" si="19"/>
        <v>-7.2086290291101678</v>
      </c>
      <c r="AD18">
        <f t="shared" si="20"/>
        <v>-0.68914426725674693</v>
      </c>
      <c r="AE18">
        <f t="shared" si="21"/>
        <v>147.89536384549726</v>
      </c>
      <c r="AF18">
        <v>-4.1313727212814698E-2</v>
      </c>
      <c r="AG18">
        <v>4.6378278077669297E-2</v>
      </c>
      <c r="AH18">
        <v>3.4638479449961599</v>
      </c>
      <c r="AI18">
        <v>0</v>
      </c>
      <c r="AJ18">
        <v>0</v>
      </c>
      <c r="AK18">
        <f t="shared" si="22"/>
        <v>1</v>
      </c>
      <c r="AL18">
        <f t="shared" si="23"/>
        <v>0</v>
      </c>
      <c r="AM18">
        <f t="shared" si="24"/>
        <v>52713.076462313904</v>
      </c>
      <c r="AN18" t="s">
        <v>349</v>
      </c>
      <c r="AO18">
        <v>0</v>
      </c>
      <c r="AP18">
        <v>0</v>
      </c>
      <c r="AQ18">
        <f t="shared" si="25"/>
        <v>0</v>
      </c>
      <c r="AR18" t="e">
        <f t="shared" si="26"/>
        <v>#DIV/0!</v>
      </c>
      <c r="AS18">
        <v>0</v>
      </c>
      <c r="AT18" t="s">
        <v>349</v>
      </c>
      <c r="AU18">
        <v>0</v>
      </c>
      <c r="AV18">
        <v>0</v>
      </c>
      <c r="AW18" t="e">
        <f t="shared" si="27"/>
        <v>#DIV/0!</v>
      </c>
      <c r="AX18">
        <v>0.5</v>
      </c>
      <c r="AY18">
        <f t="shared" si="28"/>
        <v>1686.0605995810688</v>
      </c>
      <c r="AZ18">
        <f t="shared" si="29"/>
        <v>29.460848738040955</v>
      </c>
      <c r="BA18" t="e">
        <f t="shared" si="30"/>
        <v>#DIV/0!</v>
      </c>
      <c r="BB18" t="e">
        <f t="shared" si="31"/>
        <v>#DIV/0!</v>
      </c>
      <c r="BC18">
        <f t="shared" si="32"/>
        <v>1.7473184976483654E-2</v>
      </c>
      <c r="BD18" t="e">
        <f t="shared" si="33"/>
        <v>#DIV/0!</v>
      </c>
      <c r="BE18" t="s">
        <v>349</v>
      </c>
      <c r="BF18">
        <v>0</v>
      </c>
      <c r="BG18">
        <f t="shared" si="34"/>
        <v>0</v>
      </c>
      <c r="BH18" t="e">
        <f t="shared" si="35"/>
        <v>#DIV/0!</v>
      </c>
      <c r="BI18" t="e">
        <f t="shared" si="36"/>
        <v>#DIV/0!</v>
      </c>
      <c r="BJ18" t="e">
        <f t="shared" si="37"/>
        <v>#DIV/0!</v>
      </c>
      <c r="BK18" t="e">
        <f t="shared" si="38"/>
        <v>#DIV/0!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f t="shared" si="39"/>
        <v>2000.09</v>
      </c>
      <c r="CE18">
        <f t="shared" si="40"/>
        <v>1686.0605995810688</v>
      </c>
      <c r="CF18">
        <f t="shared" si="41"/>
        <v>0.84299236513410336</v>
      </c>
      <c r="CG18">
        <f t="shared" si="42"/>
        <v>0.19598473026820681</v>
      </c>
      <c r="CH18">
        <v>6</v>
      </c>
      <c r="CI18">
        <v>0.5</v>
      </c>
      <c r="CJ18" t="s">
        <v>350</v>
      </c>
      <c r="CK18">
        <v>1566747845</v>
      </c>
      <c r="CL18">
        <v>263.41399999999999</v>
      </c>
      <c r="CM18">
        <v>300.01600000000002</v>
      </c>
      <c r="CN18">
        <v>19.525099999999998</v>
      </c>
      <c r="CO18">
        <v>14.8659</v>
      </c>
      <c r="CP18">
        <v>500.03899999999999</v>
      </c>
      <c r="CQ18">
        <v>99.904799999999994</v>
      </c>
      <c r="CR18">
        <v>0.10013900000000001</v>
      </c>
      <c r="CS18">
        <v>26.854099999999999</v>
      </c>
      <c r="CT18">
        <v>26.913399999999999</v>
      </c>
      <c r="CU18">
        <v>999.9</v>
      </c>
      <c r="CV18">
        <v>0</v>
      </c>
      <c r="CW18">
        <v>0</v>
      </c>
      <c r="CX18">
        <v>9972.5</v>
      </c>
      <c r="CY18">
        <v>0</v>
      </c>
      <c r="CZ18">
        <v>511.654</v>
      </c>
      <c r="DA18">
        <v>-36.601999999999997</v>
      </c>
      <c r="DB18">
        <v>268.66000000000003</v>
      </c>
      <c r="DC18">
        <v>304.54399999999998</v>
      </c>
      <c r="DD18">
        <v>4.6592200000000004</v>
      </c>
      <c r="DE18">
        <v>242.25299999999999</v>
      </c>
      <c r="DF18">
        <v>300.01600000000002</v>
      </c>
      <c r="DG18">
        <v>19.4801</v>
      </c>
      <c r="DH18">
        <v>14.8659</v>
      </c>
      <c r="DI18">
        <v>1.95065</v>
      </c>
      <c r="DJ18">
        <v>1.4851700000000001</v>
      </c>
      <c r="DK18">
        <v>17.049299999999999</v>
      </c>
      <c r="DL18">
        <v>12.8163</v>
      </c>
      <c r="DM18">
        <v>2000.09</v>
      </c>
      <c r="DN18">
        <v>0.90000500000000005</v>
      </c>
      <c r="DO18">
        <v>9.9994899999999998E-2</v>
      </c>
      <c r="DP18">
        <v>0</v>
      </c>
      <c r="DQ18">
        <v>763.89400000000001</v>
      </c>
      <c r="DR18">
        <v>5.00014</v>
      </c>
      <c r="DS18">
        <v>16959.900000000001</v>
      </c>
      <c r="DT18">
        <v>16923.599999999999</v>
      </c>
      <c r="DU18">
        <v>44.936999999999998</v>
      </c>
      <c r="DV18">
        <v>45.25</v>
      </c>
      <c r="DW18">
        <v>45.436999999999998</v>
      </c>
      <c r="DX18">
        <v>44.5</v>
      </c>
      <c r="DY18">
        <v>46.625</v>
      </c>
      <c r="DZ18">
        <v>1795.59</v>
      </c>
      <c r="EA18">
        <v>199.5</v>
      </c>
      <c r="EB18">
        <v>0</v>
      </c>
      <c r="EC18">
        <v>1566747811.9000001</v>
      </c>
      <c r="ED18">
        <v>764.25684615384603</v>
      </c>
      <c r="EE18">
        <v>-1.9470769277545199</v>
      </c>
      <c r="EF18">
        <v>-147.98290593814701</v>
      </c>
      <c r="EG18">
        <v>16975.5346153846</v>
      </c>
      <c r="EH18">
        <v>15</v>
      </c>
      <c r="EI18">
        <v>1566747793</v>
      </c>
      <c r="EJ18" t="s">
        <v>362</v>
      </c>
      <c r="EK18">
        <v>4</v>
      </c>
      <c r="EL18">
        <v>21.161000000000001</v>
      </c>
      <c r="EM18">
        <v>4.4999999999999998E-2</v>
      </c>
      <c r="EN18">
        <v>300</v>
      </c>
      <c r="EO18">
        <v>15</v>
      </c>
      <c r="EP18">
        <v>0.05</v>
      </c>
      <c r="EQ18">
        <v>0.02</v>
      </c>
      <c r="ER18">
        <v>29.040766435020899</v>
      </c>
      <c r="ES18">
        <v>1.6392364137344599</v>
      </c>
      <c r="ET18">
        <v>0.23424581382428999</v>
      </c>
      <c r="EU18">
        <v>0</v>
      </c>
      <c r="EV18">
        <v>0.25016860253809597</v>
      </c>
      <c r="EW18">
        <v>1.05071546365436E-2</v>
      </c>
      <c r="EX18">
        <v>1.8431171464812E-3</v>
      </c>
      <c r="EY18">
        <v>1</v>
      </c>
      <c r="EZ18">
        <v>1</v>
      </c>
      <c r="FA18">
        <v>2</v>
      </c>
      <c r="FB18" t="s">
        <v>356</v>
      </c>
      <c r="FC18">
        <v>2.9152399999999998</v>
      </c>
      <c r="FD18">
        <v>2.7246299999999999</v>
      </c>
      <c r="FE18">
        <v>6.19626E-2</v>
      </c>
      <c r="FF18">
        <v>7.3366000000000001E-2</v>
      </c>
      <c r="FG18">
        <v>9.8993100000000001E-2</v>
      </c>
      <c r="FH18">
        <v>8.03175E-2</v>
      </c>
      <c r="FI18">
        <v>24780.799999999999</v>
      </c>
      <c r="FJ18">
        <v>22490.5</v>
      </c>
      <c r="FK18">
        <v>24386.1</v>
      </c>
      <c r="FL18">
        <v>22919.5</v>
      </c>
      <c r="FM18">
        <v>30876.5</v>
      </c>
      <c r="FN18">
        <v>29446.9</v>
      </c>
      <c r="FO18">
        <v>35317.1</v>
      </c>
      <c r="FP18">
        <v>33056.6</v>
      </c>
      <c r="FQ18">
        <v>2.0189499999999998</v>
      </c>
      <c r="FR18">
        <v>1.9027000000000001</v>
      </c>
      <c r="FS18">
        <v>0.15163399999999999</v>
      </c>
      <c r="FT18">
        <v>0</v>
      </c>
      <c r="FU18">
        <v>24.4282</v>
      </c>
      <c r="FV18">
        <v>999.9</v>
      </c>
      <c r="FW18">
        <v>49.567</v>
      </c>
      <c r="FX18">
        <v>28.983000000000001</v>
      </c>
      <c r="FY18">
        <v>19.933900000000001</v>
      </c>
      <c r="FZ18">
        <v>60.8018</v>
      </c>
      <c r="GA18">
        <v>26.7668</v>
      </c>
      <c r="GB18">
        <v>1</v>
      </c>
      <c r="GC18">
        <v>6.7073199999999999E-2</v>
      </c>
      <c r="GD18">
        <v>-0.53749199999999997</v>
      </c>
      <c r="GE18">
        <v>20.193899999999999</v>
      </c>
      <c r="GF18">
        <v>5.2491899999999996</v>
      </c>
      <c r="GG18">
        <v>12.047800000000001</v>
      </c>
      <c r="GH18">
        <v>4.9806499999999998</v>
      </c>
      <c r="GI18">
        <v>3.2993000000000001</v>
      </c>
      <c r="GJ18">
        <v>421.9</v>
      </c>
      <c r="GK18">
        <v>9999</v>
      </c>
      <c r="GL18">
        <v>9999</v>
      </c>
      <c r="GM18">
        <v>9999</v>
      </c>
      <c r="GN18">
        <v>1.8792500000000001</v>
      </c>
      <c r="GO18">
        <v>1.8770500000000001</v>
      </c>
      <c r="GP18">
        <v>1.8746499999999999</v>
      </c>
      <c r="GQ18">
        <v>1.8749800000000001</v>
      </c>
      <c r="GR18">
        <v>1.87531</v>
      </c>
      <c r="GS18">
        <v>1.87412</v>
      </c>
      <c r="GT18">
        <v>1.87103</v>
      </c>
      <c r="GU18">
        <v>1.8754900000000001</v>
      </c>
      <c r="GV18" t="s">
        <v>352</v>
      </c>
      <c r="GW18" t="s">
        <v>19</v>
      </c>
      <c r="GX18" t="s">
        <v>19</v>
      </c>
      <c r="GY18" t="s">
        <v>19</v>
      </c>
      <c r="GZ18" t="s">
        <v>353</v>
      </c>
      <c r="HA18" t="s">
        <v>354</v>
      </c>
      <c r="HB18" t="s">
        <v>355</v>
      </c>
      <c r="HC18" t="s">
        <v>355</v>
      </c>
      <c r="HD18" t="s">
        <v>355</v>
      </c>
      <c r="HE18" t="s">
        <v>355</v>
      </c>
      <c r="HF18">
        <v>0</v>
      </c>
      <c r="HG18">
        <v>100</v>
      </c>
      <c r="HH18">
        <v>100</v>
      </c>
      <c r="HI18">
        <v>21.161000000000001</v>
      </c>
      <c r="HJ18">
        <v>4.4999999999999998E-2</v>
      </c>
      <c r="HK18">
        <v>2</v>
      </c>
      <c r="HL18">
        <v>507.56799999999998</v>
      </c>
      <c r="HM18">
        <v>500.83499999999998</v>
      </c>
      <c r="HN18">
        <v>25.380700000000001</v>
      </c>
      <c r="HO18">
        <v>28.0337</v>
      </c>
      <c r="HP18">
        <v>29.999099999999999</v>
      </c>
      <c r="HQ18">
        <v>28.179600000000001</v>
      </c>
      <c r="HR18">
        <v>28.169</v>
      </c>
      <c r="HS18">
        <v>15.915900000000001</v>
      </c>
      <c r="HT18">
        <v>31.1267</v>
      </c>
      <c r="HU18">
        <v>0</v>
      </c>
      <c r="HV18">
        <v>25.427700000000002</v>
      </c>
      <c r="HW18">
        <v>300</v>
      </c>
      <c r="HX18">
        <v>14.870699999999999</v>
      </c>
      <c r="HY18">
        <v>101.379</v>
      </c>
      <c r="HZ18">
        <v>101.621</v>
      </c>
    </row>
    <row r="19" spans="1:234" x14ac:dyDescent="0.25">
      <c r="A19">
        <v>3</v>
      </c>
      <c r="B19">
        <v>1566747965.5</v>
      </c>
      <c r="C19">
        <v>1720.4000000953699</v>
      </c>
      <c r="D19" t="s">
        <v>363</v>
      </c>
      <c r="E19" t="s">
        <v>364</v>
      </c>
      <c r="F19" t="s">
        <v>346</v>
      </c>
      <c r="G19" t="s">
        <v>347</v>
      </c>
      <c r="H19" t="s">
        <v>348</v>
      </c>
      <c r="I19">
        <v>1566747965.5</v>
      </c>
      <c r="J19">
        <f t="shared" si="0"/>
        <v>5.2068032107367435E-3</v>
      </c>
      <c r="K19">
        <f t="shared" si="1"/>
        <v>24.826236127482325</v>
      </c>
      <c r="L19">
        <f t="shared" si="2"/>
        <v>169.21899999999999</v>
      </c>
      <c r="M19">
        <f t="shared" si="3"/>
        <v>47.125445630399859</v>
      </c>
      <c r="N19">
        <f t="shared" si="4"/>
        <v>4.7123066455151763</v>
      </c>
      <c r="O19">
        <f t="shared" si="5"/>
        <v>16.921045680956599</v>
      </c>
      <c r="P19">
        <f t="shared" si="6"/>
        <v>0.35762173662086627</v>
      </c>
      <c r="Q19">
        <f t="shared" si="7"/>
        <v>2.2602449123701613</v>
      </c>
      <c r="R19">
        <f t="shared" si="8"/>
        <v>0.32890083272319731</v>
      </c>
      <c r="S19">
        <f t="shared" si="9"/>
        <v>0.20795092530184145</v>
      </c>
      <c r="T19">
        <f t="shared" si="10"/>
        <v>330.43903813536548</v>
      </c>
      <c r="U19">
        <f t="shared" si="11"/>
        <v>27.753860852324838</v>
      </c>
      <c r="V19">
        <f t="shared" si="12"/>
        <v>26.8263</v>
      </c>
      <c r="W19">
        <f t="shared" si="13"/>
        <v>3.5428078900902138</v>
      </c>
      <c r="X19">
        <f t="shared" si="14"/>
        <v>55.986984959099104</v>
      </c>
      <c r="Y19">
        <f t="shared" si="15"/>
        <v>2.0036988361532</v>
      </c>
      <c r="Z19">
        <f t="shared" si="16"/>
        <v>3.5788654052669346</v>
      </c>
      <c r="AA19">
        <f t="shared" si="17"/>
        <v>1.5391090539370138</v>
      </c>
      <c r="AB19">
        <f t="shared" si="18"/>
        <v>-229.62002159349038</v>
      </c>
      <c r="AC19">
        <f t="shared" si="19"/>
        <v>20.995499976215122</v>
      </c>
      <c r="AD19">
        <f t="shared" si="20"/>
        <v>2.0029285095072393</v>
      </c>
      <c r="AE19">
        <f t="shared" si="21"/>
        <v>123.81744502759744</v>
      </c>
      <c r="AF19">
        <v>-4.1460125246525897E-2</v>
      </c>
      <c r="AG19">
        <v>4.6542622695682302E-2</v>
      </c>
      <c r="AH19">
        <v>3.4735536850709998</v>
      </c>
      <c r="AI19">
        <v>0</v>
      </c>
      <c r="AJ19">
        <v>0</v>
      </c>
      <c r="AK19">
        <f t="shared" si="22"/>
        <v>1</v>
      </c>
      <c r="AL19">
        <f t="shared" si="23"/>
        <v>0</v>
      </c>
      <c r="AM19">
        <f t="shared" si="24"/>
        <v>52866.58036896072</v>
      </c>
      <c r="AN19" t="s">
        <v>349</v>
      </c>
      <c r="AO19">
        <v>0</v>
      </c>
      <c r="AP19">
        <v>0</v>
      </c>
      <c r="AQ19">
        <f t="shared" si="25"/>
        <v>0</v>
      </c>
      <c r="AR19" t="e">
        <f t="shared" si="26"/>
        <v>#DIV/0!</v>
      </c>
      <c r="AS19">
        <v>0</v>
      </c>
      <c r="AT19" t="s">
        <v>349</v>
      </c>
      <c r="AU19">
        <v>0</v>
      </c>
      <c r="AV19">
        <v>0</v>
      </c>
      <c r="AW19" t="e">
        <f t="shared" si="27"/>
        <v>#DIV/0!</v>
      </c>
      <c r="AX19">
        <v>0.5</v>
      </c>
      <c r="AY19">
        <f t="shared" si="28"/>
        <v>1686.0362995809994</v>
      </c>
      <c r="AZ19">
        <f t="shared" si="29"/>
        <v>24.826236127482325</v>
      </c>
      <c r="BA19" t="e">
        <f t="shared" si="30"/>
        <v>#DIV/0!</v>
      </c>
      <c r="BB19" t="e">
        <f t="shared" si="31"/>
        <v>#DIV/0!</v>
      </c>
      <c r="BC19">
        <f t="shared" si="32"/>
        <v>1.4724615438974799E-2</v>
      </c>
      <c r="BD19" t="e">
        <f t="shared" si="33"/>
        <v>#DIV/0!</v>
      </c>
      <c r="BE19" t="s">
        <v>349</v>
      </c>
      <c r="BF19">
        <v>0</v>
      </c>
      <c r="BG19">
        <f t="shared" si="34"/>
        <v>0</v>
      </c>
      <c r="BH19" t="e">
        <f t="shared" si="35"/>
        <v>#DIV/0!</v>
      </c>
      <c r="BI19" t="e">
        <f t="shared" si="36"/>
        <v>#DIV/0!</v>
      </c>
      <c r="BJ19" t="e">
        <f t="shared" si="37"/>
        <v>#DIV/0!</v>
      </c>
      <c r="BK19" t="e">
        <f t="shared" si="38"/>
        <v>#DIV/0!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f t="shared" si="39"/>
        <v>2000.06</v>
      </c>
      <c r="CE19">
        <f t="shared" si="40"/>
        <v>1686.0362995809994</v>
      </c>
      <c r="CF19">
        <f t="shared" si="41"/>
        <v>0.84299286000469964</v>
      </c>
      <c r="CG19">
        <f t="shared" si="42"/>
        <v>0.19598572000939932</v>
      </c>
      <c r="CH19">
        <v>6</v>
      </c>
      <c r="CI19">
        <v>0.5</v>
      </c>
      <c r="CJ19" t="s">
        <v>350</v>
      </c>
      <c r="CK19">
        <v>1566747965.5</v>
      </c>
      <c r="CL19">
        <v>169.21899999999999</v>
      </c>
      <c r="CM19">
        <v>200.071</v>
      </c>
      <c r="CN19">
        <v>20.038</v>
      </c>
      <c r="CO19">
        <v>13.914400000000001</v>
      </c>
      <c r="CP19">
        <v>499.94799999999998</v>
      </c>
      <c r="CQ19">
        <v>99.895200000000003</v>
      </c>
      <c r="CR19">
        <v>9.9751400000000004E-2</v>
      </c>
      <c r="CS19">
        <v>26.9986</v>
      </c>
      <c r="CT19">
        <v>26.8263</v>
      </c>
      <c r="CU19">
        <v>999.9</v>
      </c>
      <c r="CV19">
        <v>0</v>
      </c>
      <c r="CW19">
        <v>0</v>
      </c>
      <c r="CX19">
        <v>10008.799999999999</v>
      </c>
      <c r="CY19">
        <v>0</v>
      </c>
      <c r="CZ19">
        <v>817.99199999999996</v>
      </c>
      <c r="DA19">
        <v>-30.851199999999999</v>
      </c>
      <c r="DB19">
        <v>172.68</v>
      </c>
      <c r="DC19">
        <v>202.89400000000001</v>
      </c>
      <c r="DD19">
        <v>6.1235499999999998</v>
      </c>
      <c r="DE19">
        <v>150.34299999999999</v>
      </c>
      <c r="DF19">
        <v>200.071</v>
      </c>
      <c r="DG19">
        <v>19.995000000000001</v>
      </c>
      <c r="DH19">
        <v>13.914400000000001</v>
      </c>
      <c r="DI19">
        <v>2.0017</v>
      </c>
      <c r="DJ19">
        <v>1.3899900000000001</v>
      </c>
      <c r="DK19">
        <v>17.457799999999999</v>
      </c>
      <c r="DL19">
        <v>11.8088</v>
      </c>
      <c r="DM19">
        <v>2000.06</v>
      </c>
      <c r="DN19">
        <v>0.89998999999999996</v>
      </c>
      <c r="DO19">
        <v>0.10001</v>
      </c>
      <c r="DP19">
        <v>0</v>
      </c>
      <c r="DQ19">
        <v>770.66399999999999</v>
      </c>
      <c r="DR19">
        <v>5.00014</v>
      </c>
      <c r="DS19">
        <v>17687.099999999999</v>
      </c>
      <c r="DT19">
        <v>16923.3</v>
      </c>
      <c r="DU19">
        <v>44.625</v>
      </c>
      <c r="DV19">
        <v>44.811999999999998</v>
      </c>
      <c r="DW19">
        <v>45</v>
      </c>
      <c r="DX19">
        <v>44.125</v>
      </c>
      <c r="DY19">
        <v>46.311999999999998</v>
      </c>
      <c r="DZ19">
        <v>1795.53</v>
      </c>
      <c r="EA19">
        <v>199.53</v>
      </c>
      <c r="EB19">
        <v>0</v>
      </c>
      <c r="EC19">
        <v>1566747932.5</v>
      </c>
      <c r="ED19">
        <v>771.59419230769197</v>
      </c>
      <c r="EE19">
        <v>-5.5337093993294104</v>
      </c>
      <c r="EF19">
        <v>761.40512738018901</v>
      </c>
      <c r="EG19">
        <v>17656.157692307701</v>
      </c>
      <c r="EH19">
        <v>15</v>
      </c>
      <c r="EI19">
        <v>1566747911.5</v>
      </c>
      <c r="EJ19" t="s">
        <v>365</v>
      </c>
      <c r="EK19">
        <v>5</v>
      </c>
      <c r="EL19">
        <v>18.876000000000001</v>
      </c>
      <c r="EM19">
        <v>4.2999999999999997E-2</v>
      </c>
      <c r="EN19">
        <v>200</v>
      </c>
      <c r="EO19">
        <v>15</v>
      </c>
      <c r="EP19">
        <v>0.09</v>
      </c>
      <c r="EQ19">
        <v>0.02</v>
      </c>
      <c r="ER19">
        <v>23.861272718110399</v>
      </c>
      <c r="ES19">
        <v>3.6971297521962598</v>
      </c>
      <c r="ET19">
        <v>0.52523686596430597</v>
      </c>
      <c r="EU19">
        <v>0</v>
      </c>
      <c r="EV19">
        <v>0.339921069097742</v>
      </c>
      <c r="EW19">
        <v>5.6250122890771199E-2</v>
      </c>
      <c r="EX19">
        <v>8.3561159592861704E-3</v>
      </c>
      <c r="EY19">
        <v>1</v>
      </c>
      <c r="EZ19">
        <v>1</v>
      </c>
      <c r="FA19">
        <v>2</v>
      </c>
      <c r="FB19" t="s">
        <v>356</v>
      </c>
      <c r="FC19">
        <v>2.9152399999999998</v>
      </c>
      <c r="FD19">
        <v>2.7245499999999998</v>
      </c>
      <c r="FE19">
        <v>4.0651399999999997E-2</v>
      </c>
      <c r="FF19">
        <v>5.2069299999999999E-2</v>
      </c>
      <c r="FG19">
        <v>0.100924</v>
      </c>
      <c r="FH19">
        <v>7.6553499999999997E-2</v>
      </c>
      <c r="FI19">
        <v>25361.200000000001</v>
      </c>
      <c r="FJ19">
        <v>23022.7</v>
      </c>
      <c r="FK19">
        <v>24401.599999999999</v>
      </c>
      <c r="FL19">
        <v>22933.200000000001</v>
      </c>
      <c r="FM19">
        <v>30829.4</v>
      </c>
      <c r="FN19">
        <v>29584.5</v>
      </c>
      <c r="FO19">
        <v>35340.1</v>
      </c>
      <c r="FP19">
        <v>33075.699999999997</v>
      </c>
      <c r="FQ19">
        <v>2.0245299999999999</v>
      </c>
      <c r="FR19">
        <v>1.90615</v>
      </c>
      <c r="FS19">
        <v>0.14016000000000001</v>
      </c>
      <c r="FT19">
        <v>0</v>
      </c>
      <c r="FU19">
        <v>24.529199999999999</v>
      </c>
      <c r="FV19">
        <v>999.9</v>
      </c>
      <c r="FW19">
        <v>49.42</v>
      </c>
      <c r="FX19">
        <v>28.992999999999999</v>
      </c>
      <c r="FY19">
        <v>19.8901</v>
      </c>
      <c r="FZ19">
        <v>60.471800000000002</v>
      </c>
      <c r="GA19">
        <v>27.239599999999999</v>
      </c>
      <c r="GB19">
        <v>1</v>
      </c>
      <c r="GC19">
        <v>4.0393800000000001E-2</v>
      </c>
      <c r="GD19">
        <v>-0.336364</v>
      </c>
      <c r="GE19">
        <v>20.1953</v>
      </c>
      <c r="GF19">
        <v>5.2526299999999999</v>
      </c>
      <c r="GG19">
        <v>12.049200000000001</v>
      </c>
      <c r="GH19">
        <v>4.9816500000000001</v>
      </c>
      <c r="GI19">
        <v>3.3</v>
      </c>
      <c r="GJ19">
        <v>421.9</v>
      </c>
      <c r="GK19">
        <v>9999</v>
      </c>
      <c r="GL19">
        <v>9999</v>
      </c>
      <c r="GM19">
        <v>9999</v>
      </c>
      <c r="GN19">
        <v>1.8791500000000001</v>
      </c>
      <c r="GO19">
        <v>1.87704</v>
      </c>
      <c r="GP19">
        <v>1.87456</v>
      </c>
      <c r="GQ19">
        <v>1.875</v>
      </c>
      <c r="GR19">
        <v>1.87531</v>
      </c>
      <c r="GS19">
        <v>1.8741399999999999</v>
      </c>
      <c r="GT19">
        <v>1.87103</v>
      </c>
      <c r="GU19">
        <v>1.87548</v>
      </c>
      <c r="GV19" t="s">
        <v>352</v>
      </c>
      <c r="GW19" t="s">
        <v>19</v>
      </c>
      <c r="GX19" t="s">
        <v>19</v>
      </c>
      <c r="GY19" t="s">
        <v>19</v>
      </c>
      <c r="GZ19" t="s">
        <v>353</v>
      </c>
      <c r="HA19" t="s">
        <v>354</v>
      </c>
      <c r="HB19" t="s">
        <v>355</v>
      </c>
      <c r="HC19" t="s">
        <v>355</v>
      </c>
      <c r="HD19" t="s">
        <v>355</v>
      </c>
      <c r="HE19" t="s">
        <v>355</v>
      </c>
      <c r="HF19">
        <v>0</v>
      </c>
      <c r="HG19">
        <v>100</v>
      </c>
      <c r="HH19">
        <v>100</v>
      </c>
      <c r="HI19">
        <v>18.876000000000001</v>
      </c>
      <c r="HJ19">
        <v>4.2999999999999997E-2</v>
      </c>
      <c r="HK19">
        <v>2</v>
      </c>
      <c r="HL19">
        <v>508.52800000000002</v>
      </c>
      <c r="HM19">
        <v>500.60899999999998</v>
      </c>
      <c r="HN19">
        <v>24.755600000000001</v>
      </c>
      <c r="HO19">
        <v>27.679500000000001</v>
      </c>
      <c r="HP19">
        <v>29.999300000000002</v>
      </c>
      <c r="HQ19">
        <v>27.878499999999999</v>
      </c>
      <c r="HR19">
        <v>27.872900000000001</v>
      </c>
      <c r="HS19">
        <v>11.646800000000001</v>
      </c>
      <c r="HT19">
        <v>36.749299999999998</v>
      </c>
      <c r="HU19">
        <v>0</v>
      </c>
      <c r="HV19">
        <v>24.849</v>
      </c>
      <c r="HW19">
        <v>200</v>
      </c>
      <c r="HX19">
        <v>13.713900000000001</v>
      </c>
      <c r="HY19">
        <v>101.44499999999999</v>
      </c>
      <c r="HZ19">
        <v>101.681</v>
      </c>
    </row>
    <row r="20" spans="1:234" x14ac:dyDescent="0.25">
      <c r="A20">
        <v>4</v>
      </c>
      <c r="B20">
        <v>1566748086</v>
      </c>
      <c r="C20">
        <v>1840.9000000953699</v>
      </c>
      <c r="D20" t="s">
        <v>366</v>
      </c>
      <c r="E20" t="s">
        <v>367</v>
      </c>
      <c r="F20" t="s">
        <v>346</v>
      </c>
      <c r="G20" t="s">
        <v>347</v>
      </c>
      <c r="H20" t="s">
        <v>348</v>
      </c>
      <c r="I20">
        <v>1566748086</v>
      </c>
      <c r="J20">
        <f t="shared" si="0"/>
        <v>6.7227709043630492E-3</v>
      </c>
      <c r="K20">
        <f t="shared" si="1"/>
        <v>15.407274445157839</v>
      </c>
      <c r="L20">
        <f t="shared" si="2"/>
        <v>80.8416</v>
      </c>
      <c r="M20">
        <f t="shared" si="3"/>
        <v>22.188707674950766</v>
      </c>
      <c r="N20">
        <f t="shared" si="4"/>
        <v>2.2186424745384214</v>
      </c>
      <c r="O20">
        <f t="shared" si="5"/>
        <v>8.0833282450300814</v>
      </c>
      <c r="P20">
        <f t="shared" si="6"/>
        <v>0.4721551007828319</v>
      </c>
      <c r="Q20">
        <f t="shared" si="7"/>
        <v>2.2591090910634208</v>
      </c>
      <c r="R20">
        <f t="shared" si="8"/>
        <v>0.42341019204137309</v>
      </c>
      <c r="S20">
        <f t="shared" si="9"/>
        <v>0.26859031836324671</v>
      </c>
      <c r="T20">
        <f t="shared" si="10"/>
        <v>330.45330257122345</v>
      </c>
      <c r="U20">
        <f t="shared" si="11"/>
        <v>27.704062688870117</v>
      </c>
      <c r="V20">
        <f t="shared" si="12"/>
        <v>26.958600000000001</v>
      </c>
      <c r="W20">
        <f t="shared" si="13"/>
        <v>3.570466108876992</v>
      </c>
      <c r="X20">
        <f t="shared" si="14"/>
        <v>55.168472810125323</v>
      </c>
      <c r="Y20">
        <f t="shared" si="15"/>
        <v>2.0273013955786299</v>
      </c>
      <c r="Z20">
        <f t="shared" si="16"/>
        <v>3.6747462677751517</v>
      </c>
      <c r="AA20">
        <f t="shared" si="17"/>
        <v>1.5431647132983621</v>
      </c>
      <c r="AB20">
        <f t="shared" si="18"/>
        <v>-296.47419688241047</v>
      </c>
      <c r="AC20">
        <f t="shared" si="19"/>
        <v>59.788227545917117</v>
      </c>
      <c r="AD20">
        <f t="shared" si="20"/>
        <v>5.7232091140242289</v>
      </c>
      <c r="AE20">
        <f t="shared" si="21"/>
        <v>99.490542348754303</v>
      </c>
      <c r="AF20">
        <v>-4.1429427687114898E-2</v>
      </c>
      <c r="AG20">
        <v>4.6508161995989498E-2</v>
      </c>
      <c r="AH20">
        <v>3.4715195158236201</v>
      </c>
      <c r="AI20">
        <v>0</v>
      </c>
      <c r="AJ20">
        <v>0</v>
      </c>
      <c r="AK20">
        <f t="shared" si="22"/>
        <v>1</v>
      </c>
      <c r="AL20">
        <f t="shared" si="23"/>
        <v>0</v>
      </c>
      <c r="AM20">
        <f t="shared" si="24"/>
        <v>52749.648010537225</v>
      </c>
      <c r="AN20" t="s">
        <v>349</v>
      </c>
      <c r="AO20">
        <v>0</v>
      </c>
      <c r="AP20">
        <v>0</v>
      </c>
      <c r="AQ20">
        <f t="shared" si="25"/>
        <v>0</v>
      </c>
      <c r="AR20" t="e">
        <f t="shared" si="26"/>
        <v>#DIV/0!</v>
      </c>
      <c r="AS20">
        <v>0</v>
      </c>
      <c r="AT20" t="s">
        <v>349</v>
      </c>
      <c r="AU20">
        <v>0</v>
      </c>
      <c r="AV20">
        <v>0</v>
      </c>
      <c r="AW20" t="e">
        <f t="shared" si="27"/>
        <v>#DIV/0!</v>
      </c>
      <c r="AX20">
        <v>0.5</v>
      </c>
      <c r="AY20">
        <f t="shared" si="28"/>
        <v>1686.1193995810836</v>
      </c>
      <c r="AZ20">
        <f t="shared" si="29"/>
        <v>15.407274445157839</v>
      </c>
      <c r="BA20" t="e">
        <f t="shared" si="30"/>
        <v>#DIV/0!</v>
      </c>
      <c r="BB20" t="e">
        <f t="shared" si="31"/>
        <v>#DIV/0!</v>
      </c>
      <c r="BC20">
        <f t="shared" si="32"/>
        <v>9.1377125777603752E-3</v>
      </c>
      <c r="BD20" t="e">
        <f t="shared" si="33"/>
        <v>#DIV/0!</v>
      </c>
      <c r="BE20" t="s">
        <v>349</v>
      </c>
      <c r="BF20">
        <v>0</v>
      </c>
      <c r="BG20">
        <f t="shared" si="34"/>
        <v>0</v>
      </c>
      <c r="BH20" t="e">
        <f t="shared" si="35"/>
        <v>#DIV/0!</v>
      </c>
      <c r="BI20" t="e">
        <f t="shared" si="36"/>
        <v>#DIV/0!</v>
      </c>
      <c r="BJ20" t="e">
        <f t="shared" si="37"/>
        <v>#DIV/0!</v>
      </c>
      <c r="BK20" t="e">
        <f t="shared" si="38"/>
        <v>#DIV/0!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f t="shared" si="39"/>
        <v>2000.16</v>
      </c>
      <c r="CE20">
        <f t="shared" si="40"/>
        <v>1686.1193995810836</v>
      </c>
      <c r="CF20">
        <f t="shared" si="41"/>
        <v>0.84299226040970898</v>
      </c>
      <c r="CG20">
        <f t="shared" si="42"/>
        <v>0.195984520819418</v>
      </c>
      <c r="CH20">
        <v>6</v>
      </c>
      <c r="CI20">
        <v>0.5</v>
      </c>
      <c r="CJ20" t="s">
        <v>350</v>
      </c>
      <c r="CK20">
        <v>1566748086</v>
      </c>
      <c r="CL20">
        <v>80.8416</v>
      </c>
      <c r="CM20">
        <v>99.988900000000001</v>
      </c>
      <c r="CN20">
        <v>20.275099999999998</v>
      </c>
      <c r="CO20">
        <v>12.3687</v>
      </c>
      <c r="CP20">
        <v>499.83300000000003</v>
      </c>
      <c r="CQ20">
        <v>99.890100000000004</v>
      </c>
      <c r="CR20">
        <v>9.96113E-2</v>
      </c>
      <c r="CS20">
        <v>27.4495</v>
      </c>
      <c r="CT20">
        <v>26.958600000000001</v>
      </c>
      <c r="CU20">
        <v>999.9</v>
      </c>
      <c r="CV20">
        <v>0</v>
      </c>
      <c r="CW20">
        <v>0</v>
      </c>
      <c r="CX20">
        <v>10001.9</v>
      </c>
      <c r="CY20">
        <v>0</v>
      </c>
      <c r="CZ20">
        <v>792.255</v>
      </c>
      <c r="DA20">
        <v>-17.386299999999999</v>
      </c>
      <c r="DB20">
        <v>84.315399999999997</v>
      </c>
      <c r="DC20">
        <v>101.241</v>
      </c>
      <c r="DD20">
        <v>7.9454000000000002</v>
      </c>
      <c r="DE20">
        <v>63.726599999999998</v>
      </c>
      <c r="DF20">
        <v>99.988900000000001</v>
      </c>
      <c r="DG20">
        <v>20.271100000000001</v>
      </c>
      <c r="DH20">
        <v>12.3687</v>
      </c>
      <c r="DI20">
        <v>2.0291800000000002</v>
      </c>
      <c r="DJ20">
        <v>1.2355100000000001</v>
      </c>
      <c r="DK20">
        <v>17.6739</v>
      </c>
      <c r="DL20">
        <v>10.0365</v>
      </c>
      <c r="DM20">
        <v>2000.16</v>
      </c>
      <c r="DN20">
        <v>0.90000800000000003</v>
      </c>
      <c r="DO20">
        <v>9.9992300000000006E-2</v>
      </c>
      <c r="DP20">
        <v>0</v>
      </c>
      <c r="DQ20">
        <v>793.71900000000005</v>
      </c>
      <c r="DR20">
        <v>5.00014</v>
      </c>
      <c r="DS20">
        <v>18136.8</v>
      </c>
      <c r="DT20">
        <v>16924.2</v>
      </c>
      <c r="DU20">
        <v>44.375</v>
      </c>
      <c r="DV20">
        <v>44.625</v>
      </c>
      <c r="DW20">
        <v>44.75</v>
      </c>
      <c r="DX20">
        <v>43.875</v>
      </c>
      <c r="DY20">
        <v>46.061999999999998</v>
      </c>
      <c r="DZ20">
        <v>1795.66</v>
      </c>
      <c r="EA20">
        <v>199.5</v>
      </c>
      <c r="EB20">
        <v>0</v>
      </c>
      <c r="EC20">
        <v>1566748053.0999999</v>
      </c>
      <c r="ED20">
        <v>793.82603846153802</v>
      </c>
      <c r="EE20">
        <v>-4.0699829104655896</v>
      </c>
      <c r="EF20">
        <v>128.01025705001999</v>
      </c>
      <c r="EG20">
        <v>18173.1192307692</v>
      </c>
      <c r="EH20">
        <v>15</v>
      </c>
      <c r="EI20">
        <v>1566748120.5</v>
      </c>
      <c r="EJ20" t="s">
        <v>368</v>
      </c>
      <c r="EK20">
        <v>6</v>
      </c>
      <c r="EL20">
        <v>17.114999999999998</v>
      </c>
      <c r="EM20">
        <v>4.0000000000000001E-3</v>
      </c>
      <c r="EN20">
        <v>100</v>
      </c>
      <c r="EO20">
        <v>12</v>
      </c>
      <c r="EP20">
        <v>7.0000000000000007E-2</v>
      </c>
      <c r="EQ20">
        <v>0.01</v>
      </c>
      <c r="ER20">
        <v>13.629828213161399</v>
      </c>
      <c r="ES20">
        <v>1.16865428851723</v>
      </c>
      <c r="ET20">
        <v>0.16757236360605701</v>
      </c>
      <c r="EU20">
        <v>0</v>
      </c>
      <c r="EV20">
        <v>0.45974827547047697</v>
      </c>
      <c r="EW20">
        <v>6.1730059413520701E-2</v>
      </c>
      <c r="EX20">
        <v>8.8766792186498692E-3</v>
      </c>
      <c r="EY20">
        <v>1</v>
      </c>
      <c r="EZ20">
        <v>1</v>
      </c>
      <c r="FA20">
        <v>2</v>
      </c>
      <c r="FB20" t="s">
        <v>356</v>
      </c>
      <c r="FC20">
        <v>2.9151199999999999</v>
      </c>
      <c r="FD20">
        <v>2.7243499999999998</v>
      </c>
      <c r="FE20">
        <v>1.7961899999999999E-2</v>
      </c>
      <c r="FF20">
        <v>2.7503E-2</v>
      </c>
      <c r="FG20">
        <v>0.101975</v>
      </c>
      <c r="FH20">
        <v>7.0180599999999996E-2</v>
      </c>
      <c r="FI20">
        <v>25973</v>
      </c>
      <c r="FJ20">
        <v>23630.6</v>
      </c>
      <c r="FK20">
        <v>24412</v>
      </c>
      <c r="FL20">
        <v>22943.1</v>
      </c>
      <c r="FM20">
        <v>30806.1</v>
      </c>
      <c r="FN20">
        <v>29801.3</v>
      </c>
      <c r="FO20">
        <v>35355.599999999999</v>
      </c>
      <c r="FP20">
        <v>33089.5</v>
      </c>
      <c r="FQ20">
        <v>2.02868</v>
      </c>
      <c r="FR20">
        <v>1.9072499999999999</v>
      </c>
      <c r="FS20">
        <v>0.130966</v>
      </c>
      <c r="FT20">
        <v>0</v>
      </c>
      <c r="FU20">
        <v>24.812899999999999</v>
      </c>
      <c r="FV20">
        <v>999.9</v>
      </c>
      <c r="FW20">
        <v>49.274000000000001</v>
      </c>
      <c r="FX20">
        <v>29.013999999999999</v>
      </c>
      <c r="FY20">
        <v>19.854800000000001</v>
      </c>
      <c r="FZ20">
        <v>60.791800000000002</v>
      </c>
      <c r="GA20">
        <v>27.495999999999999</v>
      </c>
      <c r="GB20">
        <v>1</v>
      </c>
      <c r="GC20">
        <v>2.25788E-2</v>
      </c>
      <c r="GD20">
        <v>-0.96231999999999995</v>
      </c>
      <c r="GE20">
        <v>20.1922</v>
      </c>
      <c r="GF20">
        <v>5.24979</v>
      </c>
      <c r="GG20">
        <v>12.049799999999999</v>
      </c>
      <c r="GH20">
        <v>4.9805999999999999</v>
      </c>
      <c r="GI20">
        <v>3.2992300000000001</v>
      </c>
      <c r="GJ20">
        <v>422</v>
      </c>
      <c r="GK20">
        <v>9999</v>
      </c>
      <c r="GL20">
        <v>9999</v>
      </c>
      <c r="GM20">
        <v>9999</v>
      </c>
      <c r="GN20">
        <v>1.8791800000000001</v>
      </c>
      <c r="GO20">
        <v>1.87703</v>
      </c>
      <c r="GP20">
        <v>1.8745700000000001</v>
      </c>
      <c r="GQ20">
        <v>1.87496</v>
      </c>
      <c r="GR20">
        <v>1.87531</v>
      </c>
      <c r="GS20">
        <v>1.87415</v>
      </c>
      <c r="GT20">
        <v>1.87103</v>
      </c>
      <c r="GU20">
        <v>1.87547</v>
      </c>
      <c r="GV20" t="s">
        <v>352</v>
      </c>
      <c r="GW20" t="s">
        <v>19</v>
      </c>
      <c r="GX20" t="s">
        <v>19</v>
      </c>
      <c r="GY20" t="s">
        <v>19</v>
      </c>
      <c r="GZ20" t="s">
        <v>353</v>
      </c>
      <c r="HA20" t="s">
        <v>354</v>
      </c>
      <c r="HB20" t="s">
        <v>355</v>
      </c>
      <c r="HC20" t="s">
        <v>355</v>
      </c>
      <c r="HD20" t="s">
        <v>355</v>
      </c>
      <c r="HE20" t="s">
        <v>355</v>
      </c>
      <c r="HF20">
        <v>0</v>
      </c>
      <c r="HG20">
        <v>100</v>
      </c>
      <c r="HH20">
        <v>100</v>
      </c>
      <c r="HI20">
        <v>17.114999999999998</v>
      </c>
      <c r="HJ20">
        <v>4.0000000000000001E-3</v>
      </c>
      <c r="HK20">
        <v>2</v>
      </c>
      <c r="HL20">
        <v>508.98899999999998</v>
      </c>
      <c r="HM20">
        <v>499.12299999999999</v>
      </c>
      <c r="HN20">
        <v>26.541399999999999</v>
      </c>
      <c r="HO20">
        <v>27.426200000000001</v>
      </c>
      <c r="HP20">
        <v>29.999400000000001</v>
      </c>
      <c r="HQ20">
        <v>27.627199999999998</v>
      </c>
      <c r="HR20">
        <v>27.6234</v>
      </c>
      <c r="HS20">
        <v>7.2463600000000001</v>
      </c>
      <c r="HT20">
        <v>43.814999999999998</v>
      </c>
      <c r="HU20">
        <v>0</v>
      </c>
      <c r="HV20">
        <v>26.556699999999999</v>
      </c>
      <c r="HW20">
        <v>100</v>
      </c>
      <c r="HX20">
        <v>12.3216</v>
      </c>
      <c r="HY20">
        <v>101.489</v>
      </c>
      <c r="HZ20">
        <v>101.724</v>
      </c>
    </row>
    <row r="21" spans="1:234" x14ac:dyDescent="0.25">
      <c r="A21">
        <v>5</v>
      </c>
      <c r="B21">
        <v>1566748193.5</v>
      </c>
      <c r="C21">
        <v>1948.4000000953699</v>
      </c>
      <c r="D21" t="s">
        <v>369</v>
      </c>
      <c r="E21" t="s">
        <v>370</v>
      </c>
      <c r="F21" t="s">
        <v>346</v>
      </c>
      <c r="G21" t="s">
        <v>347</v>
      </c>
      <c r="H21" t="s">
        <v>348</v>
      </c>
      <c r="I21">
        <v>1566748193.5</v>
      </c>
      <c r="J21">
        <f t="shared" si="0"/>
        <v>7.4531667256586441E-3</v>
      </c>
      <c r="K21">
        <f t="shared" si="1"/>
        <v>0.61139731030900313</v>
      </c>
      <c r="L21">
        <f t="shared" si="2"/>
        <v>1.65554</v>
      </c>
      <c r="M21">
        <f t="shared" si="3"/>
        <v>-0.40039180483741554</v>
      </c>
      <c r="N21">
        <f t="shared" si="4"/>
        <v>-4.0035022895318483E-2</v>
      </c>
      <c r="O21">
        <f t="shared" si="5"/>
        <v>0.165536809203748</v>
      </c>
      <c r="P21">
        <f t="shared" si="6"/>
        <v>0.53278346631436801</v>
      </c>
      <c r="Q21">
        <f t="shared" si="7"/>
        <v>2.25967008265114</v>
      </c>
      <c r="R21">
        <f t="shared" si="8"/>
        <v>0.47159577026016275</v>
      </c>
      <c r="S21">
        <f t="shared" si="9"/>
        <v>0.2996571789207283</v>
      </c>
      <c r="T21">
        <f t="shared" si="10"/>
        <v>330.4352819023112</v>
      </c>
      <c r="U21">
        <f t="shared" si="11"/>
        <v>27.574011014723009</v>
      </c>
      <c r="V21">
        <f t="shared" si="12"/>
        <v>27.024699999999999</v>
      </c>
      <c r="W21">
        <f t="shared" si="13"/>
        <v>3.5843552403718126</v>
      </c>
      <c r="X21">
        <f t="shared" si="14"/>
        <v>55.386337957678457</v>
      </c>
      <c r="Y21">
        <f t="shared" si="15"/>
        <v>2.0486172535904599</v>
      </c>
      <c r="Z21">
        <f t="shared" si="16"/>
        <v>3.6987772240075514</v>
      </c>
      <c r="AA21">
        <f t="shared" si="17"/>
        <v>1.5357379867813528</v>
      </c>
      <c r="AB21">
        <f t="shared" si="18"/>
        <v>-328.68465260154619</v>
      </c>
      <c r="AC21">
        <f t="shared" si="19"/>
        <v>65.321671420495392</v>
      </c>
      <c r="AD21">
        <f t="shared" si="20"/>
        <v>6.2568906536224729</v>
      </c>
      <c r="AE21">
        <f t="shared" si="21"/>
        <v>73.329191374882868</v>
      </c>
      <c r="AF21">
        <v>-4.1444587702017401E-2</v>
      </c>
      <c r="AG21">
        <v>4.6525180440807799E-2</v>
      </c>
      <c r="AH21">
        <v>3.4725241572789201</v>
      </c>
      <c r="AI21">
        <v>0</v>
      </c>
      <c r="AJ21">
        <v>0</v>
      </c>
      <c r="AK21">
        <f t="shared" si="22"/>
        <v>1</v>
      </c>
      <c r="AL21">
        <f t="shared" si="23"/>
        <v>0</v>
      </c>
      <c r="AM21">
        <f t="shared" si="24"/>
        <v>52748.592880983633</v>
      </c>
      <c r="AN21" t="s">
        <v>349</v>
      </c>
      <c r="AO21">
        <v>0</v>
      </c>
      <c r="AP21">
        <v>0</v>
      </c>
      <c r="AQ21">
        <f t="shared" si="25"/>
        <v>0</v>
      </c>
      <c r="AR21" t="e">
        <f t="shared" si="26"/>
        <v>#DIV/0!</v>
      </c>
      <c r="AS21">
        <v>0</v>
      </c>
      <c r="AT21" t="s">
        <v>349</v>
      </c>
      <c r="AU21">
        <v>0</v>
      </c>
      <c r="AV21">
        <v>0</v>
      </c>
      <c r="AW21" t="e">
        <f t="shared" si="27"/>
        <v>#DIV/0!</v>
      </c>
      <c r="AX21">
        <v>0.5</v>
      </c>
      <c r="AY21">
        <f t="shared" si="28"/>
        <v>1686.0191995810162</v>
      </c>
      <c r="AZ21">
        <f t="shared" si="29"/>
        <v>0.61139731030900313</v>
      </c>
      <c r="BA21" t="e">
        <f t="shared" si="30"/>
        <v>#DIV/0!</v>
      </c>
      <c r="BB21" t="e">
        <f t="shared" si="31"/>
        <v>#DIV/0!</v>
      </c>
      <c r="BC21">
        <f t="shared" si="32"/>
        <v>3.6262772716997427E-4</v>
      </c>
      <c r="BD21" t="e">
        <f t="shared" si="33"/>
        <v>#DIV/0!</v>
      </c>
      <c r="BE21" t="s">
        <v>349</v>
      </c>
      <c r="BF21">
        <v>0</v>
      </c>
      <c r="BG21">
        <f t="shared" si="34"/>
        <v>0</v>
      </c>
      <c r="BH21" t="e">
        <f t="shared" si="35"/>
        <v>#DIV/0!</v>
      </c>
      <c r="BI21" t="e">
        <f t="shared" si="36"/>
        <v>#DIV/0!</v>
      </c>
      <c r="BJ21" t="e">
        <f t="shared" si="37"/>
        <v>#DIV/0!</v>
      </c>
      <c r="BK21" t="e">
        <f t="shared" si="38"/>
        <v>#DIV/0!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f t="shared" si="39"/>
        <v>2000.04</v>
      </c>
      <c r="CE21">
        <f t="shared" si="40"/>
        <v>1686.0191995810162</v>
      </c>
      <c r="CF21">
        <f t="shared" si="41"/>
        <v>0.84299273993570945</v>
      </c>
      <c r="CG21">
        <f t="shared" si="42"/>
        <v>0.19598547987141898</v>
      </c>
      <c r="CH21">
        <v>6</v>
      </c>
      <c r="CI21">
        <v>0.5</v>
      </c>
      <c r="CJ21" t="s">
        <v>350</v>
      </c>
      <c r="CK21">
        <v>1566748193.5</v>
      </c>
      <c r="CL21">
        <v>1.65554</v>
      </c>
      <c r="CM21">
        <v>2.4040699999999999</v>
      </c>
      <c r="CN21">
        <v>20.488299999999999</v>
      </c>
      <c r="CO21">
        <v>11.7272</v>
      </c>
      <c r="CP21">
        <v>499.96899999999999</v>
      </c>
      <c r="CQ21">
        <v>99.889700000000005</v>
      </c>
      <c r="CR21">
        <v>9.9916199999999997E-2</v>
      </c>
      <c r="CS21">
        <v>27.5609</v>
      </c>
      <c r="CT21">
        <v>27.024699999999999</v>
      </c>
      <c r="CU21">
        <v>999.9</v>
      </c>
      <c r="CV21">
        <v>0</v>
      </c>
      <c r="CW21">
        <v>0</v>
      </c>
      <c r="CX21">
        <v>10005.6</v>
      </c>
      <c r="CY21">
        <v>0</v>
      </c>
      <c r="CZ21">
        <v>864.774</v>
      </c>
      <c r="DA21">
        <v>-0.14153299999999999</v>
      </c>
      <c r="DB21">
        <v>2.3098900000000002</v>
      </c>
      <c r="DC21">
        <v>2.4325999999999999</v>
      </c>
      <c r="DD21">
        <v>8.7711400000000008</v>
      </c>
      <c r="DE21">
        <v>-14.852499999999999</v>
      </c>
      <c r="DF21">
        <v>2.4040699999999999</v>
      </c>
      <c r="DG21">
        <v>20.494299999999999</v>
      </c>
      <c r="DH21">
        <v>11.7272</v>
      </c>
      <c r="DI21">
        <v>2.0475699999999999</v>
      </c>
      <c r="DJ21">
        <v>1.1714199999999999</v>
      </c>
      <c r="DK21">
        <v>17.8171</v>
      </c>
      <c r="DL21">
        <v>9.2432400000000001</v>
      </c>
      <c r="DM21">
        <v>2000.04</v>
      </c>
      <c r="DN21">
        <v>0.89999300000000004</v>
      </c>
      <c r="DO21">
        <v>0.100007</v>
      </c>
      <c r="DP21">
        <v>0</v>
      </c>
      <c r="DQ21">
        <v>843.35799999999995</v>
      </c>
      <c r="DR21">
        <v>5.00014</v>
      </c>
      <c r="DS21">
        <v>19317.400000000001</v>
      </c>
      <c r="DT21">
        <v>16923.099999999999</v>
      </c>
      <c r="DU21">
        <v>44.311999999999998</v>
      </c>
      <c r="DV21">
        <v>44.625</v>
      </c>
      <c r="DW21">
        <v>44.625</v>
      </c>
      <c r="DX21">
        <v>43.936999999999998</v>
      </c>
      <c r="DY21">
        <v>46.061999999999998</v>
      </c>
      <c r="DZ21">
        <v>1795.52</v>
      </c>
      <c r="EA21">
        <v>199.52</v>
      </c>
      <c r="EB21">
        <v>0</v>
      </c>
      <c r="EC21">
        <v>1566748160.5</v>
      </c>
      <c r="ED21">
        <v>843.91423076923104</v>
      </c>
      <c r="EE21">
        <v>-5.9176068288100501</v>
      </c>
      <c r="EF21">
        <v>2131.5282019655901</v>
      </c>
      <c r="EG21">
        <v>18922.607692307702</v>
      </c>
      <c r="EH21">
        <v>15</v>
      </c>
      <c r="EI21">
        <v>1566748231</v>
      </c>
      <c r="EJ21" t="s">
        <v>371</v>
      </c>
      <c r="EK21">
        <v>7</v>
      </c>
      <c r="EL21">
        <v>16.507999999999999</v>
      </c>
      <c r="EM21">
        <v>-6.0000000000000001E-3</v>
      </c>
      <c r="EN21">
        <v>2</v>
      </c>
      <c r="EO21">
        <v>12</v>
      </c>
      <c r="EP21">
        <v>0.28999999999999998</v>
      </c>
      <c r="EQ21">
        <v>0.01</v>
      </c>
      <c r="ER21">
        <v>6.2961914841291003E-2</v>
      </c>
      <c r="ES21">
        <v>0.27028558489251803</v>
      </c>
      <c r="ET21">
        <v>4.4456269839556598E-2</v>
      </c>
      <c r="EU21">
        <v>1</v>
      </c>
      <c r="EV21">
        <v>0.52387877340323297</v>
      </c>
      <c r="EW21">
        <v>2.4756104765409601E-2</v>
      </c>
      <c r="EX21">
        <v>3.65781390494938E-3</v>
      </c>
      <c r="EY21">
        <v>1</v>
      </c>
      <c r="EZ21">
        <v>2</v>
      </c>
      <c r="FA21">
        <v>2</v>
      </c>
      <c r="FB21" t="s">
        <v>351</v>
      </c>
      <c r="FC21">
        <v>2.9155500000000001</v>
      </c>
      <c r="FD21">
        <v>2.7246899999999998</v>
      </c>
      <c r="FE21">
        <v>-4.2526899999999999E-3</v>
      </c>
      <c r="FF21">
        <v>6.8064500000000001E-4</v>
      </c>
      <c r="FG21">
        <v>0.102816</v>
      </c>
      <c r="FH21">
        <v>6.74593E-2</v>
      </c>
      <c r="FI21">
        <v>26568.3</v>
      </c>
      <c r="FJ21">
        <v>24289.200000000001</v>
      </c>
      <c r="FK21">
        <v>24418.7</v>
      </c>
      <c r="FL21">
        <v>22949.1</v>
      </c>
      <c r="FM21">
        <v>30785.200000000001</v>
      </c>
      <c r="FN21">
        <v>29895.9</v>
      </c>
      <c r="FO21">
        <v>35365.4</v>
      </c>
      <c r="FP21">
        <v>33097.699999999997</v>
      </c>
      <c r="FQ21">
        <v>2.0310999999999999</v>
      </c>
      <c r="FR21">
        <v>1.9079299999999999</v>
      </c>
      <c r="FS21">
        <v>0.11049200000000001</v>
      </c>
      <c r="FT21">
        <v>0</v>
      </c>
      <c r="FU21">
        <v>25.2151</v>
      </c>
      <c r="FV21">
        <v>999.9</v>
      </c>
      <c r="FW21">
        <v>49.2</v>
      </c>
      <c r="FX21">
        <v>29.013999999999999</v>
      </c>
      <c r="FY21">
        <v>19.823</v>
      </c>
      <c r="FZ21">
        <v>60.501800000000003</v>
      </c>
      <c r="GA21">
        <v>27.151399999999999</v>
      </c>
      <c r="GB21">
        <v>1</v>
      </c>
      <c r="GC21">
        <v>1.21037E-2</v>
      </c>
      <c r="GD21">
        <v>0.36810999999999999</v>
      </c>
      <c r="GE21">
        <v>20.1952</v>
      </c>
      <c r="GF21">
        <v>5.2536800000000001</v>
      </c>
      <c r="GG21">
        <v>12.048299999999999</v>
      </c>
      <c r="GH21">
        <v>4.9817</v>
      </c>
      <c r="GI21">
        <v>3.3</v>
      </c>
      <c r="GJ21">
        <v>422</v>
      </c>
      <c r="GK21">
        <v>9999</v>
      </c>
      <c r="GL21">
        <v>9999</v>
      </c>
      <c r="GM21">
        <v>9999</v>
      </c>
      <c r="GN21">
        <v>1.87923</v>
      </c>
      <c r="GO21">
        <v>1.8771</v>
      </c>
      <c r="GP21">
        <v>1.87466</v>
      </c>
      <c r="GQ21">
        <v>1.875</v>
      </c>
      <c r="GR21">
        <v>1.8753200000000001</v>
      </c>
      <c r="GS21">
        <v>1.87415</v>
      </c>
      <c r="GT21">
        <v>1.8710500000000001</v>
      </c>
      <c r="GU21">
        <v>1.87554</v>
      </c>
      <c r="GV21" t="s">
        <v>352</v>
      </c>
      <c r="GW21" t="s">
        <v>19</v>
      </c>
      <c r="GX21" t="s">
        <v>19</v>
      </c>
      <c r="GY21" t="s">
        <v>19</v>
      </c>
      <c r="GZ21" t="s">
        <v>353</v>
      </c>
      <c r="HA21" t="s">
        <v>354</v>
      </c>
      <c r="HB21" t="s">
        <v>355</v>
      </c>
      <c r="HC21" t="s">
        <v>355</v>
      </c>
      <c r="HD21" t="s">
        <v>355</v>
      </c>
      <c r="HE21" t="s">
        <v>355</v>
      </c>
      <c r="HF21">
        <v>0</v>
      </c>
      <c r="HG21">
        <v>100</v>
      </c>
      <c r="HH21">
        <v>100</v>
      </c>
      <c r="HI21">
        <v>16.507999999999999</v>
      </c>
      <c r="HJ21">
        <v>-6.0000000000000001E-3</v>
      </c>
      <c r="HK21">
        <v>2</v>
      </c>
      <c r="HL21">
        <v>509.03300000000002</v>
      </c>
      <c r="HM21">
        <v>498.04500000000002</v>
      </c>
      <c r="HN21">
        <v>25.130800000000001</v>
      </c>
      <c r="HO21">
        <v>27.288399999999999</v>
      </c>
      <c r="HP21">
        <v>29.9998</v>
      </c>
      <c r="HQ21">
        <v>27.4556</v>
      </c>
      <c r="HR21">
        <v>27.452500000000001</v>
      </c>
      <c r="HS21">
        <v>0</v>
      </c>
      <c r="HT21">
        <v>46.3005</v>
      </c>
      <c r="HU21">
        <v>0</v>
      </c>
      <c r="HV21">
        <v>25.126899999999999</v>
      </c>
      <c r="HW21">
        <v>0</v>
      </c>
      <c r="HX21">
        <v>11.617800000000001</v>
      </c>
      <c r="HY21">
        <v>101.517</v>
      </c>
      <c r="HZ21">
        <v>101.749</v>
      </c>
    </row>
    <row r="22" spans="1:234" x14ac:dyDescent="0.25">
      <c r="A22">
        <v>7</v>
      </c>
      <c r="B22">
        <v>1566748498.5999999</v>
      </c>
      <c r="C22">
        <v>2253.5</v>
      </c>
      <c r="D22" t="s">
        <v>375</v>
      </c>
      <c r="E22" t="s">
        <v>376</v>
      </c>
      <c r="F22" t="s">
        <v>346</v>
      </c>
      <c r="G22" t="s">
        <v>347</v>
      </c>
      <c r="H22" t="s">
        <v>348</v>
      </c>
      <c r="I22">
        <v>1566748498.5999999</v>
      </c>
      <c r="J22">
        <f t="shared" si="0"/>
        <v>6.9752528307136961E-3</v>
      </c>
      <c r="K22">
        <f t="shared" si="1"/>
        <v>38.46205851675915</v>
      </c>
      <c r="L22">
        <f t="shared" si="2"/>
        <v>350.88</v>
      </c>
      <c r="M22">
        <f t="shared" si="3"/>
        <v>200.96575617285646</v>
      </c>
      <c r="N22">
        <f t="shared" si="4"/>
        <v>20.094632479389208</v>
      </c>
      <c r="O22">
        <f t="shared" si="5"/>
        <v>35.084607341279998</v>
      </c>
      <c r="P22">
        <f t="shared" si="6"/>
        <v>0.47370389368680232</v>
      </c>
      <c r="Q22">
        <f t="shared" si="7"/>
        <v>2.2596792936122032</v>
      </c>
      <c r="R22">
        <f t="shared" si="8"/>
        <v>0.4246674177098414</v>
      </c>
      <c r="S22">
        <f t="shared" si="9"/>
        <v>0.26939861965189549</v>
      </c>
      <c r="T22">
        <f t="shared" si="10"/>
        <v>330.42823607592788</v>
      </c>
      <c r="U22">
        <f t="shared" si="11"/>
        <v>27.512835157361717</v>
      </c>
      <c r="V22">
        <f t="shared" si="12"/>
        <v>27.124700000000001</v>
      </c>
      <c r="W22">
        <f t="shared" si="13"/>
        <v>3.6054571880158295</v>
      </c>
      <c r="X22">
        <f t="shared" si="14"/>
        <v>55.021640192732505</v>
      </c>
      <c r="Y22">
        <f t="shared" si="15"/>
        <v>2.0092057111139998</v>
      </c>
      <c r="Z22">
        <f t="shared" si="16"/>
        <v>3.6516645161359338</v>
      </c>
      <c r="AA22">
        <f t="shared" si="17"/>
        <v>1.5962514769018297</v>
      </c>
      <c r="AB22">
        <f t="shared" si="18"/>
        <v>-307.60864983447402</v>
      </c>
      <c r="AC22">
        <f t="shared" si="19"/>
        <v>26.460135892772218</v>
      </c>
      <c r="AD22">
        <f t="shared" si="20"/>
        <v>2.5329878600403171</v>
      </c>
      <c r="AE22">
        <f t="shared" si="21"/>
        <v>51.81270999426637</v>
      </c>
      <c r="AF22">
        <v>-4.1444836644126702E-2</v>
      </c>
      <c r="AG22">
        <v>4.6525459900134097E-2</v>
      </c>
      <c r="AH22">
        <v>3.4725406533999599</v>
      </c>
      <c r="AI22">
        <v>0</v>
      </c>
      <c r="AJ22">
        <v>0</v>
      </c>
      <c r="AK22">
        <f t="shared" si="22"/>
        <v>1</v>
      </c>
      <c r="AL22">
        <f t="shared" si="23"/>
        <v>0</v>
      </c>
      <c r="AM22">
        <f t="shared" si="24"/>
        <v>52787.372591263666</v>
      </c>
      <c r="AN22" t="s">
        <v>349</v>
      </c>
      <c r="AO22">
        <v>0</v>
      </c>
      <c r="AP22">
        <v>0</v>
      </c>
      <c r="AQ22">
        <f t="shared" si="25"/>
        <v>0</v>
      </c>
      <c r="AR22" t="e">
        <f t="shared" si="26"/>
        <v>#DIV/0!</v>
      </c>
      <c r="AS22">
        <v>0</v>
      </c>
      <c r="AT22" t="s">
        <v>349</v>
      </c>
      <c r="AU22">
        <v>0</v>
      </c>
      <c r="AV22">
        <v>0</v>
      </c>
      <c r="AW22" t="e">
        <f t="shared" si="27"/>
        <v>#DIV/0!</v>
      </c>
      <c r="AX22">
        <v>0.5</v>
      </c>
      <c r="AY22">
        <f t="shared" si="28"/>
        <v>1685.992799581094</v>
      </c>
      <c r="AZ22">
        <f t="shared" si="29"/>
        <v>38.46205851675915</v>
      </c>
      <c r="BA22" t="e">
        <f t="shared" si="30"/>
        <v>#DIV/0!</v>
      </c>
      <c r="BB22" t="e">
        <f t="shared" si="31"/>
        <v>#DIV/0!</v>
      </c>
      <c r="BC22">
        <f t="shared" si="32"/>
        <v>2.2812706273903145E-2</v>
      </c>
      <c r="BD22" t="e">
        <f t="shared" si="33"/>
        <v>#DIV/0!</v>
      </c>
      <c r="BE22" t="s">
        <v>349</v>
      </c>
      <c r="BF22">
        <v>0</v>
      </c>
      <c r="BG22">
        <f t="shared" si="34"/>
        <v>0</v>
      </c>
      <c r="BH22" t="e">
        <f t="shared" si="35"/>
        <v>#DIV/0!</v>
      </c>
      <c r="BI22" t="e">
        <f t="shared" si="36"/>
        <v>#DIV/0!</v>
      </c>
      <c r="BJ22" t="e">
        <f t="shared" si="37"/>
        <v>#DIV/0!</v>
      </c>
      <c r="BK22" t="e">
        <f t="shared" si="38"/>
        <v>#DIV/0!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f t="shared" si="39"/>
        <v>2000.01</v>
      </c>
      <c r="CE22">
        <f t="shared" si="40"/>
        <v>1685.992799581094</v>
      </c>
      <c r="CF22">
        <f t="shared" si="41"/>
        <v>0.8429921848296229</v>
      </c>
      <c r="CG22">
        <f t="shared" si="42"/>
        <v>0.19598436965924582</v>
      </c>
      <c r="CH22">
        <v>6</v>
      </c>
      <c r="CI22">
        <v>0.5</v>
      </c>
      <c r="CJ22" t="s">
        <v>350</v>
      </c>
      <c r="CK22">
        <v>1566748498.5999999</v>
      </c>
      <c r="CL22">
        <v>350.88</v>
      </c>
      <c r="CM22">
        <v>399.96300000000002</v>
      </c>
      <c r="CN22">
        <v>20.094000000000001</v>
      </c>
      <c r="CO22">
        <v>11.8933</v>
      </c>
      <c r="CP22">
        <v>500.08600000000001</v>
      </c>
      <c r="CQ22">
        <v>99.890299999999996</v>
      </c>
      <c r="CR22">
        <v>0.10003099999999999</v>
      </c>
      <c r="CS22">
        <v>27.341899999999999</v>
      </c>
      <c r="CT22">
        <v>27.124700000000001</v>
      </c>
      <c r="CU22">
        <v>999.9</v>
      </c>
      <c r="CV22">
        <v>0</v>
      </c>
      <c r="CW22">
        <v>0</v>
      </c>
      <c r="CX22">
        <v>10005.6</v>
      </c>
      <c r="CY22">
        <v>0</v>
      </c>
      <c r="CZ22">
        <v>1298.83</v>
      </c>
      <c r="DA22">
        <v>-49.082900000000002</v>
      </c>
      <c r="DB22">
        <v>358.07600000000002</v>
      </c>
      <c r="DC22">
        <v>404.77699999999999</v>
      </c>
      <c r="DD22">
        <v>8.2007300000000001</v>
      </c>
      <c r="DE22">
        <v>327.42899999999997</v>
      </c>
      <c r="DF22">
        <v>399.96300000000002</v>
      </c>
      <c r="DG22">
        <v>20.096</v>
      </c>
      <c r="DH22">
        <v>11.8933</v>
      </c>
      <c r="DI22">
        <v>2.0072000000000001</v>
      </c>
      <c r="DJ22">
        <v>1.1880200000000001</v>
      </c>
      <c r="DK22">
        <v>17.501200000000001</v>
      </c>
      <c r="DL22">
        <v>9.4523100000000007</v>
      </c>
      <c r="DM22">
        <v>2000.01</v>
      </c>
      <c r="DN22">
        <v>0.90000999999999998</v>
      </c>
      <c r="DO22">
        <v>9.9989700000000001E-2</v>
      </c>
      <c r="DP22">
        <v>0</v>
      </c>
      <c r="DQ22">
        <v>771.77700000000004</v>
      </c>
      <c r="DR22">
        <v>5.00014</v>
      </c>
      <c r="DS22">
        <v>18657.8</v>
      </c>
      <c r="DT22">
        <v>16922.900000000001</v>
      </c>
      <c r="DU22">
        <v>44.686999999999998</v>
      </c>
      <c r="DV22">
        <v>45.686999999999998</v>
      </c>
      <c r="DW22">
        <v>45.061999999999998</v>
      </c>
      <c r="DX22">
        <v>44.75</v>
      </c>
      <c r="DY22">
        <v>46.5</v>
      </c>
      <c r="DZ22">
        <v>1795.53</v>
      </c>
      <c r="EA22">
        <v>199.48</v>
      </c>
      <c r="EB22">
        <v>0</v>
      </c>
      <c r="EC22">
        <v>1566748465.3</v>
      </c>
      <c r="ED22">
        <v>771.38073076923104</v>
      </c>
      <c r="EE22">
        <v>-0.67586325567845995</v>
      </c>
      <c r="EF22">
        <v>679.28547096360205</v>
      </c>
      <c r="EG22">
        <v>18601.9653846154</v>
      </c>
      <c r="EH22">
        <v>15</v>
      </c>
      <c r="EI22">
        <v>1566748461.5999999</v>
      </c>
      <c r="EJ22" t="s">
        <v>377</v>
      </c>
      <c r="EK22">
        <v>9</v>
      </c>
      <c r="EL22">
        <v>23.451000000000001</v>
      </c>
      <c r="EM22">
        <v>-2E-3</v>
      </c>
      <c r="EN22">
        <v>400</v>
      </c>
      <c r="EO22">
        <v>12</v>
      </c>
      <c r="EP22">
        <v>0.02</v>
      </c>
      <c r="EQ22">
        <v>0.01</v>
      </c>
      <c r="ER22">
        <v>38.2411998161922</v>
      </c>
      <c r="ES22">
        <v>5.7156499810404097E-2</v>
      </c>
      <c r="ET22">
        <v>0.17854834717218501</v>
      </c>
      <c r="EU22">
        <v>1</v>
      </c>
      <c r="EV22">
        <v>0.47889240181009501</v>
      </c>
      <c r="EW22">
        <v>9.8071755178717995E-2</v>
      </c>
      <c r="EX22">
        <v>3.2643883915148102E-2</v>
      </c>
      <c r="EY22">
        <v>1</v>
      </c>
      <c r="EZ22">
        <v>2</v>
      </c>
      <c r="FA22">
        <v>2</v>
      </c>
      <c r="FB22" t="s">
        <v>351</v>
      </c>
      <c r="FC22">
        <v>2.91567</v>
      </c>
      <c r="FD22">
        <v>2.7248000000000001</v>
      </c>
      <c r="FE22">
        <v>7.9592300000000005E-2</v>
      </c>
      <c r="FF22">
        <v>9.21926E-2</v>
      </c>
      <c r="FG22">
        <v>0.101372</v>
      </c>
      <c r="FH22">
        <v>6.8167599999999995E-2</v>
      </c>
      <c r="FI22">
        <v>24340.5</v>
      </c>
      <c r="FJ22">
        <v>22055.4</v>
      </c>
      <c r="FK22">
        <v>24409.9</v>
      </c>
      <c r="FL22">
        <v>22940.2</v>
      </c>
      <c r="FM22">
        <v>30825.3</v>
      </c>
      <c r="FN22">
        <v>29863.200000000001</v>
      </c>
      <c r="FO22">
        <v>35353.199999999997</v>
      </c>
      <c r="FP22">
        <v>33086.1</v>
      </c>
      <c r="FQ22">
        <v>2.0273500000000002</v>
      </c>
      <c r="FR22">
        <v>1.9048</v>
      </c>
      <c r="FS22">
        <v>5.2206200000000001E-2</v>
      </c>
      <c r="FT22">
        <v>0</v>
      </c>
      <c r="FU22">
        <v>26.270600000000002</v>
      </c>
      <c r="FV22">
        <v>999.9</v>
      </c>
      <c r="FW22">
        <v>49.152000000000001</v>
      </c>
      <c r="FX22">
        <v>29.094000000000001</v>
      </c>
      <c r="FY22">
        <v>19.895299999999999</v>
      </c>
      <c r="FZ22">
        <v>60.637300000000003</v>
      </c>
      <c r="GA22">
        <v>27.103400000000001</v>
      </c>
      <c r="GB22">
        <v>1</v>
      </c>
      <c r="GC22">
        <v>3.3663600000000002E-2</v>
      </c>
      <c r="GD22">
        <v>2.5508299999999999</v>
      </c>
      <c r="GE22">
        <v>20.175799999999999</v>
      </c>
      <c r="GF22">
        <v>5.2536800000000001</v>
      </c>
      <c r="GG22">
        <v>12.0496</v>
      </c>
      <c r="GH22">
        <v>4.9817999999999998</v>
      </c>
      <c r="GI22">
        <v>3.30003</v>
      </c>
      <c r="GJ22">
        <v>422.1</v>
      </c>
      <c r="GK22">
        <v>9999</v>
      </c>
      <c r="GL22">
        <v>9999</v>
      </c>
      <c r="GM22">
        <v>9999</v>
      </c>
      <c r="GN22">
        <v>1.8792199999999999</v>
      </c>
      <c r="GO22">
        <v>1.8770500000000001</v>
      </c>
      <c r="GP22">
        <v>1.8745700000000001</v>
      </c>
      <c r="GQ22">
        <v>1.87497</v>
      </c>
      <c r="GR22">
        <v>1.87531</v>
      </c>
      <c r="GS22">
        <v>1.87418</v>
      </c>
      <c r="GT22">
        <v>1.87103</v>
      </c>
      <c r="GU22">
        <v>1.8754999999999999</v>
      </c>
      <c r="GV22" t="s">
        <v>352</v>
      </c>
      <c r="GW22" t="s">
        <v>19</v>
      </c>
      <c r="GX22" t="s">
        <v>19</v>
      </c>
      <c r="GY22" t="s">
        <v>19</v>
      </c>
      <c r="GZ22" t="s">
        <v>353</v>
      </c>
      <c r="HA22" t="s">
        <v>354</v>
      </c>
      <c r="HB22" t="s">
        <v>355</v>
      </c>
      <c r="HC22" t="s">
        <v>355</v>
      </c>
      <c r="HD22" t="s">
        <v>355</v>
      </c>
      <c r="HE22" t="s">
        <v>355</v>
      </c>
      <c r="HF22">
        <v>0</v>
      </c>
      <c r="HG22">
        <v>100</v>
      </c>
      <c r="HH22">
        <v>100</v>
      </c>
      <c r="HI22">
        <v>23.451000000000001</v>
      </c>
      <c r="HJ22">
        <v>-2E-3</v>
      </c>
      <c r="HK22">
        <v>2</v>
      </c>
      <c r="HL22">
        <v>507.14</v>
      </c>
      <c r="HM22">
        <v>496.346</v>
      </c>
      <c r="HN22">
        <v>23.099299999999999</v>
      </c>
      <c r="HO22">
        <v>27.564900000000002</v>
      </c>
      <c r="HP22">
        <v>30.001999999999999</v>
      </c>
      <c r="HQ22">
        <v>27.5136</v>
      </c>
      <c r="HR22">
        <v>27.508299999999998</v>
      </c>
      <c r="HS22">
        <v>20.036300000000001</v>
      </c>
      <c r="HT22">
        <v>45.652999999999999</v>
      </c>
      <c r="HU22">
        <v>0</v>
      </c>
      <c r="HV22">
        <v>23.041</v>
      </c>
      <c r="HW22">
        <v>400</v>
      </c>
      <c r="HX22">
        <v>11.9048</v>
      </c>
      <c r="HY22">
        <v>101.48099999999999</v>
      </c>
      <c r="HZ22">
        <v>101.712</v>
      </c>
    </row>
    <row r="23" spans="1:234" x14ac:dyDescent="0.25">
      <c r="A23">
        <v>8</v>
      </c>
      <c r="B23">
        <v>1566748619.0999999</v>
      </c>
      <c r="C23">
        <v>2374</v>
      </c>
      <c r="D23" t="s">
        <v>378</v>
      </c>
      <c r="E23" t="s">
        <v>379</v>
      </c>
      <c r="F23" t="s">
        <v>346</v>
      </c>
      <c r="G23" t="s">
        <v>347</v>
      </c>
      <c r="H23" t="s">
        <v>348</v>
      </c>
      <c r="I23">
        <v>1566748619.0999999</v>
      </c>
      <c r="J23">
        <f t="shared" si="0"/>
        <v>6.1638535791889828E-3</v>
      </c>
      <c r="K23">
        <f t="shared" si="1"/>
        <v>40.454194142146982</v>
      </c>
      <c r="L23">
        <f t="shared" si="2"/>
        <v>448.17500000000001</v>
      </c>
      <c r="M23">
        <f t="shared" si="3"/>
        <v>269.1057002640685</v>
      </c>
      <c r="N23">
        <f t="shared" si="4"/>
        <v>26.910065883787976</v>
      </c>
      <c r="O23">
        <f t="shared" si="5"/>
        <v>44.816660388954993</v>
      </c>
      <c r="P23">
        <f t="shared" si="6"/>
        <v>0.41415237296278212</v>
      </c>
      <c r="Q23">
        <f t="shared" si="7"/>
        <v>2.2652554228469297</v>
      </c>
      <c r="R23">
        <f t="shared" si="8"/>
        <v>0.3762258495687672</v>
      </c>
      <c r="S23">
        <f t="shared" si="9"/>
        <v>0.23825860050196479</v>
      </c>
      <c r="T23">
        <f t="shared" si="10"/>
        <v>330.42823607592788</v>
      </c>
      <c r="U23">
        <f t="shared" si="11"/>
        <v>27.451412486223617</v>
      </c>
      <c r="V23">
        <f t="shared" si="12"/>
        <v>26.946200000000001</v>
      </c>
      <c r="W23">
        <f t="shared" si="13"/>
        <v>3.5678658234819318</v>
      </c>
      <c r="X23">
        <f t="shared" si="14"/>
        <v>55.136432074623464</v>
      </c>
      <c r="Y23">
        <f t="shared" si="15"/>
        <v>1.9749630003499998</v>
      </c>
      <c r="Z23">
        <f t="shared" si="16"/>
        <v>3.5819564778457549</v>
      </c>
      <c r="AA23">
        <f t="shared" si="17"/>
        <v>1.592902823131932</v>
      </c>
      <c r="AB23">
        <f t="shared" si="18"/>
        <v>-271.82594284223416</v>
      </c>
      <c r="AC23">
        <f t="shared" si="19"/>
        <v>8.1945506189227331</v>
      </c>
      <c r="AD23">
        <f t="shared" si="20"/>
        <v>0.78053969313741245</v>
      </c>
      <c r="AE23">
        <f t="shared" si="21"/>
        <v>67.577383545753889</v>
      </c>
      <c r="AF23">
        <v>-4.1595711998309699E-2</v>
      </c>
      <c r="AG23">
        <v>4.6694830702611503E-2</v>
      </c>
      <c r="AH23">
        <v>3.4825320705704099</v>
      </c>
      <c r="AI23">
        <v>0</v>
      </c>
      <c r="AJ23">
        <v>0</v>
      </c>
      <c r="AK23">
        <f t="shared" si="22"/>
        <v>1</v>
      </c>
      <c r="AL23">
        <f t="shared" si="23"/>
        <v>0</v>
      </c>
      <c r="AM23">
        <f t="shared" si="24"/>
        <v>53029.76222411963</v>
      </c>
      <c r="AN23" t="s">
        <v>349</v>
      </c>
      <c r="AO23">
        <v>0</v>
      </c>
      <c r="AP23">
        <v>0</v>
      </c>
      <c r="AQ23">
        <f t="shared" si="25"/>
        <v>0</v>
      </c>
      <c r="AR23" t="e">
        <f t="shared" si="26"/>
        <v>#DIV/0!</v>
      </c>
      <c r="AS23">
        <v>0</v>
      </c>
      <c r="AT23" t="s">
        <v>349</v>
      </c>
      <c r="AU23">
        <v>0</v>
      </c>
      <c r="AV23">
        <v>0</v>
      </c>
      <c r="AW23" t="e">
        <f t="shared" si="27"/>
        <v>#DIV/0!</v>
      </c>
      <c r="AX23">
        <v>0.5</v>
      </c>
      <c r="AY23">
        <f t="shared" si="28"/>
        <v>1685.992799581094</v>
      </c>
      <c r="AZ23">
        <f t="shared" si="29"/>
        <v>40.454194142146982</v>
      </c>
      <c r="BA23" t="e">
        <f t="shared" si="30"/>
        <v>#DIV/0!</v>
      </c>
      <c r="BB23" t="e">
        <f t="shared" si="31"/>
        <v>#DIV/0!</v>
      </c>
      <c r="BC23">
        <f t="shared" si="32"/>
        <v>2.39942864241166E-2</v>
      </c>
      <c r="BD23" t="e">
        <f t="shared" si="33"/>
        <v>#DIV/0!</v>
      </c>
      <c r="BE23" t="s">
        <v>349</v>
      </c>
      <c r="BF23">
        <v>0</v>
      </c>
      <c r="BG23">
        <f t="shared" si="34"/>
        <v>0</v>
      </c>
      <c r="BH23" t="e">
        <f t="shared" si="35"/>
        <v>#DIV/0!</v>
      </c>
      <c r="BI23" t="e">
        <f t="shared" si="36"/>
        <v>#DIV/0!</v>
      </c>
      <c r="BJ23" t="e">
        <f t="shared" si="37"/>
        <v>#DIV/0!</v>
      </c>
      <c r="BK23" t="e">
        <f t="shared" si="38"/>
        <v>#DIV/0!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f t="shared" si="39"/>
        <v>2000.01</v>
      </c>
      <c r="CE23">
        <f t="shared" si="40"/>
        <v>1685.992799581094</v>
      </c>
      <c r="CF23">
        <f t="shared" si="41"/>
        <v>0.8429921848296229</v>
      </c>
      <c r="CG23">
        <f t="shared" si="42"/>
        <v>0.19598436965924582</v>
      </c>
      <c r="CH23">
        <v>6</v>
      </c>
      <c r="CI23">
        <v>0.5</v>
      </c>
      <c r="CJ23" t="s">
        <v>350</v>
      </c>
      <c r="CK23">
        <v>1566748619.0999999</v>
      </c>
      <c r="CL23">
        <v>448.17500000000001</v>
      </c>
      <c r="CM23">
        <v>500.029</v>
      </c>
      <c r="CN23">
        <v>19.75</v>
      </c>
      <c r="CO23">
        <v>12.500299999999999</v>
      </c>
      <c r="CP23">
        <v>500.05799999999999</v>
      </c>
      <c r="CQ23">
        <v>99.898499999999999</v>
      </c>
      <c r="CR23">
        <v>9.9626599999999996E-2</v>
      </c>
      <c r="CS23">
        <v>27.013300000000001</v>
      </c>
      <c r="CT23">
        <v>26.946200000000001</v>
      </c>
      <c r="CU23">
        <v>999.9</v>
      </c>
      <c r="CV23">
        <v>0</v>
      </c>
      <c r="CW23">
        <v>0</v>
      </c>
      <c r="CX23">
        <v>10041.200000000001</v>
      </c>
      <c r="CY23">
        <v>0</v>
      </c>
      <c r="CZ23">
        <v>979.80600000000004</v>
      </c>
      <c r="DA23">
        <v>-51.853999999999999</v>
      </c>
      <c r="DB23">
        <v>457.20499999999998</v>
      </c>
      <c r="DC23">
        <v>506.35899999999998</v>
      </c>
      <c r="DD23">
        <v>7.2496799999999997</v>
      </c>
      <c r="DE23">
        <v>422.58699999999999</v>
      </c>
      <c r="DF23">
        <v>500.029</v>
      </c>
      <c r="DG23">
        <v>19.745999999999999</v>
      </c>
      <c r="DH23">
        <v>12.500299999999999</v>
      </c>
      <c r="DI23">
        <v>1.97299</v>
      </c>
      <c r="DJ23">
        <v>1.2487600000000001</v>
      </c>
      <c r="DK23">
        <v>17.229299999999999</v>
      </c>
      <c r="DL23">
        <v>10.1959</v>
      </c>
      <c r="DM23">
        <v>2000.01</v>
      </c>
      <c r="DN23">
        <v>0.90000999999999998</v>
      </c>
      <c r="DO23">
        <v>9.9989700000000001E-2</v>
      </c>
      <c r="DP23">
        <v>0</v>
      </c>
      <c r="DQ23">
        <v>776.25400000000002</v>
      </c>
      <c r="DR23">
        <v>5.00014</v>
      </c>
      <c r="DS23">
        <v>18233.3</v>
      </c>
      <c r="DT23">
        <v>16923</v>
      </c>
      <c r="DU23">
        <v>44.875</v>
      </c>
      <c r="DV23">
        <v>45.811999999999998</v>
      </c>
      <c r="DW23">
        <v>45.311999999999998</v>
      </c>
      <c r="DX23">
        <v>44.936999999999998</v>
      </c>
      <c r="DY23">
        <v>46.686999999999998</v>
      </c>
      <c r="DZ23">
        <v>1795.53</v>
      </c>
      <c r="EA23">
        <v>199.48</v>
      </c>
      <c r="EB23">
        <v>0</v>
      </c>
      <c r="EC23">
        <v>1566748585.9000001</v>
      </c>
      <c r="ED23">
        <v>776.62792307692303</v>
      </c>
      <c r="EE23">
        <v>1.21408545280064</v>
      </c>
      <c r="EF23">
        <v>-1946.6153850396499</v>
      </c>
      <c r="EG23">
        <v>18364.8884615385</v>
      </c>
      <c r="EH23">
        <v>15</v>
      </c>
      <c r="EI23">
        <v>1566748590.5999999</v>
      </c>
      <c r="EJ23" t="s">
        <v>380</v>
      </c>
      <c r="EK23">
        <v>10</v>
      </c>
      <c r="EL23">
        <v>25.588000000000001</v>
      </c>
      <c r="EM23">
        <v>4.0000000000000001E-3</v>
      </c>
      <c r="EN23">
        <v>500</v>
      </c>
      <c r="EO23">
        <v>12</v>
      </c>
      <c r="EP23">
        <v>0.05</v>
      </c>
      <c r="EQ23">
        <v>0.01</v>
      </c>
      <c r="ER23">
        <v>33.515323286274302</v>
      </c>
      <c r="ES23">
        <v>69.935031337200599</v>
      </c>
      <c r="ET23">
        <v>14.0811548369924</v>
      </c>
      <c r="EU23">
        <v>0</v>
      </c>
      <c r="EV23">
        <v>0.32935068678634499</v>
      </c>
      <c r="EW23">
        <v>0.83298067554479704</v>
      </c>
      <c r="EX23">
        <v>0.14679507827416</v>
      </c>
      <c r="EY23">
        <v>0</v>
      </c>
      <c r="EZ23">
        <v>0</v>
      </c>
      <c r="FA23">
        <v>2</v>
      </c>
      <c r="FB23" t="s">
        <v>381</v>
      </c>
      <c r="FC23">
        <v>2.9154200000000001</v>
      </c>
      <c r="FD23">
        <v>2.72471</v>
      </c>
      <c r="FE23">
        <v>9.7017500000000007E-2</v>
      </c>
      <c r="FF23">
        <v>0.108873</v>
      </c>
      <c r="FG23">
        <v>0.100064</v>
      </c>
      <c r="FH23">
        <v>7.0729500000000001E-2</v>
      </c>
      <c r="FI23">
        <v>23866.400000000001</v>
      </c>
      <c r="FJ23">
        <v>21638.6</v>
      </c>
      <c r="FK23">
        <v>24397.3</v>
      </c>
      <c r="FL23">
        <v>22929</v>
      </c>
      <c r="FM23">
        <v>30855.3</v>
      </c>
      <c r="FN23">
        <v>29767.4</v>
      </c>
      <c r="FO23">
        <v>35335.300000000003</v>
      </c>
      <c r="FP23">
        <v>33070.9</v>
      </c>
      <c r="FQ23">
        <v>2.0235500000000002</v>
      </c>
      <c r="FR23">
        <v>1.9014</v>
      </c>
      <c r="FS23">
        <v>6.3307600000000006E-2</v>
      </c>
      <c r="FT23">
        <v>0</v>
      </c>
      <c r="FU23">
        <v>25.9099</v>
      </c>
      <c r="FV23">
        <v>999.9</v>
      </c>
      <c r="FW23">
        <v>49.2</v>
      </c>
      <c r="FX23">
        <v>29.143999999999998</v>
      </c>
      <c r="FY23">
        <v>19.972899999999999</v>
      </c>
      <c r="FZ23">
        <v>60.027299999999997</v>
      </c>
      <c r="GA23">
        <v>27.103400000000001</v>
      </c>
      <c r="GB23">
        <v>1</v>
      </c>
      <c r="GC23">
        <v>5.16362E-2</v>
      </c>
      <c r="GD23">
        <v>1.6046100000000001</v>
      </c>
      <c r="GE23">
        <v>20.1873</v>
      </c>
      <c r="GF23">
        <v>5.2530799999999997</v>
      </c>
      <c r="GG23">
        <v>12.0505</v>
      </c>
      <c r="GH23">
        <v>4.9817</v>
      </c>
      <c r="GI23">
        <v>3.3001</v>
      </c>
      <c r="GJ23">
        <v>422.1</v>
      </c>
      <c r="GK23">
        <v>9999</v>
      </c>
      <c r="GL23">
        <v>9999</v>
      </c>
      <c r="GM23">
        <v>9999</v>
      </c>
      <c r="GN23">
        <v>1.87921</v>
      </c>
      <c r="GO23">
        <v>1.8771199999999999</v>
      </c>
      <c r="GP23">
        <v>1.8746100000000001</v>
      </c>
      <c r="GQ23">
        <v>1.875</v>
      </c>
      <c r="GR23">
        <v>1.87531</v>
      </c>
      <c r="GS23">
        <v>1.87422</v>
      </c>
      <c r="GT23">
        <v>1.87104</v>
      </c>
      <c r="GU23">
        <v>1.8755500000000001</v>
      </c>
      <c r="GV23" t="s">
        <v>352</v>
      </c>
      <c r="GW23" t="s">
        <v>19</v>
      </c>
      <c r="GX23" t="s">
        <v>19</v>
      </c>
      <c r="GY23" t="s">
        <v>19</v>
      </c>
      <c r="GZ23" t="s">
        <v>353</v>
      </c>
      <c r="HA23" t="s">
        <v>354</v>
      </c>
      <c r="HB23" t="s">
        <v>355</v>
      </c>
      <c r="HC23" t="s">
        <v>355</v>
      </c>
      <c r="HD23" t="s">
        <v>355</v>
      </c>
      <c r="HE23" t="s">
        <v>355</v>
      </c>
      <c r="HF23">
        <v>0</v>
      </c>
      <c r="HG23">
        <v>100</v>
      </c>
      <c r="HH23">
        <v>100</v>
      </c>
      <c r="HI23">
        <v>25.588000000000001</v>
      </c>
      <c r="HJ23">
        <v>4.0000000000000001E-3</v>
      </c>
      <c r="HK23">
        <v>2</v>
      </c>
      <c r="HL23">
        <v>506.48</v>
      </c>
      <c r="HM23">
        <v>495.69799999999998</v>
      </c>
      <c r="HN23">
        <v>23.147600000000001</v>
      </c>
      <c r="HO23">
        <v>27.8371</v>
      </c>
      <c r="HP23">
        <v>30.000699999999998</v>
      </c>
      <c r="HQ23">
        <v>27.716000000000001</v>
      </c>
      <c r="HR23">
        <v>27.701599999999999</v>
      </c>
      <c r="HS23">
        <v>23.962</v>
      </c>
      <c r="HT23">
        <v>42.946199999999997</v>
      </c>
      <c r="HU23">
        <v>0</v>
      </c>
      <c r="HV23">
        <v>23.176300000000001</v>
      </c>
      <c r="HW23">
        <v>500</v>
      </c>
      <c r="HX23">
        <v>12.577500000000001</v>
      </c>
      <c r="HY23">
        <v>101.429</v>
      </c>
      <c r="HZ23">
        <v>101.664</v>
      </c>
    </row>
    <row r="24" spans="1:234" x14ac:dyDescent="0.25">
      <c r="A24">
        <v>9</v>
      </c>
      <c r="B24">
        <v>1566748700.5999999</v>
      </c>
      <c r="C24">
        <v>2455.5</v>
      </c>
      <c r="D24" t="s">
        <v>382</v>
      </c>
      <c r="E24" t="s">
        <v>383</v>
      </c>
      <c r="F24" t="s">
        <v>346</v>
      </c>
      <c r="G24" t="s">
        <v>347</v>
      </c>
      <c r="H24" t="s">
        <v>348</v>
      </c>
      <c r="I24">
        <v>1566748700.5999999</v>
      </c>
      <c r="J24">
        <f t="shared" si="0"/>
        <v>5.4334154841492741E-3</v>
      </c>
      <c r="K24">
        <f t="shared" si="1"/>
        <v>41.492627242079656</v>
      </c>
      <c r="L24">
        <f t="shared" si="2"/>
        <v>546.57100000000003</v>
      </c>
      <c r="M24">
        <f t="shared" si="3"/>
        <v>333.99525087660265</v>
      </c>
      <c r="N24">
        <f t="shared" si="4"/>
        <v>33.398677073718289</v>
      </c>
      <c r="O24">
        <f t="shared" si="5"/>
        <v>54.655712256231006</v>
      </c>
      <c r="P24">
        <f t="shared" si="6"/>
        <v>0.35484420780660375</v>
      </c>
      <c r="Q24">
        <f t="shared" si="7"/>
        <v>2.259696326287703</v>
      </c>
      <c r="R24">
        <f t="shared" si="8"/>
        <v>0.3265425215957945</v>
      </c>
      <c r="S24">
        <f t="shared" si="9"/>
        <v>0.20644343757091119</v>
      </c>
      <c r="T24">
        <f t="shared" si="10"/>
        <v>330.40383212320756</v>
      </c>
      <c r="U24">
        <f t="shared" si="11"/>
        <v>27.725955295615655</v>
      </c>
      <c r="V24">
        <f t="shared" si="12"/>
        <v>26.976199999999999</v>
      </c>
      <c r="W24">
        <f t="shared" si="13"/>
        <v>3.5741596768877852</v>
      </c>
      <c r="X24">
        <f t="shared" si="14"/>
        <v>54.511326713319306</v>
      </c>
      <c r="Y24">
        <f t="shared" si="15"/>
        <v>1.9562903285274</v>
      </c>
      <c r="Z24">
        <f t="shared" si="16"/>
        <v>3.5887776843439032</v>
      </c>
      <c r="AA24">
        <f t="shared" si="17"/>
        <v>1.6178693483603852</v>
      </c>
      <c r="AB24">
        <f t="shared" si="18"/>
        <v>-239.61362285098298</v>
      </c>
      <c r="AC24">
        <f t="shared" si="19"/>
        <v>8.4668200098263497</v>
      </c>
      <c r="AD24">
        <f t="shared" si="20"/>
        <v>0.80870993812303238</v>
      </c>
      <c r="AE24">
        <f t="shared" si="21"/>
        <v>100.065739220174</v>
      </c>
      <c r="AF24">
        <v>-4.1445296984006001E-2</v>
      </c>
      <c r="AG24">
        <v>4.6525976671976499E-2</v>
      </c>
      <c r="AH24">
        <v>3.47257115768006</v>
      </c>
      <c r="AI24">
        <v>0</v>
      </c>
      <c r="AJ24">
        <v>0</v>
      </c>
      <c r="AK24">
        <f t="shared" si="22"/>
        <v>1</v>
      </c>
      <c r="AL24">
        <f t="shared" si="23"/>
        <v>0</v>
      </c>
      <c r="AM24">
        <f t="shared" si="24"/>
        <v>52840.200207928094</v>
      </c>
      <c r="AN24" t="s">
        <v>349</v>
      </c>
      <c r="AO24">
        <v>0</v>
      </c>
      <c r="AP24">
        <v>0</v>
      </c>
      <c r="AQ24">
        <f t="shared" si="25"/>
        <v>0</v>
      </c>
      <c r="AR24" t="e">
        <f t="shared" si="26"/>
        <v>#DIV/0!</v>
      </c>
      <c r="AS24">
        <v>0</v>
      </c>
      <c r="AT24" t="s">
        <v>349</v>
      </c>
      <c r="AU24">
        <v>0</v>
      </c>
      <c r="AV24">
        <v>0</v>
      </c>
      <c r="AW24" t="e">
        <f t="shared" si="27"/>
        <v>#DIV/0!</v>
      </c>
      <c r="AX24">
        <v>0.5</v>
      </c>
      <c r="AY24">
        <f t="shared" si="28"/>
        <v>1685.8589995810185</v>
      </c>
      <c r="AZ24">
        <f t="shared" si="29"/>
        <v>41.492627242079656</v>
      </c>
      <c r="BA24" t="e">
        <f t="shared" si="30"/>
        <v>#DIV/0!</v>
      </c>
      <c r="BB24" t="e">
        <f t="shared" si="31"/>
        <v>#DIV/0!</v>
      </c>
      <c r="BC24">
        <f t="shared" si="32"/>
        <v>2.4612157512811983E-2</v>
      </c>
      <c r="BD24" t="e">
        <f t="shared" si="33"/>
        <v>#DIV/0!</v>
      </c>
      <c r="BE24" t="s">
        <v>349</v>
      </c>
      <c r="BF24">
        <v>0</v>
      </c>
      <c r="BG24">
        <f t="shared" si="34"/>
        <v>0</v>
      </c>
      <c r="BH24" t="e">
        <f t="shared" si="35"/>
        <v>#DIV/0!</v>
      </c>
      <c r="BI24" t="e">
        <f t="shared" si="36"/>
        <v>#DIV/0!</v>
      </c>
      <c r="BJ24" t="e">
        <f t="shared" si="37"/>
        <v>#DIV/0!</v>
      </c>
      <c r="BK24" t="e">
        <f t="shared" si="38"/>
        <v>#DIV/0!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f t="shared" si="39"/>
        <v>1999.85</v>
      </c>
      <c r="CE24">
        <f t="shared" si="40"/>
        <v>1685.8589995810185</v>
      </c>
      <c r="CF24">
        <f t="shared" si="41"/>
        <v>0.84299272424482763</v>
      </c>
      <c r="CG24">
        <f t="shared" si="42"/>
        <v>0.19598544848965532</v>
      </c>
      <c r="CH24">
        <v>6</v>
      </c>
      <c r="CI24">
        <v>0.5</v>
      </c>
      <c r="CJ24" t="s">
        <v>350</v>
      </c>
      <c r="CK24">
        <v>1566748700.5999999</v>
      </c>
      <c r="CL24">
        <v>546.57100000000003</v>
      </c>
      <c r="CM24">
        <v>599.93299999999999</v>
      </c>
      <c r="CN24">
        <v>19.563400000000001</v>
      </c>
      <c r="CO24">
        <v>13.17</v>
      </c>
      <c r="CP24">
        <v>499.93299999999999</v>
      </c>
      <c r="CQ24">
        <v>99.897400000000005</v>
      </c>
      <c r="CR24">
        <v>0.100061</v>
      </c>
      <c r="CS24">
        <v>27.0457</v>
      </c>
      <c r="CT24">
        <v>26.976199999999999</v>
      </c>
      <c r="CU24">
        <v>999.9</v>
      </c>
      <c r="CV24">
        <v>0</v>
      </c>
      <c r="CW24">
        <v>0</v>
      </c>
      <c r="CX24">
        <v>10005</v>
      </c>
      <c r="CY24">
        <v>0</v>
      </c>
      <c r="CZ24">
        <v>1015.15</v>
      </c>
      <c r="DA24">
        <v>-55.377099999999999</v>
      </c>
      <c r="DB24">
        <v>555.41600000000005</v>
      </c>
      <c r="DC24">
        <v>607.94000000000005</v>
      </c>
      <c r="DD24">
        <v>6.3834099999999996</v>
      </c>
      <c r="DE24">
        <v>518.96799999999996</v>
      </c>
      <c r="DF24">
        <v>599.93299999999999</v>
      </c>
      <c r="DG24">
        <v>19.549399999999999</v>
      </c>
      <c r="DH24">
        <v>13.17</v>
      </c>
      <c r="DI24">
        <v>1.9533400000000001</v>
      </c>
      <c r="DJ24">
        <v>1.31565</v>
      </c>
      <c r="DK24">
        <v>17.071100000000001</v>
      </c>
      <c r="DL24">
        <v>10.978899999999999</v>
      </c>
      <c r="DM24">
        <v>1999.85</v>
      </c>
      <c r="DN24">
        <v>0.89999300000000004</v>
      </c>
      <c r="DO24">
        <v>0.100007</v>
      </c>
      <c r="DP24">
        <v>0</v>
      </c>
      <c r="DQ24">
        <v>777.56799999999998</v>
      </c>
      <c r="DR24">
        <v>5.00014</v>
      </c>
      <c r="DS24">
        <v>17999.099999999999</v>
      </c>
      <c r="DT24">
        <v>16921.5</v>
      </c>
      <c r="DU24">
        <v>44.875</v>
      </c>
      <c r="DV24">
        <v>45.686999999999998</v>
      </c>
      <c r="DW24">
        <v>45.311999999999998</v>
      </c>
      <c r="DX24">
        <v>44.875</v>
      </c>
      <c r="DY24">
        <v>46.625</v>
      </c>
      <c r="DZ24">
        <v>1795.35</v>
      </c>
      <c r="EA24">
        <v>199.5</v>
      </c>
      <c r="EB24">
        <v>0</v>
      </c>
      <c r="EC24">
        <v>1566748667.5</v>
      </c>
      <c r="ED24">
        <v>778.35680769230805</v>
      </c>
      <c r="EE24">
        <v>-2.9488204932989102</v>
      </c>
      <c r="EF24">
        <v>-9.51453001475784</v>
      </c>
      <c r="EG24">
        <v>18185.026923076901</v>
      </c>
      <c r="EH24">
        <v>15</v>
      </c>
      <c r="EI24">
        <v>1566748732.0999999</v>
      </c>
      <c r="EJ24" t="s">
        <v>384</v>
      </c>
      <c r="EK24">
        <v>11</v>
      </c>
      <c r="EL24">
        <v>27.603000000000002</v>
      </c>
      <c r="EM24">
        <v>1.4E-2</v>
      </c>
      <c r="EN24">
        <v>600</v>
      </c>
      <c r="EO24">
        <v>13</v>
      </c>
      <c r="EP24">
        <v>0.05</v>
      </c>
      <c r="EQ24">
        <v>0.01</v>
      </c>
      <c r="ER24">
        <v>43.267405549485801</v>
      </c>
      <c r="ES24">
        <v>-0.28667972147619297</v>
      </c>
      <c r="ET24">
        <v>7.8678160739389394E-2</v>
      </c>
      <c r="EU24">
        <v>1</v>
      </c>
      <c r="EV24">
        <v>0.36452032308666998</v>
      </c>
      <c r="EW24">
        <v>-3.7552196759737297E-2</v>
      </c>
      <c r="EX24">
        <v>5.35650082263011E-3</v>
      </c>
      <c r="EY24">
        <v>1</v>
      </c>
      <c r="EZ24">
        <v>2</v>
      </c>
      <c r="FA24">
        <v>2</v>
      </c>
      <c r="FB24" t="s">
        <v>351</v>
      </c>
      <c r="FC24">
        <v>2.91506</v>
      </c>
      <c r="FD24">
        <v>2.7248199999999998</v>
      </c>
      <c r="FE24">
        <v>0.11290600000000001</v>
      </c>
      <c r="FF24">
        <v>0.12397900000000001</v>
      </c>
      <c r="FG24">
        <v>9.9330199999999993E-2</v>
      </c>
      <c r="FH24">
        <v>7.3518500000000001E-2</v>
      </c>
      <c r="FI24">
        <v>23443.5</v>
      </c>
      <c r="FJ24">
        <v>21269</v>
      </c>
      <c r="FK24">
        <v>24394.400000000001</v>
      </c>
      <c r="FL24">
        <v>22926.400000000001</v>
      </c>
      <c r="FM24">
        <v>30877.200000000001</v>
      </c>
      <c r="FN24">
        <v>29674.9</v>
      </c>
      <c r="FO24">
        <v>35331.199999999997</v>
      </c>
      <c r="FP24">
        <v>33067.5</v>
      </c>
      <c r="FQ24">
        <v>2.0224500000000001</v>
      </c>
      <c r="FR24">
        <v>1.9015200000000001</v>
      </c>
      <c r="FS24">
        <v>8.4579000000000001E-2</v>
      </c>
      <c r="FT24">
        <v>0</v>
      </c>
      <c r="FU24">
        <v>25.5914</v>
      </c>
      <c r="FV24">
        <v>999.9</v>
      </c>
      <c r="FW24">
        <v>49.152000000000001</v>
      </c>
      <c r="FX24">
        <v>29.143999999999998</v>
      </c>
      <c r="FY24">
        <v>19.9529</v>
      </c>
      <c r="FZ24">
        <v>60.447299999999998</v>
      </c>
      <c r="GA24">
        <v>27.303699999999999</v>
      </c>
      <c r="GB24">
        <v>1</v>
      </c>
      <c r="GC24">
        <v>5.57876E-2</v>
      </c>
      <c r="GD24">
        <v>0.99742600000000003</v>
      </c>
      <c r="GE24">
        <v>20.192</v>
      </c>
      <c r="GF24">
        <v>5.2529300000000001</v>
      </c>
      <c r="GG24">
        <v>12.0511</v>
      </c>
      <c r="GH24">
        <v>4.9817499999999999</v>
      </c>
      <c r="GI24">
        <v>3.30003</v>
      </c>
      <c r="GJ24">
        <v>422.1</v>
      </c>
      <c r="GK24">
        <v>9999</v>
      </c>
      <c r="GL24">
        <v>9999</v>
      </c>
      <c r="GM24">
        <v>9999</v>
      </c>
      <c r="GN24">
        <v>1.8792500000000001</v>
      </c>
      <c r="GO24">
        <v>1.87714</v>
      </c>
      <c r="GP24">
        <v>1.8746499999999999</v>
      </c>
      <c r="GQ24">
        <v>1.875</v>
      </c>
      <c r="GR24">
        <v>1.87534</v>
      </c>
      <c r="GS24">
        <v>1.8742300000000001</v>
      </c>
      <c r="GT24">
        <v>1.87104</v>
      </c>
      <c r="GU24">
        <v>1.87554</v>
      </c>
      <c r="GV24" t="s">
        <v>352</v>
      </c>
      <c r="GW24" t="s">
        <v>19</v>
      </c>
      <c r="GX24" t="s">
        <v>19</v>
      </c>
      <c r="GY24" t="s">
        <v>19</v>
      </c>
      <c r="GZ24" t="s">
        <v>353</v>
      </c>
      <c r="HA24" t="s">
        <v>354</v>
      </c>
      <c r="HB24" t="s">
        <v>355</v>
      </c>
      <c r="HC24" t="s">
        <v>355</v>
      </c>
      <c r="HD24" t="s">
        <v>355</v>
      </c>
      <c r="HE24" t="s">
        <v>355</v>
      </c>
      <c r="HF24">
        <v>0</v>
      </c>
      <c r="HG24">
        <v>100</v>
      </c>
      <c r="HH24">
        <v>100</v>
      </c>
      <c r="HI24">
        <v>27.603000000000002</v>
      </c>
      <c r="HJ24">
        <v>1.4E-2</v>
      </c>
      <c r="HK24">
        <v>2</v>
      </c>
      <c r="HL24">
        <v>506.43700000000001</v>
      </c>
      <c r="HM24">
        <v>496.49099999999999</v>
      </c>
      <c r="HN24">
        <v>23.839400000000001</v>
      </c>
      <c r="HO24">
        <v>27.905999999999999</v>
      </c>
      <c r="HP24">
        <v>30.0002</v>
      </c>
      <c r="HQ24">
        <v>27.791699999999999</v>
      </c>
      <c r="HR24">
        <v>27.779800000000002</v>
      </c>
      <c r="HS24">
        <v>27.799800000000001</v>
      </c>
      <c r="HT24">
        <v>38.870600000000003</v>
      </c>
      <c r="HU24">
        <v>0</v>
      </c>
      <c r="HV24">
        <v>23.8505</v>
      </c>
      <c r="HW24">
        <v>600</v>
      </c>
      <c r="HX24">
        <v>13.2782</v>
      </c>
      <c r="HY24">
        <v>101.417</v>
      </c>
      <c r="HZ24">
        <v>101.65300000000001</v>
      </c>
    </row>
    <row r="25" spans="1:234" x14ac:dyDescent="0.25">
      <c r="A25">
        <v>10</v>
      </c>
      <c r="B25">
        <v>1566748840.5999999</v>
      </c>
      <c r="C25">
        <v>2595.5</v>
      </c>
      <c r="D25" t="s">
        <v>385</v>
      </c>
      <c r="E25" t="s">
        <v>386</v>
      </c>
      <c r="F25" t="s">
        <v>346</v>
      </c>
      <c r="G25" t="s">
        <v>347</v>
      </c>
      <c r="H25" t="s">
        <v>348</v>
      </c>
      <c r="I25">
        <v>1566748840.5999999</v>
      </c>
      <c r="J25">
        <f t="shared" si="0"/>
        <v>4.1467368189472267E-3</v>
      </c>
      <c r="K25">
        <f t="shared" si="1"/>
        <v>42.000710210476889</v>
      </c>
      <c r="L25">
        <f t="shared" si="2"/>
        <v>646.34900000000005</v>
      </c>
      <c r="M25">
        <f t="shared" si="3"/>
        <v>362.36420810498987</v>
      </c>
      <c r="N25">
        <f t="shared" si="4"/>
        <v>36.237075964987241</v>
      </c>
      <c r="O25">
        <f t="shared" si="5"/>
        <v>64.636068598992011</v>
      </c>
      <c r="P25">
        <f t="shared" si="6"/>
        <v>0.26208579078747202</v>
      </c>
      <c r="Q25">
        <f t="shared" si="7"/>
        <v>2.2566949529505549</v>
      </c>
      <c r="R25">
        <f t="shared" si="8"/>
        <v>0.24627404366172401</v>
      </c>
      <c r="S25">
        <f t="shared" si="9"/>
        <v>0.15526234350845636</v>
      </c>
      <c r="T25">
        <f t="shared" si="10"/>
        <v>330.40064048145922</v>
      </c>
      <c r="U25">
        <f t="shared" si="11"/>
        <v>27.900066505396502</v>
      </c>
      <c r="V25">
        <f t="shared" si="12"/>
        <v>26.991599999999998</v>
      </c>
      <c r="W25">
        <f t="shared" si="13"/>
        <v>3.5773942845282232</v>
      </c>
      <c r="X25">
        <f t="shared" si="14"/>
        <v>54.866566440129979</v>
      </c>
      <c r="Y25">
        <f t="shared" si="15"/>
        <v>1.9400250750192001</v>
      </c>
      <c r="Z25">
        <f t="shared" si="16"/>
        <v>3.5358966323072942</v>
      </c>
      <c r="AA25">
        <f t="shared" si="17"/>
        <v>1.6373692095090231</v>
      </c>
      <c r="AB25">
        <f t="shared" si="18"/>
        <v>-182.8710937155727</v>
      </c>
      <c r="AC25">
        <f t="shared" si="19"/>
        <v>-24.150093253238765</v>
      </c>
      <c r="AD25">
        <f t="shared" si="20"/>
        <v>-2.3070306910159442</v>
      </c>
      <c r="AE25">
        <f t="shared" si="21"/>
        <v>121.07242282163182</v>
      </c>
      <c r="AF25">
        <v>-4.1364228226581402E-2</v>
      </c>
      <c r="AG25">
        <v>4.64349698897542E-2</v>
      </c>
      <c r="AH25">
        <v>3.4671973497689601</v>
      </c>
      <c r="AI25">
        <v>0</v>
      </c>
      <c r="AJ25">
        <v>0</v>
      </c>
      <c r="AK25">
        <f t="shared" si="22"/>
        <v>1</v>
      </c>
      <c r="AL25">
        <f t="shared" si="23"/>
        <v>0</v>
      </c>
      <c r="AM25">
        <f t="shared" si="24"/>
        <v>52785.581835101439</v>
      </c>
      <c r="AN25" t="s">
        <v>349</v>
      </c>
      <c r="AO25">
        <v>0</v>
      </c>
      <c r="AP25">
        <v>0</v>
      </c>
      <c r="AQ25">
        <f t="shared" si="25"/>
        <v>0</v>
      </c>
      <c r="AR25" t="e">
        <f t="shared" si="26"/>
        <v>#DIV/0!</v>
      </c>
      <c r="AS25">
        <v>0</v>
      </c>
      <c r="AT25" t="s">
        <v>349</v>
      </c>
      <c r="AU25">
        <v>0</v>
      </c>
      <c r="AV25">
        <v>0</v>
      </c>
      <c r="AW25" t="e">
        <f t="shared" si="27"/>
        <v>#DIV/0!</v>
      </c>
      <c r="AX25">
        <v>0.5</v>
      </c>
      <c r="AY25">
        <f t="shared" si="28"/>
        <v>1685.8421995810145</v>
      </c>
      <c r="AZ25">
        <f t="shared" si="29"/>
        <v>42.000710210476889</v>
      </c>
      <c r="BA25" t="e">
        <f t="shared" si="30"/>
        <v>#DIV/0!</v>
      </c>
      <c r="BB25" t="e">
        <f t="shared" si="31"/>
        <v>#DIV/0!</v>
      </c>
      <c r="BC25">
        <f t="shared" si="32"/>
        <v>2.4913785062988341E-2</v>
      </c>
      <c r="BD25" t="e">
        <f t="shared" si="33"/>
        <v>#DIV/0!</v>
      </c>
      <c r="BE25" t="s">
        <v>349</v>
      </c>
      <c r="BF25">
        <v>0</v>
      </c>
      <c r="BG25">
        <f t="shared" si="34"/>
        <v>0</v>
      </c>
      <c r="BH25" t="e">
        <f t="shared" si="35"/>
        <v>#DIV/0!</v>
      </c>
      <c r="BI25" t="e">
        <f t="shared" si="36"/>
        <v>#DIV/0!</v>
      </c>
      <c r="BJ25" t="e">
        <f t="shared" si="37"/>
        <v>#DIV/0!</v>
      </c>
      <c r="BK25" t="e">
        <f t="shared" si="38"/>
        <v>#DIV/0!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f t="shared" si="39"/>
        <v>1999.83</v>
      </c>
      <c r="CE25">
        <f t="shared" si="40"/>
        <v>1685.8421995810145</v>
      </c>
      <c r="CF25">
        <f t="shared" si="41"/>
        <v>0.84299275417461206</v>
      </c>
      <c r="CG25">
        <f t="shared" si="42"/>
        <v>0.1959855083492241</v>
      </c>
      <c r="CH25">
        <v>6</v>
      </c>
      <c r="CI25">
        <v>0.5</v>
      </c>
      <c r="CJ25" t="s">
        <v>350</v>
      </c>
      <c r="CK25">
        <v>1566748840.5999999</v>
      </c>
      <c r="CL25">
        <v>646.34900000000005</v>
      </c>
      <c r="CM25">
        <v>699.97</v>
      </c>
      <c r="CN25">
        <v>19.399899999999999</v>
      </c>
      <c r="CO25">
        <v>14.52</v>
      </c>
      <c r="CP25">
        <v>499.964</v>
      </c>
      <c r="CQ25">
        <v>99.901700000000005</v>
      </c>
      <c r="CR25">
        <v>0.100108</v>
      </c>
      <c r="CS25">
        <v>26.793099999999999</v>
      </c>
      <c r="CT25">
        <v>26.991599999999998</v>
      </c>
      <c r="CU25">
        <v>999.9</v>
      </c>
      <c r="CV25">
        <v>0</v>
      </c>
      <c r="CW25">
        <v>0</v>
      </c>
      <c r="CX25">
        <v>9985</v>
      </c>
      <c r="CY25">
        <v>0</v>
      </c>
      <c r="CZ25">
        <v>1029.55</v>
      </c>
      <c r="DA25">
        <v>-53.620699999999999</v>
      </c>
      <c r="DB25">
        <v>659.13599999999997</v>
      </c>
      <c r="DC25">
        <v>710.28300000000002</v>
      </c>
      <c r="DD25">
        <v>4.8799099999999997</v>
      </c>
      <c r="DE25">
        <v>616.85599999999999</v>
      </c>
      <c r="DF25">
        <v>699.97</v>
      </c>
      <c r="DG25">
        <v>19.373899999999999</v>
      </c>
      <c r="DH25">
        <v>14.52</v>
      </c>
      <c r="DI25">
        <v>1.93808</v>
      </c>
      <c r="DJ25">
        <v>1.4505699999999999</v>
      </c>
      <c r="DK25">
        <v>16.947399999999998</v>
      </c>
      <c r="DL25">
        <v>12.456899999999999</v>
      </c>
      <c r="DM25">
        <v>1999.83</v>
      </c>
      <c r="DN25">
        <v>0.89999300000000004</v>
      </c>
      <c r="DO25">
        <v>0.100007</v>
      </c>
      <c r="DP25">
        <v>0</v>
      </c>
      <c r="DQ25">
        <v>775.52200000000005</v>
      </c>
      <c r="DR25">
        <v>5.00014</v>
      </c>
      <c r="DS25">
        <v>18161</v>
      </c>
      <c r="DT25">
        <v>16921.3</v>
      </c>
      <c r="DU25">
        <v>44.811999999999998</v>
      </c>
      <c r="DV25">
        <v>45.5</v>
      </c>
      <c r="DW25">
        <v>45.25</v>
      </c>
      <c r="DX25">
        <v>44.686999999999998</v>
      </c>
      <c r="DY25">
        <v>46.561999999999998</v>
      </c>
      <c r="DZ25">
        <v>1795.33</v>
      </c>
      <c r="EA25">
        <v>199.5</v>
      </c>
      <c r="EB25">
        <v>0</v>
      </c>
      <c r="EC25">
        <v>1566748807.3</v>
      </c>
      <c r="ED25">
        <v>775.58657692307702</v>
      </c>
      <c r="EE25">
        <v>-0.91757265027800206</v>
      </c>
      <c r="EF25">
        <v>110.581196253557</v>
      </c>
      <c r="EG25">
        <v>18249.257692307699</v>
      </c>
      <c r="EH25">
        <v>15</v>
      </c>
      <c r="EI25">
        <v>1566748798.0999999</v>
      </c>
      <c r="EJ25" t="s">
        <v>387</v>
      </c>
      <c r="EK25">
        <v>12</v>
      </c>
      <c r="EL25">
        <v>29.492999999999999</v>
      </c>
      <c r="EM25">
        <v>2.5999999999999999E-2</v>
      </c>
      <c r="EN25">
        <v>700</v>
      </c>
      <c r="EO25">
        <v>14</v>
      </c>
      <c r="EP25">
        <v>0.02</v>
      </c>
      <c r="EQ25">
        <v>0.02</v>
      </c>
      <c r="ER25">
        <v>42.089332074680101</v>
      </c>
      <c r="ES25">
        <v>-0.29096023854431602</v>
      </c>
      <c r="ET25">
        <v>0.104941440586398</v>
      </c>
      <c r="EU25">
        <v>1</v>
      </c>
      <c r="EV25">
        <v>0.27076452473278301</v>
      </c>
      <c r="EW25">
        <v>-2.77179519284451E-2</v>
      </c>
      <c r="EX25">
        <v>5.4211569346583298E-3</v>
      </c>
      <c r="EY25">
        <v>1</v>
      </c>
      <c r="EZ25">
        <v>2</v>
      </c>
      <c r="FA25">
        <v>2</v>
      </c>
      <c r="FB25" t="s">
        <v>351</v>
      </c>
      <c r="FC25">
        <v>2.91513</v>
      </c>
      <c r="FD25">
        <v>2.7246999999999999</v>
      </c>
      <c r="FE25">
        <v>0.12761600000000001</v>
      </c>
      <c r="FF25">
        <v>0.13789399999999999</v>
      </c>
      <c r="FG25">
        <v>9.8681099999999994E-2</v>
      </c>
      <c r="FH25">
        <v>7.9005300000000001E-2</v>
      </c>
      <c r="FI25">
        <v>23054.7</v>
      </c>
      <c r="FJ25">
        <v>20931.2</v>
      </c>
      <c r="FK25">
        <v>24394.5</v>
      </c>
      <c r="FL25">
        <v>22926.7</v>
      </c>
      <c r="FM25">
        <v>30899.4</v>
      </c>
      <c r="FN25">
        <v>29499.4</v>
      </c>
      <c r="FO25">
        <v>35330.9</v>
      </c>
      <c r="FP25">
        <v>33068</v>
      </c>
      <c r="FQ25">
        <v>2.02067</v>
      </c>
      <c r="FR25">
        <v>1.9036</v>
      </c>
      <c r="FS25">
        <v>0.10484499999999999</v>
      </c>
      <c r="FT25">
        <v>0</v>
      </c>
      <c r="FU25">
        <v>25.2745</v>
      </c>
      <c r="FV25">
        <v>999.9</v>
      </c>
      <c r="FW25">
        <v>49.078000000000003</v>
      </c>
      <c r="FX25">
        <v>29.195</v>
      </c>
      <c r="FY25">
        <v>19.9815</v>
      </c>
      <c r="FZ25">
        <v>60.607300000000002</v>
      </c>
      <c r="GA25">
        <v>27.0913</v>
      </c>
      <c r="GB25">
        <v>1</v>
      </c>
      <c r="GC25">
        <v>5.6094999999999999E-2</v>
      </c>
      <c r="GD25">
        <v>1.04718</v>
      </c>
      <c r="GE25">
        <v>20.191099999999999</v>
      </c>
      <c r="GF25">
        <v>5.2488900000000003</v>
      </c>
      <c r="GG25">
        <v>12.050800000000001</v>
      </c>
      <c r="GH25">
        <v>4.9800500000000003</v>
      </c>
      <c r="GI25">
        <v>3.2993299999999999</v>
      </c>
      <c r="GJ25">
        <v>422.2</v>
      </c>
      <c r="GK25">
        <v>9999</v>
      </c>
      <c r="GL25">
        <v>9999</v>
      </c>
      <c r="GM25">
        <v>9999</v>
      </c>
      <c r="GN25">
        <v>1.87927</v>
      </c>
      <c r="GO25">
        <v>1.87714</v>
      </c>
      <c r="GP25">
        <v>1.87463</v>
      </c>
      <c r="GQ25">
        <v>1.875</v>
      </c>
      <c r="GR25">
        <v>1.87531</v>
      </c>
      <c r="GS25">
        <v>1.87419</v>
      </c>
      <c r="GT25">
        <v>1.87104</v>
      </c>
      <c r="GU25">
        <v>1.8755599999999999</v>
      </c>
      <c r="GV25" t="s">
        <v>352</v>
      </c>
      <c r="GW25" t="s">
        <v>19</v>
      </c>
      <c r="GX25" t="s">
        <v>19</v>
      </c>
      <c r="GY25" t="s">
        <v>19</v>
      </c>
      <c r="GZ25" t="s">
        <v>353</v>
      </c>
      <c r="HA25" t="s">
        <v>354</v>
      </c>
      <c r="HB25" t="s">
        <v>355</v>
      </c>
      <c r="HC25" t="s">
        <v>355</v>
      </c>
      <c r="HD25" t="s">
        <v>355</v>
      </c>
      <c r="HE25" t="s">
        <v>355</v>
      </c>
      <c r="HF25">
        <v>0</v>
      </c>
      <c r="HG25">
        <v>100</v>
      </c>
      <c r="HH25">
        <v>100</v>
      </c>
      <c r="HI25">
        <v>29.492999999999999</v>
      </c>
      <c r="HJ25">
        <v>2.5999999999999999E-2</v>
      </c>
      <c r="HK25">
        <v>2</v>
      </c>
      <c r="HL25">
        <v>505.76400000000001</v>
      </c>
      <c r="HM25">
        <v>498.42500000000001</v>
      </c>
      <c r="HN25">
        <v>22.9178</v>
      </c>
      <c r="HO25">
        <v>27.905999999999999</v>
      </c>
      <c r="HP25">
        <v>29.998699999999999</v>
      </c>
      <c r="HQ25">
        <v>27.8447</v>
      </c>
      <c r="HR25">
        <v>27.831600000000002</v>
      </c>
      <c r="HS25">
        <v>31.5442</v>
      </c>
      <c r="HT25">
        <v>32.744199999999999</v>
      </c>
      <c r="HU25">
        <v>0</v>
      </c>
      <c r="HV25">
        <v>22.97</v>
      </c>
      <c r="HW25">
        <v>700</v>
      </c>
      <c r="HX25">
        <v>14.542299999999999</v>
      </c>
      <c r="HY25">
        <v>101.417</v>
      </c>
      <c r="HZ25">
        <v>101.655</v>
      </c>
    </row>
    <row r="26" spans="1:234" x14ac:dyDescent="0.25">
      <c r="A26">
        <v>11</v>
      </c>
      <c r="B26">
        <v>1566748935.5999999</v>
      </c>
      <c r="C26">
        <v>2690.5</v>
      </c>
      <c r="D26" t="s">
        <v>388</v>
      </c>
      <c r="E26" t="s">
        <v>389</v>
      </c>
      <c r="F26" t="s">
        <v>346</v>
      </c>
      <c r="G26" t="s">
        <v>347</v>
      </c>
      <c r="H26" t="s">
        <v>348</v>
      </c>
      <c r="I26">
        <v>1566748935.5999999</v>
      </c>
      <c r="J26">
        <f t="shared" si="0"/>
        <v>3.597397288836803E-3</v>
      </c>
      <c r="K26">
        <f t="shared" si="1"/>
        <v>42.577538385689351</v>
      </c>
      <c r="L26">
        <f t="shared" si="2"/>
        <v>745.61699999999996</v>
      </c>
      <c r="M26">
        <f t="shared" si="3"/>
        <v>410.74234427067995</v>
      </c>
      <c r="N26">
        <f t="shared" si="4"/>
        <v>41.073864224993102</v>
      </c>
      <c r="O26">
        <f t="shared" si="5"/>
        <v>74.561027975397877</v>
      </c>
      <c r="P26">
        <f t="shared" si="6"/>
        <v>0.22336527249417765</v>
      </c>
      <c r="Q26">
        <f t="shared" si="7"/>
        <v>2.2598159188327518</v>
      </c>
      <c r="R26">
        <f t="shared" si="8"/>
        <v>0.21178461873537041</v>
      </c>
      <c r="S26">
        <f t="shared" si="9"/>
        <v>0.13335580823048704</v>
      </c>
      <c r="T26">
        <f t="shared" si="10"/>
        <v>330.45489839215577</v>
      </c>
      <c r="U26">
        <f t="shared" si="11"/>
        <v>27.992722077591136</v>
      </c>
      <c r="V26">
        <f t="shared" si="12"/>
        <v>26.977499999999999</v>
      </c>
      <c r="W26">
        <f t="shared" si="13"/>
        <v>3.5744326294851652</v>
      </c>
      <c r="X26">
        <f t="shared" si="14"/>
        <v>54.653848881571776</v>
      </c>
      <c r="Y26">
        <f t="shared" si="15"/>
        <v>1.9225226721469799</v>
      </c>
      <c r="Z26">
        <f t="shared" si="16"/>
        <v>3.5176345518004637</v>
      </c>
      <c r="AA26">
        <f t="shared" si="17"/>
        <v>1.6519099573381852</v>
      </c>
      <c r="AB26">
        <f t="shared" si="18"/>
        <v>-158.64522043770302</v>
      </c>
      <c r="AC26">
        <f t="shared" si="19"/>
        <v>-33.186817740308427</v>
      </c>
      <c r="AD26">
        <f t="shared" si="20"/>
        <v>-3.1643040017905539</v>
      </c>
      <c r="AE26">
        <f t="shared" si="21"/>
        <v>135.45855621235381</v>
      </c>
      <c r="AF26">
        <v>-4.1448529285415599E-2</v>
      </c>
      <c r="AG26">
        <v>4.65296052134739E-2</v>
      </c>
      <c r="AH26">
        <v>3.4727853418268699</v>
      </c>
      <c r="AI26">
        <v>0</v>
      </c>
      <c r="AJ26">
        <v>0</v>
      </c>
      <c r="AK26">
        <f t="shared" si="22"/>
        <v>1</v>
      </c>
      <c r="AL26">
        <f t="shared" si="23"/>
        <v>0</v>
      </c>
      <c r="AM26">
        <f t="shared" si="24"/>
        <v>52904.246069844434</v>
      </c>
      <c r="AN26" t="s">
        <v>349</v>
      </c>
      <c r="AO26">
        <v>0</v>
      </c>
      <c r="AP26">
        <v>0</v>
      </c>
      <c r="AQ26">
        <f t="shared" si="25"/>
        <v>0</v>
      </c>
      <c r="AR26" t="e">
        <f t="shared" si="26"/>
        <v>#DIV/0!</v>
      </c>
      <c r="AS26">
        <v>0</v>
      </c>
      <c r="AT26" t="s">
        <v>349</v>
      </c>
      <c r="AU26">
        <v>0</v>
      </c>
      <c r="AV26">
        <v>0</v>
      </c>
      <c r="AW26" t="e">
        <f t="shared" si="27"/>
        <v>#DIV/0!</v>
      </c>
      <c r="AX26">
        <v>0.5</v>
      </c>
      <c r="AY26">
        <f t="shared" si="28"/>
        <v>1686.1277995810856</v>
      </c>
      <c r="AZ26">
        <f t="shared" si="29"/>
        <v>42.577538385689351</v>
      </c>
      <c r="BA26" t="e">
        <f t="shared" si="30"/>
        <v>#DIV/0!</v>
      </c>
      <c r="BB26" t="e">
        <f t="shared" si="31"/>
        <v>#DIV/0!</v>
      </c>
      <c r="BC26">
        <f t="shared" si="32"/>
        <v>2.5251667398086694E-2</v>
      </c>
      <c r="BD26" t="e">
        <f t="shared" si="33"/>
        <v>#DIV/0!</v>
      </c>
      <c r="BE26" t="s">
        <v>349</v>
      </c>
      <c r="BF26">
        <v>0</v>
      </c>
      <c r="BG26">
        <f t="shared" si="34"/>
        <v>0</v>
      </c>
      <c r="BH26" t="e">
        <f t="shared" si="35"/>
        <v>#DIV/0!</v>
      </c>
      <c r="BI26" t="e">
        <f t="shared" si="36"/>
        <v>#DIV/0!</v>
      </c>
      <c r="BJ26" t="e">
        <f t="shared" si="37"/>
        <v>#DIV/0!</v>
      </c>
      <c r="BK26" t="e">
        <f t="shared" si="38"/>
        <v>#DIV/0!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f t="shared" si="39"/>
        <v>2000.17</v>
      </c>
      <c r="CE26">
        <f t="shared" si="40"/>
        <v>1686.1277995810856</v>
      </c>
      <c r="CF26">
        <f t="shared" si="41"/>
        <v>0.84299224544967954</v>
      </c>
      <c r="CG26">
        <f t="shared" si="42"/>
        <v>0.19598449089935918</v>
      </c>
      <c r="CH26">
        <v>6</v>
      </c>
      <c r="CI26">
        <v>0.5</v>
      </c>
      <c r="CJ26" t="s">
        <v>350</v>
      </c>
      <c r="CK26">
        <v>1566748935.5999999</v>
      </c>
      <c r="CL26">
        <v>745.61699999999996</v>
      </c>
      <c r="CM26">
        <v>799.92899999999997</v>
      </c>
      <c r="CN26">
        <v>19.2254</v>
      </c>
      <c r="CO26">
        <v>14.9915</v>
      </c>
      <c r="CP26">
        <v>499.99799999999999</v>
      </c>
      <c r="CQ26">
        <v>99.899199999999993</v>
      </c>
      <c r="CR26">
        <v>9.9898700000000007E-2</v>
      </c>
      <c r="CS26">
        <v>26.705100000000002</v>
      </c>
      <c r="CT26">
        <v>26.977499999999999</v>
      </c>
      <c r="CU26">
        <v>999.9</v>
      </c>
      <c r="CV26">
        <v>0</v>
      </c>
      <c r="CW26">
        <v>0</v>
      </c>
      <c r="CX26">
        <v>10005.6</v>
      </c>
      <c r="CY26">
        <v>0</v>
      </c>
      <c r="CZ26">
        <v>717.02499999999998</v>
      </c>
      <c r="DA26">
        <v>-55.811300000000003</v>
      </c>
      <c r="DB26">
        <v>758.69</v>
      </c>
      <c r="DC26">
        <v>812.10400000000004</v>
      </c>
      <c r="DD26">
        <v>4.2159700000000004</v>
      </c>
      <c r="DE26">
        <v>714.625</v>
      </c>
      <c r="DF26">
        <v>799.92899999999997</v>
      </c>
      <c r="DG26">
        <v>19.1814</v>
      </c>
      <c r="DH26">
        <v>14.9915</v>
      </c>
      <c r="DI26">
        <v>1.9188099999999999</v>
      </c>
      <c r="DJ26">
        <v>1.49763</v>
      </c>
      <c r="DK26">
        <v>16.7898</v>
      </c>
      <c r="DL26">
        <v>12.944000000000001</v>
      </c>
      <c r="DM26">
        <v>2000.17</v>
      </c>
      <c r="DN26">
        <v>0.90000800000000003</v>
      </c>
      <c r="DO26">
        <v>9.9992300000000006E-2</v>
      </c>
      <c r="DP26">
        <v>0</v>
      </c>
      <c r="DQ26">
        <v>774.48900000000003</v>
      </c>
      <c r="DR26">
        <v>5.00014</v>
      </c>
      <c r="DS26">
        <v>17546.2</v>
      </c>
      <c r="DT26">
        <v>16924.3</v>
      </c>
      <c r="DU26">
        <v>44.75</v>
      </c>
      <c r="DV26">
        <v>45.25</v>
      </c>
      <c r="DW26">
        <v>45.125</v>
      </c>
      <c r="DX26">
        <v>44.5</v>
      </c>
      <c r="DY26">
        <v>46.436999999999998</v>
      </c>
      <c r="DZ26">
        <v>1795.67</v>
      </c>
      <c r="EA26">
        <v>199.5</v>
      </c>
      <c r="EB26">
        <v>0</v>
      </c>
      <c r="EC26">
        <v>1566748902.7</v>
      </c>
      <c r="ED26">
        <v>774.76130769230804</v>
      </c>
      <c r="EE26">
        <v>-4.6378119715499704</v>
      </c>
      <c r="EF26">
        <v>-1242.9059846135101</v>
      </c>
      <c r="EG26">
        <v>17689.099999999999</v>
      </c>
      <c r="EH26">
        <v>15</v>
      </c>
      <c r="EI26">
        <v>1566748963.0999999</v>
      </c>
      <c r="EJ26" t="s">
        <v>390</v>
      </c>
      <c r="EK26">
        <v>13</v>
      </c>
      <c r="EL26">
        <v>30.992000000000001</v>
      </c>
      <c r="EM26">
        <v>4.3999999999999997E-2</v>
      </c>
      <c r="EN26">
        <v>800</v>
      </c>
      <c r="EO26">
        <v>15</v>
      </c>
      <c r="EP26">
        <v>0.05</v>
      </c>
      <c r="EQ26">
        <v>0.02</v>
      </c>
      <c r="ER26">
        <v>43.898905610446</v>
      </c>
      <c r="ES26">
        <v>-0.29366954387555799</v>
      </c>
      <c r="ET26">
        <v>7.9709227554589895E-2</v>
      </c>
      <c r="EU26">
        <v>1</v>
      </c>
      <c r="EV26">
        <v>0.23014506556523101</v>
      </c>
      <c r="EW26">
        <v>-2.5352622570889102E-2</v>
      </c>
      <c r="EX26">
        <v>3.7322524844442301E-3</v>
      </c>
      <c r="EY26">
        <v>1</v>
      </c>
      <c r="EZ26">
        <v>2</v>
      </c>
      <c r="FA26">
        <v>2</v>
      </c>
      <c r="FB26" t="s">
        <v>351</v>
      </c>
      <c r="FC26">
        <v>2.9152499999999999</v>
      </c>
      <c r="FD26">
        <v>2.7246700000000001</v>
      </c>
      <c r="FE26">
        <v>0.14116100000000001</v>
      </c>
      <c r="FF26">
        <v>0.15079500000000001</v>
      </c>
      <c r="FG26">
        <v>9.7976300000000002E-2</v>
      </c>
      <c r="FH26">
        <v>8.0877299999999999E-2</v>
      </c>
      <c r="FI26">
        <v>22698.400000000001</v>
      </c>
      <c r="FJ26">
        <v>20620.400000000001</v>
      </c>
      <c r="FK26">
        <v>24396.2</v>
      </c>
      <c r="FL26">
        <v>22929.200000000001</v>
      </c>
      <c r="FM26">
        <v>30926.7</v>
      </c>
      <c r="FN26">
        <v>29442.3</v>
      </c>
      <c r="FO26">
        <v>35334.300000000003</v>
      </c>
      <c r="FP26">
        <v>33071.300000000003</v>
      </c>
      <c r="FQ26">
        <v>2.0209700000000002</v>
      </c>
      <c r="FR26">
        <v>1.90567</v>
      </c>
      <c r="FS26">
        <v>0.11616899999999999</v>
      </c>
      <c r="FT26">
        <v>0</v>
      </c>
      <c r="FU26">
        <v>25.0747</v>
      </c>
      <c r="FV26">
        <v>999.9</v>
      </c>
      <c r="FW26">
        <v>48.981000000000002</v>
      </c>
      <c r="FX26">
        <v>29.215</v>
      </c>
      <c r="FY26">
        <v>19.965900000000001</v>
      </c>
      <c r="FZ26">
        <v>60.6173</v>
      </c>
      <c r="GA26">
        <v>26.875</v>
      </c>
      <c r="GB26">
        <v>1</v>
      </c>
      <c r="GC26">
        <v>5.35594E-2</v>
      </c>
      <c r="GD26">
        <v>1.16811</v>
      </c>
      <c r="GE26">
        <v>20.190799999999999</v>
      </c>
      <c r="GF26">
        <v>5.2530799999999997</v>
      </c>
      <c r="GG26">
        <v>12.051299999999999</v>
      </c>
      <c r="GH26">
        <v>4.9817499999999999</v>
      </c>
      <c r="GI26">
        <v>3.3</v>
      </c>
      <c r="GJ26">
        <v>422.2</v>
      </c>
      <c r="GK26">
        <v>9999</v>
      </c>
      <c r="GL26">
        <v>9999</v>
      </c>
      <c r="GM26">
        <v>9999</v>
      </c>
      <c r="GN26">
        <v>1.87921</v>
      </c>
      <c r="GO26">
        <v>1.8770800000000001</v>
      </c>
      <c r="GP26">
        <v>1.8745799999999999</v>
      </c>
      <c r="GQ26">
        <v>1.875</v>
      </c>
      <c r="GR26">
        <v>1.87531</v>
      </c>
      <c r="GS26">
        <v>1.8741699999999999</v>
      </c>
      <c r="GT26">
        <v>1.87103</v>
      </c>
      <c r="GU26">
        <v>1.87548</v>
      </c>
      <c r="GV26" t="s">
        <v>352</v>
      </c>
      <c r="GW26" t="s">
        <v>19</v>
      </c>
      <c r="GX26" t="s">
        <v>19</v>
      </c>
      <c r="GY26" t="s">
        <v>19</v>
      </c>
      <c r="GZ26" t="s">
        <v>353</v>
      </c>
      <c r="HA26" t="s">
        <v>354</v>
      </c>
      <c r="HB26" t="s">
        <v>355</v>
      </c>
      <c r="HC26" t="s">
        <v>355</v>
      </c>
      <c r="HD26" t="s">
        <v>355</v>
      </c>
      <c r="HE26" t="s">
        <v>355</v>
      </c>
      <c r="HF26">
        <v>0</v>
      </c>
      <c r="HG26">
        <v>100</v>
      </c>
      <c r="HH26">
        <v>100</v>
      </c>
      <c r="HI26">
        <v>30.992000000000001</v>
      </c>
      <c r="HJ26">
        <v>4.3999999999999997E-2</v>
      </c>
      <c r="HK26">
        <v>2</v>
      </c>
      <c r="HL26">
        <v>505.84300000000002</v>
      </c>
      <c r="HM26">
        <v>499.81</v>
      </c>
      <c r="HN26">
        <v>23.2014</v>
      </c>
      <c r="HO26">
        <v>27.858499999999999</v>
      </c>
      <c r="HP26">
        <v>29.9998</v>
      </c>
      <c r="HQ26">
        <v>27.831700000000001</v>
      </c>
      <c r="HR26">
        <v>27.822199999999999</v>
      </c>
      <c r="HS26">
        <v>35.203600000000002</v>
      </c>
      <c r="HT26">
        <v>29.914899999999999</v>
      </c>
      <c r="HU26">
        <v>0</v>
      </c>
      <c r="HV26">
        <v>23.211500000000001</v>
      </c>
      <c r="HW26">
        <v>800</v>
      </c>
      <c r="HX26">
        <v>15.093500000000001</v>
      </c>
      <c r="HY26">
        <v>101.425</v>
      </c>
      <c r="HZ26">
        <v>101.66500000000001</v>
      </c>
    </row>
    <row r="27" spans="1:234" x14ac:dyDescent="0.25">
      <c r="A27">
        <v>12</v>
      </c>
      <c r="B27">
        <v>1566749065.5999999</v>
      </c>
      <c r="C27">
        <v>2820.5</v>
      </c>
      <c r="D27" t="s">
        <v>391</v>
      </c>
      <c r="E27" t="s">
        <v>392</v>
      </c>
      <c r="F27" t="s">
        <v>346</v>
      </c>
      <c r="G27" t="s">
        <v>347</v>
      </c>
      <c r="H27" t="s">
        <v>348</v>
      </c>
      <c r="I27">
        <v>1566749065.5999999</v>
      </c>
      <c r="J27">
        <f t="shared" si="0"/>
        <v>2.8733559632849793E-3</v>
      </c>
      <c r="K27">
        <f t="shared" si="1"/>
        <v>42.880595191602112</v>
      </c>
      <c r="L27">
        <f t="shared" si="2"/>
        <v>945.28399999999999</v>
      </c>
      <c r="M27">
        <f t="shared" si="3"/>
        <v>516.02819056119574</v>
      </c>
      <c r="N27">
        <f t="shared" si="4"/>
        <v>51.602800840324456</v>
      </c>
      <c r="O27">
        <f t="shared" si="5"/>
        <v>94.52836663147481</v>
      </c>
      <c r="P27">
        <f t="shared" si="6"/>
        <v>0.17375917486466069</v>
      </c>
      <c r="Q27">
        <f t="shared" si="7"/>
        <v>2.2648105038120923</v>
      </c>
      <c r="R27">
        <f t="shared" si="8"/>
        <v>0.1666782827284756</v>
      </c>
      <c r="S27">
        <f t="shared" si="9"/>
        <v>0.10478607219991418</v>
      </c>
      <c r="T27">
        <f t="shared" si="10"/>
        <v>330.40383212320756</v>
      </c>
      <c r="U27">
        <f t="shared" si="11"/>
        <v>28.211887094487562</v>
      </c>
      <c r="V27">
        <f t="shared" si="12"/>
        <v>27.1081</v>
      </c>
      <c r="W27">
        <f t="shared" si="13"/>
        <v>3.6019467766317099</v>
      </c>
      <c r="X27">
        <f t="shared" si="14"/>
        <v>54.797998285440386</v>
      </c>
      <c r="Y27">
        <f t="shared" si="15"/>
        <v>1.9256993202279002</v>
      </c>
      <c r="Z27">
        <f t="shared" si="16"/>
        <v>3.5141782190601498</v>
      </c>
      <c r="AA27">
        <f t="shared" si="17"/>
        <v>1.6762474564038097</v>
      </c>
      <c r="AB27">
        <f t="shared" si="18"/>
        <v>-126.71499798086759</v>
      </c>
      <c r="AC27">
        <f t="shared" si="19"/>
        <v>-51.245564691072772</v>
      </c>
      <c r="AD27">
        <f t="shared" si="20"/>
        <v>-4.878177824165145</v>
      </c>
      <c r="AE27">
        <f t="shared" si="21"/>
        <v>147.56509162710205</v>
      </c>
      <c r="AF27">
        <v>-4.15836611129273E-2</v>
      </c>
      <c r="AG27">
        <v>4.6681302528054198E-2</v>
      </c>
      <c r="AH27">
        <v>3.4817344887091499</v>
      </c>
      <c r="AI27">
        <v>0</v>
      </c>
      <c r="AJ27">
        <v>0</v>
      </c>
      <c r="AK27">
        <f t="shared" si="22"/>
        <v>1</v>
      </c>
      <c r="AL27">
        <f t="shared" si="23"/>
        <v>0</v>
      </c>
      <c r="AM27">
        <f t="shared" si="24"/>
        <v>53072.558423060946</v>
      </c>
      <c r="AN27" t="s">
        <v>349</v>
      </c>
      <c r="AO27">
        <v>0</v>
      </c>
      <c r="AP27">
        <v>0</v>
      </c>
      <c r="AQ27">
        <f t="shared" si="25"/>
        <v>0</v>
      </c>
      <c r="AR27" t="e">
        <f t="shared" si="26"/>
        <v>#DIV/0!</v>
      </c>
      <c r="AS27">
        <v>0</v>
      </c>
      <c r="AT27" t="s">
        <v>349</v>
      </c>
      <c r="AU27">
        <v>0</v>
      </c>
      <c r="AV27">
        <v>0</v>
      </c>
      <c r="AW27" t="e">
        <f t="shared" si="27"/>
        <v>#DIV/0!</v>
      </c>
      <c r="AX27">
        <v>0.5</v>
      </c>
      <c r="AY27">
        <f t="shared" si="28"/>
        <v>1685.8589995810185</v>
      </c>
      <c r="AZ27">
        <f t="shared" si="29"/>
        <v>42.880595191602112</v>
      </c>
      <c r="BA27" t="e">
        <f t="shared" si="30"/>
        <v>#DIV/0!</v>
      </c>
      <c r="BB27" t="e">
        <f t="shared" si="31"/>
        <v>#DIV/0!</v>
      </c>
      <c r="BC27">
        <f t="shared" si="32"/>
        <v>2.5435457652306093E-2</v>
      </c>
      <c r="BD27" t="e">
        <f t="shared" si="33"/>
        <v>#DIV/0!</v>
      </c>
      <c r="BE27" t="s">
        <v>349</v>
      </c>
      <c r="BF27">
        <v>0</v>
      </c>
      <c r="BG27">
        <f t="shared" si="34"/>
        <v>0</v>
      </c>
      <c r="BH27" t="e">
        <f t="shared" si="35"/>
        <v>#DIV/0!</v>
      </c>
      <c r="BI27" t="e">
        <f t="shared" si="36"/>
        <v>#DIV/0!</v>
      </c>
      <c r="BJ27" t="e">
        <f t="shared" si="37"/>
        <v>#DIV/0!</v>
      </c>
      <c r="BK27" t="e">
        <f t="shared" si="38"/>
        <v>#DIV/0!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f t="shared" si="39"/>
        <v>1999.85</v>
      </c>
      <c r="CE27">
        <f t="shared" si="40"/>
        <v>1685.8589995810185</v>
      </c>
      <c r="CF27">
        <f t="shared" si="41"/>
        <v>0.84299272424482763</v>
      </c>
      <c r="CG27">
        <f t="shared" si="42"/>
        <v>0.19598544848965532</v>
      </c>
      <c r="CH27">
        <v>6</v>
      </c>
      <c r="CI27">
        <v>0.5</v>
      </c>
      <c r="CJ27" t="s">
        <v>350</v>
      </c>
      <c r="CK27">
        <v>1566749065.5999999</v>
      </c>
      <c r="CL27">
        <v>945.28399999999999</v>
      </c>
      <c r="CM27">
        <v>999.99800000000005</v>
      </c>
      <c r="CN27">
        <v>19.257000000000001</v>
      </c>
      <c r="CO27">
        <v>15.875500000000001</v>
      </c>
      <c r="CP27">
        <v>500.01900000000001</v>
      </c>
      <c r="CQ27">
        <v>99.900400000000005</v>
      </c>
      <c r="CR27">
        <v>9.9564700000000006E-2</v>
      </c>
      <c r="CS27">
        <v>26.688400000000001</v>
      </c>
      <c r="CT27">
        <v>27.1081</v>
      </c>
      <c r="CU27">
        <v>999.9</v>
      </c>
      <c r="CV27">
        <v>0</v>
      </c>
      <c r="CW27">
        <v>0</v>
      </c>
      <c r="CX27">
        <v>10038.1</v>
      </c>
      <c r="CY27">
        <v>0</v>
      </c>
      <c r="CZ27">
        <v>1185.3900000000001</v>
      </c>
      <c r="DA27">
        <v>-54.713900000000002</v>
      </c>
      <c r="DB27">
        <v>963.84500000000003</v>
      </c>
      <c r="DC27">
        <v>1016.13</v>
      </c>
      <c r="DD27">
        <v>3.3815</v>
      </c>
      <c r="DE27">
        <v>911.19</v>
      </c>
      <c r="DF27">
        <v>999.99800000000005</v>
      </c>
      <c r="DG27">
        <v>19.202999999999999</v>
      </c>
      <c r="DH27">
        <v>15.875500000000001</v>
      </c>
      <c r="DI27">
        <v>1.92378</v>
      </c>
      <c r="DJ27">
        <v>1.5859700000000001</v>
      </c>
      <c r="DK27">
        <v>16.8306</v>
      </c>
      <c r="DL27">
        <v>13.8231</v>
      </c>
      <c r="DM27">
        <v>1999.85</v>
      </c>
      <c r="DN27">
        <v>0.89999300000000004</v>
      </c>
      <c r="DO27">
        <v>0.100007</v>
      </c>
      <c r="DP27">
        <v>0</v>
      </c>
      <c r="DQ27">
        <v>773.52700000000004</v>
      </c>
      <c r="DR27">
        <v>5.00014</v>
      </c>
      <c r="DS27">
        <v>18427.7</v>
      </c>
      <c r="DT27">
        <v>16921.5</v>
      </c>
      <c r="DU27">
        <v>44.686999999999998</v>
      </c>
      <c r="DV27">
        <v>45.125</v>
      </c>
      <c r="DW27">
        <v>45</v>
      </c>
      <c r="DX27">
        <v>44.436999999999998</v>
      </c>
      <c r="DY27">
        <v>46.375</v>
      </c>
      <c r="DZ27">
        <v>1795.35</v>
      </c>
      <c r="EA27">
        <v>199.5</v>
      </c>
      <c r="EB27">
        <v>0</v>
      </c>
      <c r="EC27">
        <v>1566749032.3</v>
      </c>
      <c r="ED27">
        <v>773.30084615384601</v>
      </c>
      <c r="EE27">
        <v>0.29135042647925702</v>
      </c>
      <c r="EF27">
        <v>-1052.8649587130799</v>
      </c>
      <c r="EG27">
        <v>18607.0423076923</v>
      </c>
      <c r="EH27">
        <v>15</v>
      </c>
      <c r="EI27">
        <v>1566749024.5999999</v>
      </c>
      <c r="EJ27" t="s">
        <v>393</v>
      </c>
      <c r="EK27">
        <v>14</v>
      </c>
      <c r="EL27">
        <v>34.094000000000001</v>
      </c>
      <c r="EM27">
        <v>5.3999999999999999E-2</v>
      </c>
      <c r="EN27">
        <v>1000</v>
      </c>
      <c r="EO27">
        <v>15</v>
      </c>
      <c r="EP27">
        <v>0.06</v>
      </c>
      <c r="EQ27">
        <v>0.03</v>
      </c>
      <c r="ER27">
        <v>42.931943331336598</v>
      </c>
      <c r="ES27">
        <v>-0.286570867763764</v>
      </c>
      <c r="ET27">
        <v>0.120122730526038</v>
      </c>
      <c r="EU27">
        <v>1</v>
      </c>
      <c r="EV27">
        <v>0.17776206419364399</v>
      </c>
      <c r="EW27">
        <v>-3.9571616840138697E-3</v>
      </c>
      <c r="EX27">
        <v>3.0712984554752401E-3</v>
      </c>
      <c r="EY27">
        <v>1</v>
      </c>
      <c r="EZ27">
        <v>2</v>
      </c>
      <c r="FA27">
        <v>2</v>
      </c>
      <c r="FB27" t="s">
        <v>351</v>
      </c>
      <c r="FC27">
        <v>2.9153699999999998</v>
      </c>
      <c r="FD27">
        <v>2.7246100000000002</v>
      </c>
      <c r="FE27">
        <v>0.16572999999999999</v>
      </c>
      <c r="FF27">
        <v>0.17428099999999999</v>
      </c>
      <c r="FG27">
        <v>9.8070599999999994E-2</v>
      </c>
      <c r="FH27">
        <v>8.4340799999999994E-2</v>
      </c>
      <c r="FI27">
        <v>22052.400000000001</v>
      </c>
      <c r="FJ27">
        <v>20052.400000000001</v>
      </c>
      <c r="FK27">
        <v>24399.7</v>
      </c>
      <c r="FL27">
        <v>22931.7</v>
      </c>
      <c r="FM27">
        <v>30927.9</v>
      </c>
      <c r="FN27">
        <v>29334.9</v>
      </c>
      <c r="FO27">
        <v>35339.5</v>
      </c>
      <c r="FP27">
        <v>33075.4</v>
      </c>
      <c r="FQ27">
        <v>2.0213999999999999</v>
      </c>
      <c r="FR27">
        <v>1.9091199999999999</v>
      </c>
      <c r="FS27">
        <v>0.128776</v>
      </c>
      <c r="FT27">
        <v>0</v>
      </c>
      <c r="FU27">
        <v>24.998799999999999</v>
      </c>
      <c r="FV27">
        <v>999.9</v>
      </c>
      <c r="FW27">
        <v>48.932000000000002</v>
      </c>
      <c r="FX27">
        <v>29.245000000000001</v>
      </c>
      <c r="FY27">
        <v>19.978999999999999</v>
      </c>
      <c r="FZ27">
        <v>60.487299999999998</v>
      </c>
      <c r="GA27">
        <v>26.7989</v>
      </c>
      <c r="GB27">
        <v>1</v>
      </c>
      <c r="GC27">
        <v>4.89075E-2</v>
      </c>
      <c r="GD27">
        <v>2.2042899999999999</v>
      </c>
      <c r="GE27">
        <v>20.180399999999999</v>
      </c>
      <c r="GF27">
        <v>5.2529300000000001</v>
      </c>
      <c r="GG27">
        <v>12.0481</v>
      </c>
      <c r="GH27">
        <v>4.9815500000000004</v>
      </c>
      <c r="GI27">
        <v>3.3</v>
      </c>
      <c r="GJ27">
        <v>422.2</v>
      </c>
      <c r="GK27">
        <v>9999</v>
      </c>
      <c r="GL27">
        <v>9999</v>
      </c>
      <c r="GM27">
        <v>9999</v>
      </c>
      <c r="GN27">
        <v>1.8791899999999999</v>
      </c>
      <c r="GO27">
        <v>1.8770800000000001</v>
      </c>
      <c r="GP27">
        <v>1.8746</v>
      </c>
      <c r="GQ27">
        <v>1.875</v>
      </c>
      <c r="GR27">
        <v>1.87531</v>
      </c>
      <c r="GS27">
        <v>1.8741399999999999</v>
      </c>
      <c r="GT27">
        <v>1.87103</v>
      </c>
      <c r="GU27">
        <v>1.87554</v>
      </c>
      <c r="GV27" t="s">
        <v>352</v>
      </c>
      <c r="GW27" t="s">
        <v>19</v>
      </c>
      <c r="GX27" t="s">
        <v>19</v>
      </c>
      <c r="GY27" t="s">
        <v>19</v>
      </c>
      <c r="GZ27" t="s">
        <v>353</v>
      </c>
      <c r="HA27" t="s">
        <v>354</v>
      </c>
      <c r="HB27" t="s">
        <v>355</v>
      </c>
      <c r="HC27" t="s">
        <v>355</v>
      </c>
      <c r="HD27" t="s">
        <v>355</v>
      </c>
      <c r="HE27" t="s">
        <v>355</v>
      </c>
      <c r="HF27">
        <v>0</v>
      </c>
      <c r="HG27">
        <v>100</v>
      </c>
      <c r="HH27">
        <v>100</v>
      </c>
      <c r="HI27">
        <v>34.094000000000001</v>
      </c>
      <c r="HJ27">
        <v>5.3999999999999999E-2</v>
      </c>
      <c r="HK27">
        <v>2</v>
      </c>
      <c r="HL27">
        <v>505.59800000000001</v>
      </c>
      <c r="HM27">
        <v>501.73700000000002</v>
      </c>
      <c r="HN27">
        <v>22.5319</v>
      </c>
      <c r="HO27">
        <v>27.7546</v>
      </c>
      <c r="HP27">
        <v>30.0001</v>
      </c>
      <c r="HQ27">
        <v>27.772200000000002</v>
      </c>
      <c r="HR27">
        <v>27.764600000000002</v>
      </c>
      <c r="HS27">
        <v>42.293100000000003</v>
      </c>
      <c r="HT27">
        <v>25.796399999999998</v>
      </c>
      <c r="HU27">
        <v>0</v>
      </c>
      <c r="HV27">
        <v>22.450299999999999</v>
      </c>
      <c r="HW27">
        <v>1000</v>
      </c>
      <c r="HX27">
        <v>15.8911</v>
      </c>
      <c r="HY27">
        <v>101.44</v>
      </c>
      <c r="HZ27">
        <v>101.67700000000001</v>
      </c>
    </row>
    <row r="28" spans="1:234" x14ac:dyDescent="0.25">
      <c r="A28">
        <v>13</v>
      </c>
      <c r="B28">
        <v>1566749186.0999999</v>
      </c>
      <c r="C28">
        <v>2941</v>
      </c>
      <c r="D28" t="s">
        <v>394</v>
      </c>
      <c r="E28" t="s">
        <v>395</v>
      </c>
      <c r="F28" t="s">
        <v>346</v>
      </c>
      <c r="G28" t="s">
        <v>347</v>
      </c>
      <c r="H28" t="s">
        <v>348</v>
      </c>
      <c r="I28">
        <v>1566749186.0999999</v>
      </c>
      <c r="J28">
        <f t="shared" si="0"/>
        <v>2.5003065880137365E-3</v>
      </c>
      <c r="K28">
        <f t="shared" si="1"/>
        <v>42.584233155550173</v>
      </c>
      <c r="L28">
        <f t="shared" si="2"/>
        <v>1145.33</v>
      </c>
      <c r="M28">
        <f t="shared" si="3"/>
        <v>651.93623416159801</v>
      </c>
      <c r="N28">
        <f t="shared" si="4"/>
        <v>65.196177702325244</v>
      </c>
      <c r="O28">
        <f t="shared" si="5"/>
        <v>114.53748740293999</v>
      </c>
      <c r="P28">
        <f t="shared" si="6"/>
        <v>0.14996801355852499</v>
      </c>
      <c r="Q28">
        <f t="shared" si="7"/>
        <v>2.2550968246185397</v>
      </c>
      <c r="R28">
        <f t="shared" si="8"/>
        <v>0.1446395802589602</v>
      </c>
      <c r="S28">
        <f t="shared" si="9"/>
        <v>9.08627035086573E-2</v>
      </c>
      <c r="T28">
        <f t="shared" si="10"/>
        <v>330.45340052317556</v>
      </c>
      <c r="U28">
        <f t="shared" si="11"/>
        <v>28.069375458099639</v>
      </c>
      <c r="V28">
        <f t="shared" si="12"/>
        <v>27.025700000000001</v>
      </c>
      <c r="W28">
        <f t="shared" si="13"/>
        <v>3.5845657250185146</v>
      </c>
      <c r="X28">
        <f t="shared" si="14"/>
        <v>55.037871724662246</v>
      </c>
      <c r="Y28">
        <f t="shared" si="15"/>
        <v>1.9032845677677999</v>
      </c>
      <c r="Z28">
        <f t="shared" si="16"/>
        <v>3.4581362035388183</v>
      </c>
      <c r="AA28">
        <f t="shared" si="17"/>
        <v>1.6812811572507147</v>
      </c>
      <c r="AB28">
        <f t="shared" si="18"/>
        <v>-110.26352053140579</v>
      </c>
      <c r="AC28">
        <f t="shared" si="19"/>
        <v>-74.173993483389964</v>
      </c>
      <c r="AD28">
        <f t="shared" si="20"/>
        <v>-7.0786122505699485</v>
      </c>
      <c r="AE28">
        <f t="shared" si="21"/>
        <v>138.93727425780986</v>
      </c>
      <c r="AF28">
        <v>-4.1321102002715597E-2</v>
      </c>
      <c r="AG28">
        <v>4.6386556925400203E-2</v>
      </c>
      <c r="AH28">
        <v>3.4643371551639</v>
      </c>
      <c r="AI28">
        <v>0</v>
      </c>
      <c r="AJ28">
        <v>0</v>
      </c>
      <c r="AK28">
        <f t="shared" si="22"/>
        <v>1</v>
      </c>
      <c r="AL28">
        <f t="shared" si="23"/>
        <v>0</v>
      </c>
      <c r="AM28">
        <f t="shared" si="24"/>
        <v>52799.298807275991</v>
      </c>
      <c r="AN28" t="s">
        <v>349</v>
      </c>
      <c r="AO28">
        <v>0</v>
      </c>
      <c r="AP28">
        <v>0</v>
      </c>
      <c r="AQ28">
        <f t="shared" si="25"/>
        <v>0</v>
      </c>
      <c r="AR28" t="e">
        <f t="shared" si="26"/>
        <v>#DIV/0!</v>
      </c>
      <c r="AS28">
        <v>0</v>
      </c>
      <c r="AT28" t="s">
        <v>349</v>
      </c>
      <c r="AU28">
        <v>0</v>
      </c>
      <c r="AV28">
        <v>0</v>
      </c>
      <c r="AW28" t="e">
        <f t="shared" si="27"/>
        <v>#DIV/0!</v>
      </c>
      <c r="AX28">
        <v>0.5</v>
      </c>
      <c r="AY28">
        <f t="shared" si="28"/>
        <v>1686.1118995810184</v>
      </c>
      <c r="AZ28">
        <f t="shared" si="29"/>
        <v>42.584233155550173</v>
      </c>
      <c r="BA28" t="e">
        <f t="shared" si="30"/>
        <v>#DIV/0!</v>
      </c>
      <c r="BB28" t="e">
        <f t="shared" si="31"/>
        <v>#DIV/0!</v>
      </c>
      <c r="BC28">
        <f t="shared" si="32"/>
        <v>2.525587605788911E-2</v>
      </c>
      <c r="BD28" t="e">
        <f t="shared" si="33"/>
        <v>#DIV/0!</v>
      </c>
      <c r="BE28" t="s">
        <v>349</v>
      </c>
      <c r="BF28">
        <v>0</v>
      </c>
      <c r="BG28">
        <f t="shared" si="34"/>
        <v>0</v>
      </c>
      <c r="BH28" t="e">
        <f t="shared" si="35"/>
        <v>#DIV/0!</v>
      </c>
      <c r="BI28" t="e">
        <f t="shared" si="36"/>
        <v>#DIV/0!</v>
      </c>
      <c r="BJ28" t="e">
        <f t="shared" si="37"/>
        <v>#DIV/0!</v>
      </c>
      <c r="BK28" t="e">
        <f t="shared" si="38"/>
        <v>#DIV/0!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f t="shared" si="39"/>
        <v>2000.15</v>
      </c>
      <c r="CE28">
        <f t="shared" si="40"/>
        <v>1686.1118995810184</v>
      </c>
      <c r="CF28">
        <f t="shared" si="41"/>
        <v>0.84299272533610892</v>
      </c>
      <c r="CG28">
        <f t="shared" si="42"/>
        <v>0.19598545067221804</v>
      </c>
      <c r="CH28">
        <v>6</v>
      </c>
      <c r="CI28">
        <v>0.5</v>
      </c>
      <c r="CJ28" t="s">
        <v>350</v>
      </c>
      <c r="CK28">
        <v>1566749186.0999999</v>
      </c>
      <c r="CL28">
        <v>1145.33</v>
      </c>
      <c r="CM28">
        <v>1199.8699999999999</v>
      </c>
      <c r="CN28">
        <v>19.0321</v>
      </c>
      <c r="CO28">
        <v>16.088699999999999</v>
      </c>
      <c r="CP28">
        <v>499.97699999999998</v>
      </c>
      <c r="CQ28">
        <v>99.903800000000004</v>
      </c>
      <c r="CR28">
        <v>0.100118</v>
      </c>
      <c r="CS28">
        <v>26.415600000000001</v>
      </c>
      <c r="CT28">
        <v>27.025700000000001</v>
      </c>
      <c r="CU28">
        <v>999.9</v>
      </c>
      <c r="CV28">
        <v>0</v>
      </c>
      <c r="CW28">
        <v>0</v>
      </c>
      <c r="CX28">
        <v>9974.3799999999992</v>
      </c>
      <c r="CY28">
        <v>0</v>
      </c>
      <c r="CZ28">
        <v>843.69299999999998</v>
      </c>
      <c r="DA28">
        <v>-54.539099999999998</v>
      </c>
      <c r="DB28">
        <v>1167.55</v>
      </c>
      <c r="DC28">
        <v>1219.49</v>
      </c>
      <c r="DD28">
        <v>2.9433699999999998</v>
      </c>
      <c r="DE28">
        <v>1108.8499999999999</v>
      </c>
      <c r="DF28">
        <v>1199.8699999999999</v>
      </c>
      <c r="DG28">
        <v>18.966100000000001</v>
      </c>
      <c r="DH28">
        <v>16.088699999999999</v>
      </c>
      <c r="DI28">
        <v>1.9013800000000001</v>
      </c>
      <c r="DJ28">
        <v>1.6073200000000001</v>
      </c>
      <c r="DK28">
        <v>16.646100000000001</v>
      </c>
      <c r="DL28">
        <v>14.029199999999999</v>
      </c>
      <c r="DM28">
        <v>2000.15</v>
      </c>
      <c r="DN28">
        <v>0.89999300000000004</v>
      </c>
      <c r="DO28">
        <v>0.100007</v>
      </c>
      <c r="DP28">
        <v>0</v>
      </c>
      <c r="DQ28">
        <v>772.24199999999996</v>
      </c>
      <c r="DR28">
        <v>5.00014</v>
      </c>
      <c r="DS28">
        <v>17821.599999999999</v>
      </c>
      <c r="DT28">
        <v>16924</v>
      </c>
      <c r="DU28">
        <v>44.686999999999998</v>
      </c>
      <c r="DV28">
        <v>45.186999999999998</v>
      </c>
      <c r="DW28">
        <v>45.061999999999998</v>
      </c>
      <c r="DX28">
        <v>44.5</v>
      </c>
      <c r="DY28">
        <v>46.375</v>
      </c>
      <c r="DZ28">
        <v>1795.62</v>
      </c>
      <c r="EA28">
        <v>199.53</v>
      </c>
      <c r="EB28">
        <v>0</v>
      </c>
      <c r="EC28">
        <v>1566749152.9000001</v>
      </c>
      <c r="ED28">
        <v>772.22873076923099</v>
      </c>
      <c r="EE28">
        <v>-0.162769232847496</v>
      </c>
      <c r="EF28">
        <v>-119.135041629846</v>
      </c>
      <c r="EG28">
        <v>17857.2038461538</v>
      </c>
      <c r="EH28">
        <v>15</v>
      </c>
      <c r="EI28">
        <v>1566749150.5999999</v>
      </c>
      <c r="EJ28" t="s">
        <v>396</v>
      </c>
      <c r="EK28">
        <v>15</v>
      </c>
      <c r="EL28">
        <v>36.478000000000002</v>
      </c>
      <c r="EM28">
        <v>6.6000000000000003E-2</v>
      </c>
      <c r="EN28">
        <v>1200</v>
      </c>
      <c r="EO28">
        <v>16</v>
      </c>
      <c r="EP28">
        <v>0.04</v>
      </c>
      <c r="EQ28">
        <v>0.02</v>
      </c>
      <c r="ER28">
        <v>42.690269367206703</v>
      </c>
      <c r="ES28">
        <v>0.140626400779263</v>
      </c>
      <c r="ET28">
        <v>0.62639408776984795</v>
      </c>
      <c r="EU28">
        <v>1</v>
      </c>
      <c r="EV28">
        <v>0.15133426770007699</v>
      </c>
      <c r="EW28">
        <v>3.02642331392135E-2</v>
      </c>
      <c r="EX28">
        <v>8.1296793257984203E-3</v>
      </c>
      <c r="EY28">
        <v>1</v>
      </c>
      <c r="EZ28">
        <v>2</v>
      </c>
      <c r="FA28">
        <v>2</v>
      </c>
      <c r="FB28" t="s">
        <v>351</v>
      </c>
      <c r="FC28">
        <v>2.91526</v>
      </c>
      <c r="FD28">
        <v>2.7246199999999998</v>
      </c>
      <c r="FE28">
        <v>0.187667</v>
      </c>
      <c r="FF28">
        <v>0.19528400000000001</v>
      </c>
      <c r="FG28">
        <v>9.7203800000000007E-2</v>
      </c>
      <c r="FH28">
        <v>8.5166099999999995E-2</v>
      </c>
      <c r="FI28">
        <v>21472.3</v>
      </c>
      <c r="FJ28">
        <v>19541.7</v>
      </c>
      <c r="FK28">
        <v>24399.599999999999</v>
      </c>
      <c r="FL28">
        <v>22931.200000000001</v>
      </c>
      <c r="FM28">
        <v>30958.2</v>
      </c>
      <c r="FN28">
        <v>29308.3</v>
      </c>
      <c r="FO28">
        <v>35339.9</v>
      </c>
      <c r="FP28">
        <v>33075.300000000003</v>
      </c>
      <c r="FQ28">
        <v>2.0210499999999998</v>
      </c>
      <c r="FR28">
        <v>1.90978</v>
      </c>
      <c r="FS28">
        <v>0.120729</v>
      </c>
      <c r="FT28">
        <v>0</v>
      </c>
      <c r="FU28">
        <v>25.048200000000001</v>
      </c>
      <c r="FV28">
        <v>999.9</v>
      </c>
      <c r="FW28">
        <v>48.932000000000002</v>
      </c>
      <c r="FX28">
        <v>29.274999999999999</v>
      </c>
      <c r="FY28">
        <v>20.012699999999999</v>
      </c>
      <c r="FZ28">
        <v>60.597299999999997</v>
      </c>
      <c r="GA28">
        <v>27.127400000000002</v>
      </c>
      <c r="GB28">
        <v>1</v>
      </c>
      <c r="GC28">
        <v>4.8437500000000001E-2</v>
      </c>
      <c r="GD28">
        <v>2.07355</v>
      </c>
      <c r="GE28">
        <v>20.182200000000002</v>
      </c>
      <c r="GF28">
        <v>5.2503799999999998</v>
      </c>
      <c r="GG28">
        <v>12.0511</v>
      </c>
      <c r="GH28">
        <v>4.9808500000000002</v>
      </c>
      <c r="GI28">
        <v>3.2994300000000001</v>
      </c>
      <c r="GJ28">
        <v>422.3</v>
      </c>
      <c r="GK28">
        <v>9999</v>
      </c>
      <c r="GL28">
        <v>9999</v>
      </c>
      <c r="GM28">
        <v>9999</v>
      </c>
      <c r="GN28">
        <v>1.87923</v>
      </c>
      <c r="GO28">
        <v>1.87707</v>
      </c>
      <c r="GP28">
        <v>1.87462</v>
      </c>
      <c r="GQ28">
        <v>1.875</v>
      </c>
      <c r="GR28">
        <v>1.87531</v>
      </c>
      <c r="GS28">
        <v>1.87415</v>
      </c>
      <c r="GT28">
        <v>1.87103</v>
      </c>
      <c r="GU28">
        <v>1.87547</v>
      </c>
      <c r="GV28" t="s">
        <v>352</v>
      </c>
      <c r="GW28" t="s">
        <v>19</v>
      </c>
      <c r="GX28" t="s">
        <v>19</v>
      </c>
      <c r="GY28" t="s">
        <v>19</v>
      </c>
      <c r="GZ28" t="s">
        <v>353</v>
      </c>
      <c r="HA28" t="s">
        <v>354</v>
      </c>
      <c r="HB28" t="s">
        <v>355</v>
      </c>
      <c r="HC28" t="s">
        <v>355</v>
      </c>
      <c r="HD28" t="s">
        <v>355</v>
      </c>
      <c r="HE28" t="s">
        <v>355</v>
      </c>
      <c r="HF28">
        <v>0</v>
      </c>
      <c r="HG28">
        <v>100</v>
      </c>
      <c r="HH28">
        <v>100</v>
      </c>
      <c r="HI28">
        <v>36.478000000000002</v>
      </c>
      <c r="HJ28">
        <v>6.6000000000000003E-2</v>
      </c>
      <c r="HK28">
        <v>2</v>
      </c>
      <c r="HL28">
        <v>505.30599999999998</v>
      </c>
      <c r="HM28">
        <v>502.14400000000001</v>
      </c>
      <c r="HN28">
        <v>22.118600000000001</v>
      </c>
      <c r="HO28">
        <v>27.757000000000001</v>
      </c>
      <c r="HP28">
        <v>30.0001</v>
      </c>
      <c r="HQ28">
        <v>27.764500000000002</v>
      </c>
      <c r="HR28">
        <v>27.758600000000001</v>
      </c>
      <c r="HS28">
        <v>49.131399999999999</v>
      </c>
      <c r="HT28">
        <v>24.834499999999998</v>
      </c>
      <c r="HU28">
        <v>0</v>
      </c>
      <c r="HV28">
        <v>22.109100000000002</v>
      </c>
      <c r="HW28">
        <v>1200</v>
      </c>
      <c r="HX28">
        <v>16.0688</v>
      </c>
      <c r="HY28">
        <v>101.441</v>
      </c>
      <c r="HZ28">
        <v>101.676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2019-08-24T11:04:29Z</dcterms:created>
  <dcterms:modified xsi:type="dcterms:W3CDTF">2019-08-27T23:58:42Z</dcterms:modified>
</cp:coreProperties>
</file>