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.barbhaya9gmail.com/Desktop/IME642/Algorithms/"/>
    </mc:Choice>
  </mc:AlternateContent>
  <xr:revisionPtr revIDLastSave="0" documentId="13_ncr:1_{90A75A2D-17D5-2A43-9350-878F8DDC51A1}" xr6:coauthVersionLast="47" xr6:coauthVersionMax="47" xr10:uidLastSave="{00000000-0000-0000-0000-000000000000}"/>
  <bookViews>
    <workbookView xWindow="0" yWindow="0" windowWidth="28800" windowHeight="18000" xr2:uid="{9A6EBF18-0F6B-674D-A463-B30F9B8BBCA3}"/>
  </bookViews>
  <sheets>
    <sheet name="Wagner-Whitin" sheetId="1" r:id="rId1"/>
    <sheet name="Least per Period Cost" sheetId="2" r:id="rId2"/>
    <sheet name="Least per Unit 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3" l="1"/>
  <c r="M12" i="3"/>
  <c r="I4" i="2"/>
  <c r="M11" i="3" l="1"/>
  <c r="L11" i="3"/>
  <c r="L10" i="3"/>
  <c r="M10" i="3" s="1"/>
  <c r="K10" i="3"/>
  <c r="K9" i="3"/>
  <c r="L9" i="3"/>
  <c r="M9" i="3" s="1"/>
  <c r="J9" i="3"/>
  <c r="J8" i="3"/>
  <c r="K8" i="3" s="1"/>
  <c r="L8" i="3" s="1"/>
  <c r="M8" i="3" s="1"/>
  <c r="I8" i="3"/>
  <c r="I7" i="3"/>
  <c r="J7" i="3" s="1"/>
  <c r="K7" i="3" s="1"/>
  <c r="L7" i="3" s="1"/>
  <c r="M7" i="3" s="1"/>
  <c r="H7" i="3"/>
  <c r="H6" i="3"/>
  <c r="I6" i="3" s="1"/>
  <c r="J6" i="3" s="1"/>
  <c r="K6" i="3" s="1"/>
  <c r="L6" i="3" s="1"/>
  <c r="M6" i="3" s="1"/>
  <c r="G6" i="3"/>
  <c r="G5" i="3"/>
  <c r="H5" i="3" s="1"/>
  <c r="I5" i="3" s="1"/>
  <c r="J5" i="3" s="1"/>
  <c r="K5" i="3" s="1"/>
  <c r="L5" i="3" s="1"/>
  <c r="M5" i="3" s="1"/>
  <c r="F5" i="3"/>
  <c r="F4" i="3"/>
  <c r="G4" i="3" s="1"/>
  <c r="H4" i="3" s="1"/>
  <c r="I4" i="3" s="1"/>
  <c r="J4" i="3" s="1"/>
  <c r="K4" i="3" s="1"/>
  <c r="L4" i="3" s="1"/>
  <c r="M4" i="3" s="1"/>
  <c r="E4" i="3"/>
  <c r="E3" i="3"/>
  <c r="F3" i="3"/>
  <c r="G3" i="3" s="1"/>
  <c r="H3" i="3" s="1"/>
  <c r="I3" i="3" s="1"/>
  <c r="J3" i="3" s="1"/>
  <c r="K3" i="3" s="1"/>
  <c r="L3" i="3" s="1"/>
  <c r="M3" i="3" s="1"/>
  <c r="D3" i="3"/>
  <c r="D4" i="3" s="1"/>
  <c r="H7" i="2"/>
  <c r="H6" i="2"/>
  <c r="G6" i="2"/>
  <c r="E3" i="2"/>
  <c r="F3" i="2" s="1"/>
  <c r="G3" i="2" s="1"/>
  <c r="H3" i="2" s="1"/>
  <c r="I3" i="2" s="1"/>
  <c r="J3" i="2" s="1"/>
  <c r="K3" i="2" s="1"/>
  <c r="L3" i="2" s="1"/>
  <c r="M3" i="2"/>
  <c r="D3" i="2"/>
  <c r="C3" i="3"/>
  <c r="M2" i="3"/>
  <c r="L2" i="3"/>
  <c r="K2" i="3"/>
  <c r="J2" i="3"/>
  <c r="I2" i="3"/>
  <c r="H2" i="3"/>
  <c r="G2" i="3"/>
  <c r="F2" i="3"/>
  <c r="E2" i="3"/>
  <c r="D2" i="3"/>
  <c r="C2" i="3"/>
  <c r="B2" i="3"/>
  <c r="D4" i="2"/>
  <c r="C3" i="2"/>
  <c r="M2" i="2"/>
  <c r="L2" i="2"/>
  <c r="K2" i="2"/>
  <c r="J2" i="2"/>
  <c r="I2" i="2"/>
  <c r="H2" i="2"/>
  <c r="G2" i="2"/>
  <c r="F2" i="2"/>
  <c r="E2" i="2"/>
  <c r="D2" i="2"/>
  <c r="C2" i="2"/>
  <c r="B2" i="2"/>
  <c r="S16" i="1"/>
  <c r="S15" i="1"/>
  <c r="S14" i="1"/>
  <c r="S13" i="1"/>
  <c r="S12" i="1"/>
  <c r="S11" i="1"/>
  <c r="S30" i="1" s="1"/>
  <c r="S10" i="1"/>
  <c r="S9" i="1"/>
  <c r="S8" i="1"/>
  <c r="S7" i="1"/>
  <c r="S6" i="1"/>
  <c r="S5" i="1"/>
  <c r="S4" i="1"/>
  <c r="S23" i="1" s="1"/>
  <c r="R4" i="1"/>
  <c r="R23" i="1" s="1"/>
  <c r="S17" i="1"/>
  <c r="R16" i="1"/>
  <c r="R15" i="1"/>
  <c r="R14" i="1"/>
  <c r="R13" i="1"/>
  <c r="R12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5" i="1"/>
  <c r="R6" i="1"/>
  <c r="R7" i="1"/>
  <c r="R8" i="1"/>
  <c r="R9" i="1"/>
  <c r="R10" i="1"/>
  <c r="R11" i="1"/>
  <c r="S18" i="1"/>
  <c r="R17" i="1"/>
  <c r="P15" i="1"/>
  <c r="P4" i="1"/>
  <c r="P23" i="1" s="1"/>
  <c r="D11" i="1"/>
  <c r="P14" i="1"/>
  <c r="P13" i="1"/>
  <c r="P12" i="1"/>
  <c r="P11" i="1"/>
  <c r="P10" i="1"/>
  <c r="P9" i="1"/>
  <c r="P8" i="1"/>
  <c r="P7" i="1"/>
  <c r="P6" i="1"/>
  <c r="P5" i="1"/>
  <c r="O14" i="1"/>
  <c r="O13" i="1"/>
  <c r="O12" i="1"/>
  <c r="O11" i="1"/>
  <c r="O10" i="1"/>
  <c r="O9" i="1"/>
  <c r="O8" i="1"/>
  <c r="O7" i="1"/>
  <c r="O6" i="1"/>
  <c r="O5" i="1"/>
  <c r="O4" i="1"/>
  <c r="O23" i="1" s="1"/>
  <c r="K4" i="1"/>
  <c r="L4" i="1"/>
  <c r="L23" i="1" s="1"/>
  <c r="M4" i="1"/>
  <c r="M23" i="1" s="1"/>
  <c r="N4" i="1"/>
  <c r="N13" i="1"/>
  <c r="N12" i="1"/>
  <c r="N11" i="1"/>
  <c r="N10" i="1"/>
  <c r="N9" i="1"/>
  <c r="N8" i="1"/>
  <c r="N7" i="1"/>
  <c r="N6" i="1"/>
  <c r="N5" i="1"/>
  <c r="M12" i="1"/>
  <c r="M11" i="1"/>
  <c r="M10" i="1"/>
  <c r="M9" i="1"/>
  <c r="M8" i="1"/>
  <c r="M7" i="1"/>
  <c r="M6" i="1"/>
  <c r="M5" i="1"/>
  <c r="L11" i="1"/>
  <c r="L10" i="1"/>
  <c r="L9" i="1"/>
  <c r="L8" i="1"/>
  <c r="L7" i="1"/>
  <c r="L6" i="1"/>
  <c r="L5" i="1"/>
  <c r="K10" i="1"/>
  <c r="K9" i="1"/>
  <c r="K8" i="1"/>
  <c r="K7" i="1"/>
  <c r="K6" i="1"/>
  <c r="K5" i="1" a="1"/>
  <c r="K5" i="1" s="1"/>
  <c r="J9" i="1"/>
  <c r="J8" i="1"/>
  <c r="J7" i="1"/>
  <c r="J6" i="1"/>
  <c r="J5" i="1"/>
  <c r="J4" i="1"/>
  <c r="I4" i="1"/>
  <c r="H4" i="1"/>
  <c r="E4" i="1" a="1"/>
  <c r="E4" i="1" s="1"/>
  <c r="I5" i="1"/>
  <c r="I6" i="1"/>
  <c r="I7" i="1"/>
  <c r="I8" i="1"/>
  <c r="H5" i="1"/>
  <c r="H7" i="1"/>
  <c r="H6" i="1"/>
  <c r="G4" i="1"/>
  <c r="G5" i="1"/>
  <c r="F4" i="1"/>
  <c r="F5" i="1"/>
  <c r="G6" i="1"/>
  <c r="D24" i="1"/>
  <c r="D25" i="1" s="1"/>
  <c r="D26" i="1" s="1"/>
  <c r="D27" i="1" s="1"/>
  <c r="D28" i="1" s="1"/>
  <c r="D4" i="1"/>
  <c r="D5" i="1" s="1"/>
  <c r="D6" i="1" s="1"/>
  <c r="D7" i="1" s="1"/>
  <c r="F3" i="1"/>
  <c r="G3" i="1" s="1"/>
  <c r="H3" i="1" s="1"/>
  <c r="I3" i="1" s="1"/>
  <c r="J3" i="1" s="1"/>
  <c r="M4" i="2" l="1"/>
  <c r="E4" i="2"/>
  <c r="F4" i="2" s="1"/>
  <c r="G4" i="2" s="1"/>
  <c r="H4" i="2" s="1"/>
  <c r="J4" i="2" s="1"/>
  <c r="K4" i="2" s="1"/>
  <c r="L4" i="2" s="1"/>
  <c r="M5" i="2" s="1"/>
  <c r="Q23" i="1"/>
  <c r="K23" i="1"/>
  <c r="N23" i="1"/>
  <c r="J23" i="1"/>
  <c r="G23" i="1"/>
  <c r="H23" i="1"/>
  <c r="E5" i="2" l="1"/>
  <c r="F5" i="2" s="1"/>
  <c r="G5" i="2" s="1"/>
  <c r="F23" i="1"/>
  <c r="E21" i="1"/>
  <c r="E23" i="1"/>
  <c r="I23" i="1"/>
  <c r="R24" i="1" l="1"/>
  <c r="Q24" i="1"/>
  <c r="S24" i="1"/>
  <c r="E5" i="3"/>
  <c r="H5" i="2"/>
  <c r="I5" i="2"/>
  <c r="I6" i="2" s="1"/>
  <c r="I7" i="2" s="1"/>
  <c r="F6" i="2"/>
  <c r="O24" i="1"/>
  <c r="K24" i="1"/>
  <c r="L24" i="1"/>
  <c r="P24" i="1"/>
  <c r="F21" i="1"/>
  <c r="M24" i="1"/>
  <c r="N24" i="1"/>
  <c r="H24" i="1"/>
  <c r="J24" i="1"/>
  <c r="I24" i="1"/>
  <c r="F24" i="1"/>
  <c r="G24" i="1"/>
  <c r="Q25" i="1" l="1"/>
  <c r="S25" i="1"/>
  <c r="R25" i="1"/>
  <c r="F6" i="3"/>
  <c r="J5" i="2"/>
  <c r="K5" i="2" s="1"/>
  <c r="L5" i="2" s="1"/>
  <c r="M6" i="2" s="1"/>
  <c r="G7" i="2"/>
  <c r="H25" i="1"/>
  <c r="G25" i="1"/>
  <c r="L25" i="1"/>
  <c r="K25" i="1"/>
  <c r="N25" i="1"/>
  <c r="M25" i="1"/>
  <c r="P25" i="1"/>
  <c r="I25" i="1"/>
  <c r="J25" i="1"/>
  <c r="G21" i="1"/>
  <c r="R26" i="1" l="1"/>
  <c r="Q26" i="1"/>
  <c r="S26" i="1"/>
  <c r="J6" i="2"/>
  <c r="K6" i="2" s="1"/>
  <c r="L6" i="2" s="1"/>
  <c r="M7" i="2" s="1"/>
  <c r="I8" i="2"/>
  <c r="H8" i="2"/>
  <c r="H21" i="1"/>
  <c r="I21" i="1" s="1"/>
  <c r="J21" i="1" s="1"/>
  <c r="H26" i="1"/>
  <c r="J26" i="1"/>
  <c r="I26" i="1"/>
  <c r="P26" i="1"/>
  <c r="L26" i="1"/>
  <c r="O25" i="1"/>
  <c r="K26" i="1"/>
  <c r="M26" i="1"/>
  <c r="N26" i="1"/>
  <c r="O26" i="1"/>
  <c r="R29" i="1" l="1"/>
  <c r="Q29" i="1"/>
  <c r="S29" i="1"/>
  <c r="R28" i="1"/>
  <c r="Q28" i="1"/>
  <c r="S28" i="1"/>
  <c r="R27" i="1"/>
  <c r="Q27" i="1"/>
  <c r="S27" i="1"/>
  <c r="J7" i="2"/>
  <c r="J8" i="2" s="1"/>
  <c r="G7" i="3"/>
  <c r="L29" i="1"/>
  <c r="O29" i="1"/>
  <c r="P29" i="1"/>
  <c r="N29" i="1"/>
  <c r="M29" i="1"/>
  <c r="K29" i="1"/>
  <c r="K28" i="1"/>
  <c r="J28" i="1"/>
  <c r="L28" i="1"/>
  <c r="M28" i="1"/>
  <c r="N28" i="1"/>
  <c r="P28" i="1"/>
  <c r="O28" i="1"/>
  <c r="N27" i="1"/>
  <c r="M27" i="1"/>
  <c r="O27" i="1"/>
  <c r="K27" i="1"/>
  <c r="L27" i="1"/>
  <c r="P27" i="1"/>
  <c r="I27" i="1"/>
  <c r="J27" i="1"/>
  <c r="K21" i="1"/>
  <c r="L21" i="1" l="1"/>
  <c r="P31" i="1" s="1"/>
  <c r="Q30" i="1"/>
  <c r="R30" i="1"/>
  <c r="K7" i="2"/>
  <c r="L7" i="2" s="1"/>
  <c r="M8" i="2" s="1"/>
  <c r="H8" i="3"/>
  <c r="L30" i="1"/>
  <c r="P30" i="1"/>
  <c r="M30" i="1"/>
  <c r="N30" i="1"/>
  <c r="O30" i="1"/>
  <c r="N31" i="1" l="1"/>
  <c r="M21" i="1"/>
  <c r="N21" i="1" s="1"/>
  <c r="R33" i="1" s="1"/>
  <c r="M31" i="1"/>
  <c r="O31" i="1"/>
  <c r="Q31" i="1"/>
  <c r="R31" i="1"/>
  <c r="S31" i="1"/>
  <c r="K8" i="2"/>
  <c r="L8" i="2" s="1"/>
  <c r="M9" i="2" s="1"/>
  <c r="I9" i="3"/>
  <c r="O21" i="1" l="1"/>
  <c r="P21" i="1" s="1"/>
  <c r="Q32" i="1"/>
  <c r="O32" i="1"/>
  <c r="R32" i="1"/>
  <c r="N32" i="1"/>
  <c r="S33" i="1"/>
  <c r="Q33" i="1"/>
  <c r="O33" i="1"/>
  <c r="P32" i="1"/>
  <c r="P33" i="1"/>
  <c r="S32" i="1"/>
  <c r="J10" i="3"/>
  <c r="I9" i="2"/>
  <c r="J9" i="2" s="1"/>
  <c r="K9" i="2" s="1"/>
  <c r="P34" i="1" l="1"/>
  <c r="R34" i="1"/>
  <c r="S34" i="1"/>
  <c r="Q34" i="1"/>
  <c r="Q35" i="1"/>
  <c r="R35" i="1"/>
  <c r="S35" i="1"/>
  <c r="Q21" i="1"/>
  <c r="L9" i="2"/>
  <c r="K11" i="3"/>
  <c r="S36" i="1" l="1"/>
  <c r="R36" i="1"/>
  <c r="R21" i="1"/>
  <c r="S37" i="1" s="1"/>
  <c r="M10" i="2"/>
  <c r="L12" i="3"/>
  <c r="S21" i="1" l="1"/>
  <c r="J10" i="2"/>
  <c r="K10" i="2" s="1"/>
  <c r="L10" i="2" s="1"/>
  <c r="M11" i="2" l="1"/>
  <c r="K11" i="2" l="1"/>
  <c r="L11" i="2" s="1"/>
  <c r="M12" i="2" s="1"/>
  <c r="L12" i="2" l="1"/>
  <c r="M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<sst xmlns="http://schemas.openxmlformats.org/spreadsheetml/2006/main" count="19" uniqueCount="12">
  <si>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Wagner-Whitin Alorithm</t>
  </si>
  <si>
    <t>Demand</t>
  </si>
  <si>
    <t>Period</t>
  </si>
  <si>
    <t>Costs</t>
  </si>
  <si>
    <t>Order cost</t>
  </si>
  <si>
    <t>Min Costs:</t>
  </si>
  <si>
    <t>Hloding cost/unit</t>
  </si>
  <si>
    <t>Month</t>
  </si>
  <si>
    <t>Order</t>
  </si>
  <si>
    <t>Inventory</t>
  </si>
  <si>
    <t>Holding Cost</t>
  </si>
  <si>
    <t>Ordering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</si>
</sst>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2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6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E60F-314E-8D4F-AB65-E6902C11B9FB}">
  <dimension ref="A1:S37"/>
  <sheetViews>
    <sheetView tabSelected="1" workbookViewId="0">
      <selection activeCell="F21" sqref="F21"/>
    </sheetView>
  </sheetViews>
  <sheetFormatPr baseColWidth="10" defaultRowHeight="16" x14ac:dyDescent="0.2"/>
  <sheetData>
    <row r="1" spans="1:19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x14ac:dyDescent="0.2">
      <c r="A2" s="9"/>
      <c r="J2" s="4"/>
    </row>
    <row r="3" spans="1:19" x14ac:dyDescent="0.2">
      <c r="A3" s="9" t="s">
        <v>1</v>
      </c>
      <c r="D3" s="7" t="s">
        <v>2</v>
      </c>
      <c r="E3" s="7">
        <v>1</v>
      </c>
      <c r="F3" s="7">
        <f>E3+1</f>
        <v>2</v>
      </c>
      <c r="G3" s="7">
        <f>F3+1</f>
        <v>3</v>
      </c>
      <c r="H3" s="7">
        <f>G3+1</f>
        <v>4</v>
      </c>
      <c r="I3" s="7">
        <f>H3+1</f>
        <v>5</v>
      </c>
      <c r="J3" s="8">
        <f>I3+1</f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</row>
    <row r="4" spans="1:19" x14ac:dyDescent="0.2">
      <c r="A4" s="2">
        <v>50</v>
      </c>
      <c r="D4" s="7">
        <f>E3</f>
        <v>1</v>
      </c>
      <c r="E4" cm="1">
        <f t="array" ref="E4">B21+B23*(SUM(A4:A4-A4))</f>
        <v>1500</v>
      </c>
      <c r="F4">
        <f>B21+B23*((SUM(A4:A5)-SUM(A4))+(SUM(A4:A5)-SUM(A4:A5)))</f>
        <v>1708</v>
      </c>
      <c r="G4">
        <f>B21+B23*((SUM(A4:A6)-A4)+(SUM(A4:A6)-SUM(A4:A5))+(SUM(A4:A6)-SUM(A4:A6)))</f>
        <v>2020</v>
      </c>
      <c r="H4">
        <f>B21+B23*((SUM(A4:A7)-A4)+(SUM(A4:A7)-SUM(A4:A5))+(SUM(A4:A7)-SUM(A4:A6))+(SUM(A4:A7)-SUM(A4:A7)))</f>
        <v>3268</v>
      </c>
      <c r="I4">
        <f>B21+B23*((SUM(A4:A8)-A4)+(SUM(A4:A8)-SUM(A4:A5))+(SUM(A4:A8)-SUM(A4:A6))+(SUM(A4:A8)-SUM(A4:A7))+(SUM(A4:A8)-SUM(A4:A8)))</f>
        <v>3684</v>
      </c>
      <c r="J4" s="4">
        <f>B21+B23*((SUM(A4:A9)-A4)+(SUM(A4:A9)-SUM(A4:A5))+(SUM(A4:A9)-SUM(A4:A6))+(SUM(A4:A9)-SUM(A4:A7))+(SUM(A4:A9)-SUM(A4:A8))+(SUM(A4:A9)-SUM(A4:A9)))</f>
        <v>4594</v>
      </c>
      <c r="K4">
        <f>B21+B23*((SUM(A4:A10)-A4)+(SUM(A4:A10)-SUM(A4:A5))+(SUM(A4:A10)-SUM(A4:A6))+(SUM(A4:A10)-SUM(A4:A7))+(SUM(A4:A10)-SUM(A4:A8))+(SUM(A4:A10)-SUM(A4:A9))+(SUM(A4:A10)-SUM(A4:A10)))</f>
        <v>4594</v>
      </c>
      <c r="L4">
        <f>B21+B23*((SUM(A4:A11)-A4)+(SUM(A4:A11)-SUM(A4:A5))+(SUM(A4:A11)-SUM(A4:A6))+(SUM(A4:A11)-SUM(A4:A7))+(SUM(A4:A11)-SUM(A4:A8))+(SUM(A4:A11)-SUM(A4:A9))+(SUM(A4:A11)-SUM(A4:A10))+(SUM(A4:A11)-SUM(A4:A11)))</f>
        <v>4594</v>
      </c>
      <c r="M4">
        <f>B21+B23*((SUM(A4:A12)-A4)+(SUM(A4:A12)-SUM(A4:A5))+(SUM(A4:A12)-SUM(A4:A6))+(SUM(A4:A12)-SUM(A4:A7))+(SUM(A4:A12)-SUM(A4:A8))+(SUM(A4:A12)-SUM(A4:A9))+(SUM(A4:A12)-SUM(A4:A10))+(SUM(A4:A12)-SUM(A4:A11))+(SUM(A4:A12)-SUM(A4:A12)))</f>
        <v>4594</v>
      </c>
      <c r="N4">
        <f>B21+B23*((SUM(A4:A13)-A4)+(SUM(A4:A13)-SUM(A4:A5))+(SUM(A4:A13)-SUM(A4:A6))+(SUM(A4:A13)-SUM(A4:A7))+(SUM(A4:A13)-SUM(A4:A8))+(SUM(A4:A13)-SUM(A4:A9))+(SUM(A4:A13)-SUM(A4:A10))+(SUM(A4:A13)-SUM(A4:A11))+(SUM(A4:A13)-SUM(A4:A12))+(SUM(A4:A13)-SUM(A4:A13)))</f>
        <v>4594</v>
      </c>
      <c r="O4">
        <f>B21+B23*((SUM(A4:A14)-A4)+(SUM(A4:A14)-SUM(A4:A5))+(SUM(A4:A14)-SUM(A4:A6))+(SUM(A4:A14)-SUM(A4:A7))+(SUM(A4:A14)-SUM(A4:A8))+(SUM(A4:A14)-SUM(A4:A9))+(SUM(A4:A14)-SUM(A4:A10))+(SUM(A4:A14)-SUM(A4:A11))+(SUM(A4:A14)-SUM(A4:A12))+(SUM(A4:A14)-SUM(A4:A13))+(SUM(A4:A14)-SUM(A4:A14)))</f>
        <v>4594</v>
      </c>
      <c r="P4" s="4">
        <f>B21+B23*((SUM(A4:A15)-A4)+(SUM(A4:A15)-SUM(A4:A5))+(SUM(A4:A15)-SUM(A4:A6))+(SUM(A4:A15)-SUM(A4:A7))+(SUM(A4:A15)-SUM(A4:A8))+(SUM(A4:A15)-SUM(A4:A9))+(SUM(A4:A15)-SUM(A4:A10))+(SUM(A4:A15)-SUM(A4:A11))+(SUM(A4:A15)-SUM(A4:A12))+(SUM(A4:A15)-SUM(A4:A13))+(SUM(A4:A15)-SUM(A4:A14))+(SUM(A4:A15)-SUM(A4:A15)))</f>
        <v>4594</v>
      </c>
      <c r="Q4">
        <f>B21+B23*((SUM(A4:A16)-A4)+(SUM(A4:A16)-SUM(A4:A5))+(SUM(A4:A16)-SUM(A4:A6))+(SUM(A4:A16)-SUM(A4:A7))+(SUM(A4:A16)-SUM(A4:A8))+(SUM(A4:A16)-SUM(A4:A9))+(SUM(A4:A16)-SUM(A4:A10))+(SUM(A4:A16)-SUM(A4:A11))+(SUM(A4:A16)-SUM(A4:A12))+(SUM(A4:A16)-SUM(A4:A13))+(SUM(A4:A16)-SUM(A4:A14))+(SUM(A4:A16)-SUM(A4:A15))+(SUM(A4:A16)-SUM(A4:A16)))</f>
        <v>4594</v>
      </c>
      <c r="R4">
        <f>B21+B23*((SUM(A4:A17)-A4)+(SUM(A4:A17)-SUM(A4:A5))+(SUM(A4:A17)-SUM(A4:A6))+(SUM(A4:A17)-SUM(A4:A7))+(SUM(A4:A17)-SUM(A4:A8))+(SUM(A4:A17)-SUM(A4:A9))+(SUM(A4:A17)-SUM(A4:A10))+(SUM(A4:A17)-SUM(A4:A11))+(SUM(A4:A17)-SUM(A4:A12))+(SUM(A4:A17)-SUM(A4:A13))+(SUM(A4:A17)-SUM(A4:A14))+(SUM(A4:A17)-SUM(A4:A15))+(SUM(A4:A17)-SUM(A4:A16))+(SUM(A4:A17)-SUM(A4:A17)))</f>
        <v>4594</v>
      </c>
      <c r="S4">
        <f>B21+B23*((SUM(A4:A18)-A4)+(SUM(A4:A18)-SUM(A4:A5))+(SUM(A4:A18)-SUM(A4:A6))+(SUM(A4:A18)-SUM(A4:A7))+(SUM(A4:A18)-SUM(A4:A8))+(SUM(A4:A18)-SUM(A4:A9))+(SUM(A4:A18)-SUM(A4:A10))+(SUM(A4:A18)-SUM(A4:A11))+(SUM(A4:A18)-SUM(A4:A12))+(SUM(A4:A18)-SUM(A4:A13))+(SUM(A4:A18)-SUM(A4:A14))+(SUM(A4:A18)-SUM(A4:A15))+(SUM(A4:A18)-SUM(A4:A16))+(SUM(A4:A18)-SUM(A4:A18)))</f>
        <v>4594</v>
      </c>
    </row>
    <row r="5" spans="1:19" x14ac:dyDescent="0.2">
      <c r="A5" s="2">
        <v>40</v>
      </c>
      <c r="D5" s="7">
        <f>D4+1</f>
        <v>2</v>
      </c>
      <c r="F5">
        <f>B21+B23*((SUM(A5:A5)-A5))</f>
        <v>1500</v>
      </c>
      <c r="G5">
        <f>B21+B23*((SUM(A5:A6)-A5)+(SUM(A5:A6)-SUM(A5:A6)))</f>
        <v>1656</v>
      </c>
      <c r="H5">
        <f>B21+B23*((SUM(A5:A7)-A5)+(SUM(A5:A7)-SUM(A5:A6))+(SUM(A5:A7)-SUM(A5:A7)))</f>
        <v>2488</v>
      </c>
      <c r="I5">
        <f>B21+B23*((SUM(A5:A8)-A5)+(SUM(A5:A8)-SUM(A5:A6))+(SUM(A5:A8)-SUM(A5:A7))+(SUM(A5:A8)-SUM(A5:A8)))</f>
        <v>2800</v>
      </c>
      <c r="J5" s="4">
        <f>B21+B23*((SUM(A5:A9)-A5)+(SUM(A5:A9)-SUM(A5:A6))+(SUM(A5:A9)-SUM(A5:A7))+(SUM(A5:A9)-SUM(A5:A8))+(SUM(A5:A9)-SUM(A5:A9)))</f>
        <v>3528</v>
      </c>
      <c r="K5" cm="1">
        <f t="array" ref="K5">B21+B23*((SUM(A5:A10-A5))+(SUM(A5:A10)-SUM(A5:A6))+(SUM(A5:A10)-SUM(A5:A7))+(SUM(A5:A10)-SUM(A5:A8))+(SUM(A5:A10)-SUM(A5:A9))+(SUM(A5:A10)-SUM(A5:A10)))</f>
        <v>2488</v>
      </c>
      <c r="L5">
        <f>B21+B23*((SUM(A5:A11)-SUM(A5:A5))+(SUM(A5:A11)-SUM(A5:A6))+(SUM(A5:A11)-SUM(A5:A7))+(SUM(A5:A11)-SUM(A5:A8))+(SUM(A5:A11)-SUM(A5:A9))+(SUM(A5:A11)-SUM(A5:A10))+(SUM(A4:A11)-SUM(A5:A11)))</f>
        <v>3788</v>
      </c>
      <c r="M5">
        <f>B21+B23*((SUM(A5:A12)-SUM(A5:A5))+(SUM(A5:A12)-SUM(A5:A6))+(SUM(A5:A12)-SUM(A5:A7))+(SUM(A5:A12)-SUM(A5:A8))+(SUM(A5:A12)-SUM(A5:A9))+(SUM(A5:A12)-SUM(A5:A10))+(SUM(A5:A12)-SUM(A5:A11))+(SUM(A5:A12)-SUM(A5:A12)))</f>
        <v>3528</v>
      </c>
      <c r="N5">
        <f>B21+B23*((SUM(A5:A13)-SUM(A5:A5))+(SUM(A5:A13)-SUM(A5:A6))+(SUM(A5:A13)-SUM(A5:A7))+(SUM(A5:A13)-SUM(A5:A8))+(SUM(A5:A13)-SUM(A5:A9))+(SUM(A5:A13)-SUM(A5:A10))+(SUM(A5:A13)-SUM(A5:A11))+(SUM(A5:A13)-SUM(A5:A12))+(SUM(A5:A13)-SUM(A5:A13)))</f>
        <v>3528</v>
      </c>
      <c r="O5">
        <f>B21+B23*((SUM(A5:A14)-SUM(A5:A5))+(SUM(A5:A14)-SUM(A5:A6))+(SUM(A5:A14)-SUM(A5:A7))+(SUM(A5:A14)-SUM(A5:A8))+(SUM(A5:A14)-SUM(A5:A9))+(SUM(A5:A14)-SUM(A5:A10))+(SUM(A5:A14)-SUM(A5:A11))+(SUM(A5:A14)-SUM(A5:A12))+(SUM(A5:A14)-SUM(A5:A13))+(SUM(A5:A14)-SUM(A5:A14)))</f>
        <v>3528</v>
      </c>
      <c r="P5">
        <f>B21+B23*((SUM(A5:A15)-SUM(A5:A5))+(SUM(A5:A15)-SUM(A5:A6))+(SUM(A5:A15)-SUM(A5:A7))+(SUM(A5:A15)-SUM(A5:A8))+(SUM(A5:A15)-SUM(A5:A9))+(SUM(A5:A15)-SUM(A5:A10))+(SUM(A5:A15)-SUM(A5:A11))+(SUM(A5:A15)-SUM(A5:A12))+(SUM(A5:A15)-SUM(A5:A13))+(SUM(A5:A15)-SUM(A5:A14))+(SUM(A5:A15)-SUM(A5:A15)))</f>
        <v>3528</v>
      </c>
      <c r="Q5">
        <f>B21+B23*((SUM(A5:A16)-SUM(A5:A5))+(SUM(A5:A16)-SUM(A5:A6))+(SUM(A5:A16)-SUM(A5:A7))+(SUM(A5:A16)-SUM(A5:A8))+(SUM(A5:A16)-SUM(A5:A9))+(SUM(A5:A16)-SUM(A5:A10))+(SUM(A5:A16)-SUM(A5:A11))+(SUM(A5:A16)-SUM(A5:A12))+(SUM(A5:A16)-SUM(A5:A13))+(SUM(A5:A16)-SUM(A5:A14))+(SUM(A5:A16)-SUM(A5:A15))+(SUM(A5:A16)-SUM(A5:A16)))</f>
        <v>3528</v>
      </c>
      <c r="R5">
        <f>B21+B23*((SUM(A5:A17)-SUM(A5:A5))+(SUM(A5:A17)-SUM(A5:A6))+(SUM(A5:A17)-SUM(A5:A7))+(SUM(A5:A17)-SUM(A5:A8))+(SUM(A5:A17)-SUM(A5:A9))+(SUM(A5:A17)-SUM(A5:A10))+(SUM(A5:A17)-SUM(A5:A11))+(SUM(A5:A17)-SUM(A5:A12))+(SUM(A5:A17)-SUM(A5:A13))+(SUM(A5:A17)-SUM(A5:A14))+(SUM(A5:A17)-SUM(A5:A15))+(SUM(A5:A17)-SUM(A5:A16))+(SUM(A5:A17)-SUM(A5:A17)))</f>
        <v>3528</v>
      </c>
      <c r="S5">
        <f>B21+B23*((SUM(A5:A18)-SUM(A5:A5))+(SUM(A5:A18)-SUM(A5:A6))+(SUM(A5:A18)-SUM(A5:A7))+(SUM(A5:A18)-SUM(A5:A8))+(SUM(A5:A18)-SUM(A5:A9))+(SUM(A5:A18)-SUM(A5:A10))+(SUM(A5:A18)-SUM(A5:A11))+(SUM(A5:A18)-SUM(A5:A12))+(SUM(A5:A18)-SUM(A5:A13))+(SUM(A5:A18)-SUM(A5:A14))+(SUM(A5:A18)-SUM(A5:A15))+(SUM(A5:A18)-SUM(A5:A16))+(SUM(A5:A18)-SUM(A5:A18)))</f>
        <v>3528</v>
      </c>
    </row>
    <row r="6" spans="1:19" x14ac:dyDescent="0.2">
      <c r="A6" s="2">
        <v>30</v>
      </c>
      <c r="D6" s="7">
        <f>D5+1</f>
        <v>3</v>
      </c>
      <c r="G6">
        <f>B21+B23*((SUM(A6:A6)-A6))</f>
        <v>1500</v>
      </c>
      <c r="H6">
        <f>B21+$B23*((SUM(A6:A7)-SUM(A6))+(SUM(A6:A7)-SUM(A6:A7)))</f>
        <v>1916</v>
      </c>
      <c r="I6">
        <f>B21+B23*((SUM(A6:A8)-SUM(A6))+(SUM(A6:A8)-SUM(A6:A7))+(SUM(A6:A8)-SUM(A6:A8)))</f>
        <v>2124</v>
      </c>
      <c r="J6" s="4">
        <f>B21+B23*((SUM(A6:A9)-SUM(A6))+(SUM(A6:A9)-SUM(A6:A7))+(SUM(A6:A9)-SUM(A6:A8))+(SUM(A6:A9)-SUM(A6:A9)))</f>
        <v>2670</v>
      </c>
      <c r="K6">
        <f>B21+B23*((SUM(A6:A10)-SUM(A6:A6))+(SUM(A6:A10)-SUM(A6:A7))+(SUM(A6:A10)-SUM(A6:A8))+(SUM(A6:A10)-SUM(A6:A9))+(SUM(A6:A10)-SUM(A6:A10)))</f>
        <v>2670</v>
      </c>
      <c r="L6">
        <f>B21+B23*((SUM(A6:A11)-SUM(A6:A6))+(SUM(A6:A11)-SUM(A6:A7))+(SUM(A6:A11)-SUM(A6:A8))+(SUM(A6:A11)-SUM(A6:A9))+(SUM(A6:A11)-SUM(A6:A10))+(SUM(A6:A11)-SUM(A6:A11)))</f>
        <v>2670</v>
      </c>
      <c r="M6">
        <f>B21+B23*((SUM(A6:A12)-SUM(A6:A6))+(SUM(A6:A12)-SUM(A6:A7))+(SUM(A6:A12)-SUM(A6:A8))+(SUM(A6:A12)-SUM(A6:A9))+(SUM(A6:A12)-SUM(A6:A10))+(SUM(A6:A12)-SUM(A6:A11))+(SUM(A6:A12)-SUM(A6:A12)))</f>
        <v>2670</v>
      </c>
      <c r="N6">
        <f>B21+B23*((SUM(A6:A13)-SUM(A6:A6))+(SUM(A6:A13)-SUM(A6:A7))+(SUM(A6:A13)-SUM(A6:A8))+(SUM(A6:A13)-SUM(A6:A9))+(SUM(A6:A13)-SUM(A6:A10))+(SUM(A6:A13)-SUM(A6:A11))+(SUM(A6:A13)-SUM(A6:A12))+(SUM(A6:A13)-SUM(A6:A13)))</f>
        <v>2670</v>
      </c>
      <c r="O6">
        <f>B21+B23*((SUM(A6:A14)-SUM(A6:A6))+(SUM(A6:A14)-SUM(A6:A7))+(SUM(A6:A14)-SUM(A6:A8))+(SUM(A6:A14)-SUM(A6:A9))+(SUM(A6:A14)-SUM(A6:A10))+(SUM(A6:A14)-SUM(A6:A11))+(SUM(A6:A14)-SUM(A6:A12))+(SUM(A6:A14)-SUM(A6:A13))+(SUM(A6:A14)-SUM(A6:A14)))</f>
        <v>2670</v>
      </c>
      <c r="P6">
        <f>B21+B23*((SUM(A6:A15)-SUM(A6:A6))+(SUM(A6:A15)-SUM(A6:A7))+(SUM(A6:A15)-SUM(A6:A8))+(SUM(A6:A15)-SUM(A6:A9))+(SUM(A6:A15)-SUM(A6:A10))+(SUM(A6:A15)-SUM(A6:A11))+(SUM(A6:A15)-SUM(A6:A12))+(SUM(A6:A15)-SUM(A6:A13))+(SUM(A6:A15)-SUM(A6:A14))+(SUM(A6:A15)-SUM(A6:A15)))</f>
        <v>2670</v>
      </c>
      <c r="Q6">
        <f>B21+B23*((SUM(A6:A16)-SUM(A6:A6))+(SUM(A6:A16)-SUM(A6:A7))+(SUM(A6:A16)-SUM(A6:A8))+(SUM(A6:A16)-SUM(A6:A9))+(SUM(A6:A16)-SUM(A6:A10))+(SUM(A6:A16)-SUM(A6:A11))+(SUM(A6:A16)-SUM(A6:A12))+(SUM(A6:A16)-SUM(A6:A13))+(SUM(A6:A16)-SUM(A6:A14))+(SUM(A6:A16)-SUM(A6:A15))+(SUM(A6:A16)-SUM(A6:A16)))</f>
        <v>2670</v>
      </c>
      <c r="R6">
        <f>B21+B23*((SUM(A6:A17)-SUM(A6:A6))+(SUM(A6:A17)-SUM(A6:A7))+(SUM(A6:A17)-SUM(A6:A8))+(SUM(A6:A17)-SUM(A6:A9))+(SUM(A6:A17)-SUM(A6:A10))+(SUM(A6:A17)-SUM(A6:A11))+(SUM(A6:A17)-SUM(A6:A12))+(SUM(A6:A17)-SUM(A6:A13))+(SUM(A6:A17)-SUM(A6:A14))+(SUM(A6:A17)-SUM(A6:A15))+(SUM(A6:A17)-SUM(A6:A16))+(SUM(A6:A17)-SUM(A6:A17)))</f>
        <v>2670</v>
      </c>
      <c r="S6">
        <f>B21+B23*((SUM(A6:A18)-SUM(A6:A6))+(SUM(A6:A18)-SUM(A6:A7))+(SUM(A6:A18)-SUM(A6:A8))+(SUM(A6:A18)-SUM(A6:A9))+(SUM(A6:A18)-SUM(A6:A10))+(SUM(A6:A18)-SUM(A6:A11))+(SUM(A6:A18)-SUM(A6:A12))+(SUM(A6:A18)-SUM(A6:A13))+(SUM(A6:A18)-SUM(A6:A14))+(SUM(A6:A18)-SUM(A6:A15))+(SUM(A6:A18)-SUM(A6:A16))+(SUM(A6:A18)-SUM(A6:A18)))</f>
        <v>2670</v>
      </c>
    </row>
    <row r="7" spans="1:19" x14ac:dyDescent="0.2">
      <c r="A7" s="2">
        <v>80</v>
      </c>
      <c r="D7" s="7">
        <f>D6+1</f>
        <v>4</v>
      </c>
      <c r="H7">
        <f>B21+B23*((SUM(A7)-SUM(A7)))</f>
        <v>1500</v>
      </c>
      <c r="I7">
        <f>B21+B23*((SUM(A7:A8)-SUM(A7))+(SUM(A7:A8)-SUM(A7:A8)))</f>
        <v>1604</v>
      </c>
      <c r="J7" s="4">
        <f>B21+B23*((SUM(A7:A9)-SUM(A7))+(SUM(A7:A9)-SUM(A7:A8))+(SUM(A7:A9)-SUM(A7:A9)))</f>
        <v>1968</v>
      </c>
      <c r="K7">
        <f>B21+B23*((SUM(A7:A10)-SUM(A7:A7))+(SUM(A7:A10)-SUM(A7:A8))+(SUM(A7:A10)-SUM(A7:A9))+(SUM(A7:A10)-SUM(A7:A10)))</f>
        <v>1968</v>
      </c>
      <c r="L7">
        <f>B21+B23*((SUM(A7:A11)-SUM(A7:A7))+(SUM(A7:A11)-SUM(A7:A8))+(SUM(A7:A11)-SUM(A7:A9))+(SUM(A7:A11)-SUM(A7:A10))+(SUM(A7:A11)-SUM(A7:A11)))</f>
        <v>1968</v>
      </c>
      <c r="M7">
        <f>B21+B23*((SUM(A7:A12)-SUM(A7:A7))+(SUM(A7:A12)-SUM(A7:A8))+(SUM(A7:A12)-SUM(A7:A9))+(SUM(A7:A12)-SUM(A7:A10))+(SUM(A7:A12)-SUM(A7:A11))+(SUM(A7:A12)-SUM(A7:A12)))</f>
        <v>1968</v>
      </c>
      <c r="N7">
        <f>B21+B23*((SUM(A7:A13)-SUM(A7:A7))+(SUM(A7:A13)-SUM(A7:A8))+(SUM(A7:A13)-SUM(A7:A9))+(SUM(A7:A13)-SUM(A7:A10))+(SUM(A7:A13)-SUM(A7:A11))+(SUM(A7:A13)-SUM(A7:A12))+(SUM(A7:A13)-SUM(A7:A13)))</f>
        <v>1968</v>
      </c>
      <c r="O7">
        <f>B21+B23*((SUM(A7:A14)-SUM(A7:A7))+(SUM(A7:A14)-SUM(A7:A8))+(SUM(A7:A14)-SUM(A7:A9))+(SUM(A7:A14)-SUM(A7:A10))+(SUM(A7:A14)-SUM(A7:A11))+(SUM(A7:A14)-SUM(A7:A12))+(SUM(A7:A14)-SUM(A7:A13))+(SUM(A7:A14)-SUM(A7:A14)))</f>
        <v>1968</v>
      </c>
      <c r="P7">
        <f>B21+B23*((SUM(A7:A15)-SUM(A7:A7))+(SUM(A7:A15)-SUM(A7:A8))+(SUM(A7:A15)-SUM(A7:A9))+(SUM(A7:A15)-SUM(A7:A10))+(SUM(A7:A15)-SUM(A7:A11))+(SUM(A7:A15)-SUM(A7:A12))+(SUM(A7:A15)-SUM(A7:A13))+(SUM(A7:A15)-SUM(A7:A14))+(SUM(A7:A15)-SUM(A7:A15)))</f>
        <v>1968</v>
      </c>
      <c r="Q7">
        <f>B21+B23*((SUM(A7:A16)-SUM(A7:A7))+(SUM(A7:A16)-SUM(A7:A8))+(SUM(A7:A16)-SUM(A7:A9))+(SUM(A7:A16)-SUM(A7:A10))+(SUM(A7:A16)-SUM(A7:A11))+(SUM(A7:A16)-SUM(A7:A12))+(SUM(A7:A16)-SUM(A7:A13))+(SUM(A7:A16)-SUM(A7:A14))+(SUM(A7:A16)-SUM(A7:A15))+(SUM(A7:A16)-SUM(A7:A16)))</f>
        <v>1968</v>
      </c>
      <c r="R7">
        <f>B21+B23*((SUM(A7:A17)-SUM(A7:A7))+(SUM(A7:A17)-SUM(A7:A8))+(SUM(A7:A17)-SUM(A7:A9))+(SUM(A7:A17)-SUM(A7:A10))+(SUM(A7:A17)-SUM(A7:A11))+(SUM(A7:A17)-SUM(A7:A12))+(SUM(A7:A17)-SUM(A7:A13))+(SUM(A7:A17)-SUM(A7:A14))+(SUM(A7:A17)-SUM(A7:A15))+(SUM(A7:A17)-SUM(A7:A16))+(SUM(A7:A17)-SUM(A7:A17)))</f>
        <v>1968</v>
      </c>
      <c r="S7">
        <f>B21+B23*((SUM(A7:A18)-SUM(A7:A7))+(SUM(A7:A18)-SUM(A7:A8))+(SUM(A7:A18)-SUM(A7:A9))+(SUM(A7:A18)-SUM(A7:A10))+(SUM(A7:A18)-SUM(A7:A11))+(SUM(A7:A18)-SUM(A7:A12))+(SUM(A7:A18)-SUM(A7:A13))+(SUM(A7:A18)-SUM(A7:A14))+(SUM(A7:A18)-SUM(A7:A15))+(SUM(A7:A18)-SUM(A7:A16))+(SUM(A7:A18)-SUM(A7:A18)))</f>
        <v>1968</v>
      </c>
    </row>
    <row r="8" spans="1:19" x14ac:dyDescent="0.2">
      <c r="A8" s="2">
        <v>20</v>
      </c>
      <c r="D8" s="7">
        <v>5</v>
      </c>
      <c r="I8">
        <f>B21+B23*((SUM(A8)-SUM(A8)))</f>
        <v>1500</v>
      </c>
      <c r="J8" s="4">
        <f>B21+B23*((SUM(A8:A9)-SUM(A8))+(SUM(A8:A9)-SUM(A8:A9)))</f>
        <v>1682</v>
      </c>
      <c r="K8">
        <f>B21+B23*((SUM(A8:A10)-SUM(A8:A8))+(SUM(A8:A10)-SUM(A8:A9))+(SUM(A8:A10)-SUM(A8:A10)))</f>
        <v>1682</v>
      </c>
      <c r="L8">
        <f>B21+B23*((SUM(A8:A11)-SUM(A8:A8))+(SUM(A8:A11)-SUM(A8:A9))+(SUM(A8:A11)-SUM(A8:A10))+(SUM(A8:A11)-SUM(A7:A11)))</f>
        <v>1266</v>
      </c>
      <c r="M8">
        <f>B21+B23*((SUM(A8:A12)-SUM(A8:A8))+(SUM(A8:A12)-SUM(A8:A9))+(SUM(A8:A12)-SUM(A8:A10))+(SUM(A8:A12)-SUM(A8:A11))+(SUM(A8:A12)-SUM(A8:A12)))</f>
        <v>1682</v>
      </c>
      <c r="N8">
        <f>B21+B23*((SUM(A8:A13)-SUM(A8:A8))+(SUM(A8:A13)-SUM(A8:A9))+(SUM(A8:A13)-SUM(A8:A10))+(SUM(A8:A13)-SUM(A8:A11))+(SUM(A8:A13)-SUM(A8:A12))+(SUM(A8:A13)-SUM(A8:A13)))</f>
        <v>1682</v>
      </c>
      <c r="O8">
        <f>B21+B23*((SUM(A8:A14)-SUM(A8:A8))+(SUM(A8:A14)-SUM(A8:A9))+(SUM(A8:A14)-SUM(A8:A10))+(SUM(A8:A14)-SUM(A8:A11))+(SUM(A8:A14)-SUM(A8:A12))+(SUM(A8:A14)-SUM(A8:A13))+(SUM(A8:A14)-SUM(A8:A14)))</f>
        <v>1682</v>
      </c>
      <c r="P8">
        <f>B21+B23*((SUM(A8:A15)-SUM(A8:A8))+(SUM(A8:A15)-SUM(A8:A9))+(SUM(A8:A15)-SUM(A8:A10))+(SUM(A8:A15)-SUM(A8:A11))+(SUM(A8:A15)-SUM(A8:A12))+(SUM(A8:A15)-SUM(A8:A13))+(SUM(A8:A15)-SUM(A8:A14))+(SUM(A8:A15)-SUM(A8:A15)))</f>
        <v>1682</v>
      </c>
      <c r="Q8">
        <f>B21+B23*((SUM(A8:A16)-SUM(A8:A8))+(SUM(A8:A16)-SUM(A8:A9))+(SUM(A8:A16)-SUM(A8:A10))+(SUM(A8:A16)-SUM(A8:A11))+(SUM(A8:A16)-SUM(A8:A12))+(SUM(A8:A16)-SUM(A8:A13))+(SUM(A8:A16)-SUM(A8:A14))+(SUM(A8:A16)-SUM(A8:A15))+(SUM(A8:A16)-SUM(A8:A16)))</f>
        <v>1682</v>
      </c>
      <c r="R8">
        <f>B21+B23*((SUM(A8:A17)-SUM(A8:A8))+(SUM(A8:A17)-SUM(A8:A9))+(SUM(A8:A17)-SUM(A8:A10))+(SUM(A8:A17)-SUM(A8:A11))+(SUM(A8:A17)-SUM(A8:A12))+(SUM(A8:A17)-SUM(A8:A13))+(SUM(A8:A17)-SUM(A8:A14))+(SUM(A8:A17)-SUM(A8:A15))+(SUM(A8:A17)-SUM(A8:A16))+(SUM(A8:A17)-SUM(A8:A17)))</f>
        <v>1682</v>
      </c>
      <c r="S8">
        <f>B21+B23*((SUM(A8:A18)-SUM(A8:A8))+(SUM(A8:A18)-SUM(A8:A9))+(SUM(A8:A18)-SUM(A8:A10))+(SUM(A8:A18)-SUM(A8:A11))+(SUM(A8:A18)-SUM(A8:A12))+(SUM(A8:A18)-SUM(A8:A13))+(SUM(A8:A18)-SUM(A8:A14))+(SUM(A8:A18)-SUM(A8:A15))+(SUM(A8:A18)-SUM(A8:A16))+(SUM(A8:A18)-SUM(A8:A18)))</f>
        <v>1682</v>
      </c>
    </row>
    <row r="9" spans="1:19" x14ac:dyDescent="0.2">
      <c r="A9" s="2">
        <v>35</v>
      </c>
      <c r="D9" s="7">
        <v>6</v>
      </c>
      <c r="J9" s="4">
        <f>B21+B23*((SUM(A9)-SUM(A9)))</f>
        <v>1500</v>
      </c>
      <c r="K9">
        <f>B21+B23*((SUM(A9:A10)-SUM(A9:A9))+(SUM(A9:A10)-SUM(A9:A10)))</f>
        <v>1500</v>
      </c>
      <c r="L9">
        <f>B21+B23*((SUM(A9:A11)-SUM(A9:A9))+(SUM(A9:A11)-SUM(A9:A10))+(SUM(A9:A11)-SUM(A9:A11)))</f>
        <v>1500</v>
      </c>
      <c r="M9">
        <f>B21+B23*((SUM(A9:A12)-SUM(A9:A9))+(SUM(A9:A12)-SUM(A9:A10))+(SUM(A9:A12)-SUM(A9:A11))+(SUM(A9:A12)-SUM(A9:A12)))</f>
        <v>1500</v>
      </c>
      <c r="N9">
        <f>B21+B23*((SUM(A9:A13)-SUM(A9:A9))+(SUM(A9:A13)-SUM(A9:A10))+(SUM(A9:A13)-SUM(A9:A11))+(SUM(A9:A13)-SUM(A9:A12))+(SUM(A9:A13)-SUM(A9:A13)))</f>
        <v>1500</v>
      </c>
      <c r="O9">
        <f>B21+B23*((SUM(A9:A14)-SUM(A9:A9))+(SUM(A9:A14)-SUM(A9:A10))+(SUM(A9:A14)-SUM(A9:A11))+(SUM(A9:A14)-SUM(A9:A12))+(SUM(A9:A14)-SUM(A9:A13))+(SUM(A9:A14)-SUM(A9:A14)))</f>
        <v>1500</v>
      </c>
      <c r="P9">
        <f>B21+B23*((SUM(A9:A15)-SUM(A9:A9))+(SUM(A9:A15)-SUM(A9:A10))+(SUM(A9:A15)-SUM(A9:A11))+(SUM(A9:A15)-SUM(A9:A12))+(SUM(A9:A15)-SUM(A9:A13))+(SUM(A9:A15)-SUM(A9:A14))+(SUM(A9:A15)-SUM(A9:A15)))</f>
        <v>1500</v>
      </c>
      <c r="Q9">
        <f>B21+B23*((SUM(A9:A16)-SUM(A9:A9))+(SUM(A9:A16)-SUM(A9:A10))+(SUM(A9:A16)-SUM(A9:A11))+(SUM(A9:A16)-SUM(A9:A12))+(SUM(A9:A16)-SUM(A9:A13))+(SUM(A9:A16)-SUM(A9:A14))+(SUM(A9:A16)-SUM(A9:A15))+(SUM(A9:A16)-SUM(A9:A16)))</f>
        <v>1500</v>
      </c>
      <c r="R9">
        <f>B21+B23*((SUM(A9:A17)-SUM(A9:A9))+(SUM(A9:A17)-SUM(A9:A10))+(SUM(A9:A17)-SUM(A9:A11))+(SUM(A9:A17)-SUM(A9:A12))+(SUM(A9:A17)-SUM(A9:A13))+(SUM(A9:A17)-SUM(A9:A14))+(SUM(A9:A17)-SUM(A9:A15))+(SUM(A9:A17)-SUM(A9:A16))+(SUM(A9:A17)-SUM(A9:A17)))</f>
        <v>1500</v>
      </c>
      <c r="S9">
        <f>B21+B23*((SUM(A9:A18)-SUM(A9:A9))+(SUM(A9:A18)-SUM(A9:A10))+(SUM(A9:A18)-SUM(A9:A11))+(SUM(A9:A18)-SUM(A9:A12))+(SUM(A9:A18)-SUM(A9:A13))+(SUM(A9:A18)-SUM(A9:A14))+(SUM(A9:A18)-SUM(A9:A15))+(SUM(A9:A18)-SUM(A9:A16))+(SUM(A9:A18)-SUM(A9:A18)))</f>
        <v>1500</v>
      </c>
    </row>
    <row r="10" spans="1:19" x14ac:dyDescent="0.2">
      <c r="A10" s="2">
        <v>0</v>
      </c>
      <c r="D10" s="7">
        <v>7</v>
      </c>
      <c r="J10" s="4"/>
      <c r="K10">
        <f>B21+B23*((SUM(A10:A10)-SUM(A10:A10)))</f>
        <v>1500</v>
      </c>
      <c r="L10">
        <f>B21+B23*((SUM(A10:A11)-SUM(A10:A10))+(SUM(A10:A11)-SUM(A10:A11)))</f>
        <v>1500</v>
      </c>
      <c r="M10">
        <f>B21+B23*((SUM(A10:A12)-SUM(A10:A10))+(SUM(A10:A12)-SUM(A10:A11))+(SUM(A10:A12)-SUM(A10:A12)))</f>
        <v>1500</v>
      </c>
      <c r="N10">
        <f>B21+B23*((SUM(A10:A13)-SUM(A10:A10))+(SUM(A10:A13)-SUM(A10:A11))+(SUM(A10:A13)-SUM(A10:A12))+(SUM(A10:A13)-SUM(A10:A13)))</f>
        <v>1500</v>
      </c>
      <c r="O10">
        <f>B21+B23*((SUM(A10:A14)-SUM(A10:A10))+(SUM(A10:A14)-SUM(A10:A11))+(SUM(A10:A14)-SUM(A10:A12))+(SUM(A10:A14)-SUM(A10:A13))+(SUM(A10:A14)-SUM(A10:A14)))</f>
        <v>1500</v>
      </c>
      <c r="P10">
        <f>B21+B23*((SUM(A10:A15)-SUM(A10:A10))+(SUM(A10:A15)-SUM(A10:A11))+(SUM(A10:A15)-SUM(A10:A12))+(SUM(A10:A15)-SUM(A10:A13))+(SUM(A10:A15)-SUM(A10:A14))+(SUM(A10:A15)-SUM(A10:A15)))</f>
        <v>1500</v>
      </c>
      <c r="Q10">
        <f>B21+B23*((SUM(A10:A16)-SUM(A10:A10))+(SUM(A10:A16)-SUM(A10:A11))+(SUM(A10:A16)-SUM(A10:A12))+(SUM(A10:A16)-SUM(A10:A13))+(SUM(A10:A16)-SUM(A10:A14))+(SUM(A10:A16)-SUM(A10:A15))+(SUM(A10:A16)-SUM(A10:A16)))</f>
        <v>1500</v>
      </c>
      <c r="R10">
        <f>B21+B23*((SUM(A10:A17)-SUM(A10:A10))+(SUM(A10:A17)-SUM(A10:A11))+(SUM(A10:A17)-SUM(A10:A12))+(SUM(A10:A17)-SUM(A10:A13))+(SUM(A10:A17)-SUM(A10:A14))+(SUM(A10:A17)-SUM(A10:A15))+(SUM(A10:A17)-SUM(A10:A16))+(SUM(A10:A17)-SUM(A10:A17)))</f>
        <v>1500</v>
      </c>
      <c r="S10">
        <f>B21+B23*((SUM(A10:A18)-SUM(A10:A10))+(SUM(A10:A18)-SUM(A10:A11))+(SUM(A10:A18)-SUM(A10:A12))+(SUM(A10:A18)-SUM(A10:A13))+(SUM(A10:A18)-SUM(A10:A14))+(SUM(A10:A18)-SUM(A10:A15))+(SUM(A10:A18)-SUM(A10:A16))+(SUM(A10:A18)-SUM(A10:A18)))</f>
        <v>1500</v>
      </c>
    </row>
    <row r="11" spans="1:19" x14ac:dyDescent="0.2">
      <c r="A11" s="2">
        <v>0</v>
      </c>
      <c r="D11" s="7">
        <f>D10+1</f>
        <v>8</v>
      </c>
      <c r="J11" s="4"/>
      <c r="L11">
        <f>B21+B23*((SUM(A11:A11)-SUM(A11:A11)))</f>
        <v>1500</v>
      </c>
      <c r="M11">
        <f>B21+B23*((SUM(A11:A12)-SUM(A11:A11))+(SUM(A11:A12)-SUM(A11:A12)))</f>
        <v>1500</v>
      </c>
      <c r="N11">
        <f>B21+B23*((SUM(A11:A13)-SUM(A11:A11))+(SUM(A11:A13)-SUM(A11:A12))+(SUM(A11:A13)-SUM(A11:A13)))</f>
        <v>1500</v>
      </c>
      <c r="O11">
        <f>B21+B23*((SUM(A11:A14)-SUM(A11:A11))+(SUM(A11:A14)-SUM(A11:A12))+(SUM(A11:A14)-SUM(A11:A13))+(SUM(A11:A14)-SUM(A11:A14)))</f>
        <v>1500</v>
      </c>
      <c r="P11">
        <f>B21+B23*((SUM(A11:A15)-SUM(A11:A11))+(SUM(A11:A15)-SUM(A11:A12))+(SUM(A11:A15)-SUM(A11:A13))+(SUM(A11:A15)-SUM(A11:A14))+(SUM(A11:A15)-SUM(A11:A15)))</f>
        <v>1500</v>
      </c>
      <c r="Q11">
        <f>B21+B23*((SUM(A11:A16)-SUM(A11:A11))+(SUM(A11:A16)-SUM(A11:A12))+(SUM(A11:A16)-SUM(A11:A13))+(SUM(A11:A16)-SUM(A11:A14))+(SUM(A11:A16)-SUM(A11:A15))+(SUM(A11:A16)-SUM(A11:A16)))</f>
        <v>1500</v>
      </c>
      <c r="R11">
        <f>B21+B23*((SUM(A11:A17)-SUM(A11:A11))+(SUM(A11:A17)-SUM(A11:A12))+(SUM(A11:A17)-SUM(A11:A13))+(SUM(A11:A17)-SUM(A11:A14))+(SUM(A11:A17)-SUM(A11:A15))+(SUM(A11:A17)-SUM(A11:A16))+(SUM(A11:A17)-SUM(A11:A17)))</f>
        <v>1500</v>
      </c>
      <c r="S11">
        <f>B21+B23*((SUM(A11:A18)-SUM(A11:A11))+(SUM(A11:A18)-SUM(A11:A12))+(SUM(A11:A18)-SUM(A11:A13))+(SUM(A11:A18)-SUM(A11:A14))+(SUM(A11:A18)-SUM(A11:A15))+(SUM(A11:A18)-SUM(A11:A16))+(SUM(A11:A18)-SUM(A11:A18)))</f>
        <v>1500</v>
      </c>
    </row>
    <row r="12" spans="1:19" x14ac:dyDescent="0.2">
      <c r="A12" s="2">
        <v>0</v>
      </c>
      <c r="D12" s="7">
        <v>9</v>
      </c>
      <c r="J12" s="4"/>
      <c r="M12">
        <f>B21+B23*((SUM(A12:A12)-SUM(A12:A12)))</f>
        <v>1500</v>
      </c>
      <c r="N12">
        <f>B21+B23*((SUM(A12:A13)-SUM(A12:A12))+(SUM(A12:A13)-SUM(A12:A13)))</f>
        <v>1500</v>
      </c>
      <c r="O12">
        <f>B21+B23*((SUM(A12:A14)-SUM(A12:A12))+(SUM(A12:A14)-SUM(A12:A13))+(SUM(A12:A14)-SUM(A12:A14)))</f>
        <v>1500</v>
      </c>
      <c r="P12">
        <f>B21+B23*((SUM(A12:A15)-SUM(A12:A12))+(SUM(A12:A15)-SUM(A12:A13))+(SUM(A12:A15)-SUM(A12:A14))+(SUM(A12:A15)-SUM(A12:A15)))</f>
        <v>1500</v>
      </c>
      <c r="Q12">
        <f>B21+B23*(((SUM(A12:A16)-SUM(A12:A12))+(SUM(A12:A16)-SUM(A12:A13))+(SUM(A12:A16)-SUM(A12:A14))+(SUM(A12:A16)-SUM(A12:A15))+(SUM(A12:A16)-SUM(A12:A16))))</f>
        <v>1500</v>
      </c>
      <c r="R12">
        <f>B21+B23*((SUM(A12:A17)-SUM(A12:A12))+(SUM(A12:A17)-SUM(A12:A13))+(SUM(A12:A17)-SUM(A12:A14))+(SUM(A12:A17)-SUM(A12:A15))+(SUM(A12:A17)-SUM(A12:A16))+(SUM(A12:A17)-SUM(A12:A17)))</f>
        <v>1500</v>
      </c>
      <c r="S12">
        <f>B21+B23*((SUM(A12:A18)-SUM(A12:A12))+(SUM(A12:A18)-SUM(A12:A13))+(SUM(A12:A18)-SUM(A12:A14))+(SUM(A12:A18)-SUM(A12:A15))+(SUM(A12:A18)-SUM(A12:A16))+(SUM(A12:A18)-SUM(A12:A18)))</f>
        <v>1500</v>
      </c>
    </row>
    <row r="13" spans="1:19" x14ac:dyDescent="0.2">
      <c r="A13" s="2">
        <v>0</v>
      </c>
      <c r="D13" s="7">
        <v>10</v>
      </c>
      <c r="J13" s="4"/>
      <c r="N13">
        <f>B21+B23*((SUM(A13:A13)-SUM(A13:A13)))</f>
        <v>1500</v>
      </c>
      <c r="O13">
        <f>B21+B23*((SUM(A13:A14)-SUM(A13:A13))+(SUM(A13:A14)-SUM(A13:A14)))</f>
        <v>1500</v>
      </c>
      <c r="P13">
        <f>B21+B23*((SUM(A13:A15)-SUM(A13:A13))+(SUM(A13:A15)-SUM(A13:A14))+(SUM(A13:A15)-SUM(A13:A15)))</f>
        <v>1500</v>
      </c>
      <c r="Q13">
        <f>B21+B23*((SUM(A13:A16)-SUM(A13:A13))+(SUM(A13:A16)-SUM(A13:A14))+(SUM(A13:A16)-SUM(A13:A15))+(SUM(A13:A16)-SUM(A13:A16)))</f>
        <v>1500</v>
      </c>
      <c r="R13">
        <f>B21+B23*((SUM(A13:A17)-SUM(A13:A13))+(SUM(A13:A17)-SUM(A13:A14))+(SUM(A13:A17)-SUM(A13:A15))+(SUM(A13:A17)-SUM(A13:A16))+(SUM(A13:A17)-SUM(A13:A17)))</f>
        <v>1500</v>
      </c>
      <c r="S13">
        <f>B21+B23*((SUM(A13:A18)-SUM(A13:A13))+(SUM(A13:A18)-SUM(A13:A14))+(SUM(A13:A18)-SUM(A13:A15))+(SUM(A13:A18)-SUM(A13:A16))+(SUM(A13:A18)-SUM(A13:A18)))</f>
        <v>1500</v>
      </c>
    </row>
    <row r="14" spans="1:19" x14ac:dyDescent="0.2">
      <c r="A14" s="2">
        <v>0</v>
      </c>
      <c r="D14" s="7">
        <v>11</v>
      </c>
      <c r="O14">
        <f>B21+B23*((SUM(A14:A14)-SUM(A14:A14)))</f>
        <v>1500</v>
      </c>
      <c r="P14">
        <f>B21+B23*((SUM(A14:A15)-SUM(A14:A14))+(SUM(A14:A15)-SUM(A14:A15)))</f>
        <v>1500</v>
      </c>
      <c r="Q14">
        <f>B21+B23*((SUM(A14:A16)-SUM(A14:A14))+(SUM(A14:A16)-SUM(A14:A15))+(SUM(A14:A16)-SUM(A14:A16)))</f>
        <v>1500</v>
      </c>
      <c r="R14">
        <f>B21+B23*((SUM(A14:A17)-SUM(A14:A14))+(SUM(A14:A17)-SUM(A14:A15))+(SUM(A14:A17)-SUM(A14:A16))+(SUM(A14:A17)-SUM(A14:A17)))</f>
        <v>1500</v>
      </c>
      <c r="S14">
        <f>B21+B23*((SUM(A14:A18)-SUM(A14:A14))+(SUM(A14:A18)-SUM(A14:A15))+(SUM(A14:A18)-SUM(A14:A16))+(SUM(A14:A18)-SUM(A14:A18)))</f>
        <v>1500</v>
      </c>
    </row>
    <row r="15" spans="1:19" x14ac:dyDescent="0.2">
      <c r="A15" s="2">
        <v>0</v>
      </c>
      <c r="D15" s="7">
        <v>12</v>
      </c>
      <c r="P15">
        <f>B21+B23*((SUM(A15:A15)-SUM(A15:A15)))</f>
        <v>1500</v>
      </c>
      <c r="Q15">
        <f>B21+B23*((SUM(A15:A16)-SUM(A15:A15))+(SUM(A15:A16)-SUM(A15:A16)))</f>
        <v>1500</v>
      </c>
      <c r="R15">
        <f>B21+B23*((SUM(A15:A17)-SUM(A15:A15))+(SUM(A15:A17)-SUM(A15:A16))+(SUM(A15:A17)-SUM(A15:A17)))</f>
        <v>1500</v>
      </c>
      <c r="S15">
        <f>B21+B23*((SUM(A15:A18)-SUM(A15:A15))+(SUM(A15:A18)-SUM(A15:A16))+(SUM(A15:A18)-SUM(A15:A18)))</f>
        <v>1500</v>
      </c>
    </row>
    <row r="16" spans="1:19" x14ac:dyDescent="0.2">
      <c r="A16" s="2">
        <v>0</v>
      </c>
      <c r="D16" s="7">
        <v>13</v>
      </c>
      <c r="J16" s="4"/>
      <c r="Q16">
        <f>B21+B23*((SUM(A16:A16)-SUM(A16:A16)))</f>
        <v>1500</v>
      </c>
      <c r="R16">
        <f>B21+B23*((SUM(A16:A17)-SUM(A16:A16))+(SUM(A16:A17)-SUM(A16:A17)))</f>
        <v>1500</v>
      </c>
      <c r="S16">
        <f>B21+B23*((SUM(A16:A18)-SUM(A16:A16))+(SUM(A16:A18)-SUM(A16:A17)+(SUM(A16:A18)-SUM(A16:A18))))</f>
        <v>1500</v>
      </c>
    </row>
    <row r="17" spans="1:19" x14ac:dyDescent="0.2">
      <c r="A17" s="2">
        <v>0</v>
      </c>
      <c r="D17" s="7">
        <v>14</v>
      </c>
      <c r="J17" s="4"/>
      <c r="R17">
        <f>B21+B23*((SUM(A17:A17)-SUM(A17:A17)))</f>
        <v>1500</v>
      </c>
      <c r="S17">
        <f>B21+B23*((SUM(A17:A18)-SUM(A17:A17))+(SUM(A17:A18)-SUM(A17:A18)))</f>
        <v>1500</v>
      </c>
    </row>
    <row r="18" spans="1:19" x14ac:dyDescent="0.2">
      <c r="A18" s="2">
        <v>0</v>
      </c>
      <c r="D18" s="7">
        <v>15</v>
      </c>
      <c r="S18">
        <f>B21+B23*((SUM(A18:A18)-SUM(A18:A18)))</f>
        <v>1500</v>
      </c>
    </row>
    <row r="20" spans="1:19" x14ac:dyDescent="0.2">
      <c r="A20" s="9" t="s">
        <v>3</v>
      </c>
      <c r="B20" s="3"/>
      <c r="D20" s="7"/>
      <c r="J20" s="4"/>
    </row>
    <row r="21" spans="1:19" x14ac:dyDescent="0.2">
      <c r="A21" s="9" t="s">
        <v>4</v>
      </c>
      <c r="B21" s="3">
        <v>1500</v>
      </c>
      <c r="D21" s="7" t="s">
        <v>5</v>
      </c>
      <c r="E21" s="1">
        <f>MIN(E4+0)</f>
        <v>1500</v>
      </c>
      <c r="F21" s="1">
        <f>MIN((F4+0),(F5+E21))</f>
        <v>1708</v>
      </c>
      <c r="G21" s="1">
        <f>MIN((G4+0),(G5+E21),(G6+F21))</f>
        <v>2020</v>
      </c>
      <c r="H21" s="1">
        <f>MIN((H4+0),(H5+E21),(H6+F21),(H7+G21))</f>
        <v>3268</v>
      </c>
      <c r="I21" s="1">
        <f>MIN((I4+0),(I5+E21),(I6+F21),(I7+G21),(I8+H21))</f>
        <v>3624</v>
      </c>
      <c r="J21" s="1">
        <f>MIN((J4+0),(J5+E21),(J6+F21),(J7+G21),(J8+H21),(J9+I21))</f>
        <v>3988</v>
      </c>
      <c r="K21" s="1">
        <f>MIN((K4+0),(K5+E21),(K6+F21),(K7+G21),(K8+H21),(K9+I21),(K10+J21))</f>
        <v>3988</v>
      </c>
      <c r="L21" s="1">
        <f>MIN((L4+0),(L5+E21),(L6+F21),(L7+G21),(L8+H21),(L9+I21),(L10+J21),(L11+K21))</f>
        <v>3988</v>
      </c>
      <c r="M21" s="1">
        <f>MIN((M4+0),(M5+E21),(M6+F21),(M7+G21),(M8+H21),(M9+I21),(M10+J21),(M11+K21),(M12+L21))</f>
        <v>3988</v>
      </c>
      <c r="N21" s="1">
        <f>MIN((N4+0),(N5+E21),(N6+F21),(N7+G21),(N8+H21),(N9+I21),(N10+J21),(N11+K21),(N12+L21),(N13+M21))</f>
        <v>3988</v>
      </c>
      <c r="O21" s="1">
        <f>MIN((O4+0),(O5+E21),(O6+F21),(O7+G21),(O8+H21),(O9+I21),(O10+J21),(O11+K21),(O12+L21),(O13+M21),(O14+N21))</f>
        <v>3988</v>
      </c>
      <c r="P21" s="1">
        <f>MIN((P4+0),(P5+E21),(P6+F21),(P7+G21),(P8+H21),(P9+I21),(P10+J21),(P11+K21),(P12+L21),(P13+M21),(P14+N21),(P15+O21))</f>
        <v>3988</v>
      </c>
      <c r="Q21" s="1">
        <f>MIN((Q4+0),(Q5+E21),(Q6+F21),(Q7+G21),(Q8+H21),(Q9+I21),(Q10+J21),(Q11+K21),(Q12+L21),(Q13+M21),(Q14+N21),(Q15+O21),(Q16+P21))</f>
        <v>3988</v>
      </c>
      <c r="R21" s="1">
        <f>MIN((R4+0),(R5+E21),(R6+F21),(R7+G21),(R8+H21),(R9+I21),(R10+J21),(R11+K21),(R12+L21),(R13+M21),(R14+N21),(R15+O21),(R16+P21),(R17+Q21))</f>
        <v>3988</v>
      </c>
      <c r="S21" s="1">
        <f>MIN((S4+0),(S5+E21),(S6+F21),(S7+G21),(S8+H21),(S9+I21),(S10+J21),(S11+K21),(S12+L21),(S13+M21),(S14+N21),(S15+O21),(S16+P21),(S17+Q21),(S18+R21))</f>
        <v>3988</v>
      </c>
    </row>
    <row r="22" spans="1:19" x14ac:dyDescent="0.2">
      <c r="A22" s="8"/>
      <c r="B22" s="5"/>
      <c r="C22" s="4"/>
      <c r="D22" s="8"/>
      <c r="E22" s="4"/>
      <c r="F22" s="4"/>
      <c r="G22" s="4"/>
      <c r="H22" s="4"/>
      <c r="I22" s="4"/>
      <c r="J22" s="4"/>
    </row>
    <row r="23" spans="1:19" x14ac:dyDescent="0.2">
      <c r="A23" s="8" t="s">
        <v>6</v>
      </c>
      <c r="B23" s="6">
        <v>5.2</v>
      </c>
      <c r="C23" s="4"/>
      <c r="D23" s="8">
        <v>1</v>
      </c>
      <c r="E23" s="8">
        <f t="shared" ref="E23:P23" si="0">E4+0</f>
        <v>1500</v>
      </c>
      <c r="F23" s="8">
        <f t="shared" si="0"/>
        <v>1708</v>
      </c>
      <c r="G23" s="8">
        <f t="shared" si="0"/>
        <v>2020</v>
      </c>
      <c r="H23" s="12">
        <f t="shared" si="0"/>
        <v>3268</v>
      </c>
      <c r="I23" s="4">
        <f t="shared" si="0"/>
        <v>3684</v>
      </c>
      <c r="J23" s="4">
        <f t="shared" si="0"/>
        <v>4594</v>
      </c>
      <c r="K23" s="4">
        <f t="shared" si="0"/>
        <v>4594</v>
      </c>
      <c r="L23" s="4">
        <f t="shared" si="0"/>
        <v>4594</v>
      </c>
      <c r="M23" s="4">
        <f t="shared" si="0"/>
        <v>4594</v>
      </c>
      <c r="N23" s="4">
        <f t="shared" si="0"/>
        <v>4594</v>
      </c>
      <c r="O23" s="4">
        <f t="shared" si="0"/>
        <v>4594</v>
      </c>
      <c r="P23" s="4">
        <f t="shared" si="0"/>
        <v>4594</v>
      </c>
      <c r="Q23" s="4">
        <f t="shared" ref="Q23:S23" si="1">Q4+0</f>
        <v>4594</v>
      </c>
      <c r="R23" s="4">
        <f t="shared" si="1"/>
        <v>4594</v>
      </c>
      <c r="S23" s="4">
        <f t="shared" si="1"/>
        <v>4594</v>
      </c>
    </row>
    <row r="24" spans="1:19" x14ac:dyDescent="0.2">
      <c r="A24" s="4"/>
      <c r="B24" s="4"/>
      <c r="C24" s="4"/>
      <c r="D24" s="8">
        <f>D23+1</f>
        <v>2</v>
      </c>
      <c r="E24" s="4"/>
      <c r="F24" s="4">
        <f>(E4+E21)</f>
        <v>3000</v>
      </c>
      <c r="G24" s="4">
        <f>G5+E21</f>
        <v>3156</v>
      </c>
      <c r="H24" s="4">
        <f>H5+E21</f>
        <v>3988</v>
      </c>
      <c r="I24" s="4">
        <f>I5+E21</f>
        <v>4300</v>
      </c>
      <c r="J24" s="4">
        <f>J5+E21</f>
        <v>5028</v>
      </c>
      <c r="K24" s="4">
        <f>K5+E21</f>
        <v>3988</v>
      </c>
      <c r="L24" s="4">
        <f>L5+E21</f>
        <v>5288</v>
      </c>
      <c r="M24" s="4">
        <f>M5+E21</f>
        <v>5028</v>
      </c>
      <c r="N24" s="4">
        <f>N5+E21</f>
        <v>5028</v>
      </c>
      <c r="O24" s="4">
        <f>O5+E21</f>
        <v>5028</v>
      </c>
      <c r="P24" s="4">
        <f>P5+E21</f>
        <v>5028</v>
      </c>
      <c r="Q24" s="4">
        <f>Q5+E21</f>
        <v>5028</v>
      </c>
      <c r="R24" s="4">
        <f>R5+E21</f>
        <v>5028</v>
      </c>
      <c r="S24" s="4">
        <f>S5+E21</f>
        <v>5028</v>
      </c>
    </row>
    <row r="25" spans="1:19" x14ac:dyDescent="0.2">
      <c r="A25" s="4"/>
      <c r="B25" s="4"/>
      <c r="C25" s="4"/>
      <c r="D25" s="8">
        <f>D24+1</f>
        <v>3</v>
      </c>
      <c r="E25" s="4"/>
      <c r="F25" s="4"/>
      <c r="G25" s="4">
        <f>G6+F21</f>
        <v>3208</v>
      </c>
      <c r="H25" s="8">
        <f>H6+F21</f>
        <v>3624</v>
      </c>
      <c r="I25" s="4">
        <f>I6+F21</f>
        <v>3832</v>
      </c>
      <c r="J25" s="4">
        <f>J6+F21</f>
        <v>4378</v>
      </c>
      <c r="K25" s="4">
        <f>K6+F21</f>
        <v>4378</v>
      </c>
      <c r="L25" s="4">
        <f>L6+F21</f>
        <v>4378</v>
      </c>
      <c r="M25" s="4">
        <f>M6+F21</f>
        <v>4378</v>
      </c>
      <c r="N25" s="4">
        <f>N6+F21</f>
        <v>4378</v>
      </c>
      <c r="O25" s="4">
        <f>O6+G21</f>
        <v>4690</v>
      </c>
      <c r="P25" s="4">
        <f>P6+F21</f>
        <v>4378</v>
      </c>
      <c r="Q25" s="4">
        <f>Q6+F21</f>
        <v>4378</v>
      </c>
      <c r="R25" s="4">
        <f>R6+F21</f>
        <v>4378</v>
      </c>
      <c r="S25" s="4">
        <f>S6+F21</f>
        <v>4378</v>
      </c>
    </row>
    <row r="26" spans="1:19" x14ac:dyDescent="0.2">
      <c r="A26" s="4"/>
      <c r="B26" s="4"/>
      <c r="C26" s="4"/>
      <c r="D26" s="8">
        <f>D25+1</f>
        <v>4</v>
      </c>
      <c r="E26" s="4"/>
      <c r="F26" s="4"/>
      <c r="G26" s="4"/>
      <c r="H26" s="4">
        <f>H7+G21</f>
        <v>3520</v>
      </c>
      <c r="I26" s="8">
        <f>I7+G21</f>
        <v>3624</v>
      </c>
      <c r="J26" s="8">
        <f>J7+G21</f>
        <v>3988</v>
      </c>
      <c r="K26" s="4">
        <f>K7+G21</f>
        <v>3988</v>
      </c>
      <c r="L26" s="4">
        <f>L7+G21</f>
        <v>3988</v>
      </c>
      <c r="M26" s="4">
        <f>M7+G21</f>
        <v>3988</v>
      </c>
      <c r="N26" s="4">
        <f>N7+G21</f>
        <v>3988</v>
      </c>
      <c r="O26" s="4">
        <f>O7+G21</f>
        <v>3988</v>
      </c>
      <c r="P26" s="4">
        <f>P7+G21</f>
        <v>3988</v>
      </c>
      <c r="Q26" s="4">
        <f>Q7+G21</f>
        <v>3988</v>
      </c>
      <c r="R26" s="4">
        <f>R7+G21</f>
        <v>3988</v>
      </c>
      <c r="S26" s="4">
        <f>S7+G21</f>
        <v>3988</v>
      </c>
    </row>
    <row r="27" spans="1:19" x14ac:dyDescent="0.2">
      <c r="A27" s="4"/>
      <c r="B27" s="4"/>
      <c r="C27" s="4"/>
      <c r="D27" s="8">
        <f>D26+1</f>
        <v>5</v>
      </c>
      <c r="E27" s="4"/>
      <c r="F27" s="4"/>
      <c r="G27" s="4"/>
      <c r="H27" s="4"/>
      <c r="I27" s="4">
        <f>I8+H21</f>
        <v>4768</v>
      </c>
      <c r="J27" s="4">
        <f>J8+H21</f>
        <v>4950</v>
      </c>
      <c r="K27" s="4">
        <f>K8+H21</f>
        <v>4950</v>
      </c>
      <c r="L27" s="4">
        <f>L8+H21</f>
        <v>4534</v>
      </c>
      <c r="M27" s="4">
        <f>M8+H21</f>
        <v>4950</v>
      </c>
      <c r="N27" s="4">
        <f>N8+H21</f>
        <v>4950</v>
      </c>
      <c r="O27" s="4">
        <f>O8+H21</f>
        <v>4950</v>
      </c>
      <c r="P27" s="4">
        <f>P8+H21</f>
        <v>4950</v>
      </c>
      <c r="Q27" s="4">
        <f>Q8+H21</f>
        <v>4950</v>
      </c>
      <c r="R27" s="4">
        <f>R8+H21</f>
        <v>4950</v>
      </c>
      <c r="S27" s="4">
        <f>S8+H21</f>
        <v>4950</v>
      </c>
    </row>
    <row r="28" spans="1:19" x14ac:dyDescent="0.2">
      <c r="A28" s="4"/>
      <c r="B28" s="4"/>
      <c r="C28" s="4"/>
      <c r="D28" s="8">
        <f>D27+1</f>
        <v>6</v>
      </c>
      <c r="E28" s="4"/>
      <c r="F28" s="4"/>
      <c r="G28" s="4"/>
      <c r="H28" s="4"/>
      <c r="I28" s="4"/>
      <c r="J28" s="4">
        <f>J9+I21</f>
        <v>5124</v>
      </c>
      <c r="K28" s="4">
        <f>K9+I21</f>
        <v>5124</v>
      </c>
      <c r="L28" s="4">
        <f>L9+I21</f>
        <v>5124</v>
      </c>
      <c r="M28" s="4">
        <f>M9+I21</f>
        <v>5124</v>
      </c>
      <c r="N28" s="4">
        <f>N9+I21</f>
        <v>5124</v>
      </c>
      <c r="O28" s="4">
        <f>O9+I21</f>
        <v>5124</v>
      </c>
      <c r="P28" s="4">
        <f>P9+I21</f>
        <v>5124</v>
      </c>
      <c r="Q28" s="4">
        <f>Q9+I21</f>
        <v>5124</v>
      </c>
      <c r="R28" s="4">
        <f>R9+I21</f>
        <v>5124</v>
      </c>
      <c r="S28" s="4">
        <f>S9+I21</f>
        <v>5124</v>
      </c>
    </row>
    <row r="29" spans="1:19" x14ac:dyDescent="0.2">
      <c r="D29" s="7">
        <v>7</v>
      </c>
      <c r="K29" s="4">
        <f>K10+J21</f>
        <v>5488</v>
      </c>
      <c r="L29" s="4">
        <f>L10+J21</f>
        <v>5488</v>
      </c>
      <c r="M29" s="4">
        <f>M10+J21</f>
        <v>5488</v>
      </c>
      <c r="N29" s="4">
        <f>N10+J21</f>
        <v>5488</v>
      </c>
      <c r="O29" s="4">
        <f>O10+J21</f>
        <v>5488</v>
      </c>
      <c r="P29" s="4">
        <f>P10+J21</f>
        <v>5488</v>
      </c>
      <c r="Q29" s="4">
        <f>Q10+J21</f>
        <v>5488</v>
      </c>
      <c r="R29" s="4">
        <f>R10+J21</f>
        <v>5488</v>
      </c>
      <c r="S29" s="4">
        <f>S10+J21</f>
        <v>5488</v>
      </c>
    </row>
    <row r="30" spans="1:19" x14ac:dyDescent="0.2">
      <c r="D30" s="7">
        <v>8</v>
      </c>
      <c r="L30" s="4">
        <f>L11+K21</f>
        <v>5488</v>
      </c>
      <c r="M30" s="4">
        <f>M11+K21</f>
        <v>5488</v>
      </c>
      <c r="N30" s="4">
        <f>N11+K21</f>
        <v>5488</v>
      </c>
      <c r="O30" s="4">
        <f>O11+K21</f>
        <v>5488</v>
      </c>
      <c r="P30" s="4">
        <f>P11+K21</f>
        <v>5488</v>
      </c>
      <c r="Q30" s="4">
        <f>Q11+K21</f>
        <v>5488</v>
      </c>
      <c r="R30" s="4">
        <f>R11+K21</f>
        <v>5488</v>
      </c>
      <c r="S30" s="4">
        <f>S11+K221</f>
        <v>1500</v>
      </c>
    </row>
    <row r="31" spans="1:19" x14ac:dyDescent="0.2">
      <c r="D31" s="7">
        <v>9</v>
      </c>
      <c r="M31" s="4">
        <f>M12+L21</f>
        <v>5488</v>
      </c>
      <c r="N31" s="4">
        <f>N12+L21</f>
        <v>5488</v>
      </c>
      <c r="O31" s="4">
        <f>O12+L21</f>
        <v>5488</v>
      </c>
      <c r="P31" s="4">
        <f>P12+L21</f>
        <v>5488</v>
      </c>
      <c r="Q31" s="4">
        <f>Q12+L21</f>
        <v>5488</v>
      </c>
      <c r="R31" s="4">
        <f>R12+L21</f>
        <v>5488</v>
      </c>
      <c r="S31" s="4">
        <f>S12+L21</f>
        <v>5488</v>
      </c>
    </row>
    <row r="32" spans="1:19" x14ac:dyDescent="0.2">
      <c r="D32" s="7">
        <v>10</v>
      </c>
      <c r="N32" s="4">
        <f>N13+M21</f>
        <v>5488</v>
      </c>
      <c r="O32" s="4">
        <f>O13+M21</f>
        <v>5488</v>
      </c>
      <c r="P32" s="4">
        <f>P13+M21</f>
        <v>5488</v>
      </c>
      <c r="Q32" s="4">
        <f>Q13+M21</f>
        <v>5488</v>
      </c>
      <c r="R32" s="4">
        <f>R13+M21</f>
        <v>5488</v>
      </c>
      <c r="S32" s="4">
        <f>S13+M21</f>
        <v>5488</v>
      </c>
    </row>
    <row r="33" spans="4:19" x14ac:dyDescent="0.2">
      <c r="D33" s="7">
        <v>11</v>
      </c>
      <c r="O33" s="4">
        <f>O14+N21</f>
        <v>5488</v>
      </c>
      <c r="P33" s="4">
        <f>P14+N21</f>
        <v>5488</v>
      </c>
      <c r="Q33" s="4">
        <f>Q14+N21</f>
        <v>5488</v>
      </c>
      <c r="R33" s="4">
        <f>R14+N21</f>
        <v>5488</v>
      </c>
      <c r="S33" s="4">
        <f>S14+N21</f>
        <v>5488</v>
      </c>
    </row>
    <row r="34" spans="4:19" x14ac:dyDescent="0.2">
      <c r="D34" s="7">
        <v>12</v>
      </c>
      <c r="P34" s="4">
        <f>P15+O21</f>
        <v>5488</v>
      </c>
      <c r="Q34" s="4">
        <f>Q15+O21</f>
        <v>5488</v>
      </c>
      <c r="R34" s="4">
        <f>R15+O21</f>
        <v>5488</v>
      </c>
      <c r="S34" s="4">
        <f>S15+O21</f>
        <v>5488</v>
      </c>
    </row>
    <row r="35" spans="4:19" x14ac:dyDescent="0.2">
      <c r="D35" s="7">
        <v>13</v>
      </c>
      <c r="Q35" s="4">
        <f>Q16+P21</f>
        <v>5488</v>
      </c>
      <c r="R35" s="4">
        <f>R16+P21</f>
        <v>5488</v>
      </c>
      <c r="S35" s="4">
        <f>S16+P21</f>
        <v>5488</v>
      </c>
    </row>
    <row r="36" spans="4:19" x14ac:dyDescent="0.2">
      <c r="D36" s="7">
        <v>14</v>
      </c>
      <c r="R36" s="4">
        <f>R17+Q21</f>
        <v>5488</v>
      </c>
      <c r="S36" s="4">
        <f>S17+Q21</f>
        <v>5488</v>
      </c>
    </row>
    <row r="37" spans="4:19" x14ac:dyDescent="0.2">
      <c r="D37" s="7">
        <v>15</v>
      </c>
      <c r="S37" s="4">
        <f>S18+R21</f>
        <v>5488</v>
      </c>
    </row>
  </sheetData>
  <mergeCells count="1">
    <mergeCell ref="A1:P1"/>
  </mergeCells>
  <conditionalFormatting sqref="J23:P28 P29:P34 O29:O33 N29:N32 M29:M31 L29:L30 K29 Q23:S25 Q26:Q35 R26:R36 S26:S37">
    <cfRule type="cellIs" dxfId="5" priority="1" stopIfTrue="1" operator="equal">
      <formula>$J$67</formula>
    </cfRule>
  </conditionalFormatting>
  <conditionalFormatting sqref="I23:I27">
    <cfRule type="cellIs" dxfId="4" priority="2" stopIfTrue="1" operator="equal">
      <formula>$I$67</formula>
    </cfRule>
  </conditionalFormatting>
  <conditionalFormatting sqref="H23:H26">
    <cfRule type="cellIs" dxfId="3" priority="3" stopIfTrue="1" operator="equal">
      <formula>$H$67</formula>
    </cfRule>
  </conditionalFormatting>
  <conditionalFormatting sqref="G23:G25">
    <cfRule type="cellIs" dxfId="2" priority="4" stopIfTrue="1" operator="equal">
      <formula>$G$67</formula>
    </cfRule>
  </conditionalFormatting>
  <conditionalFormatting sqref="F23:F24">
    <cfRule type="cellIs" dxfId="1" priority="5" stopIfTrue="1" operator="equal">
      <formula>$F$67</formula>
    </cfRule>
  </conditionalFormatting>
  <conditionalFormatting sqref="E23">
    <cfRule type="cellIs" dxfId="0" priority="6" stopIfTrue="1" operator="equal">
      <formula>$E$67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11C2-7439-8940-B5D9-916C731DC772}">
  <dimension ref="A1:M19"/>
  <sheetViews>
    <sheetView workbookViewId="0">
      <selection activeCell="I4" sqref="I4"/>
    </sheetView>
  </sheetViews>
  <sheetFormatPr baseColWidth="10" defaultRowHeight="16" x14ac:dyDescent="0.2"/>
  <cols>
    <col min="1" max="3" width="11" style="10" bestFit="1" customWidth="1"/>
    <col min="4" max="5" width="11.83203125" style="10" bestFit="1" customWidth="1"/>
    <col min="6" max="7" width="11" style="10" bestFit="1" customWidth="1"/>
    <col min="8" max="8" width="11.83203125" style="10" bestFit="1" customWidth="1"/>
    <col min="9" max="9" width="11.6640625" style="10" bestFit="1" customWidth="1"/>
    <col min="10" max="10" width="11.83203125" style="10" bestFit="1" customWidth="1"/>
    <col min="11" max="11" width="11.6640625" style="10" bestFit="1" customWidth="1"/>
    <col min="12" max="13" width="11.83203125" style="10" bestFit="1" customWidth="1"/>
    <col min="14" max="16384" width="10.83203125" style="10"/>
  </cols>
  <sheetData>
    <row r="1" spans="1:13" ht="17" x14ac:dyDescent="0.2">
      <c r="A1" s="10" t="s">
        <v>7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x14ac:dyDescent="0.2">
      <c r="A2" s="10">
        <v>1</v>
      </c>
      <c r="B2" s="10">
        <f>B18</f>
        <v>54</v>
      </c>
      <c r="C2" s="10">
        <f>(B18+(C15*B19))/C1</f>
        <v>39.4</v>
      </c>
      <c r="D2" s="10">
        <f>((C2*C1)+A3*D15*B19)/D1</f>
        <v>29.466666666666669</v>
      </c>
      <c r="E2" s="10">
        <f>((D2*D1)+A4*E15*B19)/E1</f>
        <v>61.1</v>
      </c>
      <c r="F2" s="10">
        <f>((E2*E1)+A5*F15*B19)/F1</f>
        <v>98.16</v>
      </c>
      <c r="G2" s="10">
        <f>((F2*F1)+A6*G15*B19)/G1</f>
        <v>124.8</v>
      </c>
      <c r="H2" s="10">
        <f>((G2*G1)+A7*H15*B19)/H1</f>
        <v>137.14285714285714</v>
      </c>
      <c r="I2" s="10">
        <f>((H2*H1)+A8*I15*B19)/I1</f>
        <v>138.19999999999999</v>
      </c>
      <c r="J2" s="10">
        <f>((I2*I1)+A9*J15*B19)/J1</f>
        <v>166.93333333333331</v>
      </c>
      <c r="K2" s="10">
        <f>((J2*J1)+A10*K15*B19)/K1</f>
        <v>207.83999999999997</v>
      </c>
      <c r="L2" s="10">
        <f>((K2*K1)+A11*L15*B19)/L1</f>
        <v>275.49090909090904</v>
      </c>
      <c r="M2" s="10">
        <f>((L2*L1)+A12*M15*B19)/M1</f>
        <v>267.56666666666666</v>
      </c>
    </row>
    <row r="3" spans="1:13" x14ac:dyDescent="0.2">
      <c r="A3" s="10">
        <v>2</v>
      </c>
      <c r="C3" s="10">
        <f>(IF(C2&gt;B2,1*$B$18,0*$B$18))</f>
        <v>0</v>
      </c>
      <c r="D3" s="10">
        <f>IF((IF(D2&gt;C2,1*$B$18,0*$B$18))&gt;0,IF(C3=0,$B$18,(C3*(C$1-$A2)+(B$1*D15*$B$19))/(D$1-$A2)),IF(D2&gt;C2,1*$B$18,0*$B$18))</f>
        <v>0</v>
      </c>
      <c r="E3" s="10">
        <f t="shared" ref="E3:M3" si="0">IF((IF(E2&gt;D2,1*$B$18,0*$B$18))&gt;0,IF(D3=0,$B$18,(D3*(D$1-$A2)+(C$1*E15*$B$19))/(E$1-$A2)),IF(E2&gt;D2,1*$B$18,0*$B$18))</f>
        <v>54</v>
      </c>
      <c r="F3" s="10">
        <f t="shared" si="0"/>
        <v>86.7</v>
      </c>
      <c r="G3" s="10">
        <f t="shared" si="0"/>
        <v>110.64000000000001</v>
      </c>
      <c r="H3" s="10">
        <f t="shared" si="0"/>
        <v>121.53333333333335</v>
      </c>
      <c r="I3" s="10">
        <f t="shared" si="0"/>
        <v>122</v>
      </c>
      <c r="J3" s="10">
        <f t="shared" si="0"/>
        <v>150.15</v>
      </c>
      <c r="K3" s="10">
        <f t="shared" si="0"/>
        <v>190.35555555555555</v>
      </c>
      <c r="L3" s="10">
        <f t="shared" si="0"/>
        <v>257</v>
      </c>
      <c r="M3" s="10">
        <f t="shared" si="0"/>
        <v>0</v>
      </c>
    </row>
    <row r="4" spans="1:13" x14ac:dyDescent="0.2">
      <c r="A4" s="10">
        <v>3</v>
      </c>
      <c r="D4" s="10">
        <f>(IF(D3&gt;C3,1*$B$18,0*$B$18))</f>
        <v>0</v>
      </c>
      <c r="E4" s="10">
        <f>IF((IF(E3&gt;D3,1*$B$18,0*$B$18))&gt;0,IF(D4=0,$B$18,(D4*(D$1-$A3)+(B$1*E15*$B$19))/(E$1-$A3)),IF(E3&gt;D3,1*$B$18,0*$B$18))</f>
        <v>54</v>
      </c>
      <c r="F4" s="10">
        <f t="shared" ref="F4:M4" si="1">IF((IF(F3&gt;E3,1*$B$18,0*$B$18))&gt;0,IF(E4=0,$B$18,(E4*(E$1-$A3)+(C$1*F15*$B$19))/(F$1-$A3)),IF(F3&gt;E3,1*$B$18,0*$B$18))</f>
        <v>77.066666666666663</v>
      </c>
      <c r="G4" s="10">
        <f t="shared" si="1"/>
        <v>96.5</v>
      </c>
      <c r="H4" s="10">
        <f t="shared" si="1"/>
        <v>105.35999999999999</v>
      </c>
      <c r="I4" s="10">
        <f t="shared" si="1"/>
        <v>105.13333333333333</v>
      </c>
      <c r="J4" s="10">
        <f t="shared" si="1"/>
        <v>132.62857142857143</v>
      </c>
      <c r="K4" s="10">
        <f t="shared" si="1"/>
        <v>172.05</v>
      </c>
      <c r="L4" s="10">
        <f t="shared" si="1"/>
        <v>237.55555555555554</v>
      </c>
      <c r="M4" s="10">
        <f t="shared" si="1"/>
        <v>0</v>
      </c>
    </row>
    <row r="5" spans="1:13" x14ac:dyDescent="0.2">
      <c r="A5" s="10">
        <v>4</v>
      </c>
      <c r="E5" s="10">
        <f>(IF(E4&gt;D4,1*$B$18,0*$B$18))</f>
        <v>54</v>
      </c>
      <c r="F5" s="10">
        <f>IF((IF(F4&gt;E4,1*$B$18,0*$B$18))&gt;0,IF(E5=0,$B$18,(E5*(E$1-$A4)+(B$1*F15*$B$19))/(F$1-$A4)),IF(F4&gt;E4,1*$B$18,0*$B$18))</f>
        <v>57.8</v>
      </c>
      <c r="G5" s="10">
        <f t="shared" ref="G5:M5" si="2">IF((IF(G4&gt;F4,1*$B$18,0*$B$18))&gt;0,IF(F5=0,$B$18,(F5*(F$1-$A4)+(C$1*G15*$B$19))/(G$1-$A4)),IF(G4&gt;F4,1*$B$18,0*$B$18))</f>
        <v>72.933333333333337</v>
      </c>
      <c r="H5" s="10">
        <f t="shared" si="2"/>
        <v>81.100000000000009</v>
      </c>
      <c r="I5" s="10">
        <f t="shared" si="2"/>
        <v>0</v>
      </c>
      <c r="J5" s="10">
        <f t="shared" si="2"/>
        <v>54</v>
      </c>
      <c r="K5" s="10">
        <f t="shared" si="2"/>
        <v>101.14285714285714</v>
      </c>
      <c r="L5" s="10">
        <f t="shared" si="2"/>
        <v>171.8</v>
      </c>
      <c r="M5" s="10">
        <f t="shared" si="2"/>
        <v>0</v>
      </c>
    </row>
    <row r="6" spans="1:13" x14ac:dyDescent="0.2">
      <c r="A6" s="10">
        <v>5</v>
      </c>
      <c r="F6" s="10">
        <f>(IF(F5&gt;E5,1*$B$18,0*$B$18))</f>
        <v>54</v>
      </c>
      <c r="G6" s="10">
        <f>IF((IF(G5&gt;F5,1*$B$18,0*$B$18))&gt;0,IF(F6=0,$B$18,(F6*(F$1-$A5)+(B$1*G15*$B$19))/(G$1-$A5)),IF(G5&gt;F5,1*$B$18,0*$B$18))</f>
        <v>52.8</v>
      </c>
      <c r="H6" s="10">
        <f t="shared" ref="H6:M6" si="3">IF((IF(H5&gt;G5,1*$B$18,0*$B$18))&gt;0,IF(G6=0,$B$18,(G6*(G$1-$A5)+(C$1*H15*$B$19))/(H$1-$A5)),IF(H5&gt;G5,1*$B$18,0*$B$18))</f>
        <v>58.666666666666664</v>
      </c>
      <c r="I6" s="10">
        <f t="shared" si="3"/>
        <v>0</v>
      </c>
      <c r="J6" s="10">
        <f t="shared" si="3"/>
        <v>54</v>
      </c>
      <c r="K6" s="10">
        <f t="shared" si="3"/>
        <v>98.333333333333329</v>
      </c>
      <c r="L6" s="10">
        <f t="shared" si="3"/>
        <v>165.8857142857143</v>
      </c>
      <c r="M6" s="10">
        <f t="shared" si="3"/>
        <v>0</v>
      </c>
    </row>
    <row r="7" spans="1:13" x14ac:dyDescent="0.2">
      <c r="A7" s="10">
        <v>6</v>
      </c>
      <c r="G7" s="10">
        <f>(IF(G6&gt;F6,1*$B$18,0*$B$18))</f>
        <v>0</v>
      </c>
      <c r="H7" s="10">
        <f>IF((IF(H6&gt;G6,1*$B$18,0*$B$18))&gt;0,IF(G7=0,$B$18,(G7*(G$1-$A6)+(B$1*H15*$B$19))/(H$1-$A6)),IF(H6&gt;G6,1*$B$18,0*$B$18))</f>
        <v>54</v>
      </c>
      <c r="I7" s="10">
        <f t="shared" ref="I7:M7" si="4">IF((IF(I6&gt;H6,1*$B$18,0*$B$18))&gt;0,IF(H7=0,$B$18,(H7*(H$1-$A6)+(C$1*I15*$B$19))/(I$1-$A6)),IF(I6&gt;H6,1*$B$18,0*$B$18))</f>
        <v>0</v>
      </c>
      <c r="J7" s="10">
        <f t="shared" si="4"/>
        <v>54</v>
      </c>
      <c r="K7" s="10">
        <f t="shared" si="4"/>
        <v>94.4</v>
      </c>
      <c r="L7" s="10">
        <f t="shared" si="4"/>
        <v>158</v>
      </c>
      <c r="M7" s="10">
        <f t="shared" si="4"/>
        <v>0</v>
      </c>
    </row>
    <row r="8" spans="1:13" x14ac:dyDescent="0.2">
      <c r="A8" s="10">
        <v>7</v>
      </c>
      <c r="H8" s="10">
        <f>(IF(H7&gt;G7,1*$B$18,0*$B$18))</f>
        <v>54</v>
      </c>
      <c r="I8" s="10">
        <f>IF((IF(I7&gt;H7,1*$B$18,0*$B$18))&gt;0,IF(H8=0,$B$18,(H8*(H$1-$A7)+(B$1*I15*$B$19))/(I$1-$A7)),IF(I7&gt;H7,1*$B$18,0*$B$18))</f>
        <v>0</v>
      </c>
      <c r="J8" s="10">
        <f t="shared" ref="J8:M8" si="5">IF((IF(J7&gt;I7,1*$B$18,0*$B$18))&gt;0,IF(I8=0,$B$18,(I8*(I$1-$A7)+(C$1*J15*$B$19))/(J$1-$A7)),IF(J7&gt;I7,1*$B$18,0*$B$18))</f>
        <v>54</v>
      </c>
      <c r="K8" s="10">
        <f t="shared" si="5"/>
        <v>88.5</v>
      </c>
      <c r="L8" s="10">
        <f t="shared" si="5"/>
        <v>146.95999999999998</v>
      </c>
      <c r="M8" s="10">
        <f t="shared" si="5"/>
        <v>0</v>
      </c>
    </row>
    <row r="9" spans="1:13" x14ac:dyDescent="0.2">
      <c r="A9" s="10">
        <v>8</v>
      </c>
      <c r="I9" s="10">
        <f>(IF(I8&gt;H8,1*$B$18,0*$B$18))</f>
        <v>0</v>
      </c>
      <c r="J9" s="10">
        <f>IF((IF(J8&gt;I8,1*$B$18,0*$B$18))&gt;0,IF(I9=0,$B$18,(I9*(I$1-$A8)+(B$1*J15*$B$19))/(J$1-$A8)),IF(J8&gt;I8,1*$B$18,0*$B$18))</f>
        <v>54</v>
      </c>
      <c r="K9" s="10">
        <f t="shared" ref="K9:M9" si="6">IF((IF(K8&gt;J8,1*$B$18,0*$B$18))&gt;0,IF(J9=0,$B$18,(J9*(J$1-$A8)+(C$1*K15*$B$19))/(K$1-$A8)),IF(K8&gt;J8,1*$B$18,0*$B$18))</f>
        <v>78.666666666666671</v>
      </c>
      <c r="L9" s="10">
        <f t="shared" si="6"/>
        <v>130.4</v>
      </c>
      <c r="M9" s="10">
        <f t="shared" si="6"/>
        <v>0</v>
      </c>
    </row>
    <row r="10" spans="1:13" x14ac:dyDescent="0.2">
      <c r="A10" s="10">
        <v>9</v>
      </c>
      <c r="J10" s="10">
        <f>(IF(J9&gt;I9,1*$B$18,0*$B$18))</f>
        <v>54</v>
      </c>
      <c r="K10" s="10">
        <f>IF((IF(K9&gt;J9,1*$B$18,0*$B$18))&gt;0,IF(J10=0,$B$18,(J10*(J$1-$A9)+(B$1*K15*$B$19))/(K$1-$A9)),IF(K9&gt;J9,1*$B$18,0*$B$18))</f>
        <v>59</v>
      </c>
      <c r="L10" s="10">
        <f t="shared" ref="L10:M10" si="7">IF((IF(L9&gt;K9,1*$B$18,0*$B$18))&gt;0,IF(K10=0,$B$18,(K10*(K$1-$A9)+(C$1*L15*$B$19))/(L$1-$A9)),IF(L9&gt;K9,1*$B$18,0*$B$18))</f>
        <v>102.8</v>
      </c>
      <c r="M10" s="10">
        <f t="shared" si="7"/>
        <v>0</v>
      </c>
    </row>
    <row r="11" spans="1:13" x14ac:dyDescent="0.2">
      <c r="A11" s="10">
        <v>10</v>
      </c>
      <c r="K11" s="10">
        <f>(IF(K10&gt;J10,1*$B$18,0*$B$18))</f>
        <v>54</v>
      </c>
      <c r="L11" s="10">
        <f>IF((IF(L10&gt;K10,1*$B$18,0*$B$18))&gt;0,IF(K11=0,$B$18,(K11*(K$1-$A10)+(B$1*L15*$B$19))/(L$1-$A10)),IF(L10&gt;K10,1*$B$18,0*$B$18))</f>
        <v>74.599999999999994</v>
      </c>
      <c r="M11" s="10">
        <f>IF((IF(M10&gt;L10,1*$B$18,0*$B$18))&gt;0,IF(L11=0,$B$18,(L11*(L$1-$A10)+(C$1*M15*$B$19))/(M$1-$A10)),IF(M10&gt;L10,1*$B$18,0*$B$18))</f>
        <v>0</v>
      </c>
    </row>
    <row r="12" spans="1:13" x14ac:dyDescent="0.2">
      <c r="A12" s="10">
        <v>11</v>
      </c>
      <c r="L12" s="10">
        <f>(IF(L11&gt;K11,1*$B$18,0*$B$18))</f>
        <v>54</v>
      </c>
      <c r="M12" s="10">
        <f>IF((IF(M11&gt;L11,1*$B$18,0*$B$18))&gt;0,IF(L12=0,$B$18,(L12*(L$1-$A11)+(B$1*M15*$B$19))/(M$1-$A11)),IF(M11&gt;L11,1*$B$18,0*$B$18))</f>
        <v>0</v>
      </c>
    </row>
    <row r="13" spans="1:13" x14ac:dyDescent="0.2">
      <c r="A13" s="10">
        <v>12</v>
      </c>
      <c r="M13" s="10">
        <f>(IF(M12&gt;L12,1*$B$18,0*$B$18))</f>
        <v>0</v>
      </c>
    </row>
    <row r="14" spans="1:13" ht="17" x14ac:dyDescent="0.2">
      <c r="A14" s="10" t="s">
        <v>8</v>
      </c>
    </row>
    <row r="15" spans="1:13" ht="17" x14ac:dyDescent="0.2">
      <c r="A15" s="10" t="s">
        <v>1</v>
      </c>
      <c r="B15" s="10">
        <v>10</v>
      </c>
      <c r="C15" s="10">
        <v>62</v>
      </c>
      <c r="D15" s="10">
        <v>12</v>
      </c>
      <c r="E15" s="10">
        <v>130</v>
      </c>
      <c r="F15" s="10">
        <v>154</v>
      </c>
      <c r="G15" s="10">
        <v>129</v>
      </c>
      <c r="H15" s="10">
        <v>88</v>
      </c>
      <c r="I15" s="10">
        <v>52</v>
      </c>
      <c r="J15" s="10">
        <v>124</v>
      </c>
      <c r="K15" s="10">
        <v>160</v>
      </c>
      <c r="L15" s="10">
        <v>238</v>
      </c>
      <c r="M15" s="10">
        <v>41</v>
      </c>
    </row>
    <row r="16" spans="1:13" ht="17" x14ac:dyDescent="0.2">
      <c r="A16" s="10" t="s">
        <v>9</v>
      </c>
    </row>
    <row r="18" spans="1:2" ht="34" x14ac:dyDescent="0.2">
      <c r="A18" s="10" t="s">
        <v>11</v>
      </c>
      <c r="B18" s="10">
        <v>54</v>
      </c>
    </row>
    <row r="19" spans="1:2" ht="34" x14ac:dyDescent="0.2">
      <c r="A19" s="10" t="s">
        <v>10</v>
      </c>
      <c r="B19" s="1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6BDE-B1EA-7B46-825D-1B6284733CEF}">
  <dimension ref="A1:M19"/>
  <sheetViews>
    <sheetView workbookViewId="0">
      <selection activeCell="L12" sqref="L12"/>
    </sheetView>
  </sheetViews>
  <sheetFormatPr baseColWidth="10" defaultRowHeight="16" x14ac:dyDescent="0.2"/>
  <cols>
    <col min="1" max="2" width="11" style="10" bestFit="1" customWidth="1"/>
    <col min="3" max="3" width="11.6640625" style="10" bestFit="1" customWidth="1"/>
    <col min="4" max="5" width="11.83203125" style="10" bestFit="1" customWidth="1"/>
    <col min="6" max="7" width="11.6640625" style="10" bestFit="1" customWidth="1"/>
    <col min="8" max="8" width="11.83203125" style="10" bestFit="1" customWidth="1"/>
    <col min="9" max="9" width="11.6640625" style="10" bestFit="1" customWidth="1"/>
    <col min="10" max="10" width="11.83203125" style="10" bestFit="1" customWidth="1"/>
    <col min="11" max="11" width="11.6640625" style="10" bestFit="1" customWidth="1"/>
    <col min="12" max="13" width="11.83203125" style="10" bestFit="1" customWidth="1"/>
    <col min="14" max="16384" width="10.83203125" style="10"/>
  </cols>
  <sheetData>
    <row r="1" spans="1:13" ht="17" x14ac:dyDescent="0.2">
      <c r="A1" s="10" t="s">
        <v>7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x14ac:dyDescent="0.2">
      <c r="A2" s="10">
        <v>1</v>
      </c>
      <c r="B2" s="10">
        <f>B18/B15</f>
        <v>5.4</v>
      </c>
      <c r="C2" s="10">
        <f>((B18+(C15*B19)))/SUM(B15:C15)</f>
        <v>1.0944444444444443</v>
      </c>
      <c r="D2" s="10">
        <f>(((C2*SUM(B15:C15))+A3*D15*B19))/SUM(B15:D15)</f>
        <v>1.0523809523809524</v>
      </c>
      <c r="E2" s="10">
        <f>((D2*SUM(B15:D15))+A4*E15*B19)/SUM(B15:E15)</f>
        <v>1.1420560747663551</v>
      </c>
      <c r="F2" s="10">
        <f>((E2*SUM(B15:E15))+A5*F15*B19)/SUM(B15:F15)</f>
        <v>1.3336956521739129</v>
      </c>
      <c r="G2" s="10">
        <f>((F2*SUM(B15:F15))+A6*G15*B19)/SUM(B15:G15)</f>
        <v>1.5066398390342051</v>
      </c>
      <c r="H2" s="10">
        <f>((G2*SUM(B15:G15))+A7*H15*B19)/SUM(B15:H15)</f>
        <v>1.641025641025641</v>
      </c>
      <c r="I2" s="10">
        <f>((H2*SUM(B15:H15))+A8*I15*B19)/SUM(B15:I15)</f>
        <v>1.7356357927786499</v>
      </c>
      <c r="J2" s="10">
        <f>((I2*SUM(B15:I15))+A9*J15*B19)/SUM(B15:J15)</f>
        <v>1.9742444152431009</v>
      </c>
      <c r="K2" s="10">
        <f>((J2*SUM(B15:J15))+A10*K15*B19)/SUM(B15:K15)</f>
        <v>2.2566775244299668</v>
      </c>
      <c r="L2" s="10">
        <f>((K2*SUM(B15:K15))+A11*L15*B19)/SUM(B15:L15)</f>
        <v>2.6146678170836926</v>
      </c>
      <c r="M2" s="10">
        <f>((L2*SUM(B15:L15))+A12*M15*B19)/SUM(B15:M15)</f>
        <v>2.6756666666666664</v>
      </c>
    </row>
    <row r="3" spans="1:13" x14ac:dyDescent="0.2">
      <c r="A3" s="10">
        <v>2</v>
      </c>
      <c r="C3" s="10">
        <f>(IF(C2&gt;B2,1*$B$18,0*$B$18))/C15</f>
        <v>0</v>
      </c>
      <c r="D3" s="10">
        <f>(IF((IF(D2&gt;C2,1*$B$18,0*$B$18))&gt;0,IF(C3=0,$B$18,(C3*SUM(C15)+(B$1*D15*$B$19))),IF(D2&gt;C2,1*$B$18,0*$B$18)))/SUM(C15:D15)</f>
        <v>0</v>
      </c>
      <c r="E3" s="10">
        <f t="shared" ref="E3:M3" si="0">(IF((IF(E2&gt;D2,1*$B$18,0*$B$18))&gt;0,IF(D3=0,$B$18,(D3*SUM(D15)+(C$1*E15*$B$19))),IF(E2&gt;D2,1*$B$18,0*$B$18)))/SUM(D15:E15)</f>
        <v>0.38028169014084506</v>
      </c>
      <c r="F3" s="10">
        <f t="shared" si="0"/>
        <v>0.82477682999404878</v>
      </c>
      <c r="G3" s="10">
        <f t="shared" si="0"/>
        <v>1.1781471089013551</v>
      </c>
      <c r="H3" s="10">
        <f t="shared" si="0"/>
        <v>1.5114330739551833</v>
      </c>
      <c r="I3" s="10">
        <f t="shared" si="0"/>
        <v>1.8414722179146865</v>
      </c>
      <c r="J3" s="10">
        <f t="shared" si="0"/>
        <v>2.5167986098384305</v>
      </c>
      <c r="K3" s="10">
        <f t="shared" si="0"/>
        <v>2.9017008014787513</v>
      </c>
      <c r="L3" s="10">
        <f t="shared" si="0"/>
        <v>3.319276704112061</v>
      </c>
      <c r="M3" s="10">
        <f t="shared" si="0"/>
        <v>3.4193113103178154</v>
      </c>
    </row>
    <row r="4" spans="1:13" x14ac:dyDescent="0.2">
      <c r="A4" s="10">
        <v>3</v>
      </c>
      <c r="D4" s="10">
        <f>(IF(D3&gt;C3,1*$B$18,0*$B$18))/D15</f>
        <v>0</v>
      </c>
      <c r="E4" s="10">
        <f>(IF((IF(E3&gt;D3,1*$B$18,0*$B$18))&gt;0,IF(D4=0,$B$18,(D4*SUM($D15:D15)+(B$1*E15*$B$19))),IF(E3&gt;D3,1*$B$18,0*$B$18)))/SUM($D15:E15)</f>
        <v>0.38028169014084506</v>
      </c>
      <c r="F4" s="10">
        <f>(IF((IF(F3&gt;E3,1*$B$18,0*$B$18))&gt;0,IF(E4=0,$B$18,(E4*SUM($D15:E15)+(C$1*F15*$B$19))),IF(F3&gt;E3,1*$B$18,0*$B$18)))/SUM($D15:F15)</f>
        <v>0.59864864864864864</v>
      </c>
      <c r="G4" s="10">
        <f>(IF((IF(G3&gt;F3,1*$B$18,0*$B$18))&gt;0,IF(F4=0,$B$18,(F4*SUM($D15:F15)+(D$1*G15*$B$19))),IF(G3&gt;F3,1*$B$18,0*$B$18)))/SUM($D15:G15)</f>
        <v>0.78117647058823525</v>
      </c>
      <c r="H4" s="10">
        <f>(IF((IF(H3&gt;G3,1*$B$18,0*$B$18))&gt;0,IF(G4=0,$B$18,(G4*SUM($D15:G15)+(E$1*H15*$B$19))),IF(H3&gt;G3,1*$B$18,0*$B$18)))/SUM($D15:H15)</f>
        <v>0.92163742690058481</v>
      </c>
      <c r="I4" s="10">
        <f>(IF((IF(I3&gt;H3,1*$B$18,0*$B$18))&gt;0,IF(H4=0,$B$18,(H4*SUM($D15:H15)+(F$1*I15*$B$19))),IF(I3&gt;H3,1*$B$18,0*$B$18)))/SUM($D15:I15)</f>
        <v>1.0208849557522124</v>
      </c>
      <c r="J4" s="10">
        <f>(IF((IF(J3&gt;I3,1*$B$18,0*$B$18))&gt;0,IF(I4=0,$B$18,(I4*SUM($D15:I15)+(G$1*J15*$B$19))),IF(J3&gt;I3,1*$B$18,0*$B$18)))/SUM($D15:J15)</f>
        <v>1.2690856313497823</v>
      </c>
      <c r="K4" s="10">
        <f>(IF((IF(K3&gt;J3,1*$B$18,0*$B$18))&gt;0,IF(J4=0,$B$18,(J4*SUM($D15:J15)+(H$1*K15*$B$19))),IF(K3&gt;J3,1*$B$18,0*$B$18)))/SUM($D15:K15)</f>
        <v>1.5575971731448763</v>
      </c>
      <c r="L4" s="10">
        <f>(IF((IF(L3&gt;K3,1*$B$18,0*$B$18))&gt;0,IF(K4=0,$B$18,(K4*SUM($D15:K15)+(I$1*L15*$B$19))),IF(L3&gt;K3,1*$B$18,0*$B$18)))/SUM($D15:L15)</f>
        <v>1.9172033118675254</v>
      </c>
      <c r="M4" s="10">
        <f>(IF((IF(M3&gt;L3,1*$B$18,0*$B$18))&gt;0,IF(L4=0,$B$18,(L4*SUM($D15:L15)+(J$1*M15*$B$19))),IF(M3&gt;L3,1*$B$18,0*$B$18)))/SUM($D15:M15)</f>
        <v>1.9783687943262411</v>
      </c>
    </row>
    <row r="5" spans="1:13" x14ac:dyDescent="0.2">
      <c r="A5" s="10">
        <v>4</v>
      </c>
      <c r="E5" s="10">
        <f>(IF(E4&gt;D4,1*$B$18,0*$B$18))/E15</f>
        <v>0.41538461538461541</v>
      </c>
      <c r="F5" s="10">
        <f>(IF((IF(F4&gt;E4,1*$B$18,0*$B$18))&gt;0,IF(E5=0,$B$18,(E5*SUM($E15:E15)+(B$1*F15*$B$19))),IF(F4&gt;E4,1*$B$18,0*$B$18)))/SUM($E15:F15)</f>
        <v>0.40704225352112672</v>
      </c>
      <c r="G5" s="10">
        <f>(IF((IF(G4&gt;F4,1*$B$18,0*$B$18))&gt;0,IF(F5=0,$B$18,(F5*SUM($E15:F15)+(C$1*G15*$B$19))),IF(G4&gt;F4,1*$B$18,0*$B$18)))/SUM($E15:G15)</f>
        <v>0.52978208232445523</v>
      </c>
      <c r="H5" s="10">
        <f>(IF((IF(H4&gt;G4,1*$B$18,0*$B$18))&gt;0,IF(G5=0,$B$18,(G5*SUM($E15:G15)+(D$1*H15*$B$19))),IF(H4&gt;G4,1*$B$18,0*$B$18)))/SUM($E15:H15)</f>
        <v>0.6475049900199602</v>
      </c>
      <c r="I5" s="10">
        <f>(IF((IF(I4&gt;H4,1*$B$18,0*$B$18))&gt;0,IF(H5=0,$B$18,(H5*SUM($E15:H15)+(E$1*I15*$B$19))),IF(I4&gt;H4,1*$B$18,0*$B$18)))/SUM($E15:I15)</f>
        <v>0.73707052441229659</v>
      </c>
      <c r="J5" s="10">
        <f>(IF((IF(J4&gt;I4,1*$B$18,0*$B$18))&gt;0,IF(I5=0,$B$18,(I5*SUM($E15:I15)+(F$1*J15*$B$19))),IF(J4&gt;I4,1*$B$18,0*$B$18)))/SUM($E15:J15)</f>
        <v>0.96838995568685382</v>
      </c>
      <c r="K5" s="10">
        <f>(IF((IF(K4&gt;J4,1*$B$18,0*$B$18))&gt;0,IF(J5=0,$B$18,(J5*SUM($E15:J15)+(G$1*K15*$B$19))),IF(K4&gt;J4,1*$B$18,0*$B$18)))/SUM($E15:K15)</f>
        <v>1.2420549581839904</v>
      </c>
      <c r="L5" s="10">
        <f>(IF((IF(L4&gt;K4,1*$B$18,0*$B$18))&gt;0,IF(K5=0,$B$18,(K5*SUM($E15:K15)+(H$1*L15*$B$19))),IF(L4&gt;K4,1*$B$18,0*$B$18)))/SUM($E15:L15)</f>
        <v>1.5869767441860465</v>
      </c>
      <c r="M5" s="10">
        <f>(IF((IF(M4&gt;L4,1*$B$18,0*$B$18))&gt;0,IF(L5=0,$B$18,(L5*SUM($E15:L15)+(I$1*M15*$B$19))),IF(M4&gt;L4,1*$B$18,0*$B$18)))/SUM($E15:M15)</f>
        <v>1.6462365591397849</v>
      </c>
    </row>
    <row r="6" spans="1:13" x14ac:dyDescent="0.2">
      <c r="A6" s="10">
        <v>5</v>
      </c>
      <c r="F6" s="10">
        <f>(IF(F5&gt;E5,1*$B$18,0*$B$18))/F15</f>
        <v>0</v>
      </c>
      <c r="G6" s="10">
        <f>(IF((IF(G5&gt;F5,1*$B$18,0*$B$18))&gt;0,IF(F6=0,$B$18,(F6*SUM($F15:F15)+(B$1*G15*$B$19))),IF(G5&gt;F5,1*$B$18,0*$B$18)))/SUM($F15:G15)</f>
        <v>0.19081272084805653</v>
      </c>
      <c r="H6" s="10">
        <f>(IF((IF(H5&gt;G5,1*$B$18,0*$B$18))&gt;0,IF(G6=0,$B$18,(G6*SUM($F15:G15)+(C$1*H15*$B$19))),IF(H5&gt;G5,1*$B$18,0*$B$18)))/SUM($F15:H15)</f>
        <v>0.33530997304582211</v>
      </c>
      <c r="I6" s="10">
        <f>(IF((IF(I5&gt;H5,1*$B$18,0*$B$18))&gt;0,IF(H6=0,$B$18,(H6*SUM($F15:H15)+(D$1*I15*$B$19))),IF(I5&gt;H5,1*$B$18,0*$B$18)))/SUM($F15:I15)</f>
        <v>0.44160756501182036</v>
      </c>
      <c r="J6" s="10">
        <f>(IF((IF(J5&gt;I5,1*$B$18,0*$B$18))&gt;0,IF(I6=0,$B$18,(I6*SUM($F15:I15)+(E$1*J15*$B$19))),IF(J5&gt;I5,1*$B$18,0*$B$18)))/SUM($F15:J15)</f>
        <v>0.70420475319926878</v>
      </c>
      <c r="K6" s="10">
        <f>(IF((IF(K5&gt;J5,1*$B$18,0*$B$18))&gt;0,IF(J6=0,$B$18,(J6*SUM($F15:J15)+(F$1*K15*$B$19))),IF(K5&gt;J5,1*$B$18,0*$B$18)))/SUM($F15:K15)</f>
        <v>0.9974540311173975</v>
      </c>
      <c r="L6" s="10">
        <f>(IF((IF(L5&gt;K5,1*$B$18,0*$B$18))&gt;0,IF(K6=0,$B$18,(K6*SUM($F15:K15)+(G$1*L15*$B$19))),IF(L5&gt;K5,1*$B$18,0*$B$18)))/SUM($F15:L15)</f>
        <v>1.3506878306878307</v>
      </c>
      <c r="M6" s="10">
        <f>(IF((IF(M5&gt;L5,1*$B$18,0*$B$18))&gt;0,IF(L6=0,$B$18,(L6*SUM($F15:L15)+(H$1*M15*$B$19))),IF(M5&gt;L5,1*$B$18,0*$B$18)))/SUM($F15:M15)</f>
        <v>1.4109533468559838</v>
      </c>
    </row>
    <row r="7" spans="1:13" x14ac:dyDescent="0.2">
      <c r="A7" s="10">
        <v>6</v>
      </c>
      <c r="G7" s="10">
        <f>(IF(G6&gt;F6,1*$B$18,0*$B$18))/G15</f>
        <v>0.41860465116279072</v>
      </c>
      <c r="H7" s="10">
        <f>(IF((IF(H6&gt;G6,1*$B$18,0*$B$18))&gt;0,IF(G7=0,$B$18,(G7*SUM($G15:G15)+(B$1*H15*$B$19))),IF(H6&gt;G6,1*$B$18,0*$B$18)))/SUM($G15:H15)</f>
        <v>0.4110599078341014</v>
      </c>
      <c r="I7" s="10">
        <f>(IF((IF(I6&gt;H6,1*$B$18,0*$B$18))&gt;0,IF(H7=0,$B$18,(H7*SUM($G15:H15)+(C$1*I15*$B$19))),IF(I6&gt;H6,1*$B$18,0*$B$18)))/SUM($G15:I15)</f>
        <v>0.48624535315985135</v>
      </c>
      <c r="J7" s="10">
        <f>(IF((IF(J6&gt;I6,1*$B$18,0*$B$18))&gt;0,IF(I7=0,$B$18,(I7*SUM($G15:I15)+(D$1*J15*$B$19))),IF(J6&gt;I6,1*$B$18,0*$B$18)))/SUM($G15:J15)</f>
        <v>0.71145038167938934</v>
      </c>
      <c r="K7" s="10">
        <f>(IF((IF(K6&gt;J6,1*$B$18,0*$B$18))&gt;0,IF(J7=0,$B$18,(J7*SUM($G15:J15)+(E$1*K15*$B$19))),IF(K6&gt;J6,1*$B$18,0*$B$18)))/SUM($G15:K15)</f>
        <v>0.96853526220614827</v>
      </c>
      <c r="L7" s="10">
        <f>(IF((IF(L6&gt;K6,1*$B$18,0*$B$18))&gt;0,IF(K7=0,$B$18,(K7*SUM($G15:K15)+(F$1*L15*$B$19))),IF(L6&gt;K6,1*$B$18,0*$B$18)))/SUM($G15:L15)</f>
        <v>1.2788874841972186</v>
      </c>
      <c r="M7" s="10">
        <f>(IF((IF(M6&gt;L6,1*$B$18,0*$B$18))&gt;0,IF(L7=0,$B$18,(L7*SUM($G15:L15)+(G$1*M15*$B$19))),IF(M6&gt;L6,1*$B$18,0*$B$18)))/SUM($G15:M15)</f>
        <v>1.3341346153846154</v>
      </c>
    </row>
    <row r="8" spans="1:13" x14ac:dyDescent="0.2">
      <c r="A8" s="10">
        <v>7</v>
      </c>
      <c r="H8" s="10">
        <f>(IF(H7&gt;G7,1*$B$18,0*$B$18))/H15</f>
        <v>0</v>
      </c>
      <c r="I8" s="10">
        <f>(IF((IF(I7&gt;H7,1*$B$18,0*$B$18))&gt;0,IF(H8=0,$B$18,(H8*SUM($H15:H15)+(B$1*I15*$B$19))),IF(I7&gt;H7,1*$B$18,0*$B$18)))/SUM($H15:I15)</f>
        <v>0.38571428571428573</v>
      </c>
      <c r="J8" s="10">
        <f>(IF((IF(J7&gt;I7,1*$B$18,0*$B$18))&gt;0,IF(I8=0,$B$18,(I8*SUM($H15:I15)+(C$1*J15*$B$19))),IF(J7&gt;I7,1*$B$18,0*$B$18)))/SUM($H15:J15)</f>
        <v>0.58030303030303021</v>
      </c>
      <c r="K8" s="10">
        <f>(IF((IF(K7&gt;J7,1*$B$18,0*$B$18))&gt;0,IF(J8=0,$B$18,(J8*SUM($H15:J15)+(D$1*K15*$B$19))),IF(K7&gt;J7,1*$B$18,0*$B$18)))/SUM($H15:K15)</f>
        <v>0.8141509433962264</v>
      </c>
      <c r="L8" s="10">
        <f>(IF((IF(L7&gt;K7,1*$B$18,0*$B$18))&gt;0,IF(K8=0,$B$18,(K8*SUM($H15:K15)+(E$1*L15*$B$19))),IF(L7&gt;K7,1*$B$18,0*$B$18)))/SUM($H15:L15)</f>
        <v>1.0966767371601209</v>
      </c>
      <c r="M8" s="10">
        <f>(IF((IF(M7&gt;L7,1*$B$18,0*$B$18))&gt;0,IF(L8=0,$B$18,(L8*SUM($H15:L15)+(F$1*M15*$B$19))),IF(M7&gt;L7,1*$B$18,0*$B$18)))/SUM($H15:M15)</f>
        <v>1.1493598862019914</v>
      </c>
    </row>
    <row r="9" spans="1:13" x14ac:dyDescent="0.2">
      <c r="A9" s="10">
        <v>8</v>
      </c>
      <c r="I9" s="10">
        <f>(IF(I8&gt;H8,1*$B$18,0*$B$18))/I15</f>
        <v>1.0384615384615385</v>
      </c>
      <c r="J9" s="10">
        <f>(IF((IF(J8&gt;I8,1*$B$18,0*$B$18))&gt;0,IF(I9=0,$B$18,(I9*SUM($I15:I15)+(B$1*J15*$B$19))),IF(J8&gt;I8,1*$B$18,0*$B$18)))/SUM($I15:J15)</f>
        <v>0.58863636363636374</v>
      </c>
      <c r="K9" s="10">
        <f>(IF((IF(K8&gt;J8,1*$B$18,0*$B$18))&gt;0,IF(J9=0,$B$18,(J9*SUM($I15:J15)+(C$1*K15*$B$19))),IF(K8&gt;J8,1*$B$18,0*$B$18)))/SUM($I15:K15)</f>
        <v>0.68928571428571439</v>
      </c>
      <c r="L9" s="10">
        <f>(IF((IF(L8&gt;K8,1*$B$18,0*$B$18))&gt;0,IF(K9=0,$B$18,(K9*SUM($I15:K15)+(D$1*L15*$B$19))),IF(L8&gt;K8,1*$B$18,0*$B$18)))/SUM($I15:L15)</f>
        <v>0.90104529616724749</v>
      </c>
      <c r="M9" s="10">
        <f>(IF((IF(M8&gt;L8,1*$B$18,0*$B$18))&gt;0,IF(L9=0,$B$18,(L9*SUM($I15:L15)+(E$1*M15*$B$19))),IF(M8&gt;L8,1*$B$18,0*$B$18)))/SUM($I15:M15)</f>
        <v>0.94764227642276433</v>
      </c>
    </row>
    <row r="10" spans="1:13" x14ac:dyDescent="0.2">
      <c r="A10" s="10">
        <v>9</v>
      </c>
      <c r="J10" s="10">
        <f>(IF(J9&gt;I9,1*$B$18,0*$B$18))/J15</f>
        <v>0</v>
      </c>
      <c r="K10" s="10">
        <f>(IF((IF(K9&gt;J9,1*$B$18,0*$B$18))&gt;0,IF(J10=0,$B$18,(J10*SUM($J15:J15)+(B$1*K15*$B$19))),IF(K9&gt;J9,1*$B$18,0*$B$18)))/SUM($J15:K15)</f>
        <v>0.19014084507042253</v>
      </c>
      <c r="L10" s="10">
        <f>(IF((IF(L9&gt;K9,1*$B$18,0*$B$18))&gt;0,IF(K10=0,$B$18,(K10*SUM($J15:K15)+(C$1*L15*$B$19))),IF(L9&gt;K9,1*$B$18,0*$B$18)))/SUM($J15:L15)</f>
        <v>0.46819923371647509</v>
      </c>
      <c r="M10" s="10">
        <f>(IF((IF(M9&gt;L9,1*$B$18,0*$B$18))&gt;0,IF(L10=0,$B$18,(L10*SUM($J15:L15)+(D$1*M15*$B$19))),IF(M9&gt;L9,1*$B$18,0*$B$18)))/SUM($J15:M15)</f>
        <v>0.52149200710479582</v>
      </c>
    </row>
    <row r="11" spans="1:13" x14ac:dyDescent="0.2">
      <c r="A11" s="10">
        <v>10</v>
      </c>
      <c r="K11" s="10">
        <f>(IF(K10&gt;J10,1*$B$18,0*$B$18))/K15</f>
        <v>0.33750000000000002</v>
      </c>
      <c r="L11" s="10">
        <f>(IF((IF(L10&gt;K10,1*$B$18,0*$B$18))&gt;0,IF(K11=0,$B$18,(K11*SUM($K15:K15)+(B$1*L15*$B$19))),IF(L10&gt;K10,1*$B$18,0*$B$18)))/SUM($K15:L15)</f>
        <v>0.37487437185929645</v>
      </c>
      <c r="M11" s="10">
        <f>(IF((IF(M10&gt;L10,1*$B$18,0*$B$18))&gt;0,IF(L11=0,$B$18,(L11*SUM($K15:L15)+(C$1*M15*$B$19))),IF(M10&gt;L10,1*$B$18,0*$B$18)))/SUM($K15:M15)</f>
        <v>0.4145785876993166</v>
      </c>
    </row>
    <row r="12" spans="1:13" x14ac:dyDescent="0.2">
      <c r="A12" s="10">
        <v>11</v>
      </c>
      <c r="L12" s="10">
        <f>(IF(L11&gt;K11,1*$B$18,0*$B$18))/L15</f>
        <v>0.22689075630252101</v>
      </c>
      <c r="M12" s="10">
        <f>(IF((IF(M11&gt;L11,1*$B$18,0*$B$18))&gt;0,IF(L12=0,$B$18,(L12*SUM($L15:L15)+(B$1*M15*$B$19))),IF(M11&gt;L11,1*$B$18,0*$B$18)))/SUM($L15:M15)</f>
        <v>0.25232974910394268</v>
      </c>
    </row>
    <row r="13" spans="1:13" x14ac:dyDescent="0.2">
      <c r="A13" s="10">
        <v>12</v>
      </c>
      <c r="M13" s="10">
        <f>(IF(M12&gt;L12,1*$B$18,0*$B$18))/M15</f>
        <v>1.3170731707317074</v>
      </c>
    </row>
    <row r="14" spans="1:13" ht="17" x14ac:dyDescent="0.2">
      <c r="A14" s="10" t="s">
        <v>8</v>
      </c>
    </row>
    <row r="15" spans="1:13" ht="17" x14ac:dyDescent="0.2">
      <c r="A15" s="10" t="s">
        <v>1</v>
      </c>
      <c r="B15" s="10">
        <v>10</v>
      </c>
      <c r="C15" s="10">
        <v>62</v>
      </c>
      <c r="D15" s="10">
        <v>12</v>
      </c>
      <c r="E15" s="10">
        <v>130</v>
      </c>
      <c r="F15" s="10">
        <v>154</v>
      </c>
      <c r="G15" s="10">
        <v>129</v>
      </c>
      <c r="H15" s="10">
        <v>88</v>
      </c>
      <c r="I15" s="10">
        <v>52</v>
      </c>
      <c r="J15" s="10">
        <v>124</v>
      </c>
      <c r="K15" s="10">
        <v>160</v>
      </c>
      <c r="L15" s="10">
        <v>238</v>
      </c>
      <c r="M15" s="10">
        <v>41</v>
      </c>
    </row>
    <row r="16" spans="1:13" ht="17" x14ac:dyDescent="0.2">
      <c r="A16" s="10" t="s">
        <v>9</v>
      </c>
    </row>
    <row r="18" spans="1:2" ht="34" x14ac:dyDescent="0.2">
      <c r="A18" s="10" t="s">
        <v>11</v>
      </c>
      <c r="B18" s="10">
        <v>54</v>
      </c>
    </row>
    <row r="19" spans="1:2" ht="34" x14ac:dyDescent="0.2">
      <c r="A19" s="10" t="s">
        <v>10</v>
      </c>
      <c r="B19" s="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Wagner-Whitin</vt:lpstr>
      <vt:lpstr>Least per Period Cost</vt:lpstr>
      <vt:lpstr>Least per Unit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dev.barbhaya9@gmail.com</dc:creator>
  <cp:lastModifiedBy>dev.barbhaya9@gmail.com</cp:lastModifiedBy>
  <dcterms:created xsi:type="dcterms:W3CDTF">2022-01-24T11:05:18Z</dcterms:created>
  <dcterms:modified xsi:type="dcterms:W3CDTF">2022-02-11T09:27:57Z</dcterms:modified>
</cp:coreProperties>
</file>