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auchu/Documents/Inferencia Estadística/"/>
    </mc:Choice>
  </mc:AlternateContent>
  <xr:revisionPtr revIDLastSave="0" documentId="13_ncr:1_{EB1FCEBC-330F-DC40-8C74-52E878936854}" xr6:coauthVersionLast="47" xr6:coauthVersionMax="47" xr10:uidLastSave="{00000000-0000-0000-0000-000000000000}"/>
  <bookViews>
    <workbookView xWindow="0" yWindow="460" windowWidth="25600" windowHeight="14780" xr2:uid="{8A31E749-6CAC-4886-9265-E00F260DBBAB}"/>
  </bookViews>
  <sheets>
    <sheet name="Ejercicio 1" sheetId="3" r:id="rId1"/>
    <sheet name="Ejercicio 2" sheetId="1" r:id="rId2"/>
    <sheet name="Ejercicio 3" sheetId="4" r:id="rId3"/>
    <sheet name="Ejercicio 4" sheetId="2" r:id="rId4"/>
  </sheets>
  <definedNames>
    <definedName name="_xlnm._FilterDatabase" localSheetId="3" hidden="1">'Ejercicio 4'!$B$3:$B$25</definedName>
    <definedName name="_xlchart.v1.0" hidden="1">'Ejercicio 4'!$B$4:$B$25</definedName>
    <definedName name="Datos">'Ejercicio 4'!$B$4:$B$25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A38" i="1"/>
  <c r="C42" i="1"/>
  <c r="E8" i="2"/>
  <c r="F6" i="4" l="1"/>
  <c r="B7" i="4"/>
  <c r="D6" i="4" s="1"/>
  <c r="F9" i="2"/>
  <c r="F7" i="2"/>
  <c r="F8" i="2"/>
  <c r="E9" i="2"/>
  <c r="E7" i="2"/>
  <c r="E4" i="2"/>
  <c r="H7" i="2" s="1"/>
  <c r="H20" i="3"/>
  <c r="C20" i="3"/>
  <c r="B20" i="3"/>
  <c r="E6" i="2"/>
  <c r="E5" i="2"/>
  <c r="C21" i="1"/>
  <c r="B21" i="1"/>
  <c r="C18" i="1"/>
  <c r="B18" i="1"/>
  <c r="E4" i="1"/>
  <c r="E5" i="1"/>
  <c r="E6" i="1"/>
  <c r="E7" i="1"/>
  <c r="E8" i="1"/>
  <c r="E9" i="1"/>
  <c r="E10" i="1"/>
  <c r="E11" i="1"/>
  <c r="E3" i="1"/>
  <c r="G20" i="3" l="1"/>
  <c r="B22" i="3" s="1"/>
  <c r="E6" i="4"/>
  <c r="G6" i="4" s="1"/>
  <c r="B14" i="4" s="1"/>
  <c r="H4" i="2"/>
  <c r="H10" i="2"/>
  <c r="A33" i="1"/>
  <c r="H3" i="1"/>
  <c r="F12" i="1"/>
  <c r="B12" i="4" l="1"/>
  <c r="F12" i="4" s="1"/>
  <c r="F18" i="1"/>
  <c r="I3" i="1"/>
  <c r="A21" i="1"/>
  <c r="D21" i="1" s="1"/>
  <c r="A18" i="1"/>
  <c r="D18" i="1" s="1"/>
  <c r="B33" i="1"/>
  <c r="B34" i="1" s="1"/>
  <c r="B38" i="1"/>
  <c r="G6" i="1"/>
  <c r="G9" i="1"/>
  <c r="G4" i="1"/>
  <c r="H4" i="1"/>
  <c r="I4" i="1" s="1"/>
  <c r="G11" i="1"/>
  <c r="G10" i="1"/>
  <c r="G5" i="1"/>
  <c r="G7" i="1"/>
  <c r="G3" i="1"/>
  <c r="G8" i="1"/>
  <c r="E18" i="1" l="1"/>
  <c r="B24" i="1" s="1"/>
  <c r="J4" i="1"/>
  <c r="J5" i="1"/>
  <c r="J8" i="1"/>
  <c r="J7" i="1"/>
  <c r="J6" i="1"/>
  <c r="J9" i="1"/>
  <c r="J11" i="1"/>
  <c r="J10" i="1"/>
  <c r="G12" i="1"/>
  <c r="H5" i="1"/>
  <c r="F21" i="1" l="1"/>
  <c r="I5" i="1"/>
  <c r="J12" i="1"/>
  <c r="H6" i="1"/>
  <c r="I6" i="1" s="1"/>
  <c r="C43" i="1" l="1"/>
  <c r="E21" i="1"/>
  <c r="B25" i="1" s="1"/>
  <c r="H7" i="1"/>
  <c r="I7" i="1" s="1"/>
  <c r="H8" i="1" l="1"/>
  <c r="H9" i="1" l="1"/>
  <c r="I9" i="1" s="1"/>
  <c r="I8" i="1"/>
  <c r="H10" i="1" l="1"/>
  <c r="I10" i="1" s="1"/>
  <c r="H11" i="1" l="1"/>
  <c r="I11" i="1" s="1"/>
</calcChain>
</file>

<file path=xl/sharedStrings.xml><?xml version="1.0" encoding="utf-8"?>
<sst xmlns="http://schemas.openxmlformats.org/spreadsheetml/2006/main" count="99" uniqueCount="86">
  <si>
    <t>Clase</t>
  </si>
  <si>
    <t>%fr</t>
  </si>
  <si>
    <t>F</t>
  </si>
  <si>
    <t>%Fr</t>
  </si>
  <si>
    <t>[0,2]</t>
  </si>
  <si>
    <t>(2,4]</t>
  </si>
  <si>
    <t>(4,6]</t>
  </si>
  <si>
    <t>(6,8]</t>
  </si>
  <si>
    <t>(8,10]</t>
  </si>
  <si>
    <t>(10,12]</t>
  </si>
  <si>
    <t>(12,14]</t>
  </si>
  <si>
    <t>(14,16]</t>
  </si>
  <si>
    <t>(16,18]</t>
  </si>
  <si>
    <t>Total</t>
  </si>
  <si>
    <t>a)</t>
  </si>
  <si>
    <t>A</t>
  </si>
  <si>
    <t>pN</t>
  </si>
  <si>
    <t>Posición</t>
  </si>
  <si>
    <r>
      <rPr>
        <b/>
        <sz val="12"/>
        <color theme="1"/>
        <rFont val="Calibri"/>
        <family val="2"/>
        <scheme val="minor"/>
      </rPr>
      <t>L</t>
    </r>
    <r>
      <rPr>
        <b/>
        <sz val="9"/>
        <color theme="1"/>
        <rFont val="Calibri"/>
        <family val="2"/>
        <scheme val="minor"/>
      </rPr>
      <t>i</t>
    </r>
  </si>
  <si>
    <r>
      <t>F</t>
    </r>
    <r>
      <rPr>
        <b/>
        <sz val="8"/>
        <color theme="1"/>
        <rFont val="Calibri"/>
        <family val="2"/>
        <scheme val="minor"/>
      </rPr>
      <t>i</t>
    </r>
  </si>
  <si>
    <r>
      <rPr>
        <b/>
        <sz val="12"/>
        <color theme="1"/>
        <rFont val="Calibri"/>
        <family val="2"/>
        <scheme val="minor"/>
      </rPr>
      <t>F</t>
    </r>
    <r>
      <rPr>
        <b/>
        <sz val="9"/>
        <color theme="1"/>
        <rFont val="Calibri"/>
        <family val="2"/>
        <scheme val="minor"/>
      </rPr>
      <t>i-1</t>
    </r>
  </si>
  <si>
    <r>
      <rPr>
        <b/>
        <sz val="12"/>
        <color theme="1"/>
        <rFont val="Calibri"/>
        <family val="2"/>
        <scheme val="minor"/>
      </rPr>
      <t>Datos para Q</t>
    </r>
    <r>
      <rPr>
        <b/>
        <sz val="8"/>
        <color theme="1"/>
        <rFont val="Calibri"/>
        <family val="2"/>
        <scheme val="minor"/>
      </rPr>
      <t>1</t>
    </r>
  </si>
  <si>
    <t>p</t>
  </si>
  <si>
    <t>Límite inferior</t>
  </si>
  <si>
    <t>Límite superior</t>
  </si>
  <si>
    <r>
      <t>Datos para Q</t>
    </r>
    <r>
      <rPr>
        <b/>
        <sz val="8"/>
        <color theme="1"/>
        <rFont val="Calibri"/>
        <family val="2"/>
        <scheme val="minor"/>
      </rPr>
      <t>3</t>
    </r>
  </si>
  <si>
    <t>Respuesta a)</t>
  </si>
  <si>
    <r>
      <t>Q</t>
    </r>
    <r>
      <rPr>
        <b/>
        <sz val="8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=</t>
    </r>
  </si>
  <si>
    <t>Datos para varianza</t>
  </si>
  <si>
    <t>X barra</t>
  </si>
  <si>
    <t>n</t>
  </si>
  <si>
    <t>Resultados incisco b)</t>
  </si>
  <si>
    <t>Desviación estandar</t>
  </si>
  <si>
    <t>s²=</t>
  </si>
  <si>
    <t>σ=</t>
  </si>
  <si>
    <r>
      <t>Marca de clase (y</t>
    </r>
    <r>
      <rPr>
        <b/>
        <sz val="8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</si>
  <si>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Σ w</t>
    </r>
    <r>
      <rPr>
        <b/>
        <sz val="8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x</t>
    </r>
    <r>
      <rPr>
        <b/>
        <sz val="8"/>
        <color theme="1"/>
        <rFont val="Calibri"/>
        <family val="2"/>
        <scheme val="minor"/>
      </rPr>
      <t>i</t>
    </r>
  </si>
  <si>
    <r>
      <rPr>
        <b/>
        <sz val="12"/>
        <color theme="1"/>
        <rFont val="Calibri"/>
        <family val="2"/>
        <scheme val="minor"/>
      </rPr>
      <t>Σ w</t>
    </r>
    <r>
      <rPr>
        <b/>
        <sz val="8"/>
        <color theme="1"/>
        <rFont val="Calibri"/>
        <family val="2"/>
        <scheme val="minor"/>
      </rPr>
      <t>i</t>
    </r>
  </si>
  <si>
    <t>X barra=</t>
  </si>
  <si>
    <r>
      <t>(y</t>
    </r>
    <r>
      <rPr>
        <b/>
        <sz val="8"/>
        <color rgb="FF000000"/>
        <rFont val="Calibri"/>
        <family val="2"/>
        <scheme val="minor"/>
      </rPr>
      <t>i</t>
    </r>
    <r>
      <rPr>
        <b/>
        <sz val="12"/>
        <color rgb="FF000000"/>
        <rFont val="Calibri"/>
        <family val="2"/>
        <scheme val="minor"/>
      </rPr>
      <t>-X barra)²*f</t>
    </r>
    <r>
      <rPr>
        <b/>
        <sz val="8"/>
        <color rgb="FF000000"/>
        <rFont val="Calibri"/>
        <family val="2"/>
        <scheme val="minor"/>
      </rPr>
      <t>i</t>
    </r>
  </si>
  <si>
    <r>
      <t>f</t>
    </r>
    <r>
      <rPr>
        <b/>
        <sz val="8"/>
        <color rgb="FF000000"/>
        <rFont val="Calibri"/>
        <family val="2"/>
        <scheme val="minor"/>
      </rPr>
      <t>i</t>
    </r>
  </si>
  <si>
    <t>Datos para X barra</t>
  </si>
  <si>
    <t>Respuesta c)</t>
  </si>
  <si>
    <t>b)</t>
  </si>
  <si>
    <t>c)</t>
  </si>
  <si>
    <t>Min</t>
  </si>
  <si>
    <t>Max</t>
  </si>
  <si>
    <t>Mediana</t>
  </si>
  <si>
    <r>
      <t>Q</t>
    </r>
    <r>
      <rPr>
        <b/>
        <sz val="8"/>
        <color theme="1"/>
        <rFont val="Calibri"/>
        <family val="2"/>
        <scheme val="minor"/>
      </rPr>
      <t>1</t>
    </r>
  </si>
  <si>
    <t>Posición de la mediana</t>
  </si>
  <si>
    <r>
      <t>Q</t>
    </r>
    <r>
      <rPr>
        <b/>
        <sz val="8"/>
        <color theme="1"/>
        <rFont val="Calibri"/>
        <family val="2"/>
        <scheme val="minor"/>
      </rPr>
      <t>3</t>
    </r>
  </si>
  <si>
    <t>Posicion del cuartil 1</t>
  </si>
  <si>
    <t>Posición del cuartil 3</t>
  </si>
  <si>
    <t>Y barra</t>
  </si>
  <si>
    <t>Numerador</t>
  </si>
  <si>
    <t>Denominador</t>
  </si>
  <si>
    <t>r=</t>
  </si>
  <si>
    <t>X=P</t>
  </si>
  <si>
    <t>Y=V</t>
  </si>
  <si>
    <r>
      <t>Σ x</t>
    </r>
    <r>
      <rPr>
        <b/>
        <sz val="8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y</t>
    </r>
    <r>
      <rPr>
        <b/>
        <sz val="8"/>
        <color theme="1"/>
        <rFont val="Calibri"/>
        <family val="2"/>
        <scheme val="minor"/>
      </rPr>
      <t>i</t>
    </r>
  </si>
  <si>
    <r>
      <t>Σ (x</t>
    </r>
    <r>
      <rPr>
        <b/>
        <sz val="8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-X barra)²</t>
    </r>
  </si>
  <si>
    <r>
      <t>Σ (y</t>
    </r>
    <r>
      <rPr>
        <b/>
        <sz val="8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-Y barra)²</t>
    </r>
  </si>
  <si>
    <t>Datos para el coeficiente de correlación lineal</t>
  </si>
  <si>
    <r>
      <t>Σ(y</t>
    </r>
    <r>
      <rPr>
        <b/>
        <sz val="8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-X barra)²*f</t>
    </r>
    <r>
      <rPr>
        <b/>
        <sz val="8"/>
        <color theme="1"/>
        <rFont val="Calibri"/>
        <family val="2"/>
        <scheme val="minor"/>
      </rPr>
      <t>i</t>
    </r>
  </si>
  <si>
    <t>Método manual</t>
  </si>
  <si>
    <t>Fórmula</t>
  </si>
  <si>
    <t>μ=</t>
  </si>
  <si>
    <t>Datos</t>
  </si>
  <si>
    <t>σ²=</t>
  </si>
  <si>
    <t>Datos por calcular</t>
  </si>
  <si>
    <t>Respuestas</t>
  </si>
  <si>
    <r>
      <t>x</t>
    </r>
    <r>
      <rPr>
        <b/>
        <sz val="8"/>
        <color theme="1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&lt;Q</t>
    </r>
    <r>
      <rPr>
        <b/>
        <sz val="8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-3(Q</t>
    </r>
    <r>
      <rPr>
        <b/>
        <sz val="8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-Q</t>
    </r>
    <r>
      <rPr>
        <b/>
        <sz val="8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)</t>
    </r>
  </si>
  <si>
    <r>
      <t xml:space="preserve"> x</t>
    </r>
    <r>
      <rPr>
        <b/>
        <sz val="8"/>
        <color theme="1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&gt;Q</t>
    </r>
    <r>
      <rPr>
        <b/>
        <sz val="8"/>
        <color theme="1"/>
        <rFont val="Calibri"/>
        <family val="2"/>
        <scheme val="minor"/>
      </rPr>
      <t>3+</t>
    </r>
    <r>
      <rPr>
        <b/>
        <sz val="12"/>
        <color theme="1"/>
        <rFont val="Calibri"/>
        <family val="2"/>
        <scheme val="minor"/>
      </rPr>
      <t>3(Q</t>
    </r>
    <r>
      <rPr>
        <b/>
        <sz val="8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-Q</t>
    </r>
    <r>
      <rPr>
        <b/>
        <sz val="8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)</t>
    </r>
  </si>
  <si>
    <r>
      <t>x</t>
    </r>
    <r>
      <rPr>
        <sz val="8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&lt;</t>
    </r>
  </si>
  <si>
    <r>
      <t>x</t>
    </r>
    <r>
      <rPr>
        <sz val="8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&gt;</t>
    </r>
  </si>
  <si>
    <r>
      <t>Q</t>
    </r>
    <r>
      <rPr>
        <b/>
        <sz val="8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-3(Q</t>
    </r>
    <r>
      <rPr>
        <b/>
        <sz val="8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-Q</t>
    </r>
    <r>
      <rPr>
        <b/>
        <sz val="8"/>
        <color theme="1"/>
        <rFont val="Calibri"/>
        <family val="2"/>
        <scheme val="minor"/>
      </rPr>
      <t>1)</t>
    </r>
  </si>
  <si>
    <r>
      <t>Q</t>
    </r>
    <r>
      <rPr>
        <b/>
        <sz val="8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+3(Q</t>
    </r>
    <r>
      <rPr>
        <b/>
        <sz val="8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-Q</t>
    </r>
    <r>
      <rPr>
        <b/>
        <sz val="8"/>
        <color theme="1"/>
        <rFont val="Calibri"/>
        <family val="2"/>
        <scheme val="minor"/>
      </rPr>
      <t>1)</t>
    </r>
  </si>
  <si>
    <t>El intervalo de las observaciones atípicas es:</t>
  </si>
  <si>
    <t>La cercanía del coeficiente de correlación lineal a +1 nos indica que existe una correlación lineal positiva entre los gastos y los niveles de venta y, por tanto, sí resulta conveniente aumentar los gastos en publicidad, ya que estos aumentos seran sucedidos por aumentos en las ventas.</t>
  </si>
  <si>
    <t>Es una distribucion con sezgo positivo. Observando la columna de %Fr (o el histograma que nos muestra %Fr) nos damos cuenta que son poco menos del 5% de visitantes que se quedan en el stand mas de 10 minutos, por lo tanto el stand no seria considerado exitoso.</t>
  </si>
  <si>
    <t>Rendimiento</t>
  </si>
  <si>
    <t>Análisis</t>
  </si>
  <si>
    <t>Eligiríamos los intrumentos financieros B por diversos motivos: primero, el promedio y la mediana de B se encuentra por encima de los de A (ambas curvas de frecuencia son simétricas, por lo tanto, podemos comparar más facilmente sus distintos valores); segundo, y mas definitivamente, podemos observar en los diagramas de caja y brazos que los rendimientos de los instrumentos B se encuentran, desde su extremo inferior hasta su extremo superior, dentro un lado de la mediana de A (esto no son indica que, en el área de rendimientos más altos, B posee cuando menos el 75% de sus valores mientras que A menos del 50%, basandonos en el RIC de B y la mediana de A); entre otras.</t>
  </si>
  <si>
    <r>
      <t>Q</t>
    </r>
    <r>
      <rPr>
        <b/>
        <sz val="8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=</t>
    </r>
  </si>
  <si>
    <t>s=</t>
  </si>
  <si>
    <t>Varianza muestral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</si>
</sst>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D3B45"/>
      <name val="Calibri Light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8"/>
      <color theme="1"/>
      <name val="Calibri"/>
      <family val="2"/>
      <scheme val="minor"/>
    </font>
    <font>
      <b/>
      <sz val="12"/>
      <color rgb="FF202124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1">
    <xf numFmtId="0" fontId="0" fillId="0" borderId="0" xfId="0"/>
    <xf numFmtId="0" fontId="9" fillId="0" borderId="0" xfId="0" applyFont="1" applyFill="1" applyBorder="1" applyAlignment="1">
      <alignment vertical="center" wrapText="1"/>
    </xf>
    <xf numFmtId="0" fontId="0" fillId="0" borderId="2" xfId="0" applyBorder="1"/>
    <xf numFmtId="0" fontId="10" fillId="0" borderId="0" xfId="0" applyFont="1"/>
    <xf numFmtId="0" fontId="10" fillId="0" borderId="2" xfId="0" applyFont="1" applyBorder="1"/>
    <xf numFmtId="0" fontId="0" fillId="0" borderId="6" xfId="0" applyBorder="1"/>
    <xf numFmtId="0" fontId="10" fillId="0" borderId="6" xfId="0" applyFont="1" applyBorder="1"/>
    <xf numFmtId="0" fontId="0" fillId="0" borderId="0" xfId="0" applyBorder="1"/>
    <xf numFmtId="0" fontId="10" fillId="0" borderId="0" xfId="0" applyFont="1" applyBorder="1"/>
    <xf numFmtId="0" fontId="0" fillId="0" borderId="7" xfId="0" applyBorder="1"/>
    <xf numFmtId="0" fontId="10" fillId="0" borderId="7" xfId="0" applyFont="1" applyBorder="1"/>
    <xf numFmtId="0" fontId="3" fillId="0" borderId="2" xfId="0" applyFont="1" applyBorder="1"/>
    <xf numFmtId="0" fontId="5" fillId="0" borderId="2" xfId="0" applyFont="1" applyBorder="1"/>
    <xf numFmtId="0" fontId="0" fillId="0" borderId="8" xfId="0" applyBorder="1"/>
    <xf numFmtId="0" fontId="10" fillId="0" borderId="3" xfId="0" applyFont="1" applyBorder="1"/>
    <xf numFmtId="0" fontId="3" fillId="0" borderId="0" xfId="0" applyFont="1"/>
    <xf numFmtId="0" fontId="5" fillId="0" borderId="0" xfId="0" applyFont="1"/>
    <xf numFmtId="0" fontId="5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6" xfId="0" applyFont="1" applyBorder="1"/>
    <xf numFmtId="0" fontId="7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5" fillId="4" borderId="2" xfId="0" applyFont="1" applyFill="1" applyBorder="1"/>
    <xf numFmtId="0" fontId="10" fillId="4" borderId="2" xfId="0" applyFont="1" applyFill="1" applyBorder="1"/>
    <xf numFmtId="0" fontId="14" fillId="4" borderId="2" xfId="0" applyFont="1" applyFill="1" applyBorder="1"/>
    <xf numFmtId="0" fontId="0" fillId="4" borderId="2" xfId="0" applyFill="1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6" fillId="0" borderId="8" xfId="0" applyFont="1" applyFill="1" applyBorder="1" applyAlignment="1">
      <alignment vertical="center" wrapText="1"/>
    </xf>
    <xf numFmtId="0" fontId="4" fillId="0" borderId="10" xfId="0" applyFont="1" applyBorder="1"/>
    <xf numFmtId="0" fontId="9" fillId="0" borderId="7" xfId="0" applyFont="1" applyFill="1" applyBorder="1" applyAlignment="1">
      <alignment vertical="center" wrapText="1"/>
    </xf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9" xfId="0" applyFont="1" applyBorder="1"/>
    <xf numFmtId="0" fontId="10" fillId="0" borderId="13" xfId="0" applyFont="1" applyBorder="1"/>
    <xf numFmtId="0" fontId="5" fillId="0" borderId="0" xfId="0" applyFont="1" applyFill="1" applyBorder="1"/>
    <xf numFmtId="0" fontId="10" fillId="0" borderId="0" xfId="0" applyFont="1" applyFill="1" applyBorder="1"/>
    <xf numFmtId="0" fontId="4" fillId="0" borderId="3" xfId="0" applyFont="1" applyBorder="1"/>
    <xf numFmtId="0" fontId="3" fillId="0" borderId="0" xfId="0" applyFont="1" applyBorder="1"/>
    <xf numFmtId="0" fontId="10" fillId="0" borderId="17" xfId="0" applyFont="1" applyBorder="1"/>
    <xf numFmtId="0" fontId="10" fillId="0" borderId="18" xfId="0" applyFont="1" applyBorder="1"/>
    <xf numFmtId="0" fontId="3" fillId="0" borderId="19" xfId="0" applyFont="1" applyBorder="1"/>
    <xf numFmtId="0" fontId="10" fillId="0" borderId="19" xfId="0" applyFont="1" applyBorder="1"/>
    <xf numFmtId="0" fontId="3" fillId="4" borderId="19" xfId="0" applyFont="1" applyFill="1" applyBorder="1"/>
    <xf numFmtId="0" fontId="0" fillId="0" borderId="17" xfId="0" applyBorder="1"/>
    <xf numFmtId="0" fontId="5" fillId="0" borderId="19" xfId="0" applyFont="1" applyBorder="1"/>
    <xf numFmtId="0" fontId="0" fillId="0" borderId="19" xfId="0" applyBorder="1"/>
    <xf numFmtId="0" fontId="5" fillId="4" borderId="19" xfId="0" applyFont="1" applyFill="1" applyBorder="1"/>
    <xf numFmtId="0" fontId="10" fillId="0" borderId="20" xfId="0" applyFont="1" applyBorder="1"/>
    <xf numFmtId="0" fontId="10" fillId="0" borderId="21" xfId="0" applyFont="1" applyBorder="1"/>
    <xf numFmtId="0" fontId="10" fillId="0" borderId="1" xfId="0" applyFont="1" applyBorder="1"/>
    <xf numFmtId="0" fontId="10" fillId="4" borderId="6" xfId="0" applyFont="1" applyFill="1" applyBorder="1"/>
    <xf numFmtId="0" fontId="0" fillId="0" borderId="18" xfId="0" applyBorder="1"/>
    <xf numFmtId="0" fontId="0" fillId="0" borderId="25" xfId="0" applyBorder="1"/>
    <xf numFmtId="0" fontId="5" fillId="4" borderId="26" xfId="0" applyFont="1" applyFill="1" applyBorder="1"/>
    <xf numFmtId="0" fontId="5" fillId="0" borderId="20" xfId="0" applyFont="1" applyFill="1" applyBorder="1"/>
    <xf numFmtId="0" fontId="10" fillId="0" borderId="21" xfId="0" applyFont="1" applyFill="1" applyBorder="1"/>
    <xf numFmtId="0" fontId="0" fillId="0" borderId="21" xfId="0" applyBorder="1"/>
    <xf numFmtId="10" fontId="8" fillId="0" borderId="2" xfId="1" applyNumberFormat="1" applyFont="1" applyBorder="1" applyAlignment="1">
      <alignment horizontal="center" vertical="center" wrapText="1"/>
    </xf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0" fillId="0" borderId="0" xfId="0" applyBorder="1" applyAlignment="1">
      <alignment wrapText="1"/>
    </xf>
    <xf numFmtId="0" fontId="0" fillId="0" borderId="20" xfId="0" applyBorder="1"/>
    <xf numFmtId="0" fontId="0" fillId="0" borderId="1" xfId="0" applyBorder="1"/>
    <xf numFmtId="0" fontId="5" fillId="5" borderId="2" xfId="0" applyFont="1" applyFill="1" applyBorder="1"/>
    <xf numFmtId="0" fontId="10" fillId="5" borderId="2" xfId="0" applyFont="1" applyFill="1" applyBorder="1"/>
    <xf numFmtId="0" fontId="10" fillId="0" borderId="25" xfId="0" applyFont="1" applyBorder="1"/>
    <xf numFmtId="0" fontId="10" fillId="0" borderId="23" xfId="0" applyFont="1" applyBorder="1"/>
    <xf numFmtId="0" fontId="5" fillId="0" borderId="2" xfId="0" applyFont="1" applyFill="1" applyBorder="1"/>
    <xf numFmtId="0" fontId="10" fillId="0" borderId="2" xfId="0" applyFont="1" applyFill="1" applyBorder="1"/>
    <xf numFmtId="2" fontId="10" fillId="0" borderId="0" xfId="0" applyNumberFormat="1" applyFont="1"/>
    <xf numFmtId="0" fontId="10" fillId="0" borderId="29" xfId="0" applyFont="1" applyBorder="1"/>
    <xf numFmtId="0" fontId="16" fillId="0" borderId="2" xfId="0" applyFont="1" applyBorder="1"/>
    <xf numFmtId="164" fontId="10" fillId="0" borderId="2" xfId="0" applyNumberFormat="1" applyFont="1" applyBorder="1"/>
    <xf numFmtId="0" fontId="5" fillId="0" borderId="0" xfId="0" applyFont="1" applyBorder="1"/>
    <xf numFmtId="0" fontId="5" fillId="0" borderId="10" xfId="0" applyFont="1" applyBorder="1"/>
    <xf numFmtId="2" fontId="10" fillId="0" borderId="13" xfId="0" applyNumberFormat="1" applyFont="1" applyBorder="1"/>
    <xf numFmtId="0" fontId="10" fillId="0" borderId="5" xfId="0" applyFont="1" applyBorder="1"/>
    <xf numFmtId="0" fontId="5" fillId="0" borderId="29" xfId="0" applyFont="1" applyBorder="1" applyAlignment="1">
      <alignment horizontal="center"/>
    </xf>
    <xf numFmtId="0" fontId="10" fillId="0" borderId="28" xfId="0" applyFont="1" applyBorder="1"/>
    <xf numFmtId="0" fontId="10" fillId="0" borderId="30" xfId="0" applyFont="1" applyBorder="1"/>
    <xf numFmtId="0" fontId="10" fillId="0" borderId="31" xfId="0" applyFont="1" applyBorder="1"/>
    <xf numFmtId="0" fontId="10" fillId="0" borderId="0" xfId="0" applyFont="1" applyAlignment="1">
      <alignment vertical="center" wrapText="1"/>
    </xf>
    <xf numFmtId="0" fontId="5" fillId="0" borderId="0" xfId="0" applyFont="1" applyFill="1" applyAlignment="1"/>
    <xf numFmtId="0" fontId="5" fillId="0" borderId="18" xfId="0" applyFont="1" applyFill="1" applyBorder="1" applyAlignment="1"/>
    <xf numFmtId="0" fontId="10" fillId="6" borderId="2" xfId="0" applyFont="1" applyFill="1" applyBorder="1"/>
    <xf numFmtId="0" fontId="5" fillId="0" borderId="29" xfId="0" applyFont="1" applyBorder="1" applyAlignment="1"/>
    <xf numFmtId="0" fontId="5" fillId="0" borderId="3" xfId="0" applyFont="1" applyBorder="1" applyAlignment="1"/>
    <xf numFmtId="0" fontId="5" fillId="0" borderId="28" xfId="0" applyFont="1" applyBorder="1"/>
    <xf numFmtId="0" fontId="5" fillId="0" borderId="22" xfId="0" applyFont="1" applyBorder="1"/>
    <xf numFmtId="0" fontId="10" fillId="5" borderId="32" xfId="0" applyFont="1" applyFill="1" applyBorder="1"/>
    <xf numFmtId="2" fontId="10" fillId="5" borderId="18" xfId="0" applyNumberFormat="1" applyFont="1" applyFill="1" applyBorder="1"/>
    <xf numFmtId="0" fontId="5" fillId="0" borderId="33" xfId="0" applyFont="1" applyBorder="1"/>
    <xf numFmtId="0" fontId="10" fillId="5" borderId="34" xfId="0" applyFont="1" applyFill="1" applyBorder="1"/>
    <xf numFmtId="0" fontId="5" fillId="5" borderId="2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0" borderId="17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5" fillId="5" borderId="17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7" fillId="6" borderId="18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'Ejercicio 2'!$D$3:$D$11</c:f>
              <c:strCache>
                <c:ptCount val="9"/>
                <c:pt idx="0">
                  <c:v>[0,2]</c:v>
                </c:pt>
                <c:pt idx="1">
                  <c:v>(2,4]</c:v>
                </c:pt>
                <c:pt idx="2">
                  <c:v>(4,6]</c:v>
                </c:pt>
                <c:pt idx="3">
                  <c:v>(6,8]</c:v>
                </c:pt>
                <c:pt idx="4">
                  <c:v>(8,10]</c:v>
                </c:pt>
                <c:pt idx="5">
                  <c:v>(10,12]</c:v>
                </c:pt>
                <c:pt idx="6">
                  <c:v>(12,14]</c:v>
                </c:pt>
                <c:pt idx="7">
                  <c:v>(14,16]</c:v>
                </c:pt>
                <c:pt idx="8">
                  <c:v>(16,18]</c:v>
                </c:pt>
              </c:strCache>
            </c:strRef>
          </c:cat>
          <c:val>
            <c:numRef>
              <c:f>'Ejercicio 2'!$F$3:$F$11</c:f>
              <c:numCache>
                <c:formatCode>General</c:formatCode>
                <c:ptCount val="9"/>
                <c:pt idx="0">
                  <c:v>25</c:v>
                </c:pt>
                <c:pt idx="1">
                  <c:v>42</c:v>
                </c:pt>
                <c:pt idx="2">
                  <c:v>29</c:v>
                </c:pt>
                <c:pt idx="3">
                  <c:v>20</c:v>
                </c:pt>
                <c:pt idx="4">
                  <c:v>18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A-40D9-B16D-3920D7691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714288"/>
        <c:axId val="573714616"/>
      </c:barChart>
      <c:catAx>
        <c:axId val="5737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3714616"/>
        <c:crosses val="autoZero"/>
        <c:auto val="1"/>
        <c:lblAlgn val="ctr"/>
        <c:lblOffset val="100"/>
        <c:noMultiLvlLbl val="0"/>
      </c:catAx>
      <c:valAx>
        <c:axId val="5737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371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  <a:r>
              <a:rPr lang="es-MX" baseline="0"/>
              <a:t> %Fr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'Ejercicio 2'!$D$3:$D$11</c:f>
              <c:strCache>
                <c:ptCount val="9"/>
                <c:pt idx="0">
                  <c:v>[0,2]</c:v>
                </c:pt>
                <c:pt idx="1">
                  <c:v>(2,4]</c:v>
                </c:pt>
                <c:pt idx="2">
                  <c:v>(4,6]</c:v>
                </c:pt>
                <c:pt idx="3">
                  <c:v>(6,8]</c:v>
                </c:pt>
                <c:pt idx="4">
                  <c:v>(8,10]</c:v>
                </c:pt>
                <c:pt idx="5">
                  <c:v>(10,12]</c:v>
                </c:pt>
                <c:pt idx="6">
                  <c:v>(12,14]</c:v>
                </c:pt>
                <c:pt idx="7">
                  <c:v>(14,16]</c:v>
                </c:pt>
                <c:pt idx="8">
                  <c:v>(16,18]</c:v>
                </c:pt>
              </c:strCache>
            </c:strRef>
          </c:cat>
          <c:val>
            <c:numRef>
              <c:f>'Ejercicio 2'!$I$3:$I$11</c:f>
              <c:numCache>
                <c:formatCode>0.00%</c:formatCode>
                <c:ptCount val="9"/>
                <c:pt idx="0">
                  <c:v>0.17241379310344829</c:v>
                </c:pt>
                <c:pt idx="1">
                  <c:v>0.46206896551724136</c:v>
                </c:pt>
                <c:pt idx="2">
                  <c:v>0.66206896551724137</c:v>
                </c:pt>
                <c:pt idx="3">
                  <c:v>0.8</c:v>
                </c:pt>
                <c:pt idx="4">
                  <c:v>0.92413793103448272</c:v>
                </c:pt>
                <c:pt idx="5">
                  <c:v>0.95862068965517244</c:v>
                </c:pt>
                <c:pt idx="6">
                  <c:v>0.96551724137931039</c:v>
                </c:pt>
                <c:pt idx="7">
                  <c:v>0.97931034482758617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B-42FE-922F-EEAFBBEB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705104"/>
        <c:axId val="573707072"/>
      </c:barChart>
      <c:catAx>
        <c:axId val="5737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3707072"/>
        <c:crosses val="autoZero"/>
        <c:auto val="1"/>
        <c:lblAlgn val="ctr"/>
        <c:lblOffset val="100"/>
        <c:noMultiLvlLbl val="0"/>
      </c:catAx>
      <c:valAx>
        <c:axId val="573707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737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</a:t>
          </a:r>
        </a:p>
      </cx:txPr>
    </cx:title>
    <cx:plotArea>
      <cx:plotAreaRegion>
        <cx:series layoutId="boxWhisker" uniqueId="{DDA7E333-FAD1-4DB6-821A-90A0DF95ED8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>
          <cx:spPr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</cx:majorGridlines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8.png"/><Relationship Id="rId1" Type="http://schemas.openxmlformats.org/officeDocument/2006/relationships/image" Target="../media/image3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37032</xdr:colOff>
      <xdr:row>0</xdr:row>
      <xdr:rowOff>86574</xdr:rowOff>
    </xdr:from>
    <xdr:to>
      <xdr:col>6</xdr:col>
      <xdr:colOff>442562</xdr:colOff>
      <xdr:row>11</xdr:row>
      <xdr:rowOff>9078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85545D-3117-45E1-8DD7-BA771C499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32" y="86574"/>
          <a:ext cx="6109324" cy="2122779"/>
        </a:xfrm>
        <a:prstGeom prst="rect">
          <a:avLst/>
        </a:prstGeom>
      </xdr:spPr>
    </xdr:pic>
    <xdr:clientData/>
  </xdr:twoCellAnchor>
  <xdr:twoCellAnchor editAs="oneCell">
    <xdr:from>
      <xdr:col>0</xdr:col>
      <xdr:colOff>450274</xdr:colOff>
      <xdr:row>24</xdr:row>
      <xdr:rowOff>7909</xdr:rowOff>
    </xdr:from>
    <xdr:to>
      <xdr:col>7</xdr:col>
      <xdr:colOff>109004</xdr:colOff>
      <xdr:row>28</xdr:row>
      <xdr:rowOff>56813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D6608DF-1DA8-4A30-B4C5-01EE18B42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274" y="4995545"/>
          <a:ext cx="6303818" cy="880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394701</xdr:colOff>
      <xdr:row>35</xdr:row>
      <xdr:rowOff>68356</xdr:rowOff>
    </xdr:from>
    <xdr:to>
      <xdr:col>5</xdr:col>
      <xdr:colOff>775607</xdr:colOff>
      <xdr:row>38</xdr:row>
      <xdr:rowOff>137695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AE5AE15E-0259-4992-8DF3-0C4F7368E0BE}"/>
                </a:ext>
              </a:extLst>
            </xdr:cNvPr>
            <xdr:cNvSpPr txBox="1"/>
          </xdr:nvSpPr>
          <xdr:spPr>
            <a:xfrm>
              <a:off x="4667344" y="8191820"/>
              <a:ext cx="2299513" cy="681661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MX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grow m:val="on"/>
                            <m:subHide m:val="on"/>
                            <m:supHide m:val="on"/>
                            <m:ctrlPr>
                              <a:rPr lang="es-MX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MX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MX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s-MX">
                                            <a:latin typeface="Cambria Math" panose="02040503050406030204" pitchFamily="18" charset="0"/>
                                          </a:rPr>
                                          <m:t>y</m:t>
                                        </m:r>
                                      </m:e>
                                      <m:sub>
                                        <m:r>
                                          <m:rPr>
                                            <m:sty m:val="p"/>
                                          </m:rPr>
                                          <a:rPr lang="es-MX">
                                            <a:latin typeface="Cambria Math" panose="02040503050406030204" pitchFamily="18" charset="0"/>
                                          </a:rPr>
                                          <m:t>i</m:t>
                                        </m:r>
                                      </m:sub>
                                    </m:sSub>
                                    <m:r>
                                      <a:rPr lang="es-MX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s-MX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s-MX" i="1">
                                            <a:latin typeface="Cambria Math" panose="02040503050406030204" pitchFamily="18" charset="0"/>
                                          </a:rPr>
                                          <m:t>𝑋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s-MX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s-MX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MX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MX"/>
            </a:p>
          </xdr:txBody>
        </xdr:sp>
      </mc:Choice>
      <mc:Fallback xmlns="">
        <xdr:sp macro="" textlink="">
          <xdr:nvSpPr>
            <xdr:cNvPr id="4" name="CuadroTexto 4">
              <a:extLst>
                <a:ext uri="{FF2B5EF4-FFF2-40B4-BE49-F238E27FC236}">
                  <a16:creationId xmlns:a16="http://schemas.microsoft.com/office/drawing/2014/main" id="{AE5AE15E-0259-4992-8DF3-0C4F7368E0BE}"/>
                </a:ext>
              </a:extLst>
            </xdr:cNvPr>
            <xdr:cNvSpPr txBox="1"/>
          </xdr:nvSpPr>
          <xdr:spPr>
            <a:xfrm>
              <a:off x="4667344" y="8191820"/>
              <a:ext cx="2299513" cy="681661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𝑠^2=(∑128▒〖(y_i−𝑋 ̅ )^2∗𝑓_𝑖 〗)/𝑛</a:t>
              </a:r>
              <a:endParaRPr lang="es-MX"/>
            </a:p>
          </xdr:txBody>
        </xdr:sp>
      </mc:Fallback>
    </mc:AlternateContent>
    <xdr:clientData/>
  </xdr:twoCellAnchor>
  <xdr:twoCellAnchor>
    <xdr:from>
      <xdr:col>7</xdr:col>
      <xdr:colOff>316818</xdr:colOff>
      <xdr:row>19</xdr:row>
      <xdr:rowOff>178785</xdr:rowOff>
    </xdr:from>
    <xdr:to>
      <xdr:col>10</xdr:col>
      <xdr:colOff>124283</xdr:colOff>
      <xdr:row>23</xdr:row>
      <xdr:rowOff>27507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5">
              <a:extLst>
                <a:ext uri="{FF2B5EF4-FFF2-40B4-BE49-F238E27FC236}">
                  <a16:creationId xmlns:a16="http://schemas.microsoft.com/office/drawing/2014/main" id="{AB39F65F-400A-40E2-BBA2-E89454C03FC6}"/>
                </a:ext>
              </a:extLst>
            </xdr:cNvPr>
            <xdr:cNvSpPr txBox="1"/>
          </xdr:nvSpPr>
          <xdr:spPr>
            <a:xfrm>
              <a:off x="6741863" y="5097149"/>
              <a:ext cx="2855465" cy="679994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s-MX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s-MX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MX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MX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b="0" i="1">
                        <a:latin typeface="Cambria Math" panose="02040503050406030204" pitchFamily="18" charset="0"/>
                      </a:rPr>
                      <m:t>𝐴</m:t>
                    </m:r>
                    <m:d>
                      <m:dPr>
                        <m:ctrlPr>
                          <a:rPr lang="es-MX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b="0" i="1">
                                <a:latin typeface="Cambria Math" panose="02040503050406030204" pitchFamily="18" charset="0"/>
                              </a:rPr>
                              <m:t>𝑝𝑁</m:t>
                            </m:r>
                            <m:r>
                              <a:rPr lang="es-MX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MX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MX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MX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MX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s-MX"/>
            </a:p>
          </xdr:txBody>
        </xdr:sp>
      </mc:Choice>
      <mc:Fallback xmlns="">
        <xdr:sp macro="" textlink="">
          <xdr:nvSpPr>
            <xdr:cNvPr id="5" name="CuadroTexto 5">
              <a:extLst>
                <a:ext uri="{FF2B5EF4-FFF2-40B4-BE49-F238E27FC236}">
                  <a16:creationId xmlns:a16="http://schemas.microsoft.com/office/drawing/2014/main" id="{AB39F65F-400A-40E2-BBA2-E89454C03FC6}"/>
                </a:ext>
              </a:extLst>
            </xdr:cNvPr>
            <xdr:cNvSpPr txBox="1"/>
          </xdr:nvSpPr>
          <xdr:spPr>
            <a:xfrm>
              <a:off x="6741863" y="5097149"/>
              <a:ext cx="2855465" cy="679994"/>
            </a:xfrm>
            <a:prstGeom prst="rect">
              <a:avLst/>
            </a:prstGeom>
            <a:solidFill>
              <a:sysClr val="window" lastClr="FFFFFF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b="0" i="0">
                  <a:latin typeface="Cambria Math" panose="02040503050406030204" pitchFamily="18" charset="0"/>
                </a:rPr>
                <a:t>𝑄_𝑝=𝐿_𝑖+𝐴((𝑝𝑁−𝐹_(𝑖−1))/(𝐹_𝑖−𝐹_(𝑖−1) ))</a:t>
              </a:r>
              <a:endParaRPr lang="es-MX"/>
            </a:p>
          </xdr:txBody>
        </xdr:sp>
      </mc:Fallback>
    </mc:AlternateContent>
    <xdr:clientData/>
  </xdr:twoCellAnchor>
  <xdr:twoCellAnchor editAs="oneCell">
    <xdr:from>
      <xdr:col>7</xdr:col>
      <xdr:colOff>519086</xdr:colOff>
      <xdr:row>16</xdr:row>
      <xdr:rowOff>105316</xdr:rowOff>
    </xdr:from>
    <xdr:to>
      <xdr:col>9</xdr:col>
      <xdr:colOff>690543</xdr:colOff>
      <xdr:row>19</xdr:row>
      <xdr:rowOff>92361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5C4FFC5-E103-4B41-999F-6571AF6187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4131" y="4400225"/>
          <a:ext cx="2279327" cy="610500"/>
        </a:xfrm>
        <a:prstGeom prst="rect">
          <a:avLst/>
        </a:prstGeom>
      </xdr:spPr>
    </xdr:pic>
    <xdr:clientData/>
  </xdr:twoCellAnchor>
  <xdr:twoCellAnchor editAs="oneCell">
    <xdr:from>
      <xdr:col>4</xdr:col>
      <xdr:colOff>389048</xdr:colOff>
      <xdr:row>31</xdr:row>
      <xdr:rowOff>94246</xdr:rowOff>
    </xdr:from>
    <xdr:to>
      <xdr:col>5</xdr:col>
      <xdr:colOff>359378</xdr:colOff>
      <xdr:row>34</xdr:row>
      <xdr:rowOff>197925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DD65907-2F79-4D78-9403-CF972C24C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6639" y="6657837"/>
          <a:ext cx="1886463" cy="727133"/>
        </a:xfrm>
        <a:prstGeom prst="rect">
          <a:avLst/>
        </a:prstGeom>
      </xdr:spPr>
    </xdr:pic>
    <xdr:clientData/>
  </xdr:twoCellAnchor>
  <xdr:twoCellAnchor>
    <xdr:from>
      <xdr:col>0</xdr:col>
      <xdr:colOff>371105</xdr:colOff>
      <xdr:row>47</xdr:row>
      <xdr:rowOff>119991</xdr:rowOff>
    </xdr:from>
    <xdr:to>
      <xdr:col>3</xdr:col>
      <xdr:colOff>136071</xdr:colOff>
      <xdr:row>49</xdr:row>
      <xdr:rowOff>2028264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859591B-652D-4B0E-A26A-839634627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306562</xdr:colOff>
      <xdr:row>49</xdr:row>
      <xdr:rowOff>2143049</xdr:rowOff>
    </xdr:from>
    <xdr:to>
      <xdr:col>3</xdr:col>
      <xdr:colOff>129667</xdr:colOff>
      <xdr:row>61</xdr:row>
      <xdr:rowOff>59233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FB7951E-457A-4243-9F0F-0958AC3C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13607</xdr:rowOff>
    </xdr:from>
    <xdr:to>
      <xdr:col>9</xdr:col>
      <xdr:colOff>216487</xdr:colOff>
      <xdr:row>0</xdr:row>
      <xdr:rowOff>1413977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6F5B4F-A61C-4B50-8341-C4A6F7C85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607"/>
          <a:ext cx="10707594" cy="1400370"/>
        </a:xfrm>
        <a:prstGeom prst="rect">
          <a:avLst/>
        </a:prstGeom>
      </xdr:spPr>
    </xdr:pic>
    <xdr:clientData/>
  </xdr:twoCellAnchor>
  <xdr:twoCellAnchor editAs="oneCell">
    <xdr:from>
      <xdr:col>0</xdr:col>
      <xdr:colOff>734787</xdr:colOff>
      <xdr:row>0</xdr:row>
      <xdr:rowOff>1354912</xdr:rowOff>
    </xdr:from>
    <xdr:to>
      <xdr:col>5</xdr:col>
      <xdr:colOff>163286</xdr:colOff>
      <xdr:row>0</xdr:row>
      <xdr:rowOff>2302576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6D44154-2E49-4D9A-9D1F-A8578A89A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4787" y="1354912"/>
          <a:ext cx="5619749" cy="947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1696841</xdr:colOff>
      <xdr:row>3</xdr:row>
      <xdr:rowOff>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65C9B1-03DD-44DA-8BE8-161EBAF30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64541" cy="6001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806824</xdr:colOff>
      <xdr:row>4</xdr:row>
      <xdr:rowOff>34637</xdr:rowOff>
    </xdr:from>
    <xdr:to>
      <xdr:col>10</xdr:col>
      <xdr:colOff>749434</xdr:colOff>
      <xdr:row>7</xdr:row>
      <xdr:rowOff>28886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743998-870D-4AF9-8B79-935D6998A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3506" y="2164773"/>
          <a:ext cx="2280564" cy="617704"/>
        </a:xfrm>
        <a:prstGeom prst="rect">
          <a:avLst/>
        </a:prstGeom>
      </xdr:spPr>
    </xdr:pic>
    <xdr:clientData/>
  </xdr:twoCellAnchor>
  <xdr:twoCellAnchor editAs="oneCell">
    <xdr:from>
      <xdr:col>7</xdr:col>
      <xdr:colOff>522767</xdr:colOff>
      <xdr:row>10</xdr:row>
      <xdr:rowOff>51955</xdr:rowOff>
    </xdr:from>
    <xdr:to>
      <xdr:col>8</xdr:col>
      <xdr:colOff>1316181</xdr:colOff>
      <xdr:row>35</xdr:row>
      <xdr:rowOff>121228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0EBA45-4129-4D01-A4F5-9CE4024100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86" t="6617" r="1014" b="10714"/>
        <a:stretch/>
      </xdr:blipFill>
      <xdr:spPr bwMode="auto">
        <a:xfrm>
          <a:off x="7432722" y="3429000"/>
          <a:ext cx="3010141" cy="10252364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  <a:effectLst>
          <a:softEdge rad="1270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307653</xdr:colOff>
      <xdr:row>14</xdr:row>
      <xdr:rowOff>121227</xdr:rowOff>
    </xdr:from>
    <xdr:to>
      <xdr:col>6</xdr:col>
      <xdr:colOff>725326</xdr:colOff>
      <xdr:row>32</xdr:row>
      <xdr:rowOff>103909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8094D9E-4457-480A-9338-124B4F54E4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8953" y="4299527"/>
              <a:ext cx="3427573" cy="8656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34636</xdr:colOff>
      <xdr:row>0</xdr:row>
      <xdr:rowOff>86590</xdr:rowOff>
    </xdr:from>
    <xdr:to>
      <xdr:col>8</xdr:col>
      <xdr:colOff>1490099</xdr:colOff>
      <xdr:row>0</xdr:row>
      <xdr:rowOff>1439329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9BC2DEB-9469-498C-9BFE-08A9BB744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36" y="86590"/>
          <a:ext cx="10593278" cy="1352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3BD0-F8BD-4C97-9194-768639D63446}">
  <dimension ref="A1:J224"/>
  <sheetViews>
    <sheetView tabSelected="1" zoomScale="165" zoomScaleNormal="85" workbookViewId="0">
      <selection activeCell="F22" sqref="F22"/>
    </sheetView>
  </sheetViews>
  <sheetFormatPr baseColWidth="10" defaultRowHeight="15" x14ac:dyDescent="0.2"/>
  <cols>
    <col min="1" max="1" width="25.33203125" customWidth="1"/>
    <col min="6" max="6" width="14.5" bestFit="1" customWidth="1"/>
    <col min="7" max="7" width="14.1640625" bestFit="1" customWidth="1"/>
    <col min="8" max="8" width="15" bestFit="1" customWidth="1"/>
    <col min="16" max="17" width="13.5" bestFit="1" customWidth="1"/>
    <col min="18" max="18" width="12.1640625" bestFit="1" customWidth="1"/>
  </cols>
  <sheetData>
    <row r="1" spans="1:10" s="3" customFormat="1" ht="16" x14ac:dyDescent="0.2"/>
    <row r="2" spans="1:10" s="3" customFormat="1" ht="16" x14ac:dyDescent="0.2"/>
    <row r="3" spans="1:10" s="3" customFormat="1" ht="16" x14ac:dyDescent="0.2"/>
    <row r="4" spans="1:10" s="3" customFormat="1" ht="16" x14ac:dyDescent="0.2"/>
    <row r="5" spans="1:10" s="3" customFormat="1" ht="16" x14ac:dyDescent="0.2"/>
    <row r="6" spans="1:10" s="3" customFormat="1" ht="16" x14ac:dyDescent="0.2"/>
    <row r="7" spans="1:10" s="3" customFormat="1" ht="16" x14ac:dyDescent="0.2"/>
    <row r="8" spans="1:10" s="3" customFormat="1" ht="16" x14ac:dyDescent="0.2"/>
    <row r="9" spans="1:10" s="3" customFormat="1" ht="16" x14ac:dyDescent="0.2"/>
    <row r="10" spans="1:10" s="3" customFormat="1" ht="16" x14ac:dyDescent="0.2"/>
    <row r="11" spans="1:10" s="3" customFormat="1" ht="16" x14ac:dyDescent="0.2"/>
    <row r="12" spans="1:10" s="3" customFormat="1" ht="16" x14ac:dyDescent="0.2"/>
    <row r="13" spans="1:10" s="3" customFormat="1" ht="16" x14ac:dyDescent="0.2"/>
    <row r="14" spans="1:10" s="3" customFormat="1" ht="16" x14ac:dyDescent="0.2"/>
    <row r="15" spans="1:10" s="3" customFormat="1" ht="17" thickBot="1" x14ac:dyDescent="0.25"/>
    <row r="16" spans="1:10" s="3" customFormat="1" ht="16" x14ac:dyDescent="0.2">
      <c r="A16" s="68"/>
      <c r="B16" s="69"/>
      <c r="C16" s="69"/>
      <c r="D16" s="69"/>
      <c r="E16" s="69"/>
      <c r="F16" s="69"/>
      <c r="G16" s="69"/>
      <c r="H16" s="69"/>
      <c r="I16" s="69"/>
      <c r="J16" s="90" t="s">
        <v>57</v>
      </c>
    </row>
    <row r="17" spans="1:10" s="3" customFormat="1" ht="17" thickBot="1" x14ac:dyDescent="0.25">
      <c r="A17" s="107" t="s">
        <v>14</v>
      </c>
      <c r="B17" s="108"/>
      <c r="C17" s="108"/>
      <c r="D17" s="108"/>
      <c r="E17" s="108"/>
      <c r="F17" s="108"/>
      <c r="G17" s="108"/>
      <c r="H17" s="109"/>
      <c r="I17" s="8"/>
      <c r="J17" s="91" t="s">
        <v>58</v>
      </c>
    </row>
    <row r="18" spans="1:10" s="3" customFormat="1" ht="16" x14ac:dyDescent="0.2">
      <c r="A18" s="104" t="s">
        <v>62</v>
      </c>
      <c r="B18" s="105"/>
      <c r="C18" s="105"/>
      <c r="D18" s="105"/>
      <c r="E18" s="105"/>
      <c r="F18" s="105"/>
      <c r="G18" s="105"/>
      <c r="H18" s="106"/>
      <c r="I18" s="8"/>
      <c r="J18" s="49"/>
    </row>
    <row r="19" spans="1:10" s="3" customFormat="1" ht="16" x14ac:dyDescent="0.2">
      <c r="A19" s="54" t="s">
        <v>59</v>
      </c>
      <c r="B19" s="12" t="s">
        <v>29</v>
      </c>
      <c r="C19" s="12" t="s">
        <v>53</v>
      </c>
      <c r="D19" s="12" t="s">
        <v>30</v>
      </c>
      <c r="E19" s="12" t="s">
        <v>60</v>
      </c>
      <c r="F19" s="12" t="s">
        <v>61</v>
      </c>
      <c r="G19" s="12" t="s">
        <v>54</v>
      </c>
      <c r="H19" s="12" t="s">
        <v>55</v>
      </c>
      <c r="I19" s="8"/>
      <c r="J19" s="49"/>
    </row>
    <row r="20" spans="1:10" s="3" customFormat="1" ht="16" x14ac:dyDescent="0.2">
      <c r="A20" s="51">
        <v>5361.06</v>
      </c>
      <c r="B20" s="4">
        <f>46.71/7</f>
        <v>6.6728571428571426</v>
      </c>
      <c r="C20" s="4">
        <f>63.55/7</f>
        <v>9.0785714285714274</v>
      </c>
      <c r="D20" s="4">
        <v>7</v>
      </c>
      <c r="E20" s="4">
        <v>1976.23</v>
      </c>
      <c r="F20" s="4">
        <v>14654.78</v>
      </c>
      <c r="G20" s="4">
        <f>$A$20-($D$20*$B$20*$C$20)</f>
        <v>4936.9999285714293</v>
      </c>
      <c r="H20" s="4">
        <f>SQRT(E20*F20)</f>
        <v>5381.5625871488292</v>
      </c>
      <c r="I20" s="8"/>
      <c r="J20" s="49"/>
    </row>
    <row r="21" spans="1:10" s="3" customFormat="1" ht="16" x14ac:dyDescent="0.2">
      <c r="A21" s="48"/>
      <c r="B21" s="8"/>
      <c r="C21" s="8"/>
      <c r="D21" s="8"/>
      <c r="E21" s="8"/>
      <c r="F21" s="8"/>
      <c r="G21" s="8"/>
      <c r="H21" s="8"/>
      <c r="I21" s="8"/>
      <c r="J21" s="49"/>
    </row>
    <row r="22" spans="1:10" s="3" customFormat="1" ht="16" x14ac:dyDescent="0.2">
      <c r="A22" s="74" t="s">
        <v>56</v>
      </c>
      <c r="B22" s="75">
        <f>$G$20/$H$20</f>
        <v>0.91739152869112484</v>
      </c>
      <c r="C22" s="8"/>
      <c r="D22" s="8"/>
      <c r="E22" s="8"/>
      <c r="F22" s="8"/>
      <c r="G22" s="8"/>
      <c r="H22" s="8"/>
      <c r="I22" s="8"/>
      <c r="J22" s="49"/>
    </row>
    <row r="23" spans="1:10" s="3" customFormat="1" ht="16" x14ac:dyDescent="0.2">
      <c r="A23" s="48"/>
      <c r="B23" s="8"/>
      <c r="C23" s="8"/>
      <c r="D23" s="8"/>
      <c r="E23" s="8"/>
      <c r="F23" s="8"/>
      <c r="G23" s="8"/>
      <c r="H23" s="8"/>
      <c r="I23" s="8"/>
      <c r="J23" s="49"/>
    </row>
    <row r="24" spans="1:10" s="3" customFormat="1" ht="16" x14ac:dyDescent="0.2">
      <c r="A24" s="76"/>
      <c r="B24" s="10"/>
      <c r="C24" s="10"/>
      <c r="D24" s="10"/>
      <c r="E24" s="10"/>
      <c r="F24" s="10"/>
      <c r="G24" s="10"/>
      <c r="H24" s="10"/>
      <c r="I24" s="25"/>
      <c r="J24" s="49"/>
    </row>
    <row r="25" spans="1:10" s="3" customFormat="1" ht="16" x14ac:dyDescent="0.2">
      <c r="A25" s="48"/>
      <c r="B25" s="8"/>
      <c r="C25" s="8"/>
      <c r="D25" s="8"/>
      <c r="E25" s="8"/>
      <c r="F25" s="8"/>
      <c r="G25" s="8"/>
      <c r="H25" s="8"/>
      <c r="I25" s="40"/>
      <c r="J25" s="49"/>
    </row>
    <row r="26" spans="1:10" s="3" customFormat="1" ht="16" x14ac:dyDescent="0.2">
      <c r="A26" s="48"/>
      <c r="B26" s="8"/>
      <c r="C26" s="8"/>
      <c r="D26" s="8"/>
      <c r="E26" s="8"/>
      <c r="F26" s="8"/>
      <c r="G26" s="8"/>
      <c r="H26" s="8"/>
      <c r="I26" s="40"/>
      <c r="J26" s="49"/>
    </row>
    <row r="27" spans="1:10" s="3" customFormat="1" ht="16" x14ac:dyDescent="0.2">
      <c r="A27" s="48"/>
      <c r="B27" s="8"/>
      <c r="C27" s="8"/>
      <c r="D27" s="8"/>
      <c r="E27" s="8"/>
      <c r="F27" s="8"/>
      <c r="G27" s="8"/>
      <c r="H27" s="8"/>
      <c r="I27" s="40"/>
      <c r="J27" s="49"/>
    </row>
    <row r="28" spans="1:10" s="3" customFormat="1" ht="16" x14ac:dyDescent="0.2">
      <c r="A28" s="48"/>
      <c r="B28" s="8"/>
      <c r="C28" s="8"/>
      <c r="D28" s="8"/>
      <c r="E28" s="8"/>
      <c r="F28" s="8"/>
      <c r="G28" s="8"/>
      <c r="H28" s="8"/>
      <c r="I28" s="40"/>
      <c r="J28" s="49"/>
    </row>
    <row r="29" spans="1:10" s="3" customFormat="1" ht="16" x14ac:dyDescent="0.2">
      <c r="A29" s="77"/>
      <c r="B29" s="42"/>
      <c r="C29" s="42"/>
      <c r="D29" s="42"/>
      <c r="E29" s="42"/>
      <c r="F29" s="42"/>
      <c r="G29" s="42"/>
      <c r="H29" s="42"/>
      <c r="I29" s="43"/>
      <c r="J29" s="49"/>
    </row>
    <row r="30" spans="1:10" s="3" customFormat="1" ht="17" thickBot="1" x14ac:dyDescent="0.25">
      <c r="A30" s="57"/>
      <c r="B30" s="58"/>
      <c r="C30" s="58"/>
      <c r="D30" s="58"/>
      <c r="E30" s="58"/>
      <c r="F30" s="58"/>
      <c r="G30" s="58"/>
      <c r="H30" s="58"/>
      <c r="I30" s="58"/>
      <c r="J30" s="59"/>
    </row>
    <row r="31" spans="1:10" s="3" customFormat="1" ht="16" x14ac:dyDescent="0.2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s="3" customFormat="1" ht="17" thickBo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s="3" customFormat="1" ht="16" x14ac:dyDescent="0.2">
      <c r="A33" s="68"/>
      <c r="B33" s="69"/>
      <c r="C33" s="69"/>
      <c r="D33" s="69"/>
      <c r="E33" s="69"/>
      <c r="F33" s="69"/>
      <c r="G33" s="70"/>
    </row>
    <row r="34" spans="1:10" s="3" customFormat="1" ht="16" x14ac:dyDescent="0.2">
      <c r="A34" s="112" t="s">
        <v>43</v>
      </c>
      <c r="B34" s="113"/>
      <c r="C34" s="113"/>
      <c r="D34" s="113"/>
      <c r="E34" s="113"/>
      <c r="F34" s="113"/>
      <c r="G34" s="94"/>
      <c r="H34" s="93"/>
      <c r="I34" s="93"/>
      <c r="J34" s="93"/>
    </row>
    <row r="35" spans="1:10" s="3" customFormat="1" ht="77.25" customHeight="1" x14ac:dyDescent="0.2">
      <c r="A35" s="110" t="s">
        <v>78</v>
      </c>
      <c r="B35" s="111"/>
      <c r="C35" s="111"/>
      <c r="D35" s="111"/>
      <c r="E35" s="111"/>
      <c r="F35" s="111"/>
      <c r="G35" s="49"/>
    </row>
    <row r="36" spans="1:10" s="3" customFormat="1" ht="17" thickBot="1" x14ac:dyDescent="0.25">
      <c r="A36" s="57"/>
      <c r="B36" s="58"/>
      <c r="C36" s="58"/>
      <c r="D36" s="58"/>
      <c r="E36" s="58"/>
      <c r="F36" s="58"/>
      <c r="G36" s="59"/>
    </row>
    <row r="37" spans="1:10" s="3" customFormat="1" ht="16" x14ac:dyDescent="0.2"/>
    <row r="38" spans="1:10" s="3" customFormat="1" ht="16" x14ac:dyDescent="0.2"/>
    <row r="39" spans="1:10" s="3" customFormat="1" ht="16" x14ac:dyDescent="0.2"/>
    <row r="40" spans="1:10" s="3" customFormat="1" ht="16" x14ac:dyDescent="0.2"/>
    <row r="41" spans="1:10" s="3" customFormat="1" ht="16" x14ac:dyDescent="0.2"/>
    <row r="42" spans="1:10" s="3" customFormat="1" ht="16" x14ac:dyDescent="0.2"/>
    <row r="43" spans="1:10" s="3" customFormat="1" ht="16" x14ac:dyDescent="0.2"/>
    <row r="44" spans="1:10" s="3" customFormat="1" ht="16" x14ac:dyDescent="0.2"/>
    <row r="45" spans="1:10" s="3" customFormat="1" ht="16" x14ac:dyDescent="0.2"/>
    <row r="46" spans="1:10" s="3" customFormat="1" ht="16" x14ac:dyDescent="0.2"/>
    <row r="47" spans="1:10" s="3" customFormat="1" ht="16" x14ac:dyDescent="0.2"/>
    <row r="48" spans="1:10" s="3" customFormat="1" ht="16" x14ac:dyDescent="0.2"/>
    <row r="49" s="3" customFormat="1" ht="16" x14ac:dyDescent="0.2"/>
    <row r="50" s="3" customFormat="1" ht="16" x14ac:dyDescent="0.2"/>
    <row r="51" s="3" customFormat="1" ht="16" x14ac:dyDescent="0.2"/>
    <row r="52" s="3" customFormat="1" ht="16" x14ac:dyDescent="0.2"/>
    <row r="53" s="3" customFormat="1" ht="16" x14ac:dyDescent="0.2"/>
    <row r="54" s="3" customFormat="1" ht="16" x14ac:dyDescent="0.2"/>
    <row r="55" s="3" customFormat="1" ht="16" x14ac:dyDescent="0.2"/>
    <row r="56" s="3" customFormat="1" ht="16" x14ac:dyDescent="0.2"/>
    <row r="57" s="3" customFormat="1" ht="16" x14ac:dyDescent="0.2"/>
    <row r="58" s="3" customFormat="1" ht="16" x14ac:dyDescent="0.2"/>
    <row r="59" s="3" customFormat="1" ht="16" x14ac:dyDescent="0.2"/>
    <row r="60" s="3" customFormat="1" ht="16" x14ac:dyDescent="0.2"/>
    <row r="61" s="3" customFormat="1" ht="16" x14ac:dyDescent="0.2"/>
    <row r="62" s="3" customFormat="1" ht="16" x14ac:dyDescent="0.2"/>
    <row r="63" s="3" customFormat="1" ht="16" x14ac:dyDescent="0.2"/>
    <row r="64" s="3" customFormat="1" ht="16" x14ac:dyDescent="0.2"/>
    <row r="65" s="3" customFormat="1" ht="16" x14ac:dyDescent="0.2"/>
    <row r="66" s="3" customFormat="1" ht="16" x14ac:dyDescent="0.2"/>
    <row r="67" s="3" customFormat="1" ht="16" x14ac:dyDescent="0.2"/>
    <row r="68" s="3" customFormat="1" ht="16" x14ac:dyDescent="0.2"/>
    <row r="69" s="3" customFormat="1" ht="16" x14ac:dyDescent="0.2"/>
    <row r="70" s="3" customFormat="1" ht="16" x14ac:dyDescent="0.2"/>
    <row r="71" s="3" customFormat="1" ht="16" x14ac:dyDescent="0.2"/>
    <row r="72" s="3" customFormat="1" ht="16" x14ac:dyDescent="0.2"/>
    <row r="73" s="3" customFormat="1" ht="16" x14ac:dyDescent="0.2"/>
    <row r="74" s="3" customFormat="1" ht="16" x14ac:dyDescent="0.2"/>
    <row r="75" s="3" customFormat="1" ht="16" x14ac:dyDescent="0.2"/>
    <row r="76" s="3" customFormat="1" ht="16" x14ac:dyDescent="0.2"/>
    <row r="77" s="3" customFormat="1" ht="16" x14ac:dyDescent="0.2"/>
    <row r="78" s="3" customFormat="1" ht="16" x14ac:dyDescent="0.2"/>
    <row r="79" s="3" customFormat="1" ht="16" x14ac:dyDescent="0.2"/>
    <row r="80" s="3" customFormat="1" ht="16" x14ac:dyDescent="0.2"/>
    <row r="81" s="3" customFormat="1" ht="16" x14ac:dyDescent="0.2"/>
    <row r="82" s="3" customFormat="1" ht="16" x14ac:dyDescent="0.2"/>
    <row r="83" s="3" customFormat="1" ht="16" x14ac:dyDescent="0.2"/>
    <row r="84" s="3" customFormat="1" ht="16" x14ac:dyDescent="0.2"/>
    <row r="85" s="3" customFormat="1" ht="16" x14ac:dyDescent="0.2"/>
    <row r="86" s="3" customFormat="1" ht="16" x14ac:dyDescent="0.2"/>
    <row r="87" s="3" customFormat="1" ht="16" x14ac:dyDescent="0.2"/>
    <row r="88" s="3" customFormat="1" ht="16" x14ac:dyDescent="0.2"/>
    <row r="89" s="3" customFormat="1" ht="16" x14ac:dyDescent="0.2"/>
    <row r="90" s="3" customFormat="1" ht="16" x14ac:dyDescent="0.2"/>
    <row r="91" s="3" customFormat="1" ht="16" x14ac:dyDescent="0.2"/>
    <row r="92" s="3" customFormat="1" ht="16" x14ac:dyDescent="0.2"/>
    <row r="93" s="3" customFormat="1" ht="16" x14ac:dyDescent="0.2"/>
    <row r="94" s="3" customFormat="1" ht="16" x14ac:dyDescent="0.2"/>
    <row r="95" s="3" customFormat="1" ht="16" x14ac:dyDescent="0.2"/>
    <row r="96" s="3" customFormat="1" ht="16" x14ac:dyDescent="0.2"/>
    <row r="97" s="3" customFormat="1" ht="16" x14ac:dyDescent="0.2"/>
    <row r="98" s="3" customFormat="1" ht="16" x14ac:dyDescent="0.2"/>
    <row r="99" s="3" customFormat="1" ht="16" x14ac:dyDescent="0.2"/>
    <row r="100" s="3" customFormat="1" ht="16" x14ac:dyDescent="0.2"/>
    <row r="101" s="3" customFormat="1" ht="16" x14ac:dyDescent="0.2"/>
    <row r="102" s="3" customFormat="1" ht="16" x14ac:dyDescent="0.2"/>
    <row r="103" s="3" customFormat="1" ht="16" x14ac:dyDescent="0.2"/>
    <row r="104" s="3" customFormat="1" ht="16" x14ac:dyDescent="0.2"/>
    <row r="105" s="3" customFormat="1" ht="16" x14ac:dyDescent="0.2"/>
    <row r="106" s="3" customFormat="1" ht="16" x14ac:dyDescent="0.2"/>
    <row r="107" s="3" customFormat="1" ht="16" x14ac:dyDescent="0.2"/>
    <row r="108" s="3" customFormat="1" ht="16" x14ac:dyDescent="0.2"/>
    <row r="109" s="3" customFormat="1" ht="16" x14ac:dyDescent="0.2"/>
    <row r="110" s="3" customFormat="1" ht="16" x14ac:dyDescent="0.2"/>
    <row r="111" s="3" customFormat="1" ht="16" x14ac:dyDescent="0.2"/>
    <row r="112" s="3" customFormat="1" ht="16" x14ac:dyDescent="0.2"/>
    <row r="113" s="3" customFormat="1" ht="16" x14ac:dyDescent="0.2"/>
    <row r="114" s="3" customFormat="1" ht="16" x14ac:dyDescent="0.2"/>
    <row r="115" s="3" customFormat="1" ht="16" x14ac:dyDescent="0.2"/>
    <row r="116" s="3" customFormat="1" ht="16" x14ac:dyDescent="0.2"/>
    <row r="117" s="3" customFormat="1" ht="16" x14ac:dyDescent="0.2"/>
    <row r="118" s="3" customFormat="1" ht="16" x14ac:dyDescent="0.2"/>
    <row r="119" s="3" customFormat="1" ht="16" x14ac:dyDescent="0.2"/>
    <row r="120" s="3" customFormat="1" ht="16" x14ac:dyDescent="0.2"/>
    <row r="121" s="3" customFormat="1" ht="16" x14ac:dyDescent="0.2"/>
    <row r="122" s="3" customFormat="1" ht="16" x14ac:dyDescent="0.2"/>
    <row r="123" s="3" customFormat="1" ht="16" x14ac:dyDescent="0.2"/>
    <row r="124" s="3" customFormat="1" ht="16" x14ac:dyDescent="0.2"/>
    <row r="125" s="3" customFormat="1" ht="16" x14ac:dyDescent="0.2"/>
    <row r="126" s="3" customFormat="1" ht="16" x14ac:dyDescent="0.2"/>
    <row r="127" s="3" customFormat="1" ht="16" x14ac:dyDescent="0.2"/>
    <row r="128" s="3" customFormat="1" ht="16" x14ac:dyDescent="0.2"/>
    <row r="129" s="3" customFormat="1" ht="16" x14ac:dyDescent="0.2"/>
    <row r="130" s="3" customFormat="1" ht="16" x14ac:dyDescent="0.2"/>
    <row r="131" s="3" customFormat="1" ht="16" x14ac:dyDescent="0.2"/>
    <row r="132" s="3" customFormat="1" ht="16" x14ac:dyDescent="0.2"/>
    <row r="133" s="3" customFormat="1" ht="16" x14ac:dyDescent="0.2"/>
    <row r="134" s="3" customFormat="1" ht="16" x14ac:dyDescent="0.2"/>
    <row r="135" s="3" customFormat="1" ht="16" x14ac:dyDescent="0.2"/>
    <row r="136" s="3" customFormat="1" ht="16" x14ac:dyDescent="0.2"/>
    <row r="137" s="3" customFormat="1" ht="16" x14ac:dyDescent="0.2"/>
    <row r="138" s="3" customFormat="1" ht="16" x14ac:dyDescent="0.2"/>
    <row r="139" s="3" customFormat="1" ht="16" x14ac:dyDescent="0.2"/>
    <row r="140" s="3" customFormat="1" ht="16" x14ac:dyDescent="0.2"/>
    <row r="141" s="3" customFormat="1" ht="16" x14ac:dyDescent="0.2"/>
    <row r="142" s="3" customFormat="1" ht="16" x14ac:dyDescent="0.2"/>
    <row r="143" s="3" customFormat="1" ht="16" x14ac:dyDescent="0.2"/>
    <row r="144" s="3" customFormat="1" ht="16" x14ac:dyDescent="0.2"/>
    <row r="145" s="3" customFormat="1" ht="16" x14ac:dyDescent="0.2"/>
    <row r="146" s="3" customFormat="1" ht="16" x14ac:dyDescent="0.2"/>
    <row r="147" s="3" customFormat="1" ht="16" x14ac:dyDescent="0.2"/>
    <row r="148" s="3" customFormat="1" ht="16" x14ac:dyDescent="0.2"/>
    <row r="149" s="3" customFormat="1" ht="16" x14ac:dyDescent="0.2"/>
    <row r="150" s="3" customFormat="1" ht="16" x14ac:dyDescent="0.2"/>
    <row r="151" s="3" customFormat="1" ht="16" x14ac:dyDescent="0.2"/>
    <row r="152" s="3" customFormat="1" ht="16" x14ac:dyDescent="0.2"/>
    <row r="153" s="3" customFormat="1" ht="16" x14ac:dyDescent="0.2"/>
    <row r="154" s="3" customFormat="1" ht="16" x14ac:dyDescent="0.2"/>
    <row r="155" s="3" customFormat="1" ht="16" x14ac:dyDescent="0.2"/>
    <row r="156" s="3" customFormat="1" ht="16" x14ac:dyDescent="0.2"/>
    <row r="157" s="3" customFormat="1" ht="16" x14ac:dyDescent="0.2"/>
    <row r="158" s="3" customFormat="1" ht="16" x14ac:dyDescent="0.2"/>
    <row r="159" s="3" customFormat="1" ht="16" x14ac:dyDescent="0.2"/>
    <row r="160" s="3" customFormat="1" ht="16" x14ac:dyDescent="0.2"/>
    <row r="161" s="3" customFormat="1" ht="16" x14ac:dyDescent="0.2"/>
    <row r="162" s="3" customFormat="1" ht="16" x14ac:dyDescent="0.2"/>
    <row r="163" s="3" customFormat="1" ht="16" x14ac:dyDescent="0.2"/>
    <row r="164" s="3" customFormat="1" ht="16" x14ac:dyDescent="0.2"/>
    <row r="165" s="3" customFormat="1" ht="16" x14ac:dyDescent="0.2"/>
    <row r="166" s="3" customFormat="1" ht="16" x14ac:dyDescent="0.2"/>
    <row r="167" s="3" customFormat="1" ht="16" x14ac:dyDescent="0.2"/>
    <row r="168" s="3" customFormat="1" ht="16" x14ac:dyDescent="0.2"/>
    <row r="169" s="3" customFormat="1" ht="16" x14ac:dyDescent="0.2"/>
    <row r="170" s="3" customFormat="1" ht="16" x14ac:dyDescent="0.2"/>
    <row r="171" s="3" customFormat="1" ht="16" x14ac:dyDescent="0.2"/>
    <row r="172" s="3" customFormat="1" ht="16" x14ac:dyDescent="0.2"/>
    <row r="173" s="3" customFormat="1" ht="16" x14ac:dyDescent="0.2"/>
    <row r="174" s="3" customFormat="1" ht="16" x14ac:dyDescent="0.2"/>
    <row r="175" s="3" customFormat="1" ht="16" x14ac:dyDescent="0.2"/>
    <row r="176" s="3" customFormat="1" ht="16" x14ac:dyDescent="0.2"/>
    <row r="177" s="3" customFormat="1" ht="16" x14ac:dyDescent="0.2"/>
    <row r="178" s="3" customFormat="1" ht="16" x14ac:dyDescent="0.2"/>
    <row r="179" s="3" customFormat="1" ht="16" x14ac:dyDescent="0.2"/>
    <row r="180" s="3" customFormat="1" ht="16" x14ac:dyDescent="0.2"/>
    <row r="181" s="3" customFormat="1" ht="16" x14ac:dyDescent="0.2"/>
    <row r="182" s="3" customFormat="1" ht="16" x14ac:dyDescent="0.2"/>
    <row r="183" s="3" customFormat="1" ht="16" x14ac:dyDescent="0.2"/>
    <row r="184" s="3" customFormat="1" ht="16" x14ac:dyDescent="0.2"/>
    <row r="185" s="3" customFormat="1" ht="16" x14ac:dyDescent="0.2"/>
    <row r="186" s="3" customFormat="1" ht="16" x14ac:dyDescent="0.2"/>
    <row r="187" s="3" customFormat="1" ht="16" x14ac:dyDescent="0.2"/>
    <row r="188" s="3" customFormat="1" ht="16" x14ac:dyDescent="0.2"/>
    <row r="189" s="3" customFormat="1" ht="16" x14ac:dyDescent="0.2"/>
    <row r="190" s="3" customFormat="1" ht="16" x14ac:dyDescent="0.2"/>
    <row r="191" s="3" customFormat="1" ht="16" x14ac:dyDescent="0.2"/>
    <row r="192" s="3" customFormat="1" ht="16" x14ac:dyDescent="0.2"/>
    <row r="193" s="3" customFormat="1" ht="16" x14ac:dyDescent="0.2"/>
    <row r="194" s="3" customFormat="1" ht="16" x14ac:dyDescent="0.2"/>
    <row r="195" s="3" customFormat="1" ht="16" x14ac:dyDescent="0.2"/>
    <row r="196" s="3" customFormat="1" ht="16" x14ac:dyDescent="0.2"/>
    <row r="197" s="3" customFormat="1" ht="16" x14ac:dyDescent="0.2"/>
    <row r="198" s="3" customFormat="1" ht="16" x14ac:dyDescent="0.2"/>
    <row r="199" s="3" customFormat="1" ht="16" x14ac:dyDescent="0.2"/>
    <row r="200" s="3" customFormat="1" ht="16" x14ac:dyDescent="0.2"/>
    <row r="201" s="3" customFormat="1" ht="16" x14ac:dyDescent="0.2"/>
    <row r="202" s="3" customFormat="1" ht="16" x14ac:dyDescent="0.2"/>
    <row r="203" s="3" customFormat="1" ht="16" x14ac:dyDescent="0.2"/>
    <row r="204" s="3" customFormat="1" ht="16" x14ac:dyDescent="0.2"/>
    <row r="205" s="3" customFormat="1" ht="16" x14ac:dyDescent="0.2"/>
    <row r="206" s="3" customFormat="1" ht="16" x14ac:dyDescent="0.2"/>
    <row r="207" s="3" customFormat="1" ht="16" x14ac:dyDescent="0.2"/>
    <row r="208" s="3" customFormat="1" ht="16" x14ac:dyDescent="0.2"/>
    <row r="209" spans="1:10" s="3" customFormat="1" ht="16" x14ac:dyDescent="0.2"/>
    <row r="210" spans="1:10" s="3" customFormat="1" ht="16" x14ac:dyDescent="0.2"/>
    <row r="211" spans="1:10" s="3" customFormat="1" ht="16" x14ac:dyDescent="0.2"/>
    <row r="212" spans="1:10" s="3" customFormat="1" ht="16" x14ac:dyDescent="0.2"/>
    <row r="213" spans="1:10" s="3" customFormat="1" ht="16" x14ac:dyDescent="0.2"/>
    <row r="214" spans="1:10" s="3" customFormat="1" ht="16" x14ac:dyDescent="0.2"/>
    <row r="215" spans="1:10" s="3" customFormat="1" ht="16" x14ac:dyDescent="0.2"/>
    <row r="216" spans="1:10" s="3" customFormat="1" ht="16" x14ac:dyDescent="0.2"/>
    <row r="217" spans="1:10" s="3" customFormat="1" ht="16" x14ac:dyDescent="0.2"/>
    <row r="218" spans="1:10" s="3" customFormat="1" ht="16" x14ac:dyDescent="0.2"/>
    <row r="219" spans="1:10" s="3" customFormat="1" ht="16" x14ac:dyDescent="0.2"/>
    <row r="220" spans="1:10" ht="1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ht="1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ht="16" x14ac:dyDescent="0.2">
      <c r="A222" s="3"/>
      <c r="B222" s="3"/>
      <c r="C222" s="3"/>
      <c r="D222" s="3"/>
      <c r="E222" s="3"/>
      <c r="F222" s="3"/>
      <c r="G222" s="3"/>
      <c r="H222" s="3"/>
    </row>
    <row r="223" spans="1:10" ht="16" x14ac:dyDescent="0.2">
      <c r="A223" s="3"/>
      <c r="B223" s="3"/>
      <c r="C223" s="3"/>
      <c r="D223" s="3"/>
      <c r="E223" s="3"/>
      <c r="F223" s="3"/>
      <c r="G223" s="3"/>
      <c r="H223" s="3"/>
    </row>
    <row r="224" spans="1:10" ht="16" x14ac:dyDescent="0.2">
      <c r="A224" s="3"/>
      <c r="B224" s="3"/>
      <c r="C224" s="3"/>
      <c r="D224" s="3"/>
      <c r="E224" s="3"/>
      <c r="F224" s="3"/>
      <c r="G224" s="3"/>
      <c r="H224" s="3"/>
    </row>
  </sheetData>
  <mergeCells count="4">
    <mergeCell ref="A18:H18"/>
    <mergeCell ref="A17:H17"/>
    <mergeCell ref="A35:F35"/>
    <mergeCell ref="A34:F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5A10-42B6-4908-8A19-7251EC650A9D}">
  <dimension ref="A1:R63"/>
  <sheetViews>
    <sheetView topLeftCell="A28" zoomScale="125" zoomScaleNormal="70" workbookViewId="0">
      <selection activeCell="D35" sqref="D35"/>
    </sheetView>
  </sheetViews>
  <sheetFormatPr baseColWidth="10" defaultRowHeight="15" x14ac:dyDescent="0.2"/>
  <cols>
    <col min="1" max="1" width="30.6640625" customWidth="1"/>
    <col min="2" max="2" width="11.83203125" customWidth="1"/>
    <col min="3" max="3" width="11.33203125" customWidth="1"/>
    <col min="4" max="4" width="10.33203125" customWidth="1"/>
    <col min="5" max="5" width="28.6640625" customWidth="1"/>
    <col min="6" max="6" width="19" customWidth="1"/>
    <col min="7" max="7" width="13.83203125" bestFit="1" customWidth="1"/>
    <col min="8" max="8" width="13.6640625" customWidth="1"/>
    <col min="9" max="9" width="17.83203125" bestFit="1" customWidth="1"/>
    <col min="10" max="10" width="18.33203125" customWidth="1"/>
    <col min="13" max="13" width="21.5" bestFit="1" customWidth="1"/>
    <col min="15" max="15" width="16" customWidth="1"/>
    <col min="25" max="25" width="14.5" bestFit="1" customWidth="1"/>
  </cols>
  <sheetData>
    <row r="1" spans="1:18" ht="200.25" customHeight="1" x14ac:dyDescent="0.2">
      <c r="A1" s="114"/>
      <c r="B1" s="114"/>
      <c r="C1" s="114"/>
      <c r="D1" s="114"/>
      <c r="E1" s="114"/>
      <c r="F1" s="114"/>
      <c r="G1" s="114"/>
      <c r="H1" s="114"/>
      <c r="I1" s="114"/>
      <c r="J1" s="114"/>
    </row>
    <row r="2" spans="1:18" ht="34" x14ac:dyDescent="0.2">
      <c r="A2" s="17" t="s">
        <v>22</v>
      </c>
      <c r="B2" s="17" t="s">
        <v>23</v>
      </c>
      <c r="C2" s="17" t="s">
        <v>24</v>
      </c>
      <c r="D2" s="17" t="s">
        <v>0</v>
      </c>
      <c r="E2" s="17" t="s">
        <v>35</v>
      </c>
      <c r="F2" s="18" t="s">
        <v>40</v>
      </c>
      <c r="G2" s="18" t="s">
        <v>1</v>
      </c>
      <c r="H2" s="18" t="s">
        <v>2</v>
      </c>
      <c r="I2" s="18" t="s">
        <v>3</v>
      </c>
      <c r="J2" s="18" t="s">
        <v>39</v>
      </c>
      <c r="L2" s="15"/>
      <c r="P2" s="3"/>
      <c r="Q2" s="3"/>
      <c r="R2" s="3"/>
    </row>
    <row r="3" spans="1:18" ht="17" x14ac:dyDescent="0.2">
      <c r="A3" s="12">
        <v>1</v>
      </c>
      <c r="B3" s="4">
        <v>0</v>
      </c>
      <c r="C3" s="4">
        <v>2</v>
      </c>
      <c r="D3" s="19" t="s">
        <v>4</v>
      </c>
      <c r="E3" s="4">
        <f>($C3+$B3)/2</f>
        <v>1</v>
      </c>
      <c r="F3" s="20">
        <v>25</v>
      </c>
      <c r="G3" s="21">
        <f t="shared" ref="G3:G11" si="0">$F3/$F$12</f>
        <v>0.17241379310344829</v>
      </c>
      <c r="H3" s="21">
        <f>F3</f>
        <v>25</v>
      </c>
      <c r="I3" s="67">
        <f>$H3/$F$12</f>
        <v>0.17241379310344829</v>
      </c>
      <c r="J3" s="2">
        <f>(($E3-$U$5)^2)*$F3</f>
        <v>25</v>
      </c>
      <c r="P3" s="16"/>
      <c r="Q3" s="16"/>
      <c r="R3" s="3"/>
    </row>
    <row r="4" spans="1:18" ht="17" x14ac:dyDescent="0.2">
      <c r="A4" s="12">
        <v>2</v>
      </c>
      <c r="B4" s="4">
        <v>2</v>
      </c>
      <c r="C4" s="4">
        <v>4</v>
      </c>
      <c r="D4" s="19" t="s">
        <v>5</v>
      </c>
      <c r="E4" s="4">
        <f t="shared" ref="E4:E11" si="1">($C4+$B4)/2</f>
        <v>3</v>
      </c>
      <c r="F4" s="20">
        <v>42</v>
      </c>
      <c r="G4" s="21">
        <f t="shared" si="0"/>
        <v>0.28965517241379313</v>
      </c>
      <c r="H4" s="21">
        <f t="shared" ref="H4:H11" si="2">$H3+$F4</f>
        <v>67</v>
      </c>
      <c r="I4" s="67">
        <f t="shared" ref="I4:I11" si="3">$H4/$F$12</f>
        <v>0.46206896551724136</v>
      </c>
      <c r="J4" s="2">
        <f t="shared" ref="J4:J11" si="4">(($E4-$U$5)^2)*$F4</f>
        <v>378</v>
      </c>
      <c r="Q4" s="3"/>
      <c r="R4" s="16"/>
    </row>
    <row r="5" spans="1:18" ht="17" x14ac:dyDescent="0.2">
      <c r="A5" s="12">
        <v>3</v>
      </c>
      <c r="B5" s="4">
        <v>4</v>
      </c>
      <c r="C5" s="4">
        <v>6</v>
      </c>
      <c r="D5" s="19" t="s">
        <v>6</v>
      </c>
      <c r="E5" s="4">
        <f t="shared" si="1"/>
        <v>5</v>
      </c>
      <c r="F5" s="20">
        <v>29</v>
      </c>
      <c r="G5" s="21">
        <f t="shared" si="0"/>
        <v>0.2</v>
      </c>
      <c r="H5" s="21">
        <f t="shared" si="2"/>
        <v>96</v>
      </c>
      <c r="I5" s="67">
        <f t="shared" si="3"/>
        <v>0.66206896551724137</v>
      </c>
      <c r="J5" s="2">
        <f t="shared" si="4"/>
        <v>725</v>
      </c>
      <c r="Q5" s="3"/>
      <c r="R5" s="3"/>
    </row>
    <row r="6" spans="1:18" ht="17" x14ac:dyDescent="0.2">
      <c r="A6" s="12">
        <v>4</v>
      </c>
      <c r="B6" s="4">
        <v>6</v>
      </c>
      <c r="C6" s="4">
        <v>8</v>
      </c>
      <c r="D6" s="19" t="s">
        <v>7</v>
      </c>
      <c r="E6" s="4">
        <f t="shared" si="1"/>
        <v>7</v>
      </c>
      <c r="F6" s="20">
        <v>20</v>
      </c>
      <c r="G6" s="21">
        <f t="shared" si="0"/>
        <v>0.13793103448275862</v>
      </c>
      <c r="H6" s="21">
        <f t="shared" si="2"/>
        <v>116</v>
      </c>
      <c r="I6" s="67">
        <f t="shared" si="3"/>
        <v>0.8</v>
      </c>
      <c r="J6" s="2">
        <f t="shared" si="4"/>
        <v>980</v>
      </c>
      <c r="Q6" s="15"/>
      <c r="R6" s="3"/>
    </row>
    <row r="7" spans="1:18" ht="17" x14ac:dyDescent="0.2">
      <c r="A7" s="12">
        <v>5</v>
      </c>
      <c r="B7" s="4">
        <v>8</v>
      </c>
      <c r="C7" s="4">
        <v>10</v>
      </c>
      <c r="D7" s="19" t="s">
        <v>8</v>
      </c>
      <c r="E7" s="4">
        <f t="shared" si="1"/>
        <v>9</v>
      </c>
      <c r="F7" s="20">
        <v>18</v>
      </c>
      <c r="G7" s="21">
        <f t="shared" si="0"/>
        <v>0.12413793103448276</v>
      </c>
      <c r="H7" s="21">
        <f t="shared" si="2"/>
        <v>134</v>
      </c>
      <c r="I7" s="67">
        <f t="shared" si="3"/>
        <v>0.92413793103448272</v>
      </c>
      <c r="J7" s="2">
        <f t="shared" si="4"/>
        <v>1458</v>
      </c>
      <c r="P7" s="3"/>
      <c r="Q7" s="3"/>
      <c r="R7" s="3"/>
    </row>
    <row r="8" spans="1:18" ht="17" x14ac:dyDescent="0.2">
      <c r="A8" s="12">
        <v>6</v>
      </c>
      <c r="B8" s="4">
        <v>10</v>
      </c>
      <c r="C8" s="4">
        <v>12</v>
      </c>
      <c r="D8" s="19" t="s">
        <v>9</v>
      </c>
      <c r="E8" s="4">
        <f t="shared" si="1"/>
        <v>11</v>
      </c>
      <c r="F8" s="20">
        <v>5</v>
      </c>
      <c r="G8" s="21">
        <f t="shared" si="0"/>
        <v>3.4482758620689655E-2</v>
      </c>
      <c r="H8" s="21">
        <f t="shared" si="2"/>
        <v>139</v>
      </c>
      <c r="I8" s="67">
        <f t="shared" si="3"/>
        <v>0.95862068965517244</v>
      </c>
      <c r="J8" s="2">
        <f t="shared" si="4"/>
        <v>605</v>
      </c>
      <c r="P8" s="3"/>
      <c r="Q8" s="3"/>
      <c r="R8" s="3"/>
    </row>
    <row r="9" spans="1:18" ht="17" x14ac:dyDescent="0.2">
      <c r="A9" s="12">
        <v>7</v>
      </c>
      <c r="B9" s="4">
        <v>12</v>
      </c>
      <c r="C9" s="4">
        <v>14</v>
      </c>
      <c r="D9" s="19" t="s">
        <v>10</v>
      </c>
      <c r="E9" s="4">
        <f t="shared" si="1"/>
        <v>13</v>
      </c>
      <c r="F9" s="20">
        <v>1</v>
      </c>
      <c r="G9" s="21">
        <f t="shared" si="0"/>
        <v>6.8965517241379309E-3</v>
      </c>
      <c r="H9" s="21">
        <f t="shared" si="2"/>
        <v>140</v>
      </c>
      <c r="I9" s="67">
        <f t="shared" si="3"/>
        <v>0.96551724137931039</v>
      </c>
      <c r="J9" s="2">
        <f t="shared" si="4"/>
        <v>169</v>
      </c>
      <c r="P9" s="3"/>
      <c r="Q9" s="3"/>
      <c r="R9" s="3"/>
    </row>
    <row r="10" spans="1:18" ht="17" x14ac:dyDescent="0.2">
      <c r="A10" s="12">
        <v>8</v>
      </c>
      <c r="B10" s="4">
        <v>14</v>
      </c>
      <c r="C10" s="4">
        <v>16</v>
      </c>
      <c r="D10" s="19" t="s">
        <v>11</v>
      </c>
      <c r="E10" s="4">
        <f t="shared" si="1"/>
        <v>15</v>
      </c>
      <c r="F10" s="20">
        <v>2</v>
      </c>
      <c r="G10" s="21">
        <f t="shared" si="0"/>
        <v>1.3793103448275862E-2</v>
      </c>
      <c r="H10" s="21">
        <f t="shared" si="2"/>
        <v>142</v>
      </c>
      <c r="I10" s="67">
        <f t="shared" si="3"/>
        <v>0.97931034482758617</v>
      </c>
      <c r="J10" s="2">
        <f t="shared" si="4"/>
        <v>450</v>
      </c>
      <c r="P10" s="3"/>
      <c r="Q10" s="3"/>
      <c r="R10" s="3"/>
    </row>
    <row r="11" spans="1:18" ht="17" x14ac:dyDescent="0.2">
      <c r="A11" s="22">
        <v>9</v>
      </c>
      <c r="B11" s="6">
        <v>16</v>
      </c>
      <c r="C11" s="6">
        <v>18</v>
      </c>
      <c r="D11" s="23" t="s">
        <v>12</v>
      </c>
      <c r="E11" s="4">
        <f t="shared" si="1"/>
        <v>17</v>
      </c>
      <c r="F11" s="24">
        <v>3</v>
      </c>
      <c r="G11" s="21">
        <f t="shared" si="0"/>
        <v>2.0689655172413793E-2</v>
      </c>
      <c r="H11" s="21">
        <f t="shared" si="2"/>
        <v>145</v>
      </c>
      <c r="I11" s="67">
        <f t="shared" si="3"/>
        <v>1</v>
      </c>
      <c r="J11" s="2">
        <f t="shared" si="4"/>
        <v>867</v>
      </c>
      <c r="P11" s="3"/>
      <c r="Q11" s="3"/>
      <c r="R11" s="3"/>
    </row>
    <row r="12" spans="1:18" ht="17" x14ac:dyDescent="0.2">
      <c r="A12" s="10"/>
      <c r="B12" s="10"/>
      <c r="C12" s="25"/>
      <c r="D12" s="36" t="s">
        <v>13</v>
      </c>
      <c r="E12" s="3"/>
      <c r="F12" s="6">
        <f>SUM(F$3:F$11)</f>
        <v>145</v>
      </c>
      <c r="G12" s="6">
        <f>SUM(G$3:G$11)</f>
        <v>1</v>
      </c>
      <c r="H12" s="6"/>
      <c r="I12" s="6"/>
      <c r="J12" s="5">
        <f>SUM($J$3:$J$11)</f>
        <v>5657</v>
      </c>
      <c r="P12" s="3"/>
      <c r="Q12" s="3"/>
      <c r="R12" s="3"/>
    </row>
    <row r="13" spans="1:18" ht="16" x14ac:dyDescent="0.2">
      <c r="A13" s="37"/>
      <c r="B13" s="9"/>
      <c r="C13" s="9"/>
      <c r="D13" s="9"/>
      <c r="E13" s="38"/>
      <c r="F13" s="9"/>
      <c r="G13" s="9"/>
      <c r="H13" s="9"/>
      <c r="I13" s="9"/>
      <c r="J13" s="13"/>
      <c r="P13" s="3"/>
    </row>
    <row r="14" spans="1:18" ht="20.25" customHeight="1" x14ac:dyDescent="0.2">
      <c r="A14" s="46"/>
      <c r="B14" s="7"/>
      <c r="C14" s="7"/>
      <c r="D14" s="7"/>
      <c r="E14" s="1"/>
      <c r="F14" s="7"/>
      <c r="G14" s="7"/>
      <c r="H14" s="7"/>
      <c r="I14" s="7"/>
      <c r="J14" s="32"/>
      <c r="P14" s="3"/>
    </row>
    <row r="15" spans="1:18" ht="16" x14ac:dyDescent="0.2">
      <c r="A15" s="116" t="s">
        <v>14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</row>
    <row r="16" spans="1:18" ht="27" customHeight="1" x14ac:dyDescent="0.2">
      <c r="A16" s="122" t="s">
        <v>21</v>
      </c>
      <c r="B16" s="122"/>
      <c r="C16" s="122"/>
      <c r="D16" s="122"/>
      <c r="E16" s="122"/>
      <c r="F16" s="122"/>
      <c r="G16" s="7"/>
      <c r="H16" s="7"/>
      <c r="I16" s="7"/>
      <c r="J16" s="7"/>
      <c r="K16" s="7"/>
      <c r="L16" s="61"/>
    </row>
    <row r="17" spans="1:12" ht="16" x14ac:dyDescent="0.2">
      <c r="A17" s="50" t="s">
        <v>17</v>
      </c>
      <c r="B17" s="11" t="s">
        <v>18</v>
      </c>
      <c r="C17" s="11" t="s">
        <v>15</v>
      </c>
      <c r="D17" s="12" t="s">
        <v>16</v>
      </c>
      <c r="E17" s="12" t="s">
        <v>19</v>
      </c>
      <c r="F17" s="11" t="s">
        <v>20</v>
      </c>
      <c r="G17" s="7"/>
      <c r="H17" s="30"/>
      <c r="I17" s="9"/>
      <c r="J17" s="9"/>
      <c r="K17" s="13"/>
      <c r="L17" s="61"/>
    </row>
    <row r="18" spans="1:12" ht="16" x14ac:dyDescent="0.2">
      <c r="A18" s="55">
        <f>($F$12+1)*(25/100)</f>
        <v>36.5</v>
      </c>
      <c r="B18" s="4">
        <f>$B$4</f>
        <v>2</v>
      </c>
      <c r="C18" s="4">
        <f>$C$3-$B$3</f>
        <v>2</v>
      </c>
      <c r="D18" s="4">
        <f>$A$18</f>
        <v>36.5</v>
      </c>
      <c r="E18" s="4">
        <f>$H$4</f>
        <v>67</v>
      </c>
      <c r="F18" s="4">
        <f>$H$3</f>
        <v>25</v>
      </c>
      <c r="G18" s="7"/>
      <c r="H18" s="31"/>
      <c r="I18" s="7"/>
      <c r="J18" s="7"/>
      <c r="K18" s="32"/>
      <c r="L18" s="61"/>
    </row>
    <row r="19" spans="1:12" ht="16" x14ac:dyDescent="0.2">
      <c r="A19" s="118" t="s">
        <v>25</v>
      </c>
      <c r="B19" s="119"/>
      <c r="C19" s="119"/>
      <c r="D19" s="119"/>
      <c r="E19" s="119"/>
      <c r="F19" s="119"/>
      <c r="G19" s="7"/>
      <c r="H19" s="31"/>
      <c r="I19" s="7"/>
      <c r="J19" s="7"/>
      <c r="K19" s="32"/>
      <c r="L19" s="61"/>
    </row>
    <row r="20" spans="1:12" ht="16" x14ac:dyDescent="0.2">
      <c r="A20" s="50" t="s">
        <v>17</v>
      </c>
      <c r="B20" s="11" t="s">
        <v>18</v>
      </c>
      <c r="C20" s="11" t="s">
        <v>15</v>
      </c>
      <c r="D20" s="12" t="s">
        <v>16</v>
      </c>
      <c r="E20" s="12" t="s">
        <v>19</v>
      </c>
      <c r="F20" s="11" t="s">
        <v>20</v>
      </c>
      <c r="G20" s="7"/>
      <c r="H20" s="31"/>
      <c r="I20" s="7"/>
      <c r="J20" s="7"/>
      <c r="K20" s="32"/>
      <c r="L20" s="61"/>
    </row>
    <row r="21" spans="1:12" ht="16" x14ac:dyDescent="0.2">
      <c r="A21" s="55">
        <f>($F$12+1)*(75/100)</f>
        <v>109.5</v>
      </c>
      <c r="B21" s="4">
        <f>$B$6</f>
        <v>6</v>
      </c>
      <c r="C21" s="4">
        <f>$C$3-$B$3</f>
        <v>2</v>
      </c>
      <c r="D21" s="4">
        <f>$A$21</f>
        <v>109.5</v>
      </c>
      <c r="E21" s="4">
        <f>$H$6</f>
        <v>116</v>
      </c>
      <c r="F21" s="4">
        <f>$H$5</f>
        <v>96</v>
      </c>
      <c r="G21" s="7"/>
      <c r="H21" s="31"/>
      <c r="I21" s="7"/>
      <c r="J21" s="7"/>
      <c r="K21" s="32"/>
      <c r="L21" s="61"/>
    </row>
    <row r="22" spans="1:12" ht="16" x14ac:dyDescent="0.2">
      <c r="A22" s="62"/>
      <c r="B22" s="10"/>
      <c r="C22" s="10"/>
      <c r="D22" s="10"/>
      <c r="E22" s="10"/>
      <c r="F22" s="10"/>
      <c r="G22" s="7"/>
      <c r="H22" s="31"/>
      <c r="I22" s="7"/>
      <c r="J22" s="7"/>
      <c r="K22" s="32"/>
      <c r="L22" s="61"/>
    </row>
    <row r="23" spans="1:12" ht="16" x14ac:dyDescent="0.2">
      <c r="A23" s="120" t="s">
        <v>26</v>
      </c>
      <c r="B23" s="121"/>
      <c r="C23" s="8"/>
      <c r="D23" s="8"/>
      <c r="E23" s="8"/>
      <c r="F23" s="8"/>
      <c r="G23" s="7"/>
      <c r="H23" s="31"/>
      <c r="I23" s="7"/>
      <c r="J23" s="7"/>
      <c r="K23" s="32"/>
      <c r="L23" s="61"/>
    </row>
    <row r="24" spans="1:12" ht="16" x14ac:dyDescent="0.2">
      <c r="A24" s="63" t="s">
        <v>27</v>
      </c>
      <c r="B24" s="60">
        <f>$B$18+$C$18*(($D$18-$F$18)/($E$18-$F$18))</f>
        <v>2.5476190476190474</v>
      </c>
      <c r="C24" s="8"/>
      <c r="D24" s="8"/>
      <c r="E24" s="8"/>
      <c r="F24" s="8"/>
      <c r="G24" s="7"/>
      <c r="H24" s="33"/>
      <c r="I24" s="34"/>
      <c r="J24" s="34"/>
      <c r="K24" s="35"/>
      <c r="L24" s="61"/>
    </row>
    <row r="25" spans="1:12" ht="16" x14ac:dyDescent="0.2">
      <c r="A25" s="56" t="s">
        <v>83</v>
      </c>
      <c r="B25" s="27">
        <f>$B$21+$C$21*(($D$21-$F$21)/($E$21-$F$21))</f>
        <v>7.35</v>
      </c>
      <c r="C25" s="7"/>
      <c r="D25" s="7"/>
      <c r="E25" s="7"/>
      <c r="F25" s="7"/>
      <c r="G25" s="7"/>
      <c r="H25" s="7"/>
      <c r="I25" s="7"/>
      <c r="J25" s="7"/>
      <c r="K25" s="7"/>
      <c r="L25" s="61"/>
    </row>
    <row r="26" spans="1:12" ht="17" thickBot="1" x14ac:dyDescent="0.25">
      <c r="A26" s="64"/>
      <c r="B26" s="65"/>
      <c r="C26" s="66"/>
      <c r="D26" s="66"/>
      <c r="E26" s="66"/>
      <c r="F26" s="66"/>
      <c r="G26" s="66"/>
      <c r="H26" s="66"/>
      <c r="I26" s="66"/>
      <c r="J26" s="66"/>
      <c r="K26" s="58"/>
      <c r="L26" s="59"/>
    </row>
    <row r="27" spans="1:12" ht="16" x14ac:dyDescent="0.2">
      <c r="A27" s="44"/>
      <c r="B27" s="45"/>
      <c r="C27" s="7"/>
      <c r="D27" s="7"/>
      <c r="E27" s="7"/>
      <c r="F27" s="7"/>
      <c r="G27" s="7"/>
      <c r="H27" s="7"/>
      <c r="I27" s="7"/>
      <c r="J27" s="7"/>
      <c r="K27" s="3"/>
      <c r="L27" s="3"/>
    </row>
    <row r="28" spans="1:12" ht="16" x14ac:dyDescent="0.2">
      <c r="A28" s="44"/>
      <c r="B28" s="45"/>
      <c r="C28" s="7"/>
      <c r="D28" s="7"/>
      <c r="E28" s="7"/>
      <c r="F28" s="7"/>
      <c r="G28" s="7"/>
      <c r="H28" s="7"/>
      <c r="I28" s="7"/>
      <c r="J28" s="7"/>
      <c r="K28" s="3"/>
      <c r="L28" s="3"/>
    </row>
    <row r="29" spans="1:12" ht="16" x14ac:dyDescent="0.2">
      <c r="A29" s="116" t="s">
        <v>43</v>
      </c>
      <c r="B29" s="116"/>
      <c r="C29" s="116"/>
      <c r="D29" s="116"/>
      <c r="E29" s="116"/>
      <c r="F29" s="116"/>
      <c r="G29" s="116"/>
      <c r="H29" s="116"/>
      <c r="I29" s="116"/>
      <c r="K29" s="3"/>
      <c r="L29" s="3"/>
    </row>
    <row r="30" spans="1:12" ht="16" x14ac:dyDescent="0.2">
      <c r="B30" s="8"/>
      <c r="C30" s="8"/>
      <c r="D30" s="8"/>
      <c r="E30" s="8"/>
      <c r="F30" s="8"/>
      <c r="G30" s="8"/>
      <c r="H30" s="8"/>
      <c r="I30" s="49"/>
      <c r="J30" s="3"/>
      <c r="K30" s="3"/>
      <c r="L30" s="3"/>
    </row>
    <row r="31" spans="1:12" ht="16" x14ac:dyDescent="0.2">
      <c r="A31" s="115" t="s">
        <v>41</v>
      </c>
      <c r="B31" s="116"/>
      <c r="C31" s="8"/>
      <c r="D31" s="8"/>
      <c r="E31" s="8"/>
      <c r="F31" s="8"/>
      <c r="G31" s="8"/>
      <c r="H31" s="8"/>
      <c r="I31" s="49"/>
      <c r="J31" s="3"/>
      <c r="K31" s="3"/>
      <c r="L31" s="3"/>
    </row>
    <row r="32" spans="1:12" ht="16" x14ac:dyDescent="0.2">
      <c r="A32" s="50" t="s">
        <v>36</v>
      </c>
      <c r="B32" s="11" t="s">
        <v>37</v>
      </c>
      <c r="C32" s="7"/>
      <c r="D32" s="8"/>
      <c r="E32" s="39"/>
      <c r="F32" s="25"/>
      <c r="H32" s="3"/>
      <c r="I32" s="49"/>
      <c r="J32" s="3"/>
    </row>
    <row r="33" spans="1:12" ht="16" x14ac:dyDescent="0.2">
      <c r="A33" s="51">
        <f>SUMPRODUCT($E$3:$E$11,$F$3:$F$11)</f>
        <v>747</v>
      </c>
      <c r="B33" s="2">
        <f>$F$12</f>
        <v>145</v>
      </c>
      <c r="C33" s="7"/>
      <c r="D33" s="8"/>
      <c r="E33" s="14"/>
      <c r="F33" s="40"/>
      <c r="H33" s="3"/>
      <c r="I33" s="49"/>
      <c r="J33" s="3"/>
    </row>
    <row r="34" spans="1:12" ht="16" x14ac:dyDescent="0.2">
      <c r="A34" s="52" t="s">
        <v>38</v>
      </c>
      <c r="B34" s="29">
        <f>$A$33/B33</f>
        <v>5.1517241379310343</v>
      </c>
      <c r="C34" s="7"/>
      <c r="D34" s="8"/>
      <c r="E34" s="14"/>
      <c r="F34" s="40"/>
      <c r="H34" s="3"/>
      <c r="I34" s="49"/>
      <c r="J34" s="3"/>
    </row>
    <row r="35" spans="1:12" ht="16" x14ac:dyDescent="0.2">
      <c r="A35" s="53"/>
      <c r="B35" s="7"/>
      <c r="C35" s="8"/>
      <c r="D35" s="8"/>
      <c r="E35" s="14"/>
      <c r="F35" s="40"/>
      <c r="H35" s="3"/>
      <c r="I35" s="49"/>
      <c r="J35" s="3"/>
    </row>
    <row r="36" spans="1:12" ht="16" x14ac:dyDescent="0.2">
      <c r="A36" s="115" t="s">
        <v>28</v>
      </c>
      <c r="B36" s="116"/>
      <c r="C36" s="8"/>
      <c r="D36" s="8"/>
      <c r="E36" s="14"/>
      <c r="F36" s="40"/>
      <c r="H36" s="3"/>
      <c r="I36" s="49"/>
      <c r="J36" s="3"/>
    </row>
    <row r="37" spans="1:12" ht="16" x14ac:dyDescent="0.2">
      <c r="A37" s="54" t="s">
        <v>63</v>
      </c>
      <c r="B37" s="11" t="s">
        <v>30</v>
      </c>
      <c r="C37" s="8"/>
      <c r="D37" s="8"/>
      <c r="E37" s="14"/>
      <c r="F37" s="40"/>
      <c r="H37" s="3"/>
      <c r="I37" s="49"/>
      <c r="J37" s="3"/>
    </row>
    <row r="38" spans="1:12" ht="16" x14ac:dyDescent="0.2">
      <c r="A38" s="55">
        <f>$J$12</f>
        <v>5657</v>
      </c>
      <c r="B38" s="2">
        <f>$F$12</f>
        <v>145</v>
      </c>
      <c r="C38" s="8"/>
      <c r="D38" s="8"/>
      <c r="E38" s="14"/>
      <c r="F38" s="40"/>
      <c r="H38" s="3"/>
      <c r="I38" s="49"/>
      <c r="J38" s="3"/>
    </row>
    <row r="39" spans="1:12" ht="16" x14ac:dyDescent="0.2">
      <c r="A39" s="53"/>
      <c r="B39" s="7"/>
      <c r="C39" s="8"/>
      <c r="D39" s="8"/>
      <c r="E39" s="14"/>
      <c r="F39" s="40"/>
      <c r="H39" s="3"/>
      <c r="I39" s="49"/>
      <c r="J39" s="3"/>
    </row>
    <row r="40" spans="1:12" ht="16" x14ac:dyDescent="0.2">
      <c r="A40" s="53"/>
      <c r="B40" s="7"/>
      <c r="C40" s="8"/>
      <c r="D40" s="8"/>
      <c r="E40" s="41"/>
      <c r="F40" s="43"/>
      <c r="H40" s="3"/>
      <c r="I40" s="49"/>
      <c r="J40" s="3"/>
    </row>
    <row r="41" spans="1:12" ht="16" x14ac:dyDescent="0.2">
      <c r="A41" s="56" t="s">
        <v>31</v>
      </c>
      <c r="B41" s="27"/>
      <c r="C41" s="27"/>
      <c r="D41" s="8"/>
      <c r="E41" s="8"/>
      <c r="F41" s="8"/>
      <c r="G41" s="8"/>
      <c r="H41" s="8"/>
      <c r="I41" s="49"/>
      <c r="J41" s="3"/>
      <c r="K41" s="3"/>
      <c r="L41" s="3"/>
    </row>
    <row r="42" spans="1:12" ht="16" x14ac:dyDescent="0.2">
      <c r="A42" s="56" t="s">
        <v>85</v>
      </c>
      <c r="B42" s="26" t="s">
        <v>33</v>
      </c>
      <c r="C42" s="27">
        <f>$A$38/$B$38</f>
        <v>39.013793103448279</v>
      </c>
      <c r="D42" s="8"/>
      <c r="E42" s="8"/>
      <c r="F42" s="8"/>
      <c r="G42" s="8"/>
      <c r="H42" s="8"/>
      <c r="I42" s="49"/>
      <c r="J42" s="3"/>
      <c r="K42" s="3"/>
      <c r="L42" s="3"/>
    </row>
    <row r="43" spans="1:12" ht="16" x14ac:dyDescent="0.2">
      <c r="A43" s="56" t="s">
        <v>32</v>
      </c>
      <c r="B43" s="28" t="s">
        <v>84</v>
      </c>
      <c r="C43" s="27">
        <f>SQRT($C$42)</f>
        <v>6.2461022328687736</v>
      </c>
      <c r="D43" s="8"/>
      <c r="E43" s="8"/>
      <c r="F43" s="8"/>
      <c r="G43" s="8"/>
      <c r="H43" s="8"/>
      <c r="I43" s="49"/>
      <c r="J43" s="3"/>
      <c r="K43" s="3"/>
      <c r="L43" s="3"/>
    </row>
    <row r="44" spans="1:12" ht="17" thickBot="1" x14ac:dyDescent="0.25">
      <c r="A44" s="57"/>
      <c r="B44" s="58"/>
      <c r="C44" s="58"/>
      <c r="D44" s="58"/>
      <c r="E44" s="58"/>
      <c r="F44" s="58"/>
      <c r="G44" s="58"/>
      <c r="H44" s="58"/>
      <c r="I44" s="59"/>
      <c r="J44" s="3"/>
      <c r="K44" s="3"/>
      <c r="L44" s="3"/>
    </row>
    <row r="45" spans="1:12" ht="17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16" x14ac:dyDescent="0.2">
      <c r="A46" s="68"/>
      <c r="B46" s="69"/>
      <c r="C46" s="69"/>
      <c r="D46" s="69"/>
      <c r="E46" s="69"/>
      <c r="F46" s="70"/>
      <c r="G46" s="3"/>
      <c r="H46" s="3"/>
      <c r="I46" s="3"/>
      <c r="J46" s="3"/>
      <c r="K46" s="3"/>
      <c r="L46" s="3"/>
    </row>
    <row r="47" spans="1:12" ht="16" x14ac:dyDescent="0.2">
      <c r="A47" s="115" t="s">
        <v>44</v>
      </c>
      <c r="B47" s="116"/>
      <c r="C47" s="116"/>
      <c r="D47" s="116"/>
      <c r="E47" s="116"/>
      <c r="F47" s="117"/>
      <c r="G47" s="3"/>
      <c r="H47" s="3"/>
      <c r="I47" s="3"/>
      <c r="J47" s="3"/>
      <c r="K47" s="3"/>
      <c r="L47" s="3"/>
    </row>
    <row r="48" spans="1:12" ht="16" x14ac:dyDescent="0.2">
      <c r="A48" s="48"/>
      <c r="B48" s="8"/>
      <c r="C48" s="8"/>
      <c r="D48" s="8"/>
      <c r="E48" s="8"/>
      <c r="F48" s="49"/>
      <c r="G48" s="3"/>
      <c r="H48" s="3"/>
      <c r="I48" s="3"/>
      <c r="J48" s="3"/>
      <c r="K48" s="3"/>
      <c r="L48" s="3"/>
    </row>
    <row r="49" spans="1:12" ht="16" x14ac:dyDescent="0.2">
      <c r="A49" s="53"/>
      <c r="B49" s="8"/>
      <c r="C49" s="8"/>
      <c r="D49" s="8"/>
      <c r="E49" s="47" t="s">
        <v>42</v>
      </c>
      <c r="F49" s="61"/>
      <c r="G49" s="3"/>
      <c r="H49" s="3"/>
      <c r="I49" s="3"/>
      <c r="J49" s="3"/>
      <c r="K49" s="3"/>
      <c r="L49" s="3"/>
    </row>
    <row r="50" spans="1:12" ht="128" x14ac:dyDescent="0.2">
      <c r="A50" s="53"/>
      <c r="B50" s="8"/>
      <c r="C50" s="8"/>
      <c r="D50" s="8"/>
      <c r="E50" s="71" t="s">
        <v>79</v>
      </c>
      <c r="F50" s="61"/>
      <c r="G50" s="3"/>
      <c r="H50" s="3"/>
      <c r="I50" s="3"/>
      <c r="J50" s="3"/>
    </row>
    <row r="51" spans="1:12" ht="16" x14ac:dyDescent="0.2">
      <c r="A51" s="48"/>
      <c r="B51" s="8"/>
      <c r="C51" s="8"/>
      <c r="D51" s="8"/>
      <c r="E51" s="8"/>
      <c r="F51" s="49"/>
      <c r="G51" s="3"/>
      <c r="H51" s="3"/>
      <c r="I51" s="3"/>
      <c r="J51" s="3"/>
    </row>
    <row r="52" spans="1:12" ht="16" x14ac:dyDescent="0.2">
      <c r="A52" s="48"/>
      <c r="B52" s="8"/>
      <c r="C52" s="8"/>
      <c r="D52" s="8"/>
      <c r="E52" s="8"/>
      <c r="F52" s="49"/>
      <c r="G52" s="3"/>
      <c r="H52" s="3"/>
      <c r="J52" s="3"/>
    </row>
    <row r="53" spans="1:12" ht="16" x14ac:dyDescent="0.2">
      <c r="A53" s="48"/>
      <c r="B53" s="8"/>
      <c r="C53" s="8"/>
      <c r="D53" s="8"/>
      <c r="E53" s="8"/>
      <c r="F53" s="49"/>
      <c r="G53" s="3"/>
      <c r="H53" s="3"/>
      <c r="J53" s="3"/>
    </row>
    <row r="54" spans="1:12" x14ac:dyDescent="0.2">
      <c r="A54" s="53"/>
      <c r="B54" s="7"/>
      <c r="C54" s="7"/>
      <c r="D54" s="7"/>
      <c r="E54" s="7"/>
      <c r="F54" s="61"/>
    </row>
    <row r="55" spans="1:12" x14ac:dyDescent="0.2">
      <c r="A55" s="53"/>
      <c r="B55" s="7"/>
      <c r="C55" s="7"/>
      <c r="D55" s="7"/>
      <c r="E55" s="7"/>
      <c r="F55" s="61"/>
    </row>
    <row r="56" spans="1:12" x14ac:dyDescent="0.2">
      <c r="A56" s="53"/>
      <c r="B56" s="7"/>
      <c r="C56" s="7"/>
      <c r="D56" s="7"/>
      <c r="E56" s="7"/>
      <c r="F56" s="61"/>
    </row>
    <row r="57" spans="1:12" x14ac:dyDescent="0.2">
      <c r="A57" s="53"/>
      <c r="B57" s="7"/>
      <c r="C57" s="7"/>
      <c r="D57" s="7"/>
      <c r="E57" s="7"/>
      <c r="F57" s="61"/>
    </row>
    <row r="58" spans="1:12" x14ac:dyDescent="0.2">
      <c r="A58" s="53"/>
      <c r="B58" s="7"/>
      <c r="C58" s="7"/>
      <c r="D58" s="7"/>
      <c r="E58" s="7"/>
      <c r="F58" s="61"/>
    </row>
    <row r="59" spans="1:12" x14ac:dyDescent="0.2">
      <c r="A59" s="53"/>
      <c r="B59" s="7"/>
      <c r="C59" s="7"/>
      <c r="D59" s="7"/>
      <c r="E59" s="7"/>
      <c r="F59" s="61"/>
    </row>
    <row r="60" spans="1:12" x14ac:dyDescent="0.2">
      <c r="A60" s="53"/>
      <c r="B60" s="7"/>
      <c r="C60" s="7"/>
      <c r="D60" s="7"/>
      <c r="E60" s="7"/>
      <c r="F60" s="61"/>
    </row>
    <row r="61" spans="1:12" x14ac:dyDescent="0.2">
      <c r="A61" s="53"/>
      <c r="B61" s="7"/>
      <c r="C61" s="7"/>
      <c r="D61" s="7"/>
      <c r="E61" s="7"/>
      <c r="F61" s="61"/>
    </row>
    <row r="62" spans="1:12" x14ac:dyDescent="0.2">
      <c r="A62" s="53"/>
      <c r="B62" s="7"/>
      <c r="C62" s="7"/>
      <c r="D62" s="7"/>
      <c r="E62" s="7"/>
      <c r="F62" s="61"/>
    </row>
    <row r="63" spans="1:12" ht="16" thickBot="1" x14ac:dyDescent="0.25">
      <c r="A63" s="72"/>
      <c r="B63" s="66"/>
      <c r="C63" s="66"/>
      <c r="D63" s="66"/>
      <c r="E63" s="66"/>
      <c r="F63" s="73"/>
    </row>
  </sheetData>
  <mergeCells count="9">
    <mergeCell ref="A1:J1"/>
    <mergeCell ref="A47:F47"/>
    <mergeCell ref="A19:F19"/>
    <mergeCell ref="A23:B23"/>
    <mergeCell ref="A31:B31"/>
    <mergeCell ref="A36:B36"/>
    <mergeCell ref="A29:I29"/>
    <mergeCell ref="A16:F16"/>
    <mergeCell ref="A15:L15"/>
  </mergeCells>
  <pageMargins left="0.7" right="0.7" top="0.75" bottom="0.75" header="0.3" footer="0.3"/>
  <pageSetup paperSize="271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C30-A158-4589-BD17-9E2DB223F7AE}">
  <dimension ref="A1:H189"/>
  <sheetViews>
    <sheetView workbookViewId="0">
      <selection activeCell="E7" sqref="E7"/>
    </sheetView>
  </sheetViews>
  <sheetFormatPr baseColWidth="10" defaultRowHeight="15" x14ac:dyDescent="0.2"/>
  <cols>
    <col min="1" max="1" width="15.83203125" bestFit="1" customWidth="1"/>
    <col min="2" max="2" width="20.6640625" bestFit="1" customWidth="1"/>
    <col min="4" max="4" width="11.33203125" bestFit="1" customWidth="1"/>
    <col min="5" max="5" width="29.83203125" customWidth="1"/>
    <col min="6" max="6" width="21.33203125" bestFit="1" customWidth="1"/>
    <col min="7" max="7" width="13.5" bestFit="1" customWidth="1"/>
    <col min="8" max="8" width="26.5" bestFit="1" customWidth="1"/>
  </cols>
  <sheetData>
    <row r="1" spans="1:8" s="3" customFormat="1" ht="16" x14ac:dyDescent="0.2"/>
    <row r="2" spans="1:8" s="3" customFormat="1" ht="16" x14ac:dyDescent="0.2"/>
    <row r="3" spans="1:8" s="3" customFormat="1" ht="16" x14ac:dyDescent="0.2"/>
    <row r="4" spans="1:8" s="3" customFormat="1" ht="16" x14ac:dyDescent="0.2">
      <c r="A4" s="124" t="s">
        <v>67</v>
      </c>
      <c r="B4" s="106"/>
      <c r="D4" s="123" t="s">
        <v>69</v>
      </c>
      <c r="E4" s="123"/>
      <c r="F4" s="123"/>
      <c r="G4" s="123"/>
    </row>
    <row r="5" spans="1:8" s="3" customFormat="1" ht="16" x14ac:dyDescent="0.2">
      <c r="A5" s="82" t="s">
        <v>66</v>
      </c>
      <c r="B5" s="4">
        <v>5</v>
      </c>
      <c r="D5" s="12" t="s">
        <v>48</v>
      </c>
      <c r="E5" s="12" t="s">
        <v>50</v>
      </c>
      <c r="F5" s="12" t="s">
        <v>75</v>
      </c>
      <c r="G5" s="12" t="s">
        <v>76</v>
      </c>
    </row>
    <row r="6" spans="1:8" s="3" customFormat="1" ht="16" x14ac:dyDescent="0.2">
      <c r="A6" s="12" t="s">
        <v>68</v>
      </c>
      <c r="B6" s="3">
        <v>4</v>
      </c>
      <c r="D6" s="4">
        <f>NORMINV(0.25,$B$5,$B$7)</f>
        <v>3.6510204996078359</v>
      </c>
      <c r="E6" s="4">
        <f>NORMINV(0.75,$B$5,$B$7)</f>
        <v>6.3489795003921641</v>
      </c>
      <c r="F6" s="83">
        <f>$D$6-3*($E$6-$D$6)</f>
        <v>-4.4428565027451485</v>
      </c>
      <c r="G6" s="4">
        <f>$E$6+3*($E$6-$D$6)</f>
        <v>14.442856502745148</v>
      </c>
    </row>
    <row r="7" spans="1:8" s="3" customFormat="1" ht="16" x14ac:dyDescent="0.2">
      <c r="A7" s="12" t="s">
        <v>34</v>
      </c>
      <c r="B7" s="4">
        <f>SQRT(B6)</f>
        <v>2</v>
      </c>
    </row>
    <row r="8" spans="1:8" s="3" customFormat="1" ht="16" x14ac:dyDescent="0.2">
      <c r="A8" s="84"/>
      <c r="B8" s="8"/>
      <c r="H8"/>
    </row>
    <row r="9" spans="1:8" s="3" customFormat="1" ht="16" x14ac:dyDescent="0.2">
      <c r="H9"/>
    </row>
    <row r="10" spans="1:8" s="3" customFormat="1" ht="17" thickBot="1" x14ac:dyDescent="0.25">
      <c r="A10" s="124" t="s">
        <v>70</v>
      </c>
      <c r="B10" s="106"/>
    </row>
    <row r="11" spans="1:8" s="3" customFormat="1" ht="16" x14ac:dyDescent="0.2">
      <c r="A11" s="85" t="s">
        <v>71</v>
      </c>
      <c r="B11" s="25"/>
      <c r="D11" s="68"/>
      <c r="E11" s="69"/>
      <c r="F11" s="69"/>
      <c r="G11" s="70"/>
    </row>
    <row r="12" spans="1:8" s="3" customFormat="1" ht="16" x14ac:dyDescent="0.2">
      <c r="A12" s="41" t="s">
        <v>73</v>
      </c>
      <c r="B12" s="86">
        <f>ROUND($F$6,2)</f>
        <v>-4.4400000000000004</v>
      </c>
      <c r="D12" s="48"/>
      <c r="E12" s="95" t="s">
        <v>77</v>
      </c>
      <c r="F12" s="4" t="str">
        <f>CONCATENATE("(","-∞",",",$B$12,")","U","(",$B$14,",","∞",")")</f>
        <v>(-∞,-4.44)U(14.44,∞)</v>
      </c>
      <c r="G12" s="49"/>
    </row>
    <row r="13" spans="1:8" s="3" customFormat="1" ht="17" thickBot="1" x14ac:dyDescent="0.25">
      <c r="A13" s="85" t="s">
        <v>72</v>
      </c>
      <c r="B13" s="25"/>
      <c r="D13" s="57"/>
      <c r="E13" s="58"/>
      <c r="F13" s="58"/>
      <c r="G13" s="59"/>
    </row>
    <row r="14" spans="1:8" s="3" customFormat="1" ht="16" x14ac:dyDescent="0.2">
      <c r="A14" s="41" t="s">
        <v>74</v>
      </c>
      <c r="B14" s="86">
        <f>ROUND($G$6,2)</f>
        <v>14.44</v>
      </c>
    </row>
    <row r="15" spans="1:8" s="3" customFormat="1" ht="16" x14ac:dyDescent="0.2"/>
    <row r="16" spans="1:8" s="3" customFormat="1" ht="16" x14ac:dyDescent="0.2"/>
    <row r="17" s="3" customFormat="1" ht="16" x14ac:dyDescent="0.2"/>
    <row r="18" s="3" customFormat="1" ht="16" x14ac:dyDescent="0.2"/>
    <row r="19" s="3" customFormat="1" ht="16" x14ac:dyDescent="0.2"/>
    <row r="20" s="3" customFormat="1" ht="16" x14ac:dyDescent="0.2"/>
    <row r="21" s="3" customFormat="1" ht="16" x14ac:dyDescent="0.2"/>
    <row r="22" s="3" customFormat="1" ht="16" x14ac:dyDescent="0.2"/>
    <row r="23" s="3" customFormat="1" ht="16" x14ac:dyDescent="0.2"/>
    <row r="24" s="3" customFormat="1" ht="16" x14ac:dyDescent="0.2"/>
    <row r="25" s="3" customFormat="1" ht="16" x14ac:dyDescent="0.2"/>
    <row r="26" s="3" customFormat="1" ht="16" x14ac:dyDescent="0.2"/>
    <row r="27" s="3" customFormat="1" ht="16" x14ac:dyDescent="0.2"/>
    <row r="28" s="3" customFormat="1" ht="16" x14ac:dyDescent="0.2"/>
    <row r="29" s="3" customFormat="1" ht="16" x14ac:dyDescent="0.2"/>
    <row r="30" s="3" customFormat="1" ht="16" x14ac:dyDescent="0.2"/>
    <row r="31" s="3" customFormat="1" ht="16" x14ac:dyDescent="0.2"/>
    <row r="32" s="3" customFormat="1" ht="16" x14ac:dyDescent="0.2"/>
    <row r="33" s="3" customFormat="1" ht="16" x14ac:dyDescent="0.2"/>
    <row r="34" s="3" customFormat="1" ht="16" x14ac:dyDescent="0.2"/>
    <row r="35" s="3" customFormat="1" ht="16" x14ac:dyDescent="0.2"/>
    <row r="36" s="3" customFormat="1" ht="16" x14ac:dyDescent="0.2"/>
    <row r="37" s="3" customFormat="1" ht="16" x14ac:dyDescent="0.2"/>
    <row r="38" s="3" customFormat="1" ht="16" x14ac:dyDescent="0.2"/>
    <row r="39" s="3" customFormat="1" ht="16" x14ac:dyDescent="0.2"/>
    <row r="40" s="3" customFormat="1" ht="16" x14ac:dyDescent="0.2"/>
    <row r="41" s="3" customFormat="1" ht="16" x14ac:dyDescent="0.2"/>
    <row r="42" s="3" customFormat="1" ht="16" x14ac:dyDescent="0.2"/>
    <row r="43" s="3" customFormat="1" ht="16" x14ac:dyDescent="0.2"/>
    <row r="44" s="3" customFormat="1" ht="16" x14ac:dyDescent="0.2"/>
    <row r="45" s="3" customFormat="1" ht="16" x14ac:dyDescent="0.2"/>
    <row r="46" s="3" customFormat="1" ht="16" x14ac:dyDescent="0.2"/>
    <row r="47" s="3" customFormat="1" ht="16" x14ac:dyDescent="0.2"/>
    <row r="48" s="3" customFormat="1" ht="16" x14ac:dyDescent="0.2"/>
    <row r="49" s="3" customFormat="1" ht="16" x14ac:dyDescent="0.2"/>
    <row r="50" s="3" customFormat="1" ht="16" x14ac:dyDescent="0.2"/>
    <row r="51" s="3" customFormat="1" ht="16" x14ac:dyDescent="0.2"/>
    <row r="52" s="3" customFormat="1" ht="16" x14ac:dyDescent="0.2"/>
    <row r="53" s="3" customFormat="1" ht="16" x14ac:dyDescent="0.2"/>
    <row r="54" s="3" customFormat="1" ht="16" x14ac:dyDescent="0.2"/>
    <row r="55" s="3" customFormat="1" ht="16" x14ac:dyDescent="0.2"/>
    <row r="56" s="3" customFormat="1" ht="16" x14ac:dyDescent="0.2"/>
    <row r="57" s="3" customFormat="1" ht="16" x14ac:dyDescent="0.2"/>
    <row r="58" s="3" customFormat="1" ht="16" x14ac:dyDescent="0.2"/>
    <row r="59" s="3" customFormat="1" ht="16" x14ac:dyDescent="0.2"/>
    <row r="60" s="3" customFormat="1" ht="16" x14ac:dyDescent="0.2"/>
    <row r="61" s="3" customFormat="1" ht="16" x14ac:dyDescent="0.2"/>
    <row r="62" s="3" customFormat="1" ht="16" x14ac:dyDescent="0.2"/>
    <row r="63" s="3" customFormat="1" ht="16" x14ac:dyDescent="0.2"/>
    <row r="64" s="3" customFormat="1" ht="16" x14ac:dyDescent="0.2"/>
    <row r="65" s="3" customFormat="1" ht="16" x14ac:dyDescent="0.2"/>
    <row r="66" s="3" customFormat="1" ht="16" x14ac:dyDescent="0.2"/>
    <row r="67" s="3" customFormat="1" ht="16" x14ac:dyDescent="0.2"/>
    <row r="68" s="3" customFormat="1" ht="16" x14ac:dyDescent="0.2"/>
    <row r="69" s="3" customFormat="1" ht="16" x14ac:dyDescent="0.2"/>
    <row r="70" s="3" customFormat="1" ht="16" x14ac:dyDescent="0.2"/>
    <row r="71" s="3" customFormat="1" ht="16" x14ac:dyDescent="0.2"/>
    <row r="72" s="3" customFormat="1" ht="16" x14ac:dyDescent="0.2"/>
    <row r="73" s="3" customFormat="1" ht="16" x14ac:dyDescent="0.2"/>
    <row r="74" s="3" customFormat="1" ht="16" x14ac:dyDescent="0.2"/>
    <row r="75" s="3" customFormat="1" ht="16" x14ac:dyDescent="0.2"/>
    <row r="76" s="3" customFormat="1" ht="16" x14ac:dyDescent="0.2"/>
    <row r="77" s="3" customFormat="1" ht="16" x14ac:dyDescent="0.2"/>
    <row r="78" s="3" customFormat="1" ht="16" x14ac:dyDescent="0.2"/>
    <row r="79" s="3" customFormat="1" ht="16" x14ac:dyDescent="0.2"/>
    <row r="80" s="3" customFormat="1" ht="16" x14ac:dyDescent="0.2"/>
    <row r="81" s="3" customFormat="1" ht="16" x14ac:dyDescent="0.2"/>
    <row r="82" s="3" customFormat="1" ht="16" x14ac:dyDescent="0.2"/>
    <row r="83" s="3" customFormat="1" ht="16" x14ac:dyDescent="0.2"/>
    <row r="84" s="3" customFormat="1" ht="16" x14ac:dyDescent="0.2"/>
    <row r="85" s="3" customFormat="1" ht="16" x14ac:dyDescent="0.2"/>
    <row r="86" s="3" customFormat="1" ht="16" x14ac:dyDescent="0.2"/>
    <row r="87" s="3" customFormat="1" ht="16" x14ac:dyDescent="0.2"/>
    <row r="88" s="3" customFormat="1" ht="16" x14ac:dyDescent="0.2"/>
    <row r="89" s="3" customFormat="1" ht="16" x14ac:dyDescent="0.2"/>
    <row r="90" s="3" customFormat="1" ht="16" x14ac:dyDescent="0.2"/>
    <row r="91" s="3" customFormat="1" ht="16" x14ac:dyDescent="0.2"/>
    <row r="92" s="3" customFormat="1" ht="16" x14ac:dyDescent="0.2"/>
    <row r="93" s="3" customFormat="1" ht="16" x14ac:dyDescent="0.2"/>
    <row r="94" s="3" customFormat="1" ht="16" x14ac:dyDescent="0.2"/>
    <row r="95" s="3" customFormat="1" ht="16" x14ac:dyDescent="0.2"/>
    <row r="96" s="3" customFormat="1" ht="16" x14ac:dyDescent="0.2"/>
    <row r="97" s="3" customFormat="1" ht="16" x14ac:dyDescent="0.2"/>
    <row r="98" s="3" customFormat="1" ht="16" x14ac:dyDescent="0.2"/>
    <row r="99" s="3" customFormat="1" ht="16" x14ac:dyDescent="0.2"/>
    <row r="100" s="3" customFormat="1" ht="16" x14ac:dyDescent="0.2"/>
    <row r="101" s="3" customFormat="1" ht="16" x14ac:dyDescent="0.2"/>
    <row r="102" s="3" customFormat="1" ht="16" x14ac:dyDescent="0.2"/>
    <row r="103" s="3" customFormat="1" ht="16" x14ac:dyDescent="0.2"/>
    <row r="104" s="3" customFormat="1" ht="16" x14ac:dyDescent="0.2"/>
    <row r="105" s="3" customFormat="1" ht="16" x14ac:dyDescent="0.2"/>
    <row r="106" s="3" customFormat="1" ht="16" x14ac:dyDescent="0.2"/>
    <row r="107" s="3" customFormat="1" ht="16" x14ac:dyDescent="0.2"/>
    <row r="108" s="3" customFormat="1" ht="16" x14ac:dyDescent="0.2"/>
    <row r="109" s="3" customFormat="1" ht="16" x14ac:dyDescent="0.2"/>
    <row r="110" s="3" customFormat="1" ht="16" x14ac:dyDescent="0.2"/>
    <row r="111" s="3" customFormat="1" ht="16" x14ac:dyDescent="0.2"/>
    <row r="112" s="3" customFormat="1" ht="16" x14ac:dyDescent="0.2"/>
    <row r="113" s="3" customFormat="1" ht="16" x14ac:dyDescent="0.2"/>
    <row r="114" s="3" customFormat="1" ht="16" x14ac:dyDescent="0.2"/>
    <row r="115" s="3" customFormat="1" ht="16" x14ac:dyDescent="0.2"/>
    <row r="116" s="3" customFormat="1" ht="16" x14ac:dyDescent="0.2"/>
    <row r="117" s="3" customFormat="1" ht="16" x14ac:dyDescent="0.2"/>
    <row r="118" s="3" customFormat="1" ht="16" x14ac:dyDescent="0.2"/>
    <row r="119" s="3" customFormat="1" ht="16" x14ac:dyDescent="0.2"/>
    <row r="120" s="3" customFormat="1" ht="16" x14ac:dyDescent="0.2"/>
    <row r="121" s="3" customFormat="1" ht="16" x14ac:dyDescent="0.2"/>
    <row r="122" s="3" customFormat="1" ht="16" x14ac:dyDescent="0.2"/>
    <row r="123" s="3" customFormat="1" ht="16" x14ac:dyDescent="0.2"/>
    <row r="124" s="3" customFormat="1" ht="16" x14ac:dyDescent="0.2"/>
    <row r="125" s="3" customFormat="1" ht="16" x14ac:dyDescent="0.2"/>
    <row r="126" s="3" customFormat="1" ht="16" x14ac:dyDescent="0.2"/>
    <row r="127" s="3" customFormat="1" ht="16" x14ac:dyDescent="0.2"/>
    <row r="128" s="3" customFormat="1" ht="16" x14ac:dyDescent="0.2"/>
    <row r="129" s="3" customFormat="1" ht="16" x14ac:dyDescent="0.2"/>
    <row r="130" s="3" customFormat="1" ht="16" x14ac:dyDescent="0.2"/>
    <row r="131" s="3" customFormat="1" ht="16" x14ac:dyDescent="0.2"/>
    <row r="132" s="3" customFormat="1" ht="16" x14ac:dyDescent="0.2"/>
    <row r="133" s="3" customFormat="1" ht="16" x14ac:dyDescent="0.2"/>
    <row r="134" s="3" customFormat="1" ht="16" x14ac:dyDescent="0.2"/>
    <row r="135" s="3" customFormat="1" ht="16" x14ac:dyDescent="0.2"/>
    <row r="136" s="3" customFormat="1" ht="16" x14ac:dyDescent="0.2"/>
    <row r="137" s="3" customFormat="1" ht="16" x14ac:dyDescent="0.2"/>
    <row r="138" s="3" customFormat="1" ht="16" x14ac:dyDescent="0.2"/>
    <row r="139" s="3" customFormat="1" ht="16" x14ac:dyDescent="0.2"/>
    <row r="140" s="3" customFormat="1" ht="16" x14ac:dyDescent="0.2"/>
    <row r="141" s="3" customFormat="1" ht="16" x14ac:dyDescent="0.2"/>
    <row r="142" s="3" customFormat="1" ht="16" x14ac:dyDescent="0.2"/>
    <row r="143" s="3" customFormat="1" ht="16" x14ac:dyDescent="0.2"/>
    <row r="144" s="3" customFormat="1" ht="16" x14ac:dyDescent="0.2"/>
    <row r="145" s="3" customFormat="1" ht="16" x14ac:dyDescent="0.2"/>
    <row r="146" s="3" customFormat="1" ht="16" x14ac:dyDescent="0.2"/>
    <row r="147" s="3" customFormat="1" ht="16" x14ac:dyDescent="0.2"/>
    <row r="148" s="3" customFormat="1" ht="16" x14ac:dyDescent="0.2"/>
    <row r="149" s="3" customFormat="1" ht="16" x14ac:dyDescent="0.2"/>
    <row r="150" s="3" customFormat="1" ht="16" x14ac:dyDescent="0.2"/>
    <row r="151" s="3" customFormat="1" ht="16" x14ac:dyDescent="0.2"/>
    <row r="152" s="3" customFormat="1" ht="16" x14ac:dyDescent="0.2"/>
    <row r="153" s="3" customFormat="1" ht="16" x14ac:dyDescent="0.2"/>
    <row r="154" s="3" customFormat="1" ht="16" x14ac:dyDescent="0.2"/>
    <row r="155" s="3" customFormat="1" ht="16" x14ac:dyDescent="0.2"/>
    <row r="156" s="3" customFormat="1" ht="16" x14ac:dyDescent="0.2"/>
    <row r="157" s="3" customFormat="1" ht="16" x14ac:dyDescent="0.2"/>
    <row r="158" s="3" customFormat="1" ht="16" x14ac:dyDescent="0.2"/>
    <row r="159" s="3" customFormat="1" ht="16" x14ac:dyDescent="0.2"/>
    <row r="160" s="3" customFormat="1" ht="16" x14ac:dyDescent="0.2"/>
    <row r="161" s="3" customFormat="1" ht="16" x14ac:dyDescent="0.2"/>
    <row r="162" s="3" customFormat="1" ht="16" x14ac:dyDescent="0.2"/>
    <row r="163" s="3" customFormat="1" ht="16" x14ac:dyDescent="0.2"/>
    <row r="164" s="3" customFormat="1" ht="16" x14ac:dyDescent="0.2"/>
    <row r="165" s="3" customFormat="1" ht="16" x14ac:dyDescent="0.2"/>
    <row r="166" s="3" customFormat="1" ht="16" x14ac:dyDescent="0.2"/>
    <row r="167" s="3" customFormat="1" ht="16" x14ac:dyDescent="0.2"/>
    <row r="168" s="3" customFormat="1" ht="16" x14ac:dyDescent="0.2"/>
    <row r="169" s="3" customFormat="1" ht="16" x14ac:dyDescent="0.2"/>
    <row r="170" s="3" customFormat="1" ht="16" x14ac:dyDescent="0.2"/>
    <row r="171" s="3" customFormat="1" ht="16" x14ac:dyDescent="0.2"/>
    <row r="172" s="3" customFormat="1" ht="16" x14ac:dyDescent="0.2"/>
    <row r="173" s="3" customFormat="1" ht="16" x14ac:dyDescent="0.2"/>
    <row r="174" s="3" customFormat="1" ht="16" x14ac:dyDescent="0.2"/>
    <row r="175" s="3" customFormat="1" ht="16" x14ac:dyDescent="0.2"/>
    <row r="176" s="3" customFormat="1" ht="16" x14ac:dyDescent="0.2"/>
    <row r="177" spans="1:2" s="3" customFormat="1" ht="16" x14ac:dyDescent="0.2"/>
    <row r="178" spans="1:2" s="3" customFormat="1" ht="16" x14ac:dyDescent="0.2"/>
    <row r="179" spans="1:2" s="3" customFormat="1" ht="16" x14ac:dyDescent="0.2"/>
    <row r="180" spans="1:2" s="3" customFormat="1" ht="16" x14ac:dyDescent="0.2"/>
    <row r="181" spans="1:2" s="3" customFormat="1" ht="16" x14ac:dyDescent="0.2"/>
    <row r="182" spans="1:2" s="3" customFormat="1" ht="16" x14ac:dyDescent="0.2"/>
    <row r="183" spans="1:2" s="3" customFormat="1" ht="16" x14ac:dyDescent="0.2"/>
    <row r="184" spans="1:2" s="3" customFormat="1" ht="16" x14ac:dyDescent="0.2"/>
    <row r="185" spans="1:2" s="3" customFormat="1" ht="16" x14ac:dyDescent="0.2"/>
    <row r="186" spans="1:2" s="3" customFormat="1" ht="16" x14ac:dyDescent="0.2"/>
    <row r="187" spans="1:2" s="3" customFormat="1" ht="16" x14ac:dyDescent="0.2"/>
    <row r="188" spans="1:2" s="3" customFormat="1" ht="16" x14ac:dyDescent="0.2"/>
    <row r="189" spans="1:2" ht="16" x14ac:dyDescent="0.2">
      <c r="A189" s="3"/>
      <c r="B189" s="3"/>
    </row>
  </sheetData>
  <mergeCells count="3">
    <mergeCell ref="D4:G4"/>
    <mergeCell ref="A4:B4"/>
    <mergeCell ref="A10:B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3F13-EB78-4066-8D79-52183EF06DC1}">
  <dimension ref="A1:AG31"/>
  <sheetViews>
    <sheetView zoomScaleNormal="55" workbookViewId="0">
      <selection activeCell="D10" sqref="D10"/>
    </sheetView>
  </sheetViews>
  <sheetFormatPr baseColWidth="10" defaultRowHeight="16" x14ac:dyDescent="0.2"/>
  <cols>
    <col min="1" max="1" width="27.83203125" style="3" customWidth="1"/>
    <col min="2" max="2" width="13.83203125" style="3" bestFit="1" customWidth="1"/>
    <col min="3" max="4" width="11.5" style="3"/>
    <col min="5" max="5" width="16.5" style="3" bestFit="1" customWidth="1"/>
    <col min="6" max="7" width="11.5" style="3"/>
    <col min="8" max="8" width="33.1640625" style="3" bestFit="1" customWidth="1"/>
    <col min="9" max="9" width="23.6640625" style="3" bestFit="1" customWidth="1"/>
    <col min="10" max="13" width="11.5" style="3"/>
    <col min="14" max="14" width="97.83203125" style="3" customWidth="1"/>
    <col min="15" max="33" width="11.5" style="3"/>
  </cols>
  <sheetData>
    <row r="1" spans="1:9" ht="119.25" customHeight="1" x14ac:dyDescent="0.2">
      <c r="A1"/>
    </row>
    <row r="2" spans="1:9" x14ac:dyDescent="0.2">
      <c r="A2"/>
    </row>
    <row r="3" spans="1:9" x14ac:dyDescent="0.2">
      <c r="A3" s="12" t="s">
        <v>17</v>
      </c>
      <c r="B3" s="12" t="s">
        <v>80</v>
      </c>
      <c r="D3" s="4"/>
      <c r="E3" s="12" t="s">
        <v>64</v>
      </c>
      <c r="F3" s="12" t="s">
        <v>65</v>
      </c>
      <c r="H3" s="88" t="s">
        <v>49</v>
      </c>
      <c r="I3" s="97"/>
    </row>
    <row r="4" spans="1:9" x14ac:dyDescent="0.2">
      <c r="A4" s="12">
        <v>1</v>
      </c>
      <c r="B4" s="4">
        <v>3.18</v>
      </c>
      <c r="D4" s="98" t="s">
        <v>30</v>
      </c>
      <c r="E4" s="89">
        <f>COUNT(Datos)</f>
        <v>22</v>
      </c>
      <c r="F4" s="8"/>
      <c r="G4" s="8"/>
      <c r="H4" s="81">
        <f>($E$4+1)*(50/100)</f>
        <v>11.5</v>
      </c>
      <c r="I4" s="14"/>
    </row>
    <row r="5" spans="1:9" x14ac:dyDescent="0.2">
      <c r="A5" s="12">
        <v>2</v>
      </c>
      <c r="B5" s="4">
        <v>5.26</v>
      </c>
      <c r="D5" s="12" t="s">
        <v>45</v>
      </c>
      <c r="E5" s="4">
        <f>MIN(Datos)</f>
        <v>3.18</v>
      </c>
      <c r="F5" s="8"/>
      <c r="G5" s="8"/>
      <c r="I5" s="8"/>
    </row>
    <row r="6" spans="1:9" ht="17" thickBot="1" x14ac:dyDescent="0.25">
      <c r="A6" s="12">
        <v>3</v>
      </c>
      <c r="B6" s="4">
        <v>5.31</v>
      </c>
      <c r="D6" s="22" t="s">
        <v>46</v>
      </c>
      <c r="E6" s="6">
        <f>MAX(Datos)</f>
        <v>20.7</v>
      </c>
      <c r="G6" s="8"/>
      <c r="H6" s="96" t="s">
        <v>51</v>
      </c>
      <c r="I6" s="97"/>
    </row>
    <row r="7" spans="1:9" x14ac:dyDescent="0.2">
      <c r="A7" s="12">
        <v>4</v>
      </c>
      <c r="B7" s="4">
        <v>5.75</v>
      </c>
      <c r="D7" s="99" t="s">
        <v>47</v>
      </c>
      <c r="E7" s="100">
        <f>$B$14+0.5*($B$15-$B$14)</f>
        <v>10.914999999999999</v>
      </c>
      <c r="F7" s="87">
        <f>_xlfn.QUARTILE.EXC(Datos,2)</f>
        <v>10.914999999999999</v>
      </c>
      <c r="G7" s="8"/>
      <c r="H7" s="81">
        <f>($E$4+1)*(25/100)</f>
        <v>5.75</v>
      </c>
      <c r="I7" s="14"/>
    </row>
    <row r="8" spans="1:9" x14ac:dyDescent="0.2">
      <c r="A8" s="12">
        <v>5</v>
      </c>
      <c r="B8" s="4">
        <v>6.32</v>
      </c>
      <c r="D8" s="54" t="s">
        <v>48</v>
      </c>
      <c r="E8" s="101">
        <f>$B$8+0.75*($B$9-$B$8)</f>
        <v>7.16</v>
      </c>
      <c r="F8" s="87">
        <f>_xlfn.QUARTILE.EXC(Datos,1)</f>
        <v>7.16</v>
      </c>
      <c r="G8" s="80"/>
      <c r="I8" s="8"/>
    </row>
    <row r="9" spans="1:9" ht="17" thickBot="1" x14ac:dyDescent="0.25">
      <c r="A9" s="12">
        <v>6</v>
      </c>
      <c r="B9" s="4">
        <v>7.44</v>
      </c>
      <c r="D9" s="102" t="s">
        <v>50</v>
      </c>
      <c r="E9" s="103">
        <f>$B$20+0.25*($B$21-$B$20)</f>
        <v>15.3125</v>
      </c>
      <c r="F9" s="87">
        <f>_xlfn.QUARTILE.EXC(Datos,3)</f>
        <v>15.3125</v>
      </c>
      <c r="G9" s="8"/>
      <c r="H9" s="96" t="s">
        <v>52</v>
      </c>
      <c r="I9" s="97"/>
    </row>
    <row r="10" spans="1:9" x14ac:dyDescent="0.2">
      <c r="A10" s="12">
        <v>7</v>
      </c>
      <c r="B10" s="4">
        <v>7.47</v>
      </c>
      <c r="H10" s="81">
        <f>($E$4+1)*(75/100)</f>
        <v>17.25</v>
      </c>
      <c r="I10" s="14"/>
    </row>
    <row r="11" spans="1:9" x14ac:dyDescent="0.2">
      <c r="A11" s="12">
        <v>8</v>
      </c>
      <c r="B11" s="4">
        <v>8.36</v>
      </c>
    </row>
    <row r="12" spans="1:9" x14ac:dyDescent="0.2">
      <c r="A12" s="12">
        <v>9</v>
      </c>
      <c r="B12" s="4">
        <v>8.8000000000000007</v>
      </c>
    </row>
    <row r="13" spans="1:9" x14ac:dyDescent="0.2">
      <c r="A13" s="12">
        <v>10</v>
      </c>
      <c r="B13" s="4">
        <v>9.3699999999999992</v>
      </c>
      <c r="E13"/>
    </row>
    <row r="14" spans="1:9" x14ac:dyDescent="0.2">
      <c r="A14" s="78">
        <v>11</v>
      </c>
      <c r="B14" s="79">
        <v>10.19</v>
      </c>
    </row>
    <row r="15" spans="1:9" x14ac:dyDescent="0.2">
      <c r="A15" s="12">
        <v>12</v>
      </c>
      <c r="B15" s="4">
        <v>11.64</v>
      </c>
    </row>
    <row r="16" spans="1:9" x14ac:dyDescent="0.2">
      <c r="A16" s="12">
        <v>13</v>
      </c>
      <c r="B16" s="4">
        <v>11.85</v>
      </c>
    </row>
    <row r="17" spans="1:17" x14ac:dyDescent="0.2">
      <c r="A17" s="12">
        <v>14</v>
      </c>
      <c r="B17" s="4">
        <v>12.16</v>
      </c>
    </row>
    <row r="18" spans="1:17" x14ac:dyDescent="0.2">
      <c r="A18" s="12">
        <v>15</v>
      </c>
      <c r="B18" s="4">
        <v>13.21</v>
      </c>
    </row>
    <row r="19" spans="1:17" x14ac:dyDescent="0.2">
      <c r="A19" s="12">
        <v>16</v>
      </c>
      <c r="B19" s="4">
        <v>13.4</v>
      </c>
      <c r="O19" s="92"/>
      <c r="P19" s="92"/>
      <c r="Q19" s="92"/>
    </row>
    <row r="20" spans="1:17" x14ac:dyDescent="0.2">
      <c r="A20" s="12">
        <v>17</v>
      </c>
      <c r="B20" s="4">
        <v>14.69</v>
      </c>
    </row>
    <row r="21" spans="1:17" x14ac:dyDescent="0.2">
      <c r="A21" s="12">
        <v>18</v>
      </c>
      <c r="B21" s="4">
        <v>17.18</v>
      </c>
    </row>
    <row r="22" spans="1:17" x14ac:dyDescent="0.2">
      <c r="A22" s="12">
        <v>19</v>
      </c>
      <c r="B22" s="4">
        <v>17.32</v>
      </c>
    </row>
    <row r="23" spans="1:17" x14ac:dyDescent="0.2">
      <c r="A23" s="12">
        <v>20</v>
      </c>
      <c r="B23" s="4">
        <v>18.14</v>
      </c>
    </row>
    <row r="24" spans="1:17" x14ac:dyDescent="0.2">
      <c r="A24" s="12">
        <v>21</v>
      </c>
      <c r="B24" s="4">
        <v>20.12</v>
      </c>
    </row>
    <row r="25" spans="1:17" x14ac:dyDescent="0.2">
      <c r="A25" s="12">
        <v>22</v>
      </c>
      <c r="B25" s="4">
        <v>20.7</v>
      </c>
    </row>
    <row r="26" spans="1:17" x14ac:dyDescent="0.2">
      <c r="A26" s="84"/>
    </row>
    <row r="27" spans="1:17" ht="17" thickBot="1" x14ac:dyDescent="0.25">
      <c r="A27" s="84"/>
    </row>
    <row r="28" spans="1:17" x14ac:dyDescent="0.2">
      <c r="A28" s="127" t="s">
        <v>81</v>
      </c>
      <c r="B28" s="128"/>
    </row>
    <row r="29" spans="1:17" x14ac:dyDescent="0.2">
      <c r="A29" s="129"/>
      <c r="B29" s="130"/>
    </row>
    <row r="30" spans="1:17" ht="409.5" customHeight="1" x14ac:dyDescent="0.2">
      <c r="A30" s="125" t="s">
        <v>82</v>
      </c>
      <c r="B30" s="126"/>
    </row>
    <row r="31" spans="1:17" ht="17" thickBot="1" x14ac:dyDescent="0.25">
      <c r="A31" s="57"/>
      <c r="B31" s="59"/>
    </row>
  </sheetData>
  <autoFilter ref="B3:B25" xr:uid="{73463F13-EB78-4066-8D79-52183EF06DC1}"/>
  <sortState xmlns:xlrd2="http://schemas.microsoft.com/office/spreadsheetml/2017/richdata2" ref="A4:B25">
    <sortCondition ref="B4:B25"/>
  </sortState>
  <mergeCells count="2">
    <mergeCell ref="A30:B30"/>
    <mergeCell ref="A28:B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Ejercicio 1</vt:lpstr>
      <vt:lpstr>Ejercicio 2</vt:lpstr>
      <vt:lpstr>Ejercicio 3</vt:lpstr>
      <vt:lpstr>Ejercicio 4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Mauricio Adame Donati</dc:creator>
  <cp:lastModifiedBy>Microsoft Office User</cp:lastModifiedBy>
  <dcterms:created xsi:type="dcterms:W3CDTF">2021-08-26T09:28:31Z</dcterms:created>
  <dcterms:modified xsi:type="dcterms:W3CDTF">2021-09-06T16:12:16Z</dcterms:modified>
</cp:coreProperties>
</file>