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0" yWindow="0" windowWidth="21460" windowHeight="117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41" i="1"/>
  <c r="Y51" i="1"/>
  <c r="Y50" i="1"/>
  <c r="Y49" i="1"/>
  <c r="Y48" i="1"/>
  <c r="Y47" i="1"/>
  <c r="Y46" i="1"/>
  <c r="Y45" i="1"/>
  <c r="Y44" i="1"/>
  <c r="Y43" i="1"/>
  <c r="Y42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" i="1"/>
</calcChain>
</file>

<file path=xl/sharedStrings.xml><?xml version="1.0" encoding="utf-8"?>
<sst xmlns="http://schemas.openxmlformats.org/spreadsheetml/2006/main" count="232" uniqueCount="32">
  <si>
    <t>L1 NO. OF SETS</t>
  </si>
  <si>
    <t>L2 NO.OF SETS</t>
  </si>
  <si>
    <t>Block size</t>
  </si>
  <si>
    <t>L1 ASSOCIATIVITY(128K = 131072bytes)</t>
  </si>
  <si>
    <t>L2 ASSOCIATIVITY(1MB = 1024K = 1048576bytes)</t>
  </si>
  <si>
    <t>Full(2048)</t>
  </si>
  <si>
    <t>Full(16384)</t>
  </si>
  <si>
    <t>Full(4096)</t>
  </si>
  <si>
    <t>Full(32768)</t>
  </si>
  <si>
    <t>Replacement</t>
  </si>
  <si>
    <t>f</t>
  </si>
  <si>
    <t>l</t>
  </si>
  <si>
    <t>r</t>
  </si>
  <si>
    <t>il1.hits</t>
  </si>
  <si>
    <t>il1.misses</t>
  </si>
  <si>
    <t>il1.accesses</t>
  </si>
  <si>
    <t>il1.miss_rate</t>
  </si>
  <si>
    <t>dl1.hits</t>
  </si>
  <si>
    <t>il2.hits</t>
  </si>
  <si>
    <t>dl2.hits</t>
  </si>
  <si>
    <t>dl1.misses</t>
  </si>
  <si>
    <t>il2.misses</t>
  </si>
  <si>
    <t>dl2.misses</t>
  </si>
  <si>
    <t>dl1.accesses</t>
  </si>
  <si>
    <t>il2.accesses</t>
  </si>
  <si>
    <t>dl2.accesses</t>
  </si>
  <si>
    <t>dl1.miss_rate</t>
  </si>
  <si>
    <t>il2.miss_rate</t>
  </si>
  <si>
    <t>dl2.miss_rate</t>
  </si>
  <si>
    <t>No of instructions</t>
  </si>
  <si>
    <t>COSTS</t>
  </si>
  <si>
    <t>COST*CPI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</si>
</sst>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ANAGRAM Separate L1 L2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marker>
            <c:symbol val="diamond"/>
            <c:size val="5"/>
          </c:marker>
          <c:val>
            <c:numRef>
              <c:f>Sheet1!$X$2:$X$151</c:f>
              <c:numCache>
                <c:formatCode>General</c:formatCode>
                <c:ptCount val="150"/>
                <c:pt idx="0">
                  <c:v>1.067023513566093</c:v>
                </c:pt>
                <c:pt idx="1">
                  <c:v>1.064324762730763</c:v>
                </c:pt>
                <c:pt idx="2">
                  <c:v>1.076493094899528</c:v>
                </c:pt>
                <c:pt idx="3">
                  <c:v>1.077674796448726</c:v>
                </c:pt>
                <c:pt idx="4">
                  <c:v>1.077674796448726</c:v>
                </c:pt>
                <c:pt idx="5">
                  <c:v>1.056556437860816</c:v>
                </c:pt>
                <c:pt idx="6">
                  <c:v>1.062586322303092</c:v>
                </c:pt>
                <c:pt idx="7">
                  <c:v>1.074760131555344</c:v>
                </c:pt>
                <c:pt idx="8">
                  <c:v>1.075943300370259</c:v>
                </c:pt>
                <c:pt idx="9">
                  <c:v>1.075943300370259</c:v>
                </c:pt>
                <c:pt idx="10">
                  <c:v>1.056543920777654</c:v>
                </c:pt>
                <c:pt idx="11">
                  <c:v>1.062585443631611</c:v>
                </c:pt>
                <c:pt idx="12">
                  <c:v>1.074753781426875</c:v>
                </c:pt>
                <c:pt idx="13">
                  <c:v>1.075933655301883</c:v>
                </c:pt>
                <c:pt idx="14">
                  <c:v>1.075933655301883</c:v>
                </c:pt>
                <c:pt idx="15">
                  <c:v>1.056535209082825</c:v>
                </c:pt>
                <c:pt idx="16">
                  <c:v>1.062587884594113</c:v>
                </c:pt>
                <c:pt idx="17">
                  <c:v>1.074764276409073</c:v>
                </c:pt>
                <c:pt idx="18">
                  <c:v>1.075929345404204</c:v>
                </c:pt>
                <c:pt idx="19">
                  <c:v>1.075929345404204</c:v>
                </c:pt>
                <c:pt idx="20">
                  <c:v>1.056532964422596</c:v>
                </c:pt>
                <c:pt idx="21">
                  <c:v>1.062597645787162</c:v>
                </c:pt>
                <c:pt idx="22">
                  <c:v>1.074755414517999</c:v>
                </c:pt>
                <c:pt idx="23">
                  <c:v>1.075934263588863</c:v>
                </c:pt>
                <c:pt idx="24">
                  <c:v>1.075934263588863</c:v>
                </c:pt>
                <c:pt idx="25">
                  <c:v>1.067023513566093</c:v>
                </c:pt>
                <c:pt idx="26">
                  <c:v>1.064340731670617</c:v>
                </c:pt>
                <c:pt idx="27">
                  <c:v>1.076509063839383</c:v>
                </c:pt>
                <c:pt idx="28">
                  <c:v>1.077547044929894</c:v>
                </c:pt>
                <c:pt idx="29">
                  <c:v>1.077674796448726</c:v>
                </c:pt>
                <c:pt idx="30">
                  <c:v>1.056505543058087</c:v>
                </c:pt>
                <c:pt idx="31">
                  <c:v>1.062594942723615</c:v>
                </c:pt>
                <c:pt idx="32">
                  <c:v>1.074759547649857</c:v>
                </c:pt>
                <c:pt idx="33">
                  <c:v>1.075795739201334</c:v>
                </c:pt>
                <c:pt idx="34">
                  <c:v>1.075937683249481</c:v>
                </c:pt>
                <c:pt idx="35">
                  <c:v>1.05649779896467</c:v>
                </c:pt>
                <c:pt idx="36">
                  <c:v>1.062597332422466</c:v>
                </c:pt>
                <c:pt idx="37">
                  <c:v>1.074768095238486</c:v>
                </c:pt>
                <c:pt idx="38">
                  <c:v>1.075801194872869</c:v>
                </c:pt>
                <c:pt idx="39">
                  <c:v>1.07594271537073</c:v>
                </c:pt>
                <c:pt idx="40">
                  <c:v>1.056492945953616</c:v>
                </c:pt>
                <c:pt idx="41">
                  <c:v>1.06258991966728</c:v>
                </c:pt>
                <c:pt idx="42">
                  <c:v>1.0747555748732</c:v>
                </c:pt>
                <c:pt idx="43">
                  <c:v>1.075802387065337</c:v>
                </c:pt>
                <c:pt idx="44">
                  <c:v>1.075929702061678</c:v>
                </c:pt>
                <c:pt idx="45">
                  <c:v>1.056501948350856</c:v>
                </c:pt>
                <c:pt idx="46">
                  <c:v>1.062585985650945</c:v>
                </c:pt>
                <c:pt idx="47">
                  <c:v>1.074754060251123</c:v>
                </c:pt>
                <c:pt idx="48">
                  <c:v>1.075801080623696</c:v>
                </c:pt>
                <c:pt idx="49">
                  <c:v>1.075942569863233</c:v>
                </c:pt>
                <c:pt idx="50">
                  <c:v>1.067023513566093</c:v>
                </c:pt>
                <c:pt idx="51">
                  <c:v>1.064452514249595</c:v>
                </c:pt>
                <c:pt idx="52">
                  <c:v>1.065793905197333</c:v>
                </c:pt>
                <c:pt idx="53">
                  <c:v>1.066991575686385</c:v>
                </c:pt>
                <c:pt idx="54">
                  <c:v>1.073570778906242</c:v>
                </c:pt>
                <c:pt idx="55">
                  <c:v>1.057180342906156</c:v>
                </c:pt>
                <c:pt idx="56">
                  <c:v>1.062730103715509</c:v>
                </c:pt>
                <c:pt idx="57">
                  <c:v>1.064869484502963</c:v>
                </c:pt>
                <c:pt idx="58">
                  <c:v>1.066795786206038</c:v>
                </c:pt>
                <c:pt idx="59">
                  <c:v>1.071679741124814</c:v>
                </c:pt>
                <c:pt idx="60">
                  <c:v>1.05775282441422</c:v>
                </c:pt>
                <c:pt idx="61">
                  <c:v>1.063033393071897</c:v>
                </c:pt>
                <c:pt idx="62">
                  <c:v>1.065637817695439</c:v>
                </c:pt>
                <c:pt idx="63">
                  <c:v>1.06756378118345</c:v>
                </c:pt>
                <c:pt idx="64">
                  <c:v>1.071376290162892</c:v>
                </c:pt>
                <c:pt idx="65">
                  <c:v>1.058021295905242</c:v>
                </c:pt>
                <c:pt idx="66">
                  <c:v>1.063267597469217</c:v>
                </c:pt>
                <c:pt idx="67">
                  <c:v>1.065826570145652</c:v>
                </c:pt>
                <c:pt idx="68">
                  <c:v>1.068219135697189</c:v>
                </c:pt>
                <c:pt idx="69">
                  <c:v>1.071645898988024</c:v>
                </c:pt>
                <c:pt idx="70">
                  <c:v>1.058252450115329</c:v>
                </c:pt>
                <c:pt idx="71">
                  <c:v>1.06308970462955</c:v>
                </c:pt>
                <c:pt idx="72">
                  <c:v>1.066276229572539</c:v>
                </c:pt>
                <c:pt idx="73">
                  <c:v>1.068470223965499</c:v>
                </c:pt>
                <c:pt idx="74">
                  <c:v>1.071244200457598</c:v>
                </c:pt>
                <c:pt idx="75">
                  <c:v>1.11271514277845</c:v>
                </c:pt>
                <c:pt idx="76">
                  <c:v>1.124924625280099</c:v>
                </c:pt>
                <c:pt idx="77">
                  <c:v>1.149285998384804</c:v>
                </c:pt>
                <c:pt idx="78">
                  <c:v>1.151647266227104</c:v>
                </c:pt>
                <c:pt idx="79">
                  <c:v>1.151647266227104</c:v>
                </c:pt>
                <c:pt idx="80">
                  <c:v>1.112318289757081</c:v>
                </c:pt>
                <c:pt idx="81">
                  <c:v>1.124486830575158</c:v>
                </c:pt>
                <c:pt idx="82">
                  <c:v>1.148852277108322</c:v>
                </c:pt>
                <c:pt idx="83">
                  <c:v>1.151206563560304</c:v>
                </c:pt>
                <c:pt idx="84">
                  <c:v>1.151206563560304</c:v>
                </c:pt>
                <c:pt idx="85">
                  <c:v>1.112318680329836</c:v>
                </c:pt>
                <c:pt idx="86">
                  <c:v>1.124500330420019</c:v>
                </c:pt>
                <c:pt idx="87">
                  <c:v>1.148835301181569</c:v>
                </c:pt>
                <c:pt idx="88">
                  <c:v>1.151214972361976</c:v>
                </c:pt>
                <c:pt idx="89">
                  <c:v>1.151214972361976</c:v>
                </c:pt>
                <c:pt idx="90">
                  <c:v>1.112312131711011</c:v>
                </c:pt>
                <c:pt idx="91">
                  <c:v>1.124489077423469</c:v>
                </c:pt>
                <c:pt idx="92">
                  <c:v>1.148842968848384</c:v>
                </c:pt>
                <c:pt idx="93">
                  <c:v>1.151221721034074</c:v>
                </c:pt>
                <c:pt idx="94">
                  <c:v>1.151221721034074</c:v>
                </c:pt>
                <c:pt idx="95">
                  <c:v>1.112319018388608</c:v>
                </c:pt>
                <c:pt idx="96">
                  <c:v>1.124493074269035</c:v>
                </c:pt>
                <c:pt idx="97">
                  <c:v>1.148841186029889</c:v>
                </c:pt>
                <c:pt idx="98">
                  <c:v>1.151219373690252</c:v>
                </c:pt>
                <c:pt idx="99">
                  <c:v>1.151219373690252</c:v>
                </c:pt>
                <c:pt idx="100">
                  <c:v>1.11271514277845</c:v>
                </c:pt>
                <c:pt idx="101">
                  <c:v>1.124924625280099</c:v>
                </c:pt>
                <c:pt idx="102">
                  <c:v>1.149285998384804</c:v>
                </c:pt>
                <c:pt idx="103">
                  <c:v>1.151359306734141</c:v>
                </c:pt>
                <c:pt idx="104">
                  <c:v>1.151647266227104</c:v>
                </c:pt>
                <c:pt idx="105">
                  <c:v>1.112284374944688</c:v>
                </c:pt>
                <c:pt idx="106">
                  <c:v>1.124474415394131</c:v>
                </c:pt>
                <c:pt idx="107">
                  <c:v>1.148854496293017</c:v>
                </c:pt>
                <c:pt idx="108">
                  <c:v>1.150919166717169</c:v>
                </c:pt>
                <c:pt idx="109">
                  <c:v>1.151201998282121</c:v>
                </c:pt>
                <c:pt idx="110">
                  <c:v>1.112289924547486</c:v>
                </c:pt>
                <c:pt idx="111">
                  <c:v>1.124489883263055</c:v>
                </c:pt>
                <c:pt idx="112">
                  <c:v>1.148861560049018</c:v>
                </c:pt>
                <c:pt idx="113">
                  <c:v>1.150923127146787</c:v>
                </c:pt>
                <c:pt idx="114">
                  <c:v>1.151205533598537</c:v>
                </c:pt>
                <c:pt idx="115">
                  <c:v>1.112291183320183</c:v>
                </c:pt>
                <c:pt idx="116">
                  <c:v>1.12448749606487</c:v>
                </c:pt>
                <c:pt idx="117">
                  <c:v>1.148851889348816</c:v>
                </c:pt>
                <c:pt idx="118">
                  <c:v>1.150941072550452</c:v>
                </c:pt>
                <c:pt idx="119">
                  <c:v>1.151223394604727</c:v>
                </c:pt>
                <c:pt idx="120">
                  <c:v>1.112300177277676</c:v>
                </c:pt>
                <c:pt idx="121">
                  <c:v>1.12449770534599</c:v>
                </c:pt>
                <c:pt idx="122">
                  <c:v>1.148836291445265</c:v>
                </c:pt>
                <c:pt idx="123">
                  <c:v>1.150925682827337</c:v>
                </c:pt>
                <c:pt idx="124">
                  <c:v>1.151208033014104</c:v>
                </c:pt>
                <c:pt idx="125">
                  <c:v>1.11271514277845</c:v>
                </c:pt>
                <c:pt idx="126">
                  <c:v>1.125068605026581</c:v>
                </c:pt>
                <c:pt idx="127">
                  <c:v>1.127401076919584</c:v>
                </c:pt>
                <c:pt idx="128">
                  <c:v>1.130021508305551</c:v>
                </c:pt>
                <c:pt idx="129">
                  <c:v>1.143555604474832</c:v>
                </c:pt>
                <c:pt idx="130">
                  <c:v>1.113608273109288</c:v>
                </c:pt>
                <c:pt idx="131">
                  <c:v>1.124765505408218</c:v>
                </c:pt>
                <c:pt idx="132">
                  <c:v>1.129584475053377</c:v>
                </c:pt>
                <c:pt idx="133">
                  <c:v>1.133201767361254</c:v>
                </c:pt>
                <c:pt idx="134">
                  <c:v>1.14243431244953</c:v>
                </c:pt>
                <c:pt idx="135">
                  <c:v>1.114627320407938</c:v>
                </c:pt>
                <c:pt idx="136">
                  <c:v>1.125524313251697</c:v>
                </c:pt>
                <c:pt idx="137">
                  <c:v>1.130626753694529</c:v>
                </c:pt>
                <c:pt idx="138">
                  <c:v>1.134998261685543</c:v>
                </c:pt>
                <c:pt idx="139">
                  <c:v>1.142174818192798</c:v>
                </c:pt>
                <c:pt idx="140">
                  <c:v>1.115094484808709</c:v>
                </c:pt>
                <c:pt idx="141">
                  <c:v>1.125836173015291</c:v>
                </c:pt>
                <c:pt idx="142">
                  <c:v>1.131328301446522</c:v>
                </c:pt>
                <c:pt idx="143">
                  <c:v>1.135034786880553</c:v>
                </c:pt>
                <c:pt idx="144">
                  <c:v>1.141834097306302</c:v>
                </c:pt>
                <c:pt idx="145">
                  <c:v>1.115704834838246</c:v>
                </c:pt>
                <c:pt idx="146">
                  <c:v>1.125879580824316</c:v>
                </c:pt>
                <c:pt idx="147">
                  <c:v>1.13185213234321</c:v>
                </c:pt>
                <c:pt idx="148">
                  <c:v>1.135867824959482</c:v>
                </c:pt>
                <c:pt idx="149">
                  <c:v>1.142323385567164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31512"/>
        <c:axId val="2105225448"/>
      </c:lineChart>
      <c:catAx>
        <c:axId val="2105031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5225448"/>
        <c:crosses val="autoZero"/>
        <c:auto val="1"/>
        <c:lblAlgn val="ctr"/>
        <c:lblOffset val="100"/>
        <c:tickLblSkip val="5"/>
        <c:noMultiLvlLbl val="0"/>
      </c:catAx>
      <c:valAx>
        <c:axId val="2105225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503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638175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1"/>
  <sheetViews>
    <sheetView tabSelected="1" topLeftCell="S129" workbookViewId="0">
      <selection activeCell="Z2" sqref="Z2:Z151"/>
    </sheetView>
  </sheetViews>
  <sheetFormatPr baseColWidth="10" defaultColWidth="11" defaultRowHeight="15" x14ac:dyDescent="0"/>
  <cols>
    <col min="1" max="1" width="35" customWidth="1"/>
    <col min="2" max="2" width="25.5" customWidth="1"/>
    <col min="3" max="3" width="42" customWidth="1"/>
    <col min="4" max="4" width="24.5" customWidth="1"/>
    <col min="5" max="5" width="19.5" customWidth="1"/>
    <col min="6" max="6" width="23.5" customWidth="1"/>
    <col min="7" max="7" width="22.83203125" customWidth="1"/>
    <col min="8" max="8" width="16.5" customWidth="1"/>
    <col min="9" max="9" width="14.83203125" customWidth="1"/>
    <col min="10" max="10" width="18.1640625" customWidth="1"/>
    <col min="11" max="11" width="19.1640625" customWidth="1"/>
    <col min="12" max="12" width="22.1640625" customWidth="1"/>
    <col min="13" max="13" width="21" customWidth="1"/>
    <col min="14" max="14" width="21.1640625" customWidth="1"/>
    <col min="15" max="15" width="20.33203125" customWidth="1"/>
    <col min="16" max="16" width="20.5" customWidth="1"/>
    <col min="17" max="17" width="20.33203125" customWidth="1"/>
    <col min="18" max="18" width="19" customWidth="1"/>
    <col min="19" max="19" width="15.6640625" customWidth="1"/>
    <col min="20" max="20" width="18.33203125" customWidth="1"/>
    <col min="21" max="21" width="17" customWidth="1"/>
    <col min="22" max="22" width="14.83203125" customWidth="1"/>
    <col min="23" max="23" width="20.33203125" customWidth="1"/>
    <col min="25" max="25" width="21.5" customWidth="1"/>
    <col min="26" max="26" width="21.6640625" customWidth="1"/>
  </cols>
  <sheetData>
    <row r="1" spans="1:26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9</v>
      </c>
      <c r="G1" t="s">
        <v>13</v>
      </c>
      <c r="H1" t="s">
        <v>17</v>
      </c>
      <c r="I1" t="s">
        <v>18</v>
      </c>
      <c r="J1" t="s">
        <v>19</v>
      </c>
      <c r="K1" t="s">
        <v>14</v>
      </c>
      <c r="L1" t="s">
        <v>20</v>
      </c>
      <c r="M1" t="s">
        <v>21</v>
      </c>
      <c r="N1" t="s">
        <v>22</v>
      </c>
      <c r="O1" t="s">
        <v>15</v>
      </c>
      <c r="P1" t="s">
        <v>23</v>
      </c>
      <c r="Q1" t="s">
        <v>24</v>
      </c>
      <c r="R1" t="s">
        <v>25</v>
      </c>
      <c r="S1" t="s">
        <v>16</v>
      </c>
      <c r="T1" t="s">
        <v>26</v>
      </c>
      <c r="U1" t="s">
        <v>27</v>
      </c>
      <c r="V1" t="s">
        <v>28</v>
      </c>
      <c r="W1" t="s">
        <v>29</v>
      </c>
      <c r="X1" t="e">
        <f>(1+5*(S1*(O1/W1)+T1*(P1/W1)) + 40*(U1*(Q1/W1)+V1*(R1/W1)))</f>
        <v>#VALUE!</v>
      </c>
      <c r="Y1" s="5" t="s">
        <v>30</v>
      </c>
      <c r="Z1" t="s">
        <v>31</v>
      </c>
    </row>
    <row r="2" spans="1:26">
      <c r="A2">
        <v>1</v>
      </c>
      <c r="B2">
        <v>2048</v>
      </c>
      <c r="C2">
        <v>1</v>
      </c>
      <c r="D2">
        <v>16384</v>
      </c>
      <c r="E2">
        <v>64</v>
      </c>
      <c r="F2" t="s">
        <v>10</v>
      </c>
      <c r="G2">
        <v>25592693</v>
      </c>
      <c r="H2">
        <v>11091018</v>
      </c>
      <c r="I2">
        <v>0</v>
      </c>
      <c r="J2">
        <v>67592</v>
      </c>
      <c r="K2">
        <v>490</v>
      </c>
      <c r="L2">
        <v>62878</v>
      </c>
      <c r="M2">
        <v>490</v>
      </c>
      <c r="N2">
        <v>34582</v>
      </c>
      <c r="O2">
        <v>25593183</v>
      </c>
      <c r="P2">
        <v>11153896</v>
      </c>
      <c r="Q2">
        <v>490</v>
      </c>
      <c r="R2">
        <v>102174</v>
      </c>
      <c r="S2">
        <v>0</v>
      </c>
      <c r="T2">
        <v>5.5999999999999999E-3</v>
      </c>
      <c r="U2">
        <v>1</v>
      </c>
      <c r="V2">
        <v>0.33850000000000002</v>
      </c>
      <c r="W2">
        <v>25593183</v>
      </c>
      <c r="X2">
        <f t="shared" ref="X2:X65" si="0">(1+5*(S2*(O2/W2)+T2*(P2/W2)) + 40*(U2*(Q2/W2)+V2*(R2/W2)))</f>
        <v>1.067023513566093</v>
      </c>
      <c r="Y2" s="5">
        <f>(35+25+1.25+1.25+2.85+3.75+3.25)</f>
        <v>72.349999999999994</v>
      </c>
      <c r="Z2">
        <f>(Y2*X2)</f>
        <v>77.199151206506826</v>
      </c>
    </row>
    <row r="3" spans="1:26">
      <c r="A3">
        <v>1</v>
      </c>
      <c r="B3">
        <v>2048</v>
      </c>
      <c r="C3">
        <v>2</v>
      </c>
      <c r="D3">
        <v>8192</v>
      </c>
      <c r="E3">
        <v>64</v>
      </c>
      <c r="F3" t="s">
        <v>10</v>
      </c>
      <c r="G3">
        <v>25592693</v>
      </c>
      <c r="H3">
        <v>11091018</v>
      </c>
      <c r="I3">
        <v>0</v>
      </c>
      <c r="J3">
        <v>69311</v>
      </c>
      <c r="K3">
        <v>490</v>
      </c>
      <c r="L3">
        <v>62878</v>
      </c>
      <c r="M3">
        <v>490</v>
      </c>
      <c r="N3">
        <v>32863</v>
      </c>
      <c r="O3">
        <v>25593183</v>
      </c>
      <c r="P3">
        <v>11153896</v>
      </c>
      <c r="Q3">
        <v>490</v>
      </c>
      <c r="R3">
        <v>102174</v>
      </c>
      <c r="S3">
        <v>0</v>
      </c>
      <c r="T3">
        <v>5.5999999999999999E-3</v>
      </c>
      <c r="U3">
        <v>1</v>
      </c>
      <c r="V3">
        <v>0.3216</v>
      </c>
      <c r="W3">
        <v>25593183</v>
      </c>
      <c r="X3">
        <f t="shared" si="0"/>
        <v>1.064324762730763</v>
      </c>
      <c r="Y3" s="5">
        <f>(35+25+1.25+2.5+2.85+3.75+3.25)</f>
        <v>73.599999999999994</v>
      </c>
      <c r="Z3">
        <f t="shared" ref="Z3:Z66" si="1">(Y3*X3)</f>
        <v>78.334302536984154</v>
      </c>
    </row>
    <row r="4" spans="1:26">
      <c r="A4">
        <v>1</v>
      </c>
      <c r="B4">
        <v>2048</v>
      </c>
      <c r="C4">
        <v>4</v>
      </c>
      <c r="D4">
        <v>4096</v>
      </c>
      <c r="E4">
        <v>64</v>
      </c>
      <c r="F4" t="s">
        <v>10</v>
      </c>
      <c r="G4">
        <v>25592693</v>
      </c>
      <c r="H4">
        <v>11091018</v>
      </c>
      <c r="I4">
        <v>0</v>
      </c>
      <c r="J4">
        <v>61527</v>
      </c>
      <c r="K4">
        <v>490</v>
      </c>
      <c r="L4">
        <v>62878</v>
      </c>
      <c r="M4">
        <v>490</v>
      </c>
      <c r="N4">
        <v>40647</v>
      </c>
      <c r="O4">
        <v>25593183</v>
      </c>
      <c r="P4">
        <v>11153896</v>
      </c>
      <c r="Q4">
        <v>490</v>
      </c>
      <c r="R4">
        <v>102174</v>
      </c>
      <c r="S4">
        <v>0</v>
      </c>
      <c r="T4">
        <v>5.5999999999999999E-3</v>
      </c>
      <c r="U4">
        <v>1</v>
      </c>
      <c r="V4">
        <v>0.39779999999999999</v>
      </c>
      <c r="W4">
        <v>25593183</v>
      </c>
      <c r="X4">
        <f t="shared" si="0"/>
        <v>1.0764930948995284</v>
      </c>
      <c r="Y4" s="5">
        <f>(35+25+1.25+5+2.85+3.75+3.25)</f>
        <v>76.099999999999994</v>
      </c>
      <c r="Z4">
        <f t="shared" si="1"/>
        <v>81.921124521854097</v>
      </c>
    </row>
    <row r="5" spans="1:26">
      <c r="A5">
        <v>1</v>
      </c>
      <c r="B5">
        <v>2048</v>
      </c>
      <c r="C5">
        <v>8</v>
      </c>
      <c r="D5">
        <v>2048</v>
      </c>
      <c r="E5">
        <v>64</v>
      </c>
      <c r="F5" t="s">
        <v>10</v>
      </c>
      <c r="G5">
        <v>25592693</v>
      </c>
      <c r="H5">
        <v>11091018</v>
      </c>
      <c r="I5">
        <v>0</v>
      </c>
      <c r="J5">
        <v>60771</v>
      </c>
      <c r="K5">
        <v>490</v>
      </c>
      <c r="L5">
        <v>62878</v>
      </c>
      <c r="M5">
        <v>490</v>
      </c>
      <c r="N5">
        <v>41403</v>
      </c>
      <c r="O5">
        <v>25593183</v>
      </c>
      <c r="P5">
        <v>11153896</v>
      </c>
      <c r="Q5">
        <v>490</v>
      </c>
      <c r="R5">
        <v>102174</v>
      </c>
      <c r="S5">
        <v>0</v>
      </c>
      <c r="T5">
        <v>5.5999999999999999E-3</v>
      </c>
      <c r="U5">
        <v>1</v>
      </c>
      <c r="V5">
        <v>0.4052</v>
      </c>
      <c r="W5">
        <v>25593183</v>
      </c>
      <c r="X5">
        <f t="shared" si="0"/>
        <v>1.0776747964487261</v>
      </c>
      <c r="Y5" s="5">
        <f>(35+25+1.25+10+2.85+3.75+3.25)</f>
        <v>81.099999999999994</v>
      </c>
      <c r="Z5">
        <f t="shared" si="1"/>
        <v>87.399425991991677</v>
      </c>
    </row>
    <row r="6" spans="1:26">
      <c r="A6">
        <v>1</v>
      </c>
      <c r="B6">
        <v>2048</v>
      </c>
      <c r="C6" s="1" t="s">
        <v>6</v>
      </c>
      <c r="D6">
        <v>1</v>
      </c>
      <c r="E6">
        <v>64</v>
      </c>
      <c r="F6" t="s">
        <v>10</v>
      </c>
      <c r="G6">
        <v>25592693</v>
      </c>
      <c r="H6">
        <v>11091018</v>
      </c>
      <c r="I6">
        <v>0</v>
      </c>
      <c r="J6">
        <v>60770</v>
      </c>
      <c r="K6">
        <v>490</v>
      </c>
      <c r="L6">
        <v>62878</v>
      </c>
      <c r="M6">
        <v>490</v>
      </c>
      <c r="N6">
        <v>41404</v>
      </c>
      <c r="O6">
        <v>25593183</v>
      </c>
      <c r="P6">
        <v>11153896</v>
      </c>
      <c r="Q6">
        <v>490</v>
      </c>
      <c r="R6">
        <v>102174</v>
      </c>
      <c r="S6">
        <v>0</v>
      </c>
      <c r="T6">
        <v>5.5999999999999999E-3</v>
      </c>
      <c r="U6">
        <v>1</v>
      </c>
      <c r="V6">
        <v>0.4052</v>
      </c>
      <c r="W6">
        <v>25593183</v>
      </c>
      <c r="X6">
        <f t="shared" si="0"/>
        <v>1.0776747964487261</v>
      </c>
      <c r="Y6" s="5">
        <f>(35+25+1.25+20+2.85+3.75+3.25)</f>
        <v>91.1</v>
      </c>
      <c r="Z6">
        <f t="shared" si="1"/>
        <v>98.176173956478948</v>
      </c>
    </row>
    <row r="7" spans="1:26">
      <c r="A7">
        <v>2</v>
      </c>
      <c r="B7">
        <v>1024</v>
      </c>
      <c r="C7">
        <v>1</v>
      </c>
      <c r="D7">
        <v>16384</v>
      </c>
      <c r="E7">
        <v>64</v>
      </c>
      <c r="F7" t="s">
        <v>10</v>
      </c>
      <c r="G7">
        <v>25592693</v>
      </c>
      <c r="H7">
        <v>11100415</v>
      </c>
      <c r="I7">
        <v>0</v>
      </c>
      <c r="J7">
        <v>62206</v>
      </c>
      <c r="K7">
        <v>490</v>
      </c>
      <c r="L7">
        <v>53481</v>
      </c>
      <c r="M7">
        <v>490</v>
      </c>
      <c r="N7">
        <v>29002</v>
      </c>
      <c r="O7">
        <v>25593183</v>
      </c>
      <c r="P7">
        <v>11153896</v>
      </c>
      <c r="Q7">
        <v>490</v>
      </c>
      <c r="R7">
        <v>91208</v>
      </c>
      <c r="S7">
        <v>0</v>
      </c>
      <c r="T7">
        <v>4.7999999999999996E-3</v>
      </c>
      <c r="U7">
        <v>1</v>
      </c>
      <c r="V7">
        <v>0.318</v>
      </c>
      <c r="W7">
        <v>25593183</v>
      </c>
      <c r="X7">
        <f t="shared" si="0"/>
        <v>1.0565564378608163</v>
      </c>
      <c r="Y7" s="5">
        <f>(35+25+2.5+1.25+2.85+3.75+3.25)</f>
        <v>73.599999999999994</v>
      </c>
      <c r="Z7">
        <f t="shared" si="1"/>
        <v>77.762553826556072</v>
      </c>
    </row>
    <row r="8" spans="1:26">
      <c r="A8">
        <v>2</v>
      </c>
      <c r="B8">
        <v>1024</v>
      </c>
      <c r="C8">
        <v>2</v>
      </c>
      <c r="D8">
        <v>8192</v>
      </c>
      <c r="E8">
        <v>64</v>
      </c>
      <c r="F8" t="s">
        <v>10</v>
      </c>
      <c r="G8">
        <v>25592693</v>
      </c>
      <c r="H8">
        <v>11100415</v>
      </c>
      <c r="I8">
        <v>0</v>
      </c>
      <c r="J8">
        <v>58343</v>
      </c>
      <c r="K8">
        <v>490</v>
      </c>
      <c r="L8">
        <v>53481</v>
      </c>
      <c r="M8">
        <v>490</v>
      </c>
      <c r="N8">
        <v>32865</v>
      </c>
      <c r="O8">
        <v>25593183</v>
      </c>
      <c r="P8">
        <v>11153896</v>
      </c>
      <c r="Q8">
        <v>490</v>
      </c>
      <c r="R8">
        <v>91208</v>
      </c>
      <c r="S8">
        <v>0</v>
      </c>
      <c r="T8">
        <v>4.7999999999999996E-3</v>
      </c>
      <c r="U8">
        <v>1</v>
      </c>
      <c r="V8">
        <v>0.36030000000000001</v>
      </c>
      <c r="W8">
        <v>25593183</v>
      </c>
      <c r="X8">
        <f t="shared" si="0"/>
        <v>1.0625863223030916</v>
      </c>
      <c r="Y8" s="5">
        <f>(35+25+2.5+2.5+2.85+3.75+3.25)</f>
        <v>74.849999999999994</v>
      </c>
      <c r="Z8">
        <f t="shared" si="1"/>
        <v>79.534586224386402</v>
      </c>
    </row>
    <row r="9" spans="1:26">
      <c r="A9">
        <v>2</v>
      </c>
      <c r="B9">
        <v>1024</v>
      </c>
      <c r="C9">
        <v>4</v>
      </c>
      <c r="D9">
        <v>4096</v>
      </c>
      <c r="E9">
        <v>64</v>
      </c>
      <c r="F9" t="s">
        <v>10</v>
      </c>
      <c r="G9">
        <v>25592693</v>
      </c>
      <c r="H9">
        <v>11100415</v>
      </c>
      <c r="I9">
        <v>0</v>
      </c>
      <c r="J9">
        <v>50557</v>
      </c>
      <c r="K9">
        <v>490</v>
      </c>
      <c r="L9">
        <v>53481</v>
      </c>
      <c r="M9">
        <v>490</v>
      </c>
      <c r="N9">
        <v>40651</v>
      </c>
      <c r="O9">
        <v>25593183</v>
      </c>
      <c r="P9">
        <v>11153896</v>
      </c>
      <c r="Q9">
        <v>490</v>
      </c>
      <c r="R9">
        <v>91208</v>
      </c>
      <c r="S9">
        <v>0</v>
      </c>
      <c r="T9">
        <v>4.7999999999999996E-3</v>
      </c>
      <c r="U9">
        <v>1</v>
      </c>
      <c r="V9">
        <v>0.44569999999999999</v>
      </c>
      <c r="W9">
        <v>25593183</v>
      </c>
      <c r="X9">
        <f t="shared" si="0"/>
        <v>1.0747601315553443</v>
      </c>
      <c r="Y9" s="5">
        <f>(35+25+2.5+5+2.85+3.75+3.25)</f>
        <v>77.349999999999994</v>
      </c>
      <c r="Z9">
        <f t="shared" si="1"/>
        <v>83.132696175805876</v>
      </c>
    </row>
    <row r="10" spans="1:26">
      <c r="A10">
        <v>2</v>
      </c>
      <c r="B10">
        <v>1024</v>
      </c>
      <c r="C10">
        <v>8</v>
      </c>
      <c r="D10">
        <v>2048</v>
      </c>
      <c r="E10">
        <v>64</v>
      </c>
      <c r="F10" t="s">
        <v>10</v>
      </c>
      <c r="G10">
        <v>25592693</v>
      </c>
      <c r="H10">
        <v>11100415</v>
      </c>
      <c r="I10">
        <v>0</v>
      </c>
      <c r="J10">
        <v>49804</v>
      </c>
      <c r="K10">
        <v>490</v>
      </c>
      <c r="L10">
        <v>53481</v>
      </c>
      <c r="M10">
        <v>490</v>
      </c>
      <c r="N10">
        <v>41404</v>
      </c>
      <c r="O10">
        <v>25593183</v>
      </c>
      <c r="P10">
        <v>11153896</v>
      </c>
      <c r="Q10">
        <v>490</v>
      </c>
      <c r="R10">
        <v>91208</v>
      </c>
      <c r="S10">
        <v>0</v>
      </c>
      <c r="T10">
        <v>4.7999999999999996E-3</v>
      </c>
      <c r="U10">
        <v>1</v>
      </c>
      <c r="V10">
        <v>0.45400000000000001</v>
      </c>
      <c r="W10">
        <v>25593183</v>
      </c>
      <c r="X10">
        <f t="shared" si="0"/>
        <v>1.0759433003702588</v>
      </c>
      <c r="Y10" s="5">
        <f>(35+25+2.5+10+2.85+3.75+3.25)</f>
        <v>82.35</v>
      </c>
      <c r="Z10">
        <f t="shared" si="1"/>
        <v>88.603930785490803</v>
      </c>
    </row>
    <row r="11" spans="1:26">
      <c r="A11">
        <v>2</v>
      </c>
      <c r="B11">
        <v>1024</v>
      </c>
      <c r="C11" s="1" t="s">
        <v>6</v>
      </c>
      <c r="D11">
        <v>1</v>
      </c>
      <c r="E11">
        <v>64</v>
      </c>
      <c r="F11" t="s">
        <v>10</v>
      </c>
      <c r="G11">
        <v>25592693</v>
      </c>
      <c r="H11">
        <v>11100415</v>
      </c>
      <c r="I11">
        <v>0</v>
      </c>
      <c r="J11">
        <v>49804</v>
      </c>
      <c r="K11">
        <v>490</v>
      </c>
      <c r="L11">
        <v>53481</v>
      </c>
      <c r="M11">
        <v>490</v>
      </c>
      <c r="N11">
        <v>41404</v>
      </c>
      <c r="O11">
        <v>25593183</v>
      </c>
      <c r="P11">
        <v>11153896</v>
      </c>
      <c r="Q11">
        <v>490</v>
      </c>
      <c r="R11">
        <v>91208</v>
      </c>
      <c r="S11">
        <v>0</v>
      </c>
      <c r="T11">
        <v>4.7999999999999996E-3</v>
      </c>
      <c r="U11">
        <v>1</v>
      </c>
      <c r="V11">
        <v>0.45400000000000001</v>
      </c>
      <c r="W11">
        <v>25593183</v>
      </c>
      <c r="X11">
        <f t="shared" si="0"/>
        <v>1.0759433003702588</v>
      </c>
      <c r="Y11" s="5">
        <f>(35+25+2.5+20+2.85+3.75+3.25)</f>
        <v>92.35</v>
      </c>
      <c r="Z11">
        <f t="shared" si="1"/>
        <v>99.363363789193386</v>
      </c>
    </row>
    <row r="12" spans="1:26">
      <c r="A12">
        <v>4</v>
      </c>
      <c r="B12">
        <v>512</v>
      </c>
      <c r="C12">
        <v>1</v>
      </c>
      <c r="D12">
        <v>16384</v>
      </c>
      <c r="E12">
        <v>64</v>
      </c>
      <c r="F12" t="s">
        <v>10</v>
      </c>
      <c r="G12">
        <v>25592693</v>
      </c>
      <c r="H12">
        <v>11100605</v>
      </c>
      <c r="I12">
        <v>0</v>
      </c>
      <c r="J12">
        <v>61961</v>
      </c>
      <c r="K12">
        <v>490</v>
      </c>
      <c r="L12">
        <v>53291</v>
      </c>
      <c r="M12">
        <v>490</v>
      </c>
      <c r="N12">
        <v>28993</v>
      </c>
      <c r="O12">
        <v>25593183</v>
      </c>
      <c r="P12">
        <v>11153896</v>
      </c>
      <c r="Q12">
        <v>490</v>
      </c>
      <c r="R12">
        <v>90954</v>
      </c>
      <c r="S12">
        <v>0</v>
      </c>
      <c r="T12">
        <v>4.7999999999999996E-3</v>
      </c>
      <c r="U12">
        <v>1</v>
      </c>
      <c r="V12">
        <v>0.31879999999999997</v>
      </c>
      <c r="W12">
        <v>25593183</v>
      </c>
      <c r="X12">
        <f t="shared" si="0"/>
        <v>1.0565439207776541</v>
      </c>
      <c r="Y12" s="5">
        <f>(35+25+5+1.25+2.85+3.75+3.25)</f>
        <v>76.099999999999994</v>
      </c>
      <c r="Z12">
        <f t="shared" si="1"/>
        <v>80.402992371179479</v>
      </c>
    </row>
    <row r="13" spans="1:26">
      <c r="A13">
        <v>4</v>
      </c>
      <c r="B13">
        <v>512</v>
      </c>
      <c r="C13">
        <v>2</v>
      </c>
      <c r="D13">
        <v>8192</v>
      </c>
      <c r="E13">
        <v>64</v>
      </c>
      <c r="F13" t="s">
        <v>10</v>
      </c>
      <c r="G13">
        <v>25592693</v>
      </c>
      <c r="H13">
        <v>11100605</v>
      </c>
      <c r="I13">
        <v>0</v>
      </c>
      <c r="J13">
        <v>58089</v>
      </c>
      <c r="K13">
        <v>490</v>
      </c>
      <c r="L13">
        <v>53291</v>
      </c>
      <c r="M13">
        <v>490</v>
      </c>
      <c r="N13">
        <v>32865</v>
      </c>
      <c r="O13">
        <v>25593183</v>
      </c>
      <c r="P13">
        <v>11153896</v>
      </c>
      <c r="Q13">
        <v>490</v>
      </c>
      <c r="R13">
        <v>90954</v>
      </c>
      <c r="S13">
        <v>0</v>
      </c>
      <c r="T13">
        <v>4.7999999999999996E-3</v>
      </c>
      <c r="U13">
        <v>1</v>
      </c>
      <c r="V13">
        <v>0.36130000000000001</v>
      </c>
      <c r="W13">
        <v>25593183</v>
      </c>
      <c r="X13">
        <f t="shared" si="0"/>
        <v>1.0625854436316109</v>
      </c>
      <c r="Y13" s="5">
        <f>(35+25+5+2.5+2.85+3.75+3.25)</f>
        <v>77.349999999999994</v>
      </c>
      <c r="Z13">
        <f t="shared" si="1"/>
        <v>82.190984064905095</v>
      </c>
    </row>
    <row r="14" spans="1:26">
      <c r="A14">
        <v>4</v>
      </c>
      <c r="B14">
        <v>512</v>
      </c>
      <c r="C14">
        <v>4</v>
      </c>
      <c r="D14">
        <v>4096</v>
      </c>
      <c r="E14">
        <v>64</v>
      </c>
      <c r="F14" t="s">
        <v>10</v>
      </c>
      <c r="G14">
        <v>25592693</v>
      </c>
      <c r="H14">
        <v>11100605</v>
      </c>
      <c r="I14">
        <v>0</v>
      </c>
      <c r="J14">
        <v>50303</v>
      </c>
      <c r="K14">
        <v>490</v>
      </c>
      <c r="L14">
        <v>53291</v>
      </c>
      <c r="M14">
        <v>490</v>
      </c>
      <c r="N14">
        <v>40651</v>
      </c>
      <c r="O14">
        <v>25593183</v>
      </c>
      <c r="P14">
        <v>11153896</v>
      </c>
      <c r="Q14">
        <v>490</v>
      </c>
      <c r="R14">
        <v>90954</v>
      </c>
      <c r="S14">
        <v>0</v>
      </c>
      <c r="T14">
        <v>4.7999999999999996E-3</v>
      </c>
      <c r="U14">
        <v>1</v>
      </c>
      <c r="V14">
        <v>0.44690000000000002</v>
      </c>
      <c r="W14">
        <v>25593183</v>
      </c>
      <c r="X14">
        <f t="shared" si="0"/>
        <v>1.0747537814268746</v>
      </c>
      <c r="Y14" s="5">
        <f>(35+25+5+5+2.85+3.75+3.25)</f>
        <v>79.849999999999994</v>
      </c>
      <c r="Z14">
        <f t="shared" si="1"/>
        <v>85.819089446935934</v>
      </c>
    </row>
    <row r="15" spans="1:26">
      <c r="A15">
        <v>4</v>
      </c>
      <c r="B15">
        <v>512</v>
      </c>
      <c r="C15">
        <v>8</v>
      </c>
      <c r="D15">
        <v>2048</v>
      </c>
      <c r="E15">
        <v>64</v>
      </c>
      <c r="F15" t="s">
        <v>10</v>
      </c>
      <c r="G15">
        <v>25592693</v>
      </c>
      <c r="H15">
        <v>11100605</v>
      </c>
      <c r="I15">
        <v>0</v>
      </c>
      <c r="J15">
        <v>49550</v>
      </c>
      <c r="K15">
        <v>490</v>
      </c>
      <c r="L15">
        <v>53291</v>
      </c>
      <c r="M15">
        <v>490</v>
      </c>
      <c r="N15">
        <v>41404</v>
      </c>
      <c r="O15">
        <v>25593183</v>
      </c>
      <c r="P15">
        <v>11153896</v>
      </c>
      <c r="Q15">
        <v>490</v>
      </c>
      <c r="R15">
        <v>90954</v>
      </c>
      <c r="S15">
        <v>0</v>
      </c>
      <c r="T15">
        <v>4.7999999999999996E-3</v>
      </c>
      <c r="U15">
        <v>1</v>
      </c>
      <c r="V15">
        <v>0.45519999999999999</v>
      </c>
      <c r="W15">
        <v>25593183</v>
      </c>
      <c r="X15">
        <f t="shared" si="0"/>
        <v>1.0759336553018826</v>
      </c>
      <c r="Y15" s="5">
        <f>(35+25+5+10+2.85+3.75+3.25)</f>
        <v>84.85</v>
      </c>
      <c r="Z15">
        <f t="shared" si="1"/>
        <v>91.29297065236473</v>
      </c>
    </row>
    <row r="16" spans="1:26">
      <c r="A16">
        <v>4</v>
      </c>
      <c r="B16">
        <v>512</v>
      </c>
      <c r="C16" s="1" t="s">
        <v>6</v>
      </c>
      <c r="D16">
        <v>1</v>
      </c>
      <c r="E16">
        <v>64</v>
      </c>
      <c r="F16" t="s">
        <v>10</v>
      </c>
      <c r="G16">
        <v>25592693</v>
      </c>
      <c r="H16">
        <v>11100605</v>
      </c>
      <c r="I16">
        <v>0</v>
      </c>
      <c r="J16">
        <v>49550</v>
      </c>
      <c r="K16">
        <v>490</v>
      </c>
      <c r="L16">
        <v>53291</v>
      </c>
      <c r="M16">
        <v>490</v>
      </c>
      <c r="N16">
        <v>41404</v>
      </c>
      <c r="O16">
        <v>25593183</v>
      </c>
      <c r="P16">
        <v>11153896</v>
      </c>
      <c r="Q16">
        <v>490</v>
      </c>
      <c r="R16">
        <v>90954</v>
      </c>
      <c r="S16">
        <v>0</v>
      </c>
      <c r="T16">
        <v>4.7999999999999996E-3</v>
      </c>
      <c r="U16">
        <v>1</v>
      </c>
      <c r="V16">
        <v>0.45519999999999999</v>
      </c>
      <c r="W16">
        <v>25593183</v>
      </c>
      <c r="X16">
        <f t="shared" si="0"/>
        <v>1.0759336553018826</v>
      </c>
      <c r="Y16" s="5">
        <f>(35+25+5+20+2.85+3.75+3.25)</f>
        <v>94.85</v>
      </c>
      <c r="Z16">
        <f t="shared" si="1"/>
        <v>102.05230720538356</v>
      </c>
    </row>
    <row r="17" spans="1:26">
      <c r="A17">
        <v>8</v>
      </c>
      <c r="B17">
        <v>256</v>
      </c>
      <c r="C17">
        <v>1</v>
      </c>
      <c r="D17">
        <v>16384</v>
      </c>
      <c r="E17">
        <v>64</v>
      </c>
      <c r="F17" t="s">
        <v>10</v>
      </c>
      <c r="G17">
        <v>25592693</v>
      </c>
      <c r="H17">
        <v>11100643</v>
      </c>
      <c r="I17">
        <v>0</v>
      </c>
      <c r="J17">
        <v>61916</v>
      </c>
      <c r="K17">
        <v>490</v>
      </c>
      <c r="L17">
        <v>53253</v>
      </c>
      <c r="M17">
        <v>490</v>
      </c>
      <c r="N17">
        <v>28992</v>
      </c>
      <c r="O17">
        <v>25593183</v>
      </c>
      <c r="P17">
        <v>11153896</v>
      </c>
      <c r="Q17">
        <v>490</v>
      </c>
      <c r="R17">
        <v>90908</v>
      </c>
      <c r="S17">
        <v>0</v>
      </c>
      <c r="T17">
        <v>4.7999999999999996E-3</v>
      </c>
      <c r="U17">
        <v>1</v>
      </c>
      <c r="V17">
        <v>0.31890000000000002</v>
      </c>
      <c r="W17">
        <v>25593183</v>
      </c>
      <c r="X17">
        <f t="shared" si="0"/>
        <v>1.0565352090828251</v>
      </c>
      <c r="Y17" s="5">
        <f>(35+25+10+1.25+2.85+3.75+3.25)</f>
        <v>81.099999999999994</v>
      </c>
      <c r="Z17">
        <f t="shared" si="1"/>
        <v>85.685005456617105</v>
      </c>
    </row>
    <row r="18" spans="1:26">
      <c r="A18">
        <v>8</v>
      </c>
      <c r="B18">
        <v>256</v>
      </c>
      <c r="C18">
        <v>2</v>
      </c>
      <c r="D18">
        <v>8192</v>
      </c>
      <c r="E18">
        <v>64</v>
      </c>
      <c r="F18" t="s">
        <v>10</v>
      </c>
      <c r="G18">
        <v>25592693</v>
      </c>
      <c r="H18">
        <v>11100643</v>
      </c>
      <c r="I18">
        <v>0</v>
      </c>
      <c r="J18">
        <v>58043</v>
      </c>
      <c r="K18">
        <v>490</v>
      </c>
      <c r="L18">
        <v>53253</v>
      </c>
      <c r="M18">
        <v>490</v>
      </c>
      <c r="N18">
        <v>32865</v>
      </c>
      <c r="O18">
        <v>25593183</v>
      </c>
      <c r="P18">
        <v>11153896</v>
      </c>
      <c r="Q18">
        <v>490</v>
      </c>
      <c r="R18">
        <v>90908</v>
      </c>
      <c r="S18">
        <v>0</v>
      </c>
      <c r="T18">
        <v>4.7999999999999996E-3</v>
      </c>
      <c r="U18">
        <v>1</v>
      </c>
      <c r="V18">
        <v>0.36149999999999999</v>
      </c>
      <c r="W18">
        <v>25593183</v>
      </c>
      <c r="X18">
        <f t="shared" si="0"/>
        <v>1.0625878845941126</v>
      </c>
      <c r="Y18" s="5">
        <f>(35+25+10+2.5+2.85+3.75+3.25)</f>
        <v>82.35</v>
      </c>
      <c r="Z18">
        <f t="shared" si="1"/>
        <v>87.504112296325161</v>
      </c>
    </row>
    <row r="19" spans="1:26">
      <c r="A19">
        <v>8</v>
      </c>
      <c r="B19">
        <v>256</v>
      </c>
      <c r="C19">
        <v>4</v>
      </c>
      <c r="D19">
        <v>4096</v>
      </c>
      <c r="E19">
        <v>64</v>
      </c>
      <c r="F19" t="s">
        <v>10</v>
      </c>
      <c r="G19">
        <v>25592693</v>
      </c>
      <c r="H19">
        <v>11100643</v>
      </c>
      <c r="I19">
        <v>0</v>
      </c>
      <c r="J19">
        <v>50257</v>
      </c>
      <c r="K19">
        <v>490</v>
      </c>
      <c r="L19">
        <v>53253</v>
      </c>
      <c r="M19">
        <v>490</v>
      </c>
      <c r="N19">
        <v>40651</v>
      </c>
      <c r="O19">
        <v>25593183</v>
      </c>
      <c r="P19">
        <v>11153896</v>
      </c>
      <c r="Q19">
        <v>490</v>
      </c>
      <c r="R19">
        <v>90908</v>
      </c>
      <c r="S19">
        <v>0</v>
      </c>
      <c r="T19">
        <v>4.7999999999999996E-3</v>
      </c>
      <c r="U19">
        <v>1</v>
      </c>
      <c r="V19">
        <v>0.44719999999999999</v>
      </c>
      <c r="W19">
        <v>25593183</v>
      </c>
      <c r="X19">
        <f t="shared" si="0"/>
        <v>1.0747642764090735</v>
      </c>
      <c r="Y19" s="5">
        <f>(35+25+10+5+2.85+3.75+3.25)</f>
        <v>84.85</v>
      </c>
      <c r="Z19">
        <f t="shared" si="1"/>
        <v>91.19374885330987</v>
      </c>
    </row>
    <row r="20" spans="1:26">
      <c r="A20">
        <v>8</v>
      </c>
      <c r="B20">
        <v>256</v>
      </c>
      <c r="C20">
        <v>8</v>
      </c>
      <c r="D20">
        <v>2048</v>
      </c>
      <c r="E20">
        <v>64</v>
      </c>
      <c r="F20" t="s">
        <v>10</v>
      </c>
      <c r="G20">
        <v>25592693</v>
      </c>
      <c r="H20">
        <v>11100643</v>
      </c>
      <c r="I20">
        <v>0</v>
      </c>
      <c r="J20">
        <v>49504</v>
      </c>
      <c r="K20">
        <v>490</v>
      </c>
      <c r="L20">
        <v>53253</v>
      </c>
      <c r="M20">
        <v>490</v>
      </c>
      <c r="N20">
        <v>41404</v>
      </c>
      <c r="O20">
        <v>25593183</v>
      </c>
      <c r="P20">
        <v>11153896</v>
      </c>
      <c r="Q20">
        <v>490</v>
      </c>
      <c r="R20">
        <v>90908</v>
      </c>
      <c r="S20">
        <v>0</v>
      </c>
      <c r="T20">
        <v>4.7999999999999996E-3</v>
      </c>
      <c r="U20">
        <v>1</v>
      </c>
      <c r="V20">
        <v>0.45540000000000003</v>
      </c>
      <c r="W20">
        <v>25593183</v>
      </c>
      <c r="X20">
        <f t="shared" si="0"/>
        <v>1.075929345404204</v>
      </c>
      <c r="Y20" s="5">
        <f>(35+25+10+10+2.85+3.75+3.25)</f>
        <v>89.85</v>
      </c>
      <c r="Z20">
        <f t="shared" si="1"/>
        <v>96.672251684567726</v>
      </c>
    </row>
    <row r="21" spans="1:26">
      <c r="A21">
        <v>8</v>
      </c>
      <c r="B21">
        <v>256</v>
      </c>
      <c r="C21" s="1" t="s">
        <v>6</v>
      </c>
      <c r="D21">
        <v>1</v>
      </c>
      <c r="E21">
        <v>64</v>
      </c>
      <c r="F21" t="s">
        <v>10</v>
      </c>
      <c r="G21">
        <v>25592693</v>
      </c>
      <c r="H21">
        <v>11100643</v>
      </c>
      <c r="I21">
        <v>0</v>
      </c>
      <c r="J21">
        <v>49504</v>
      </c>
      <c r="K21">
        <v>490</v>
      </c>
      <c r="L21">
        <v>53253</v>
      </c>
      <c r="M21">
        <v>490</v>
      </c>
      <c r="N21">
        <v>41404</v>
      </c>
      <c r="O21">
        <v>25593183</v>
      </c>
      <c r="P21">
        <v>11153896</v>
      </c>
      <c r="Q21">
        <v>490</v>
      </c>
      <c r="R21">
        <v>90908</v>
      </c>
      <c r="S21">
        <v>0</v>
      </c>
      <c r="T21">
        <v>4.7999999999999996E-3</v>
      </c>
      <c r="U21">
        <v>1</v>
      </c>
      <c r="V21">
        <v>0.45540000000000003</v>
      </c>
      <c r="W21">
        <v>25593183</v>
      </c>
      <c r="X21">
        <f t="shared" si="0"/>
        <v>1.075929345404204</v>
      </c>
      <c r="Y21" s="5">
        <f>(35+25+10+20+2.85+3.75+3.25)</f>
        <v>99.85</v>
      </c>
      <c r="Z21">
        <f t="shared" si="1"/>
        <v>107.43154513860976</v>
      </c>
    </row>
    <row r="22" spans="1:26">
      <c r="A22" s="1" t="s">
        <v>5</v>
      </c>
      <c r="B22">
        <v>1</v>
      </c>
      <c r="C22">
        <v>1</v>
      </c>
      <c r="D22">
        <v>16384</v>
      </c>
      <c r="E22">
        <v>64</v>
      </c>
      <c r="F22" t="s">
        <v>10</v>
      </c>
      <c r="G22">
        <v>25592693</v>
      </c>
      <c r="H22">
        <v>11100663</v>
      </c>
      <c r="I22">
        <v>0</v>
      </c>
      <c r="J22">
        <v>61885</v>
      </c>
      <c r="K22">
        <v>490</v>
      </c>
      <c r="L22">
        <v>53233</v>
      </c>
      <c r="M22">
        <v>490</v>
      </c>
      <c r="N22">
        <v>28990</v>
      </c>
      <c r="O22">
        <v>25593183</v>
      </c>
      <c r="P22">
        <v>11153896</v>
      </c>
      <c r="Q22">
        <v>490</v>
      </c>
      <c r="R22">
        <v>90875</v>
      </c>
      <c r="S22">
        <v>0</v>
      </c>
      <c r="T22">
        <v>4.7999999999999996E-3</v>
      </c>
      <c r="U22">
        <v>1</v>
      </c>
      <c r="V22">
        <v>0.31900000000000001</v>
      </c>
      <c r="W22">
        <v>25593183</v>
      </c>
      <c r="X22">
        <f t="shared" si="0"/>
        <v>1.0565329644225965</v>
      </c>
      <c r="Y22" s="5">
        <f>(35+25+20+1.25+2.85+3.75+3.25)</f>
        <v>91.1</v>
      </c>
      <c r="Z22">
        <f t="shared" si="1"/>
        <v>96.250153058898533</v>
      </c>
    </row>
    <row r="23" spans="1:26">
      <c r="A23" s="2" t="s">
        <v>5</v>
      </c>
      <c r="B23">
        <v>1</v>
      </c>
      <c r="C23">
        <v>2</v>
      </c>
      <c r="D23">
        <v>8192</v>
      </c>
      <c r="E23">
        <v>64</v>
      </c>
      <c r="F23" t="s">
        <v>10</v>
      </c>
      <c r="G23">
        <v>25592693</v>
      </c>
      <c r="H23">
        <v>11100663</v>
      </c>
      <c r="I23">
        <v>0</v>
      </c>
      <c r="J23">
        <v>58010</v>
      </c>
      <c r="K23">
        <v>490</v>
      </c>
      <c r="L23">
        <v>53233</v>
      </c>
      <c r="M23">
        <v>490</v>
      </c>
      <c r="N23">
        <v>32865</v>
      </c>
      <c r="O23">
        <v>25593183</v>
      </c>
      <c r="P23">
        <v>11153896</v>
      </c>
      <c r="Q23">
        <v>490</v>
      </c>
      <c r="R23">
        <v>90875</v>
      </c>
      <c r="S23">
        <v>0</v>
      </c>
      <c r="T23">
        <v>4.7999999999999996E-3</v>
      </c>
      <c r="U23">
        <v>1</v>
      </c>
      <c r="V23">
        <v>0.36170000000000002</v>
      </c>
      <c r="W23">
        <v>25593183</v>
      </c>
      <c r="X23">
        <f t="shared" si="0"/>
        <v>1.0625976457871615</v>
      </c>
      <c r="Y23" s="5">
        <f>(35+25+20+2.5+2.85+3.75+3.25)</f>
        <v>92.35</v>
      </c>
      <c r="Z23">
        <f t="shared" si="1"/>
        <v>98.130892588444368</v>
      </c>
    </row>
    <row r="24" spans="1:26">
      <c r="A24" s="2" t="s">
        <v>5</v>
      </c>
      <c r="B24">
        <v>1</v>
      </c>
      <c r="C24">
        <v>4</v>
      </c>
      <c r="D24">
        <v>4096</v>
      </c>
      <c r="E24">
        <v>64</v>
      </c>
      <c r="F24" t="s">
        <v>10</v>
      </c>
      <c r="G24">
        <v>25592693</v>
      </c>
      <c r="H24">
        <v>11100663</v>
      </c>
      <c r="I24">
        <v>0</v>
      </c>
      <c r="J24">
        <v>50224</v>
      </c>
      <c r="K24">
        <v>490</v>
      </c>
      <c r="L24">
        <v>53233</v>
      </c>
      <c r="M24">
        <v>490</v>
      </c>
      <c r="N24">
        <v>40651</v>
      </c>
      <c r="O24">
        <v>25593183</v>
      </c>
      <c r="P24">
        <v>11153896</v>
      </c>
      <c r="Q24">
        <v>490</v>
      </c>
      <c r="R24">
        <v>90875</v>
      </c>
      <c r="S24">
        <v>0</v>
      </c>
      <c r="T24">
        <v>4.7999999999999996E-3</v>
      </c>
      <c r="U24">
        <v>1</v>
      </c>
      <c r="V24">
        <v>0.44729999999999998</v>
      </c>
      <c r="W24">
        <v>25593183</v>
      </c>
      <c r="X24">
        <f t="shared" si="0"/>
        <v>1.0747554145179989</v>
      </c>
      <c r="Y24" s="5">
        <f>(35+25+20+5+2.85+3.75+3.25)</f>
        <v>94.85</v>
      </c>
      <c r="Z24">
        <f t="shared" si="1"/>
        <v>101.94055106703219</v>
      </c>
    </row>
    <row r="25" spans="1:26">
      <c r="A25" s="2" t="s">
        <v>5</v>
      </c>
      <c r="B25">
        <v>1</v>
      </c>
      <c r="C25">
        <v>8</v>
      </c>
      <c r="D25">
        <v>2048</v>
      </c>
      <c r="E25">
        <v>64</v>
      </c>
      <c r="F25" t="s">
        <v>10</v>
      </c>
      <c r="G25">
        <v>25592693</v>
      </c>
      <c r="H25">
        <v>11100663</v>
      </c>
      <c r="I25">
        <v>0</v>
      </c>
      <c r="J25">
        <v>49471</v>
      </c>
      <c r="K25">
        <v>490</v>
      </c>
      <c r="L25">
        <v>53233</v>
      </c>
      <c r="M25">
        <v>490</v>
      </c>
      <c r="N25">
        <v>41404</v>
      </c>
      <c r="O25">
        <v>25593183</v>
      </c>
      <c r="P25">
        <v>11153896</v>
      </c>
      <c r="Q25">
        <v>490</v>
      </c>
      <c r="R25">
        <v>90875</v>
      </c>
      <c r="S25">
        <v>0</v>
      </c>
      <c r="T25">
        <v>4.7999999999999996E-3</v>
      </c>
      <c r="U25">
        <v>1</v>
      </c>
      <c r="V25">
        <v>0.4556</v>
      </c>
      <c r="W25">
        <v>25593183</v>
      </c>
      <c r="X25">
        <f t="shared" si="0"/>
        <v>1.0759342635888629</v>
      </c>
      <c r="Y25" s="5">
        <f>(35+25+20+10+2.85+3.75+3.25)</f>
        <v>99.85</v>
      </c>
      <c r="Z25">
        <f t="shared" si="1"/>
        <v>107.43203621934795</v>
      </c>
    </row>
    <row r="26" spans="1:26">
      <c r="A26" s="2" t="s">
        <v>5</v>
      </c>
      <c r="B26">
        <v>1</v>
      </c>
      <c r="C26" s="1" t="s">
        <v>6</v>
      </c>
      <c r="D26">
        <v>1</v>
      </c>
      <c r="E26">
        <v>64</v>
      </c>
      <c r="F26" t="s">
        <v>10</v>
      </c>
      <c r="G26">
        <v>25592693</v>
      </c>
      <c r="H26">
        <v>11100663</v>
      </c>
      <c r="I26">
        <v>0</v>
      </c>
      <c r="J26">
        <v>49471</v>
      </c>
      <c r="K26">
        <v>490</v>
      </c>
      <c r="L26">
        <v>53233</v>
      </c>
      <c r="M26">
        <v>490</v>
      </c>
      <c r="N26">
        <v>41404</v>
      </c>
      <c r="O26">
        <v>25593183</v>
      </c>
      <c r="P26">
        <v>11153896</v>
      </c>
      <c r="Q26">
        <v>490</v>
      </c>
      <c r="R26">
        <v>90875</v>
      </c>
      <c r="S26">
        <v>0</v>
      </c>
      <c r="T26">
        <v>4.7999999999999996E-3</v>
      </c>
      <c r="U26">
        <v>1</v>
      </c>
      <c r="V26">
        <v>0.4556</v>
      </c>
      <c r="W26">
        <v>25593183</v>
      </c>
      <c r="X26">
        <f t="shared" si="0"/>
        <v>1.0759342635888629</v>
      </c>
      <c r="Y26" s="5">
        <f>(35+25+20+20+2.85+3.75+3.25)</f>
        <v>109.85</v>
      </c>
      <c r="Z26">
        <f t="shared" si="1"/>
        <v>118.19137885523658</v>
      </c>
    </row>
    <row r="27" spans="1:26">
      <c r="A27">
        <v>1</v>
      </c>
      <c r="B27">
        <v>4096</v>
      </c>
      <c r="C27">
        <v>1</v>
      </c>
      <c r="D27">
        <v>32768</v>
      </c>
      <c r="E27">
        <v>32</v>
      </c>
      <c r="F27" t="s">
        <v>10</v>
      </c>
      <c r="G27">
        <v>25592693</v>
      </c>
      <c r="H27">
        <v>11091018</v>
      </c>
      <c r="I27">
        <v>0</v>
      </c>
      <c r="J27">
        <v>67592</v>
      </c>
      <c r="K27">
        <v>490</v>
      </c>
      <c r="L27">
        <v>62878</v>
      </c>
      <c r="M27">
        <v>490</v>
      </c>
      <c r="N27">
        <v>34582</v>
      </c>
      <c r="O27">
        <v>25593183</v>
      </c>
      <c r="P27">
        <v>11153896</v>
      </c>
      <c r="Q27">
        <v>490</v>
      </c>
      <c r="R27">
        <v>102174</v>
      </c>
      <c r="S27">
        <v>0</v>
      </c>
      <c r="T27">
        <v>5.5999999999999999E-3</v>
      </c>
      <c r="U27">
        <v>1</v>
      </c>
      <c r="V27">
        <v>0.33850000000000002</v>
      </c>
      <c r="W27">
        <v>25593183</v>
      </c>
      <c r="X27">
        <f t="shared" si="0"/>
        <v>1.067023513566093</v>
      </c>
      <c r="Y27" s="5">
        <f>(25+15+1.25+1.25+2.85+3.75+3.25)</f>
        <v>52.35</v>
      </c>
      <c r="Z27">
        <f t="shared" si="1"/>
        <v>55.858680935184971</v>
      </c>
    </row>
    <row r="28" spans="1:26">
      <c r="A28">
        <v>1</v>
      </c>
      <c r="B28">
        <v>4096</v>
      </c>
      <c r="C28">
        <v>2</v>
      </c>
      <c r="D28">
        <v>16384</v>
      </c>
      <c r="E28">
        <v>32</v>
      </c>
      <c r="F28" t="s">
        <v>10</v>
      </c>
      <c r="G28">
        <v>25592693</v>
      </c>
      <c r="H28">
        <v>11091018</v>
      </c>
      <c r="I28">
        <v>0</v>
      </c>
      <c r="J28">
        <v>69309</v>
      </c>
      <c r="K28">
        <v>490</v>
      </c>
      <c r="L28">
        <v>62878</v>
      </c>
      <c r="M28">
        <v>490</v>
      </c>
      <c r="N28">
        <v>32865</v>
      </c>
      <c r="O28">
        <v>25593183</v>
      </c>
      <c r="P28">
        <v>11153896</v>
      </c>
      <c r="Q28">
        <v>490</v>
      </c>
      <c r="R28">
        <v>102174</v>
      </c>
      <c r="S28">
        <v>0</v>
      </c>
      <c r="T28">
        <v>5.5999999999999999E-3</v>
      </c>
      <c r="U28">
        <v>1</v>
      </c>
      <c r="V28">
        <v>0.32169999999999999</v>
      </c>
      <c r="W28">
        <v>25593183</v>
      </c>
      <c r="X28">
        <f t="shared" si="0"/>
        <v>1.064340731670617</v>
      </c>
      <c r="Y28" s="5">
        <f>(25+15+1.25+2.5+2.85+3.75+3.25)</f>
        <v>53.6</v>
      </c>
      <c r="Z28">
        <f t="shared" si="1"/>
        <v>57.048663217545077</v>
      </c>
    </row>
    <row r="29" spans="1:26">
      <c r="A29">
        <v>1</v>
      </c>
      <c r="B29">
        <v>4096</v>
      </c>
      <c r="C29">
        <v>4</v>
      </c>
      <c r="D29">
        <v>8192</v>
      </c>
      <c r="E29">
        <v>32</v>
      </c>
      <c r="F29" t="s">
        <v>10</v>
      </c>
      <c r="G29">
        <v>25592693</v>
      </c>
      <c r="H29">
        <v>11091018</v>
      </c>
      <c r="I29">
        <v>0</v>
      </c>
      <c r="J29">
        <v>61522</v>
      </c>
      <c r="K29">
        <v>490</v>
      </c>
      <c r="L29">
        <v>62878</v>
      </c>
      <c r="M29">
        <v>490</v>
      </c>
      <c r="N29">
        <v>40652</v>
      </c>
      <c r="O29">
        <v>25593183</v>
      </c>
      <c r="P29">
        <v>11153896</v>
      </c>
      <c r="Q29">
        <v>490</v>
      </c>
      <c r="R29">
        <v>102174</v>
      </c>
      <c r="S29">
        <v>0</v>
      </c>
      <c r="T29">
        <v>5.5999999999999999E-3</v>
      </c>
      <c r="U29">
        <v>1</v>
      </c>
      <c r="V29">
        <v>0.39789999999999998</v>
      </c>
      <c r="W29">
        <v>25593183</v>
      </c>
      <c r="X29">
        <f t="shared" si="0"/>
        <v>1.0765090638393826</v>
      </c>
      <c r="Y29" s="5">
        <f>(25+15+1.25+5+2.85+3.75+3.25)</f>
        <v>56.1</v>
      </c>
      <c r="Z29">
        <f t="shared" si="1"/>
        <v>60.392158481389366</v>
      </c>
    </row>
    <row r="30" spans="1:26">
      <c r="A30">
        <v>1</v>
      </c>
      <c r="B30">
        <v>4096</v>
      </c>
      <c r="C30">
        <v>8</v>
      </c>
      <c r="D30">
        <v>4096</v>
      </c>
      <c r="E30">
        <v>32</v>
      </c>
      <c r="F30" t="s">
        <v>10</v>
      </c>
      <c r="G30">
        <v>25592693</v>
      </c>
      <c r="H30">
        <v>11091018</v>
      </c>
      <c r="I30">
        <v>0</v>
      </c>
      <c r="J30">
        <v>60859</v>
      </c>
      <c r="K30">
        <v>490</v>
      </c>
      <c r="L30">
        <v>62878</v>
      </c>
      <c r="M30">
        <v>490</v>
      </c>
      <c r="N30">
        <v>41315</v>
      </c>
      <c r="O30">
        <v>25593183</v>
      </c>
      <c r="P30">
        <v>11153896</v>
      </c>
      <c r="Q30">
        <v>490</v>
      </c>
      <c r="R30">
        <v>102174</v>
      </c>
      <c r="S30">
        <v>0</v>
      </c>
      <c r="T30">
        <v>5.5999999999999999E-3</v>
      </c>
      <c r="U30">
        <v>1</v>
      </c>
      <c r="V30">
        <v>0.40439999999999998</v>
      </c>
      <c r="W30">
        <v>25593183</v>
      </c>
      <c r="X30">
        <f t="shared" si="0"/>
        <v>1.0775470449298941</v>
      </c>
      <c r="Y30" s="5">
        <f>(25+15+1.25+10+2.85+3.75+3.25)</f>
        <v>61.1</v>
      </c>
      <c r="Z30">
        <f t="shared" si="1"/>
        <v>65.838124445216522</v>
      </c>
    </row>
    <row r="31" spans="1:26">
      <c r="A31">
        <v>1</v>
      </c>
      <c r="B31">
        <v>4096</v>
      </c>
      <c r="C31" s="1" t="s">
        <v>8</v>
      </c>
      <c r="D31">
        <v>1</v>
      </c>
      <c r="E31">
        <v>32</v>
      </c>
      <c r="F31" t="s">
        <v>10</v>
      </c>
      <c r="G31">
        <v>25592693</v>
      </c>
      <c r="H31">
        <v>11091018</v>
      </c>
      <c r="I31">
        <v>0</v>
      </c>
      <c r="J31">
        <v>60770</v>
      </c>
      <c r="K31">
        <v>490</v>
      </c>
      <c r="L31">
        <v>62878</v>
      </c>
      <c r="M31">
        <v>490</v>
      </c>
      <c r="N31">
        <v>41404</v>
      </c>
      <c r="O31">
        <v>25593183</v>
      </c>
      <c r="P31">
        <v>11153896</v>
      </c>
      <c r="Q31">
        <v>490</v>
      </c>
      <c r="R31">
        <v>102174</v>
      </c>
      <c r="S31">
        <v>0</v>
      </c>
      <c r="T31">
        <v>5.5999999999999999E-3</v>
      </c>
      <c r="U31">
        <v>1</v>
      </c>
      <c r="V31">
        <v>0.4052</v>
      </c>
      <c r="W31">
        <v>25593183</v>
      </c>
      <c r="X31">
        <f t="shared" si="0"/>
        <v>1.0776747964487261</v>
      </c>
      <c r="Y31" s="5">
        <f>(25+15+1.25+20+2.85+3.75+3.25)</f>
        <v>71.099999999999994</v>
      </c>
      <c r="Z31">
        <f t="shared" si="1"/>
        <v>76.622678027504421</v>
      </c>
    </row>
    <row r="32" spans="1:26">
      <c r="A32">
        <v>2</v>
      </c>
      <c r="B32">
        <v>2048</v>
      </c>
      <c r="C32" s="3">
        <v>1</v>
      </c>
      <c r="D32">
        <v>32768</v>
      </c>
      <c r="E32">
        <v>32</v>
      </c>
      <c r="F32" t="s">
        <v>10</v>
      </c>
      <c r="G32">
        <v>25592693</v>
      </c>
      <c r="H32">
        <v>11100687</v>
      </c>
      <c r="I32">
        <v>0</v>
      </c>
      <c r="J32">
        <v>61851</v>
      </c>
      <c r="K32">
        <v>490</v>
      </c>
      <c r="L32">
        <v>53209</v>
      </c>
      <c r="M32">
        <v>490</v>
      </c>
      <c r="N32">
        <v>28969</v>
      </c>
      <c r="O32">
        <v>25593183</v>
      </c>
      <c r="P32">
        <v>11153896</v>
      </c>
      <c r="Q32">
        <v>490</v>
      </c>
      <c r="R32">
        <v>90820</v>
      </c>
      <c r="S32">
        <v>0</v>
      </c>
      <c r="T32">
        <v>4.7999999999999996E-3</v>
      </c>
      <c r="U32">
        <v>1</v>
      </c>
      <c r="V32">
        <v>0.31900000000000001</v>
      </c>
      <c r="W32">
        <v>25593183</v>
      </c>
      <c r="X32">
        <f t="shared" si="0"/>
        <v>1.0565055430580872</v>
      </c>
      <c r="Y32" s="5">
        <f>(25+15+2.5+1.25+2.85+3.75+3.25)</f>
        <v>53.6</v>
      </c>
      <c r="Z32">
        <f t="shared" si="1"/>
        <v>56.628697107913474</v>
      </c>
    </row>
    <row r="33" spans="1:26">
      <c r="A33">
        <v>2</v>
      </c>
      <c r="B33">
        <v>2048</v>
      </c>
      <c r="C33" s="3">
        <v>2</v>
      </c>
      <c r="D33">
        <v>16384</v>
      </c>
      <c r="E33">
        <v>32</v>
      </c>
      <c r="F33" t="s">
        <v>10</v>
      </c>
      <c r="G33">
        <v>25592693</v>
      </c>
      <c r="H33">
        <v>11100687</v>
      </c>
      <c r="I33">
        <v>0</v>
      </c>
      <c r="J33">
        <v>57955</v>
      </c>
      <c r="K33">
        <v>490</v>
      </c>
      <c r="L33">
        <v>53209</v>
      </c>
      <c r="M33">
        <v>490</v>
      </c>
      <c r="N33">
        <v>32865</v>
      </c>
      <c r="O33">
        <v>25593183</v>
      </c>
      <c r="P33">
        <v>11153896</v>
      </c>
      <c r="Q33">
        <v>490</v>
      </c>
      <c r="R33">
        <v>90820</v>
      </c>
      <c r="S33">
        <v>0</v>
      </c>
      <c r="T33">
        <v>4.7999999999999996E-3</v>
      </c>
      <c r="U33">
        <v>1</v>
      </c>
      <c r="V33">
        <v>0.3619</v>
      </c>
      <c r="W33">
        <v>25593183</v>
      </c>
      <c r="X33">
        <f t="shared" si="0"/>
        <v>1.0625949427236152</v>
      </c>
      <c r="Y33" s="5">
        <f>(25+15+2.5+2.5+2.85+3.75+3.25)</f>
        <v>54.85</v>
      </c>
      <c r="Z33">
        <f t="shared" si="1"/>
        <v>58.283332608390296</v>
      </c>
    </row>
    <row r="34" spans="1:26">
      <c r="A34">
        <v>2</v>
      </c>
      <c r="B34">
        <v>2048</v>
      </c>
      <c r="C34" s="3">
        <v>4</v>
      </c>
      <c r="D34">
        <v>8192</v>
      </c>
      <c r="E34">
        <v>32</v>
      </c>
      <c r="F34" t="s">
        <v>10</v>
      </c>
      <c r="G34">
        <v>25592693</v>
      </c>
      <c r="H34">
        <v>11100687</v>
      </c>
      <c r="I34">
        <v>0</v>
      </c>
      <c r="J34">
        <v>50168</v>
      </c>
      <c r="K34">
        <v>490</v>
      </c>
      <c r="L34">
        <v>53209</v>
      </c>
      <c r="M34">
        <v>490</v>
      </c>
      <c r="N34">
        <v>40652</v>
      </c>
      <c r="O34">
        <v>25593183</v>
      </c>
      <c r="P34">
        <v>11153896</v>
      </c>
      <c r="Q34">
        <v>490</v>
      </c>
      <c r="R34">
        <v>90820</v>
      </c>
      <c r="S34">
        <v>0</v>
      </c>
      <c r="T34">
        <v>4.7999999999999996E-3</v>
      </c>
      <c r="U34">
        <v>1</v>
      </c>
      <c r="V34">
        <v>0.4476</v>
      </c>
      <c r="W34">
        <v>25593183</v>
      </c>
      <c r="X34">
        <f t="shared" si="0"/>
        <v>1.0747595476498568</v>
      </c>
      <c r="Y34" s="5">
        <f>(25+15+2.5+5+2.85+3.75+3.25)</f>
        <v>57.35</v>
      </c>
      <c r="Z34">
        <f t="shared" si="1"/>
        <v>61.637460057719288</v>
      </c>
    </row>
    <row r="35" spans="1:26">
      <c r="A35">
        <v>2</v>
      </c>
      <c r="B35">
        <v>2048</v>
      </c>
      <c r="C35" s="3">
        <v>8</v>
      </c>
      <c r="D35">
        <v>4096</v>
      </c>
      <c r="E35">
        <v>32</v>
      </c>
      <c r="F35" t="s">
        <v>10</v>
      </c>
      <c r="G35">
        <v>25592693</v>
      </c>
      <c r="H35">
        <v>11100687</v>
      </c>
      <c r="I35">
        <v>0</v>
      </c>
      <c r="J35">
        <v>49505</v>
      </c>
      <c r="K35">
        <v>490</v>
      </c>
      <c r="L35">
        <v>53209</v>
      </c>
      <c r="M35">
        <v>490</v>
      </c>
      <c r="N35">
        <v>41315</v>
      </c>
      <c r="O35">
        <v>25593183</v>
      </c>
      <c r="P35">
        <v>11153896</v>
      </c>
      <c r="Q35">
        <v>490</v>
      </c>
      <c r="R35">
        <v>90820</v>
      </c>
      <c r="S35">
        <v>0</v>
      </c>
      <c r="T35">
        <v>4.7999999999999996E-3</v>
      </c>
      <c r="U35">
        <v>1</v>
      </c>
      <c r="V35">
        <v>0.45490000000000003</v>
      </c>
      <c r="W35">
        <v>25593183</v>
      </c>
      <c r="X35">
        <f t="shared" si="0"/>
        <v>1.0757957392013335</v>
      </c>
      <c r="Y35" s="5">
        <f>(25+15+2.5+10+2.85+3.75+3.25)</f>
        <v>62.35</v>
      </c>
      <c r="Z35">
        <f t="shared" si="1"/>
        <v>67.07586433920315</v>
      </c>
    </row>
    <row r="36" spans="1:26">
      <c r="A36">
        <v>2</v>
      </c>
      <c r="B36">
        <v>2048</v>
      </c>
      <c r="C36" s="1" t="s">
        <v>8</v>
      </c>
      <c r="D36">
        <v>1</v>
      </c>
      <c r="E36">
        <v>32</v>
      </c>
      <c r="F36" t="s">
        <v>10</v>
      </c>
      <c r="G36">
        <v>25592693</v>
      </c>
      <c r="H36">
        <v>11100687</v>
      </c>
      <c r="I36">
        <v>0</v>
      </c>
      <c r="J36">
        <v>49416</v>
      </c>
      <c r="K36">
        <v>490</v>
      </c>
      <c r="L36">
        <v>53209</v>
      </c>
      <c r="M36">
        <v>490</v>
      </c>
      <c r="N36">
        <v>41404</v>
      </c>
      <c r="O36">
        <v>25593183</v>
      </c>
      <c r="P36">
        <v>11153896</v>
      </c>
      <c r="Q36">
        <v>490</v>
      </c>
      <c r="R36">
        <v>90820</v>
      </c>
      <c r="S36">
        <v>0</v>
      </c>
      <c r="T36">
        <v>4.7999999999999996E-3</v>
      </c>
      <c r="U36">
        <v>1</v>
      </c>
      <c r="V36">
        <v>0.45590000000000003</v>
      </c>
      <c r="W36">
        <v>25593183</v>
      </c>
      <c r="X36">
        <f t="shared" si="0"/>
        <v>1.0759376832494811</v>
      </c>
      <c r="Y36" s="5">
        <f>(25+15+2.5+20+2.85+3.75+3.25)</f>
        <v>72.349999999999994</v>
      </c>
      <c r="Z36">
        <f t="shared" si="1"/>
        <v>77.844091383099951</v>
      </c>
    </row>
    <row r="37" spans="1:26">
      <c r="A37">
        <v>4</v>
      </c>
      <c r="B37">
        <v>1024</v>
      </c>
      <c r="C37" s="3">
        <v>1</v>
      </c>
      <c r="D37">
        <v>32768</v>
      </c>
      <c r="E37">
        <v>32</v>
      </c>
      <c r="F37" t="s">
        <v>10</v>
      </c>
      <c r="G37">
        <v>25592693</v>
      </c>
      <c r="H37">
        <v>11100890</v>
      </c>
      <c r="I37">
        <v>0</v>
      </c>
      <c r="J37">
        <v>61583</v>
      </c>
      <c r="K37">
        <v>490</v>
      </c>
      <c r="L37">
        <v>53006</v>
      </c>
      <c r="M37">
        <v>490</v>
      </c>
      <c r="N37">
        <v>28966</v>
      </c>
      <c r="O37">
        <v>25593183</v>
      </c>
      <c r="P37">
        <v>11153896</v>
      </c>
      <c r="Q37">
        <v>490</v>
      </c>
      <c r="R37">
        <v>90549</v>
      </c>
      <c r="S37">
        <v>0</v>
      </c>
      <c r="T37">
        <v>4.7999999999999996E-3</v>
      </c>
      <c r="U37">
        <v>1</v>
      </c>
      <c r="V37">
        <v>0.31990000000000002</v>
      </c>
      <c r="W37">
        <v>25593183</v>
      </c>
      <c r="X37">
        <f t="shared" si="0"/>
        <v>1.0564977989646698</v>
      </c>
      <c r="Y37" s="5">
        <f>(25+15+5+1.25+2.85+3.75+3.25)</f>
        <v>56.1</v>
      </c>
      <c r="Z37">
        <f t="shared" si="1"/>
        <v>59.269526521917975</v>
      </c>
    </row>
    <row r="38" spans="1:26">
      <c r="A38">
        <v>4</v>
      </c>
      <c r="B38">
        <v>1024</v>
      </c>
      <c r="C38" s="3">
        <v>2</v>
      </c>
      <c r="D38">
        <v>16384</v>
      </c>
      <c r="E38">
        <v>32</v>
      </c>
      <c r="F38" t="s">
        <v>10</v>
      </c>
      <c r="G38">
        <v>25592693</v>
      </c>
      <c r="H38">
        <v>11100890</v>
      </c>
      <c r="I38">
        <v>0</v>
      </c>
      <c r="J38">
        <v>57684</v>
      </c>
      <c r="K38">
        <v>490</v>
      </c>
      <c r="L38">
        <v>53006</v>
      </c>
      <c r="M38">
        <v>490</v>
      </c>
      <c r="N38">
        <v>32865</v>
      </c>
      <c r="O38">
        <v>25593183</v>
      </c>
      <c r="P38">
        <v>11153896</v>
      </c>
      <c r="Q38">
        <v>490</v>
      </c>
      <c r="R38">
        <v>90549</v>
      </c>
      <c r="S38">
        <v>0</v>
      </c>
      <c r="T38">
        <v>4.7999999999999996E-3</v>
      </c>
      <c r="U38">
        <v>1</v>
      </c>
      <c r="V38">
        <v>0.36299999999999999</v>
      </c>
      <c r="W38">
        <v>25593183</v>
      </c>
      <c r="X38">
        <f t="shared" si="0"/>
        <v>1.0625973324224658</v>
      </c>
      <c r="Y38" s="5">
        <f>(25+15+5+2.5+2.85+3.75+3.25)</f>
        <v>57.35</v>
      </c>
      <c r="Z38">
        <f t="shared" si="1"/>
        <v>60.939957014428416</v>
      </c>
    </row>
    <row r="39" spans="1:26">
      <c r="A39">
        <v>4</v>
      </c>
      <c r="B39">
        <v>1024</v>
      </c>
      <c r="C39" s="3">
        <v>4</v>
      </c>
      <c r="D39">
        <v>8192</v>
      </c>
      <c r="E39">
        <v>32</v>
      </c>
      <c r="F39" t="s">
        <v>10</v>
      </c>
      <c r="G39">
        <v>25592693</v>
      </c>
      <c r="H39">
        <v>11100890</v>
      </c>
      <c r="I39">
        <v>0</v>
      </c>
      <c r="J39">
        <v>49897</v>
      </c>
      <c r="K39">
        <v>490</v>
      </c>
      <c r="L39">
        <v>53006</v>
      </c>
      <c r="M39">
        <v>490</v>
      </c>
      <c r="N39">
        <v>40652</v>
      </c>
      <c r="O39">
        <v>25593183</v>
      </c>
      <c r="P39">
        <v>11153896</v>
      </c>
      <c r="Q39">
        <v>490</v>
      </c>
      <c r="R39">
        <v>90549</v>
      </c>
      <c r="S39">
        <v>0</v>
      </c>
      <c r="T39">
        <v>4.7999999999999996E-3</v>
      </c>
      <c r="U39">
        <v>1</v>
      </c>
      <c r="V39">
        <v>0.44900000000000001</v>
      </c>
      <c r="W39">
        <v>25593183</v>
      </c>
      <c r="X39">
        <f t="shared" si="0"/>
        <v>1.0747680952384862</v>
      </c>
      <c r="Y39" s="5">
        <f>(25+15+5+5+2.85+3.75+3.25)</f>
        <v>59.85</v>
      </c>
      <c r="Z39">
        <f t="shared" si="1"/>
        <v>64.324870500023394</v>
      </c>
    </row>
    <row r="40" spans="1:26">
      <c r="A40">
        <v>4</v>
      </c>
      <c r="B40">
        <v>1024</v>
      </c>
      <c r="C40" s="3">
        <v>8</v>
      </c>
      <c r="D40">
        <v>4096</v>
      </c>
      <c r="E40">
        <v>32</v>
      </c>
      <c r="F40" t="s">
        <v>10</v>
      </c>
      <c r="G40">
        <v>25592693</v>
      </c>
      <c r="H40">
        <v>11100890</v>
      </c>
      <c r="I40">
        <v>0</v>
      </c>
      <c r="J40">
        <v>49234</v>
      </c>
      <c r="K40">
        <v>490</v>
      </c>
      <c r="L40">
        <v>53006</v>
      </c>
      <c r="M40">
        <v>490</v>
      </c>
      <c r="N40">
        <v>41315</v>
      </c>
      <c r="O40">
        <v>25593183</v>
      </c>
      <c r="P40">
        <v>11153896</v>
      </c>
      <c r="Q40">
        <v>490</v>
      </c>
      <c r="R40">
        <v>90549</v>
      </c>
      <c r="S40">
        <v>0</v>
      </c>
      <c r="T40">
        <v>4.7999999999999996E-3</v>
      </c>
      <c r="U40">
        <v>1</v>
      </c>
      <c r="V40">
        <v>0.45629999999999998</v>
      </c>
      <c r="W40">
        <v>25593183</v>
      </c>
      <c r="X40">
        <f t="shared" si="0"/>
        <v>1.0758011948728692</v>
      </c>
      <c r="Y40" s="5">
        <f>(25+15+5+10+2.85+3.75+3.25)</f>
        <v>64.849999999999994</v>
      </c>
      <c r="Z40">
        <f t="shared" si="1"/>
        <v>69.765707487505566</v>
      </c>
    </row>
    <row r="41" spans="1:26">
      <c r="A41">
        <v>4</v>
      </c>
      <c r="B41">
        <v>1024</v>
      </c>
      <c r="C41" s="1" t="s">
        <v>8</v>
      </c>
      <c r="D41">
        <v>1</v>
      </c>
      <c r="E41">
        <v>32</v>
      </c>
      <c r="F41" t="s">
        <v>10</v>
      </c>
      <c r="G41">
        <v>25592693</v>
      </c>
      <c r="H41">
        <v>11100890</v>
      </c>
      <c r="I41">
        <v>0</v>
      </c>
      <c r="J41">
        <v>49145</v>
      </c>
      <c r="K41">
        <v>490</v>
      </c>
      <c r="L41">
        <v>53006</v>
      </c>
      <c r="M41">
        <v>490</v>
      </c>
      <c r="N41">
        <v>41404</v>
      </c>
      <c r="O41">
        <v>25593183</v>
      </c>
      <c r="P41">
        <v>11153896</v>
      </c>
      <c r="Q41">
        <v>490</v>
      </c>
      <c r="R41">
        <v>90549</v>
      </c>
      <c r="S41">
        <v>0</v>
      </c>
      <c r="T41">
        <v>4.7999999999999996E-3</v>
      </c>
      <c r="U41">
        <v>1</v>
      </c>
      <c r="V41">
        <v>0.45729999999999998</v>
      </c>
      <c r="W41">
        <v>25593183</v>
      </c>
      <c r="X41">
        <f t="shared" si="0"/>
        <v>1.0759427153707299</v>
      </c>
      <c r="Y41" s="5">
        <f>(25+15+5+20+2.85+3.75+3.25)</f>
        <v>74.849999999999994</v>
      </c>
      <c r="Z41">
        <f t="shared" si="1"/>
        <v>80.534312245499123</v>
      </c>
    </row>
    <row r="42" spans="1:26">
      <c r="A42">
        <v>8</v>
      </c>
      <c r="B42">
        <v>512</v>
      </c>
      <c r="C42" s="3">
        <v>1</v>
      </c>
      <c r="D42">
        <v>32768</v>
      </c>
      <c r="E42">
        <v>32</v>
      </c>
      <c r="F42" t="s">
        <v>10</v>
      </c>
      <c r="G42">
        <v>25592693</v>
      </c>
      <c r="H42">
        <v>11100914</v>
      </c>
      <c r="I42">
        <v>0</v>
      </c>
      <c r="J42">
        <v>61545</v>
      </c>
      <c r="K42">
        <v>490</v>
      </c>
      <c r="L42">
        <v>52982</v>
      </c>
      <c r="M42">
        <v>490</v>
      </c>
      <c r="N42">
        <v>28966</v>
      </c>
      <c r="O42">
        <v>25593183</v>
      </c>
      <c r="P42">
        <v>11153896</v>
      </c>
      <c r="Q42">
        <v>490</v>
      </c>
      <c r="R42">
        <v>90511</v>
      </c>
      <c r="S42">
        <v>0</v>
      </c>
      <c r="T42">
        <v>4.7999999999999996E-3</v>
      </c>
      <c r="U42">
        <v>1</v>
      </c>
      <c r="V42">
        <v>0.32</v>
      </c>
      <c r="W42">
        <v>25593183</v>
      </c>
      <c r="X42">
        <f t="shared" si="0"/>
        <v>1.0564929459536159</v>
      </c>
      <c r="Y42" s="5">
        <f>(25+15+10+1.25+2.85+3.75+3.25)</f>
        <v>61.1</v>
      </c>
      <c r="Z42">
        <f t="shared" si="1"/>
        <v>64.551718997765931</v>
      </c>
    </row>
    <row r="43" spans="1:26">
      <c r="A43">
        <v>8</v>
      </c>
      <c r="B43">
        <v>512</v>
      </c>
      <c r="C43" s="3">
        <v>2</v>
      </c>
      <c r="D43">
        <v>16384</v>
      </c>
      <c r="E43">
        <v>32</v>
      </c>
      <c r="F43" t="s">
        <v>10</v>
      </c>
      <c r="G43">
        <v>25592693</v>
      </c>
      <c r="H43">
        <v>11100914</v>
      </c>
      <c r="I43">
        <v>0</v>
      </c>
      <c r="J43">
        <v>57646</v>
      </c>
      <c r="K43">
        <v>490</v>
      </c>
      <c r="L43">
        <v>52982</v>
      </c>
      <c r="M43">
        <v>490</v>
      </c>
      <c r="N43">
        <v>32865</v>
      </c>
      <c r="O43">
        <v>25593183</v>
      </c>
      <c r="P43">
        <v>11153896</v>
      </c>
      <c r="Q43">
        <v>490</v>
      </c>
      <c r="R43">
        <v>90511</v>
      </c>
      <c r="S43">
        <v>0</v>
      </c>
      <c r="T43">
        <v>4.7999999999999996E-3</v>
      </c>
      <c r="U43">
        <v>1</v>
      </c>
      <c r="V43">
        <v>0.36309999999999998</v>
      </c>
      <c r="W43">
        <v>25593183</v>
      </c>
      <c r="X43">
        <f t="shared" si="0"/>
        <v>1.0625899196672803</v>
      </c>
      <c r="Y43" s="5">
        <f>(25+15+10+2.5+2.85+3.75+3.25)</f>
        <v>62.35</v>
      </c>
      <c r="Z43">
        <f t="shared" si="1"/>
        <v>66.252481491254926</v>
      </c>
    </row>
    <row r="44" spans="1:26">
      <c r="A44">
        <v>8</v>
      </c>
      <c r="B44">
        <v>512</v>
      </c>
      <c r="C44" s="3">
        <v>4</v>
      </c>
      <c r="D44">
        <v>8192</v>
      </c>
      <c r="E44">
        <v>32</v>
      </c>
      <c r="F44" t="s">
        <v>10</v>
      </c>
      <c r="G44">
        <v>25592693</v>
      </c>
      <c r="H44">
        <v>11100914</v>
      </c>
      <c r="I44">
        <v>0</v>
      </c>
      <c r="J44">
        <v>49859</v>
      </c>
      <c r="K44">
        <v>490</v>
      </c>
      <c r="L44">
        <v>52982</v>
      </c>
      <c r="M44">
        <v>490</v>
      </c>
      <c r="N44">
        <v>40652</v>
      </c>
      <c r="O44">
        <v>25593183</v>
      </c>
      <c r="P44">
        <v>11153896</v>
      </c>
      <c r="Q44">
        <v>490</v>
      </c>
      <c r="R44">
        <v>90511</v>
      </c>
      <c r="S44">
        <v>0</v>
      </c>
      <c r="T44">
        <v>4.7999999999999996E-3</v>
      </c>
      <c r="U44">
        <v>1</v>
      </c>
      <c r="V44">
        <v>0.4491</v>
      </c>
      <c r="W44">
        <v>25593183</v>
      </c>
      <c r="X44">
        <f t="shared" si="0"/>
        <v>1.0747555748731998</v>
      </c>
      <c r="Y44" s="5">
        <f>(25+15+10+5+2.85+3.75+3.25)</f>
        <v>64.849999999999994</v>
      </c>
      <c r="Z44">
        <f t="shared" si="1"/>
        <v>69.697899030526997</v>
      </c>
    </row>
    <row r="45" spans="1:26">
      <c r="A45">
        <v>8</v>
      </c>
      <c r="B45">
        <v>512</v>
      </c>
      <c r="C45" s="3">
        <v>8</v>
      </c>
      <c r="D45">
        <v>4096</v>
      </c>
      <c r="E45">
        <v>32</v>
      </c>
      <c r="F45" t="s">
        <v>10</v>
      </c>
      <c r="G45">
        <v>25592693</v>
      </c>
      <c r="H45">
        <v>11100914</v>
      </c>
      <c r="I45">
        <v>0</v>
      </c>
      <c r="J45">
        <v>49196</v>
      </c>
      <c r="K45">
        <v>490</v>
      </c>
      <c r="L45">
        <v>52982</v>
      </c>
      <c r="M45">
        <v>490</v>
      </c>
      <c r="N45">
        <v>41315</v>
      </c>
      <c r="O45">
        <v>25593183</v>
      </c>
      <c r="P45">
        <v>11153896</v>
      </c>
      <c r="Q45">
        <v>490</v>
      </c>
      <c r="R45">
        <v>90511</v>
      </c>
      <c r="S45">
        <v>0</v>
      </c>
      <c r="T45">
        <v>4.7999999999999996E-3</v>
      </c>
      <c r="U45">
        <v>1</v>
      </c>
      <c r="V45">
        <v>0.45650000000000002</v>
      </c>
      <c r="W45">
        <v>25593183</v>
      </c>
      <c r="X45">
        <f t="shared" si="0"/>
        <v>1.075802387065337</v>
      </c>
      <c r="Y45" s="5">
        <f>(25+15+10+10+2.85+3.75+3.25)</f>
        <v>69.849999999999994</v>
      </c>
      <c r="Z45">
        <f t="shared" si="1"/>
        <v>75.144796736513783</v>
      </c>
    </row>
    <row r="46" spans="1:26">
      <c r="A46">
        <v>8</v>
      </c>
      <c r="B46">
        <v>512</v>
      </c>
      <c r="C46" s="1" t="s">
        <v>8</v>
      </c>
      <c r="D46">
        <v>1</v>
      </c>
      <c r="E46">
        <v>32</v>
      </c>
      <c r="F46" t="s">
        <v>10</v>
      </c>
      <c r="G46">
        <v>25592693</v>
      </c>
      <c r="H46">
        <v>11100914</v>
      </c>
      <c r="I46">
        <v>0</v>
      </c>
      <c r="J46">
        <v>49107</v>
      </c>
      <c r="K46">
        <v>490</v>
      </c>
      <c r="L46">
        <v>52982</v>
      </c>
      <c r="M46">
        <v>490</v>
      </c>
      <c r="N46">
        <v>41404</v>
      </c>
      <c r="O46">
        <v>25593183</v>
      </c>
      <c r="P46">
        <v>11153896</v>
      </c>
      <c r="Q46">
        <v>490</v>
      </c>
      <c r="R46">
        <v>90511</v>
      </c>
      <c r="S46">
        <v>0</v>
      </c>
      <c r="T46">
        <v>4.7999999999999996E-3</v>
      </c>
      <c r="U46">
        <v>1</v>
      </c>
      <c r="V46">
        <v>0.45739999999999997</v>
      </c>
      <c r="W46">
        <v>25593183</v>
      </c>
      <c r="X46">
        <f t="shared" si="0"/>
        <v>1.075929702061678</v>
      </c>
      <c r="Y46" s="5">
        <f>(25+15+10+20+2.85+3.75+3.25)</f>
        <v>79.849999999999994</v>
      </c>
      <c r="Z46">
        <f t="shared" si="1"/>
        <v>85.912986709624988</v>
      </c>
    </row>
    <row r="47" spans="1:26">
      <c r="A47" s="1" t="s">
        <v>7</v>
      </c>
      <c r="B47">
        <v>1</v>
      </c>
      <c r="C47" s="3">
        <v>1</v>
      </c>
      <c r="D47">
        <v>32768</v>
      </c>
      <c r="E47">
        <v>32</v>
      </c>
      <c r="F47" t="s">
        <v>10</v>
      </c>
      <c r="G47">
        <v>25592693</v>
      </c>
      <c r="H47">
        <v>11100901</v>
      </c>
      <c r="I47">
        <v>0</v>
      </c>
      <c r="J47">
        <v>61563</v>
      </c>
      <c r="K47">
        <v>490</v>
      </c>
      <c r="L47">
        <v>52995</v>
      </c>
      <c r="M47">
        <v>490</v>
      </c>
      <c r="N47">
        <v>28966</v>
      </c>
      <c r="O47">
        <v>25593183</v>
      </c>
      <c r="P47">
        <v>11153896</v>
      </c>
      <c r="Q47">
        <v>490</v>
      </c>
      <c r="R47">
        <v>90529</v>
      </c>
      <c r="S47">
        <v>0</v>
      </c>
      <c r="T47">
        <v>4.7999999999999996E-3</v>
      </c>
      <c r="U47">
        <v>1</v>
      </c>
      <c r="V47">
        <v>0.32</v>
      </c>
      <c r="W47">
        <v>25593183</v>
      </c>
      <c r="X47">
        <f t="shared" si="0"/>
        <v>1.056501948350856</v>
      </c>
      <c r="Y47" s="5">
        <f>(25+15+20+1.25+2.85+3.75+3.25)</f>
        <v>71.099999999999994</v>
      </c>
      <c r="Z47">
        <f t="shared" si="1"/>
        <v>75.117288527745856</v>
      </c>
    </row>
    <row r="48" spans="1:26">
      <c r="A48" s="1" t="s">
        <v>7</v>
      </c>
      <c r="B48" s="4">
        <v>1</v>
      </c>
      <c r="C48" s="3">
        <v>2</v>
      </c>
      <c r="D48">
        <v>16384</v>
      </c>
      <c r="E48">
        <v>32</v>
      </c>
      <c r="F48" t="s">
        <v>10</v>
      </c>
      <c r="G48">
        <v>25592693</v>
      </c>
      <c r="H48">
        <v>11100901</v>
      </c>
      <c r="I48">
        <v>0</v>
      </c>
      <c r="J48">
        <v>57664</v>
      </c>
      <c r="K48">
        <v>490</v>
      </c>
      <c r="L48">
        <v>52995</v>
      </c>
      <c r="M48">
        <v>490</v>
      </c>
      <c r="N48">
        <v>32865</v>
      </c>
      <c r="O48">
        <v>25593183</v>
      </c>
      <c r="P48">
        <v>11153896</v>
      </c>
      <c r="Q48">
        <v>490</v>
      </c>
      <c r="R48">
        <v>90529</v>
      </c>
      <c r="S48">
        <v>0</v>
      </c>
      <c r="T48">
        <v>4.7999999999999996E-3</v>
      </c>
      <c r="U48">
        <v>1</v>
      </c>
      <c r="V48">
        <v>0.36299999999999999</v>
      </c>
      <c r="W48">
        <v>25593183</v>
      </c>
      <c r="X48">
        <f t="shared" si="0"/>
        <v>1.0625859856509448</v>
      </c>
      <c r="Y48" s="5">
        <f>(25+15+20+2.5+2.85+3.75+3.25)</f>
        <v>72.349999999999994</v>
      </c>
      <c r="Z48">
        <f t="shared" si="1"/>
        <v>76.878096061845852</v>
      </c>
    </row>
    <row r="49" spans="1:26">
      <c r="A49" s="1" t="s">
        <v>7</v>
      </c>
      <c r="B49">
        <v>1</v>
      </c>
      <c r="C49" s="3">
        <v>4</v>
      </c>
      <c r="D49">
        <v>8192</v>
      </c>
      <c r="E49">
        <v>32</v>
      </c>
      <c r="F49" t="s">
        <v>10</v>
      </c>
      <c r="G49">
        <v>25592693</v>
      </c>
      <c r="H49">
        <v>11100901</v>
      </c>
      <c r="I49">
        <v>0</v>
      </c>
      <c r="J49">
        <v>49877</v>
      </c>
      <c r="K49">
        <v>490</v>
      </c>
      <c r="L49">
        <v>52995</v>
      </c>
      <c r="M49">
        <v>490</v>
      </c>
      <c r="N49">
        <v>40652</v>
      </c>
      <c r="O49">
        <v>25593183</v>
      </c>
      <c r="P49">
        <v>11153896</v>
      </c>
      <c r="Q49">
        <v>490</v>
      </c>
      <c r="R49">
        <v>90529</v>
      </c>
      <c r="S49">
        <v>0</v>
      </c>
      <c r="T49">
        <v>4.7999999999999996E-3</v>
      </c>
      <c r="U49">
        <v>1</v>
      </c>
      <c r="V49">
        <v>0.44900000000000001</v>
      </c>
      <c r="W49">
        <v>25593183</v>
      </c>
      <c r="X49">
        <f t="shared" si="0"/>
        <v>1.0747540602511225</v>
      </c>
      <c r="Y49" s="5">
        <f>(25+15+20+5+2.85+3.75+3.25)</f>
        <v>74.849999999999994</v>
      </c>
      <c r="Z49">
        <f t="shared" si="1"/>
        <v>80.445341409796512</v>
      </c>
    </row>
    <row r="50" spans="1:26">
      <c r="A50" s="1" t="s">
        <v>7</v>
      </c>
      <c r="B50">
        <v>1</v>
      </c>
      <c r="C50" s="3">
        <v>8</v>
      </c>
      <c r="D50">
        <v>4096</v>
      </c>
      <c r="E50">
        <v>32</v>
      </c>
      <c r="F50" t="s">
        <v>10</v>
      </c>
      <c r="G50">
        <v>25592693</v>
      </c>
      <c r="H50">
        <v>11100901</v>
      </c>
      <c r="I50">
        <v>0</v>
      </c>
      <c r="J50">
        <v>49214</v>
      </c>
      <c r="K50">
        <v>490</v>
      </c>
      <c r="L50">
        <v>52995</v>
      </c>
      <c r="M50">
        <v>490</v>
      </c>
      <c r="N50">
        <v>41315</v>
      </c>
      <c r="O50">
        <v>25593183</v>
      </c>
      <c r="P50">
        <v>11153896</v>
      </c>
      <c r="Q50">
        <v>490</v>
      </c>
      <c r="R50">
        <v>90529</v>
      </c>
      <c r="S50">
        <v>0</v>
      </c>
      <c r="T50">
        <v>4.7999999999999996E-3</v>
      </c>
      <c r="U50">
        <v>1</v>
      </c>
      <c r="V50">
        <v>0.45639999999999997</v>
      </c>
      <c r="W50">
        <v>25593183</v>
      </c>
      <c r="X50">
        <f t="shared" si="0"/>
        <v>1.0758010806236959</v>
      </c>
      <c r="Y50" s="5">
        <f>(25+15+20+10+2.85+3.75+3.25)</f>
        <v>79.849999999999994</v>
      </c>
      <c r="Z50">
        <f t="shared" si="1"/>
        <v>85.902716287802122</v>
      </c>
    </row>
    <row r="51" spans="1:26">
      <c r="A51" s="1" t="s">
        <v>7</v>
      </c>
      <c r="B51">
        <v>1</v>
      </c>
      <c r="D51">
        <v>1</v>
      </c>
      <c r="E51">
        <v>32</v>
      </c>
      <c r="F51" t="s">
        <v>10</v>
      </c>
      <c r="G51">
        <v>25592693</v>
      </c>
      <c r="H51">
        <v>11100901</v>
      </c>
      <c r="I51">
        <v>0</v>
      </c>
      <c r="J51">
        <v>49125</v>
      </c>
      <c r="K51">
        <v>490</v>
      </c>
      <c r="L51">
        <v>52995</v>
      </c>
      <c r="M51">
        <v>490</v>
      </c>
      <c r="N51">
        <v>41404</v>
      </c>
      <c r="O51">
        <v>25593183</v>
      </c>
      <c r="P51">
        <v>11153896</v>
      </c>
      <c r="Q51">
        <v>490</v>
      </c>
      <c r="R51">
        <v>90529</v>
      </c>
      <c r="S51">
        <v>0</v>
      </c>
      <c r="T51">
        <v>4.7999999999999996E-3</v>
      </c>
      <c r="U51">
        <v>1</v>
      </c>
      <c r="V51">
        <v>0.45739999999999997</v>
      </c>
      <c r="W51">
        <v>25593183</v>
      </c>
      <c r="X51">
        <f t="shared" si="0"/>
        <v>1.0759425698632328</v>
      </c>
      <c r="Y51" s="5">
        <f>(25+15+20+20+2.85+3.75+3.25)</f>
        <v>89.85</v>
      </c>
      <c r="Z51">
        <f t="shared" si="1"/>
        <v>96.673439902211456</v>
      </c>
    </row>
    <row r="52" spans="1:26">
      <c r="A52">
        <v>1</v>
      </c>
      <c r="B52">
        <v>2048</v>
      </c>
      <c r="C52">
        <v>1</v>
      </c>
      <c r="D52">
        <v>16384</v>
      </c>
      <c r="E52">
        <v>64</v>
      </c>
      <c r="F52" t="s">
        <v>11</v>
      </c>
      <c r="G52">
        <v>25592693</v>
      </c>
      <c r="H52">
        <v>11091018</v>
      </c>
      <c r="I52">
        <v>0</v>
      </c>
      <c r="J52">
        <v>67592</v>
      </c>
      <c r="K52">
        <v>490</v>
      </c>
      <c r="L52">
        <v>62878</v>
      </c>
      <c r="M52">
        <v>490</v>
      </c>
      <c r="N52">
        <v>34582</v>
      </c>
      <c r="O52">
        <v>25593183</v>
      </c>
      <c r="P52">
        <v>11153896</v>
      </c>
      <c r="Q52">
        <v>490</v>
      </c>
      <c r="R52">
        <v>102174</v>
      </c>
      <c r="S52">
        <v>0</v>
      </c>
      <c r="T52">
        <v>5.5999999999999999E-3</v>
      </c>
      <c r="U52">
        <v>1</v>
      </c>
      <c r="V52">
        <v>0.33850000000000002</v>
      </c>
      <c r="W52">
        <v>25593183</v>
      </c>
      <c r="X52">
        <f t="shared" si="0"/>
        <v>1.067023513566093</v>
      </c>
      <c r="Y52" s="5">
        <f>(35+25+1.25+1.25+2.85+3.75+3.25)+0.1</f>
        <v>72.449999999999989</v>
      </c>
      <c r="Z52">
        <f t="shared" si="1"/>
        <v>77.305853557863429</v>
      </c>
    </row>
    <row r="53" spans="1:26">
      <c r="A53">
        <v>1</v>
      </c>
      <c r="B53">
        <v>2048</v>
      </c>
      <c r="C53">
        <v>2</v>
      </c>
      <c r="D53">
        <v>8192</v>
      </c>
      <c r="E53">
        <v>64</v>
      </c>
      <c r="F53" t="s">
        <v>11</v>
      </c>
      <c r="G53">
        <v>25592693</v>
      </c>
      <c r="H53">
        <v>11091018</v>
      </c>
      <c r="I53">
        <v>0</v>
      </c>
      <c r="J53">
        <v>69233</v>
      </c>
      <c r="K53">
        <v>490</v>
      </c>
      <c r="L53">
        <v>62878</v>
      </c>
      <c r="M53">
        <v>490</v>
      </c>
      <c r="N53">
        <v>32941</v>
      </c>
      <c r="O53">
        <v>25593183</v>
      </c>
      <c r="P53">
        <v>11153896</v>
      </c>
      <c r="Q53">
        <v>490</v>
      </c>
      <c r="R53">
        <v>102174</v>
      </c>
      <c r="S53">
        <v>0</v>
      </c>
      <c r="T53">
        <v>5.5999999999999999E-3</v>
      </c>
      <c r="U53">
        <v>1</v>
      </c>
      <c r="V53">
        <v>0.32240000000000002</v>
      </c>
      <c r="W53">
        <v>25593183</v>
      </c>
      <c r="X53">
        <f t="shared" si="0"/>
        <v>1.0644525142495953</v>
      </c>
      <c r="Y53" s="5">
        <f>(35+25+1.25+2.5+2.85+3.75+3.25)+0.1</f>
        <v>73.699999999999989</v>
      </c>
      <c r="Z53">
        <f t="shared" si="1"/>
        <v>78.450150300195162</v>
      </c>
    </row>
    <row r="54" spans="1:26">
      <c r="A54">
        <v>1</v>
      </c>
      <c r="B54">
        <v>2048</v>
      </c>
      <c r="C54">
        <v>4</v>
      </c>
      <c r="D54">
        <v>4096</v>
      </c>
      <c r="E54">
        <v>64</v>
      </c>
      <c r="F54" t="s">
        <v>11</v>
      </c>
      <c r="G54">
        <v>25592693</v>
      </c>
      <c r="H54">
        <v>11091018</v>
      </c>
      <c r="I54">
        <v>0</v>
      </c>
      <c r="J54">
        <v>68371</v>
      </c>
      <c r="K54">
        <v>490</v>
      </c>
      <c r="L54">
        <v>62878</v>
      </c>
      <c r="M54">
        <v>490</v>
      </c>
      <c r="N54">
        <v>33803</v>
      </c>
      <c r="O54">
        <v>25593183</v>
      </c>
      <c r="P54">
        <v>11153896</v>
      </c>
      <c r="Q54">
        <v>490</v>
      </c>
      <c r="R54">
        <v>102174</v>
      </c>
      <c r="S54">
        <v>0</v>
      </c>
      <c r="T54">
        <v>5.5999999999999999E-3</v>
      </c>
      <c r="U54">
        <v>1</v>
      </c>
      <c r="V54">
        <v>0.33079999999999998</v>
      </c>
      <c r="W54">
        <v>25593183</v>
      </c>
      <c r="X54">
        <f t="shared" si="0"/>
        <v>1.0657939051973333</v>
      </c>
      <c r="Y54" s="5">
        <f>(35+25+1.25+5+2.85+3.75+3.25)+0.1</f>
        <v>76.199999999999989</v>
      </c>
      <c r="Z54">
        <f t="shared" si="1"/>
        <v>81.213495576036792</v>
      </c>
    </row>
    <row r="55" spans="1:26">
      <c r="A55">
        <v>1</v>
      </c>
      <c r="B55">
        <v>2048</v>
      </c>
      <c r="C55">
        <v>8</v>
      </c>
      <c r="D55">
        <v>2048</v>
      </c>
      <c r="E55">
        <v>64</v>
      </c>
      <c r="F55" t="s">
        <v>11</v>
      </c>
      <c r="G55">
        <v>25592693</v>
      </c>
      <c r="H55">
        <v>11091018</v>
      </c>
      <c r="I55">
        <v>0</v>
      </c>
      <c r="J55">
        <v>67605</v>
      </c>
      <c r="K55">
        <v>490</v>
      </c>
      <c r="L55">
        <v>62878</v>
      </c>
      <c r="M55">
        <v>490</v>
      </c>
      <c r="N55">
        <v>34569</v>
      </c>
      <c r="O55">
        <v>25593183</v>
      </c>
      <c r="P55">
        <v>11153896</v>
      </c>
      <c r="Q55">
        <v>490</v>
      </c>
      <c r="R55">
        <v>102174</v>
      </c>
      <c r="S55">
        <v>0</v>
      </c>
      <c r="T55">
        <v>5.5999999999999999E-3</v>
      </c>
      <c r="U55">
        <v>1</v>
      </c>
      <c r="V55">
        <v>0.33829999999999999</v>
      </c>
      <c r="W55">
        <v>25593183</v>
      </c>
      <c r="X55">
        <f t="shared" si="0"/>
        <v>1.0669915756863848</v>
      </c>
      <c r="Y55" s="5">
        <f>(35+25+1.25+10+2.85+3.75+3.25)+0.1</f>
        <v>81.199999999999989</v>
      </c>
      <c r="Z55">
        <f t="shared" si="1"/>
        <v>86.639715945734437</v>
      </c>
    </row>
    <row r="56" spans="1:26">
      <c r="A56">
        <v>1</v>
      </c>
      <c r="B56">
        <v>2048</v>
      </c>
      <c r="C56" s="1" t="s">
        <v>6</v>
      </c>
      <c r="D56">
        <v>1</v>
      </c>
      <c r="E56">
        <v>64</v>
      </c>
      <c r="F56" t="s">
        <v>11</v>
      </c>
      <c r="G56">
        <v>25592693</v>
      </c>
      <c r="H56">
        <v>11091018</v>
      </c>
      <c r="I56">
        <v>0</v>
      </c>
      <c r="J56">
        <v>63398</v>
      </c>
      <c r="K56">
        <v>490</v>
      </c>
      <c r="L56">
        <v>62878</v>
      </c>
      <c r="M56">
        <v>490</v>
      </c>
      <c r="N56">
        <v>38776</v>
      </c>
      <c r="O56">
        <v>25593183</v>
      </c>
      <c r="P56">
        <v>11153896</v>
      </c>
      <c r="Q56">
        <v>490</v>
      </c>
      <c r="R56">
        <v>102174</v>
      </c>
      <c r="S56">
        <v>0</v>
      </c>
      <c r="T56">
        <v>5.5999999999999999E-3</v>
      </c>
      <c r="U56">
        <v>1</v>
      </c>
      <c r="V56">
        <v>0.3795</v>
      </c>
      <c r="W56">
        <v>25593183</v>
      </c>
      <c r="X56">
        <f t="shared" si="0"/>
        <v>1.0735707789062423</v>
      </c>
      <c r="Y56" s="5">
        <f>(35+25+1.25+20+2.85+3.75+3.25)+0.1</f>
        <v>91.199999999999989</v>
      </c>
      <c r="Z56">
        <f t="shared" si="1"/>
        <v>97.909655036249291</v>
      </c>
    </row>
    <row r="57" spans="1:26">
      <c r="A57">
        <v>2</v>
      </c>
      <c r="B57">
        <v>1024</v>
      </c>
      <c r="C57">
        <v>1</v>
      </c>
      <c r="D57">
        <v>16384</v>
      </c>
      <c r="E57">
        <v>64</v>
      </c>
      <c r="F57" t="s">
        <v>11</v>
      </c>
      <c r="G57">
        <v>25592673</v>
      </c>
      <c r="H57">
        <v>11101360</v>
      </c>
      <c r="I57">
        <v>20</v>
      </c>
      <c r="J57">
        <v>60717</v>
      </c>
      <c r="K57">
        <v>510</v>
      </c>
      <c r="L57">
        <v>52536</v>
      </c>
      <c r="M57">
        <v>490</v>
      </c>
      <c r="N57">
        <v>29545</v>
      </c>
      <c r="O57">
        <v>25593183</v>
      </c>
      <c r="P57">
        <v>11153896</v>
      </c>
      <c r="Q57">
        <v>510</v>
      </c>
      <c r="R57">
        <v>90262</v>
      </c>
      <c r="S57">
        <v>0</v>
      </c>
      <c r="T57">
        <v>4.7000000000000002E-3</v>
      </c>
      <c r="U57">
        <v>0.96079999999999999</v>
      </c>
      <c r="V57">
        <v>0.32729999999999998</v>
      </c>
      <c r="W57">
        <v>25593183</v>
      </c>
      <c r="X57">
        <f t="shared" si="0"/>
        <v>1.0571803429061559</v>
      </c>
      <c r="Y57" s="5">
        <f>(35+25+2.5+1.25+2.85+3.75+3.25)+0.1</f>
        <v>73.699999999999989</v>
      </c>
      <c r="Z57">
        <f t="shared" si="1"/>
        <v>77.914191272183686</v>
      </c>
    </row>
    <row r="58" spans="1:26">
      <c r="A58">
        <v>2</v>
      </c>
      <c r="B58">
        <v>1024</v>
      </c>
      <c r="C58">
        <v>2</v>
      </c>
      <c r="D58">
        <v>8192</v>
      </c>
      <c r="E58">
        <v>64</v>
      </c>
      <c r="F58" t="s">
        <v>11</v>
      </c>
      <c r="G58">
        <v>25592676</v>
      </c>
      <c r="H58">
        <v>11101426</v>
      </c>
      <c r="I58">
        <v>17</v>
      </c>
      <c r="J58">
        <v>57107</v>
      </c>
      <c r="K58">
        <v>507</v>
      </c>
      <c r="L58">
        <v>52470</v>
      </c>
      <c r="M58">
        <v>490</v>
      </c>
      <c r="N58">
        <v>33091</v>
      </c>
      <c r="O58">
        <v>25593183</v>
      </c>
      <c r="P58">
        <v>11153896</v>
      </c>
      <c r="Q58">
        <v>507</v>
      </c>
      <c r="R58">
        <v>90198</v>
      </c>
      <c r="S58">
        <v>0</v>
      </c>
      <c r="T58">
        <v>4.7000000000000002E-3</v>
      </c>
      <c r="U58">
        <v>0.96650000000000003</v>
      </c>
      <c r="V58">
        <v>0.3669</v>
      </c>
      <c r="W58">
        <v>25593183</v>
      </c>
      <c r="X58">
        <f t="shared" si="0"/>
        <v>1.0627301037155088</v>
      </c>
      <c r="Y58" s="5">
        <f>(35+25+2.5+2.5+2.85+3.75+3.25)+0.1</f>
        <v>74.949999999999989</v>
      </c>
      <c r="Z58">
        <f t="shared" si="1"/>
        <v>79.651621273477375</v>
      </c>
    </row>
    <row r="59" spans="1:26">
      <c r="A59">
        <v>2</v>
      </c>
      <c r="B59">
        <v>1024</v>
      </c>
      <c r="C59">
        <v>4</v>
      </c>
      <c r="D59">
        <v>4096</v>
      </c>
      <c r="E59">
        <v>64</v>
      </c>
      <c r="F59" t="s">
        <v>11</v>
      </c>
      <c r="G59">
        <v>25592679</v>
      </c>
      <c r="H59">
        <v>11101406</v>
      </c>
      <c r="I59">
        <v>14</v>
      </c>
      <c r="J59">
        <v>55757</v>
      </c>
      <c r="K59">
        <v>504</v>
      </c>
      <c r="L59">
        <v>52490</v>
      </c>
      <c r="M59">
        <v>490</v>
      </c>
      <c r="N59">
        <v>34459</v>
      </c>
      <c r="O59">
        <v>25593183</v>
      </c>
      <c r="P59">
        <v>11153896</v>
      </c>
      <c r="Q59">
        <v>504</v>
      </c>
      <c r="R59">
        <v>90216</v>
      </c>
      <c r="S59">
        <v>0</v>
      </c>
      <c r="T59">
        <v>4.7000000000000002E-3</v>
      </c>
      <c r="U59">
        <v>0.97219999999999995</v>
      </c>
      <c r="V59">
        <v>0.38200000000000001</v>
      </c>
      <c r="W59">
        <v>25593183</v>
      </c>
      <c r="X59">
        <f t="shared" si="0"/>
        <v>1.0648694845029631</v>
      </c>
      <c r="Y59" s="5">
        <f>(35+25+2.5+5+2.85+3.75+3.25)+0.1</f>
        <v>77.449999999999989</v>
      </c>
      <c r="Z59">
        <f t="shared" si="1"/>
        <v>82.474141574754483</v>
      </c>
    </row>
    <row r="60" spans="1:26">
      <c r="A60">
        <v>2</v>
      </c>
      <c r="B60">
        <v>1024</v>
      </c>
      <c r="C60">
        <v>8</v>
      </c>
      <c r="D60">
        <v>2048</v>
      </c>
      <c r="E60">
        <v>64</v>
      </c>
      <c r="F60" t="s">
        <v>11</v>
      </c>
      <c r="G60">
        <v>25592670</v>
      </c>
      <c r="H60">
        <v>11101415</v>
      </c>
      <c r="I60">
        <v>23</v>
      </c>
      <c r="J60">
        <v>54532</v>
      </c>
      <c r="K60">
        <v>513</v>
      </c>
      <c r="L60">
        <v>52481</v>
      </c>
      <c r="M60">
        <v>490</v>
      </c>
      <c r="N60">
        <v>35698</v>
      </c>
      <c r="O60">
        <v>25593183</v>
      </c>
      <c r="P60">
        <v>11153896</v>
      </c>
      <c r="Q60">
        <v>513</v>
      </c>
      <c r="R60">
        <v>90230</v>
      </c>
      <c r="S60">
        <v>0</v>
      </c>
      <c r="T60">
        <v>4.7000000000000002E-3</v>
      </c>
      <c r="U60">
        <v>0.95520000000000005</v>
      </c>
      <c r="V60">
        <v>0.39560000000000001</v>
      </c>
      <c r="W60">
        <v>25593183</v>
      </c>
      <c r="X60">
        <f t="shared" si="0"/>
        <v>1.0667957862060378</v>
      </c>
      <c r="Y60" s="5">
        <f>(35+25+2.5+10+2.85+3.75+3.25)+0.1</f>
        <v>82.449999999999989</v>
      </c>
      <c r="Z60">
        <f t="shared" si="1"/>
        <v>87.957312572687798</v>
      </c>
    </row>
    <row r="61" spans="1:26">
      <c r="A61">
        <v>2</v>
      </c>
      <c r="B61">
        <v>1024</v>
      </c>
      <c r="C61" s="1" t="s">
        <v>6</v>
      </c>
      <c r="D61">
        <v>1</v>
      </c>
      <c r="E61">
        <v>64</v>
      </c>
      <c r="F61" t="s">
        <v>11</v>
      </c>
      <c r="G61">
        <v>25592680</v>
      </c>
      <c r="H61">
        <v>11101458</v>
      </c>
      <c r="I61">
        <v>13</v>
      </c>
      <c r="J61">
        <v>51337</v>
      </c>
      <c r="K61">
        <v>503</v>
      </c>
      <c r="L61">
        <v>52438</v>
      </c>
      <c r="M61">
        <v>490</v>
      </c>
      <c r="N61">
        <v>38816</v>
      </c>
      <c r="O61">
        <v>25593183</v>
      </c>
      <c r="P61">
        <v>11153896</v>
      </c>
      <c r="Q61">
        <v>503</v>
      </c>
      <c r="R61">
        <v>90153</v>
      </c>
      <c r="S61">
        <v>0</v>
      </c>
      <c r="T61">
        <v>4.7000000000000002E-3</v>
      </c>
      <c r="U61">
        <v>0.97419999999999995</v>
      </c>
      <c r="V61">
        <v>0.43059999999999998</v>
      </c>
      <c r="W61">
        <v>25593183</v>
      </c>
      <c r="X61">
        <f t="shared" si="0"/>
        <v>1.0716797411248142</v>
      </c>
      <c r="Y61" s="5">
        <f>(35+25+2.5+20+2.85+3.75+3.25)+0.1</f>
        <v>92.449999999999989</v>
      </c>
      <c r="Z61">
        <f t="shared" si="1"/>
        <v>99.076792066989057</v>
      </c>
    </row>
    <row r="62" spans="1:26">
      <c r="A62">
        <v>4</v>
      </c>
      <c r="B62">
        <v>512</v>
      </c>
      <c r="C62">
        <v>1</v>
      </c>
      <c r="D62">
        <v>16384</v>
      </c>
      <c r="E62">
        <v>64</v>
      </c>
      <c r="F62" t="s">
        <v>11</v>
      </c>
      <c r="G62">
        <v>25592681</v>
      </c>
      <c r="H62">
        <v>11101785</v>
      </c>
      <c r="I62">
        <v>12</v>
      </c>
      <c r="J62">
        <v>59883</v>
      </c>
      <c r="K62">
        <v>502</v>
      </c>
      <c r="L62">
        <v>52111</v>
      </c>
      <c r="M62">
        <v>490</v>
      </c>
      <c r="N62">
        <v>29907</v>
      </c>
      <c r="O62">
        <v>25593183</v>
      </c>
      <c r="P62">
        <v>11153896</v>
      </c>
      <c r="Q62">
        <v>502</v>
      </c>
      <c r="R62">
        <v>89790</v>
      </c>
      <c r="S62">
        <v>0</v>
      </c>
      <c r="T62">
        <v>4.7000000000000002E-3</v>
      </c>
      <c r="U62">
        <v>0.97609999999999997</v>
      </c>
      <c r="V62">
        <v>0.33310000000000001</v>
      </c>
      <c r="W62">
        <v>25593183</v>
      </c>
      <c r="X62">
        <f t="shared" si="0"/>
        <v>1.05775282441422</v>
      </c>
      <c r="Y62" s="5">
        <f>(35+25+5+1.25+2.85+3.75+3.25)+0.1</f>
        <v>76.199999999999989</v>
      </c>
      <c r="Z62">
        <f t="shared" si="1"/>
        <v>80.600765220363556</v>
      </c>
    </row>
    <row r="63" spans="1:26">
      <c r="A63">
        <v>4</v>
      </c>
      <c r="B63">
        <v>512</v>
      </c>
      <c r="C63">
        <v>2</v>
      </c>
      <c r="D63">
        <v>8192</v>
      </c>
      <c r="E63">
        <v>64</v>
      </c>
      <c r="F63" t="s">
        <v>11</v>
      </c>
      <c r="G63">
        <v>25592671</v>
      </c>
      <c r="H63">
        <v>11101881</v>
      </c>
      <c r="I63">
        <v>22</v>
      </c>
      <c r="J63">
        <v>56390</v>
      </c>
      <c r="K63">
        <v>512</v>
      </c>
      <c r="L63">
        <v>52015</v>
      </c>
      <c r="M63">
        <v>490</v>
      </c>
      <c r="N63">
        <v>33286</v>
      </c>
      <c r="O63">
        <v>25593183</v>
      </c>
      <c r="P63">
        <v>11153896</v>
      </c>
      <c r="Q63">
        <v>512</v>
      </c>
      <c r="R63">
        <v>89676</v>
      </c>
      <c r="S63">
        <v>0</v>
      </c>
      <c r="T63">
        <v>4.7000000000000002E-3</v>
      </c>
      <c r="U63">
        <v>0.95699999999999996</v>
      </c>
      <c r="V63">
        <v>0.37119999999999997</v>
      </c>
      <c r="W63">
        <v>25593183</v>
      </c>
      <c r="X63">
        <f t="shared" si="0"/>
        <v>1.0630333930718971</v>
      </c>
      <c r="Y63" s="5">
        <f>(35+25+5+2.5+2.85+3.75+3.25)+0.1</f>
        <v>77.449999999999989</v>
      </c>
      <c r="Z63">
        <f t="shared" si="1"/>
        <v>82.331936293418423</v>
      </c>
    </row>
    <row r="64" spans="1:26">
      <c r="A64">
        <v>4</v>
      </c>
      <c r="B64">
        <v>512</v>
      </c>
      <c r="C64">
        <v>4</v>
      </c>
      <c r="D64">
        <v>4096</v>
      </c>
      <c r="E64">
        <v>64</v>
      </c>
      <c r="F64" t="s">
        <v>11</v>
      </c>
      <c r="G64">
        <v>25592678</v>
      </c>
      <c r="H64">
        <v>11101816</v>
      </c>
      <c r="I64">
        <v>15</v>
      </c>
      <c r="J64">
        <v>54808</v>
      </c>
      <c r="K64">
        <v>505</v>
      </c>
      <c r="L64">
        <v>52080</v>
      </c>
      <c r="M64">
        <v>490</v>
      </c>
      <c r="N64">
        <v>34956</v>
      </c>
      <c r="O64">
        <v>25593183</v>
      </c>
      <c r="P64">
        <v>11153896</v>
      </c>
      <c r="Q64">
        <v>505</v>
      </c>
      <c r="R64">
        <v>89764</v>
      </c>
      <c r="S64">
        <v>0</v>
      </c>
      <c r="T64">
        <v>4.7000000000000002E-3</v>
      </c>
      <c r="U64">
        <v>0.97030000000000005</v>
      </c>
      <c r="V64">
        <v>0.38940000000000002</v>
      </c>
      <c r="W64">
        <v>25593183</v>
      </c>
      <c r="X64">
        <f t="shared" si="0"/>
        <v>1.0656378176954386</v>
      </c>
      <c r="Y64" s="5">
        <f>(35+25+5+5+2.85+3.75+3.25)+0.1</f>
        <v>79.949999999999989</v>
      </c>
      <c r="Z64">
        <f t="shared" si="1"/>
        <v>85.197743524750308</v>
      </c>
    </row>
    <row r="65" spans="1:26">
      <c r="A65">
        <v>4</v>
      </c>
      <c r="B65">
        <v>512</v>
      </c>
      <c r="C65">
        <v>8</v>
      </c>
      <c r="D65">
        <v>2048</v>
      </c>
      <c r="E65">
        <v>64</v>
      </c>
      <c r="F65" t="s">
        <v>11</v>
      </c>
      <c r="G65">
        <v>25592672</v>
      </c>
      <c r="H65">
        <v>11101815</v>
      </c>
      <c r="I65">
        <v>21</v>
      </c>
      <c r="J65">
        <v>53558</v>
      </c>
      <c r="K65">
        <v>511</v>
      </c>
      <c r="L65">
        <v>52081</v>
      </c>
      <c r="M65">
        <v>490</v>
      </c>
      <c r="N65">
        <v>36190</v>
      </c>
      <c r="O65">
        <v>25593183</v>
      </c>
      <c r="P65">
        <v>11153896</v>
      </c>
      <c r="Q65">
        <v>511</v>
      </c>
      <c r="R65">
        <v>89748</v>
      </c>
      <c r="S65">
        <v>0</v>
      </c>
      <c r="T65">
        <v>4.7000000000000002E-3</v>
      </c>
      <c r="U65">
        <v>0.95889999999999997</v>
      </c>
      <c r="V65">
        <v>0.4032</v>
      </c>
      <c r="W65">
        <v>25593183</v>
      </c>
      <c r="X65">
        <f t="shared" si="0"/>
        <v>1.0675637811834502</v>
      </c>
      <c r="Y65" s="5">
        <f>(35+25+5+10+2.85+3.75+3.25)+0.1</f>
        <v>84.949999999999989</v>
      </c>
      <c r="Z65">
        <f t="shared" si="1"/>
        <v>90.689543211534087</v>
      </c>
    </row>
    <row r="66" spans="1:26">
      <c r="A66">
        <v>4</v>
      </c>
      <c r="B66">
        <v>512</v>
      </c>
      <c r="C66" s="1" t="s">
        <v>6</v>
      </c>
      <c r="D66">
        <v>1</v>
      </c>
      <c r="E66">
        <v>64</v>
      </c>
      <c r="F66" t="s">
        <v>11</v>
      </c>
      <c r="G66">
        <v>25592663</v>
      </c>
      <c r="H66">
        <v>11101849</v>
      </c>
      <c r="I66">
        <v>30</v>
      </c>
      <c r="J66">
        <v>51097</v>
      </c>
      <c r="K66">
        <v>520</v>
      </c>
      <c r="L66">
        <v>52047</v>
      </c>
      <c r="M66">
        <v>490</v>
      </c>
      <c r="N66">
        <v>38626</v>
      </c>
      <c r="O66">
        <v>25593183</v>
      </c>
      <c r="P66">
        <v>11153896</v>
      </c>
      <c r="Q66">
        <v>520</v>
      </c>
      <c r="R66">
        <v>89723</v>
      </c>
      <c r="S66">
        <v>0</v>
      </c>
      <c r="T66">
        <v>4.7000000000000002E-3</v>
      </c>
      <c r="U66">
        <v>0.94230000000000003</v>
      </c>
      <c r="V66">
        <v>0.43049999999999999</v>
      </c>
      <c r="W66">
        <v>25593183</v>
      </c>
      <c r="X66">
        <f t="shared" ref="X66:X129" si="2">(1+5*(S66*(O66/W66)+T66*(P66/W66)) + 40*(U66*(Q66/W66)+V66*(R66/W66)))</f>
        <v>1.0713762901628923</v>
      </c>
      <c r="Y66" s="5">
        <f>(35+25+5+20+2.85+3.75+3.25)+0.1</f>
        <v>94.949999999999989</v>
      </c>
      <c r="Z66">
        <f t="shared" si="1"/>
        <v>101.7271787509666</v>
      </c>
    </row>
    <row r="67" spans="1:26">
      <c r="A67">
        <v>8</v>
      </c>
      <c r="B67">
        <v>256</v>
      </c>
      <c r="C67">
        <v>1</v>
      </c>
      <c r="D67">
        <v>16384</v>
      </c>
      <c r="E67">
        <v>64</v>
      </c>
      <c r="F67" t="s">
        <v>11</v>
      </c>
      <c r="G67">
        <v>25592659</v>
      </c>
      <c r="H67">
        <v>11101901</v>
      </c>
      <c r="I67">
        <v>34</v>
      </c>
      <c r="J67">
        <v>59549</v>
      </c>
      <c r="K67">
        <v>524</v>
      </c>
      <c r="L67">
        <v>51995</v>
      </c>
      <c r="M67">
        <v>490</v>
      </c>
      <c r="N67">
        <v>30084</v>
      </c>
      <c r="O67">
        <v>25593183</v>
      </c>
      <c r="P67">
        <v>11153896</v>
      </c>
      <c r="Q67">
        <v>524</v>
      </c>
      <c r="R67">
        <v>89633</v>
      </c>
      <c r="S67">
        <v>0</v>
      </c>
      <c r="T67">
        <v>4.7000000000000002E-3</v>
      </c>
      <c r="U67">
        <v>0.93510000000000004</v>
      </c>
      <c r="V67">
        <v>0.33560000000000001</v>
      </c>
      <c r="W67">
        <v>25593183</v>
      </c>
      <c r="X67">
        <f t="shared" si="2"/>
        <v>1.0580212959052415</v>
      </c>
      <c r="Y67" s="5">
        <f>(35+25+10+1.25+2.85+3.75+3.25)+0.1</f>
        <v>81.199999999999989</v>
      </c>
      <c r="Z67">
        <f t="shared" ref="Z67:Z130" si="3">(Y67*X67)</f>
        <v>85.911329227505604</v>
      </c>
    </row>
    <row r="68" spans="1:26">
      <c r="A68">
        <v>8</v>
      </c>
      <c r="B68">
        <v>256</v>
      </c>
      <c r="C68">
        <v>2</v>
      </c>
      <c r="D68">
        <v>8192</v>
      </c>
      <c r="E68">
        <v>64</v>
      </c>
      <c r="F68" t="s">
        <v>11</v>
      </c>
      <c r="G68">
        <v>25592663</v>
      </c>
      <c r="H68">
        <v>11101877</v>
      </c>
      <c r="I68">
        <v>30</v>
      </c>
      <c r="J68">
        <v>56230</v>
      </c>
      <c r="K68">
        <v>520</v>
      </c>
      <c r="L68">
        <v>52019</v>
      </c>
      <c r="M68">
        <v>490</v>
      </c>
      <c r="N68">
        <v>33439</v>
      </c>
      <c r="O68">
        <v>25593183</v>
      </c>
      <c r="P68">
        <v>11153896</v>
      </c>
      <c r="Q68">
        <v>520</v>
      </c>
      <c r="R68">
        <v>89669</v>
      </c>
      <c r="S68">
        <v>0</v>
      </c>
      <c r="T68">
        <v>4.7000000000000002E-3</v>
      </c>
      <c r="U68">
        <v>0.94230000000000003</v>
      </c>
      <c r="V68">
        <v>0.37290000000000001</v>
      </c>
      <c r="W68">
        <v>25593183</v>
      </c>
      <c r="X68">
        <f t="shared" si="2"/>
        <v>1.0632675974692167</v>
      </c>
      <c r="Y68" s="5">
        <f>(35+25+10+2.5+2.85+3.75+3.25)+0.1</f>
        <v>82.449999999999989</v>
      </c>
      <c r="Z68">
        <f t="shared" si="3"/>
        <v>87.666413411336904</v>
      </c>
    </row>
    <row r="69" spans="1:26">
      <c r="A69">
        <v>8</v>
      </c>
      <c r="B69">
        <v>256</v>
      </c>
      <c r="C69">
        <v>4</v>
      </c>
      <c r="D69">
        <v>4096</v>
      </c>
      <c r="E69">
        <v>64</v>
      </c>
      <c r="F69" t="s">
        <v>11</v>
      </c>
      <c r="G69">
        <v>25592663</v>
      </c>
      <c r="H69">
        <v>11101958</v>
      </c>
      <c r="I69">
        <v>30</v>
      </c>
      <c r="J69">
        <v>54518</v>
      </c>
      <c r="K69">
        <v>520</v>
      </c>
      <c r="L69">
        <v>51938</v>
      </c>
      <c r="M69">
        <v>490</v>
      </c>
      <c r="N69">
        <v>35073</v>
      </c>
      <c r="O69">
        <v>25593183</v>
      </c>
      <c r="P69">
        <v>11153896</v>
      </c>
      <c r="Q69">
        <v>520</v>
      </c>
      <c r="R69">
        <v>89591</v>
      </c>
      <c r="S69">
        <v>0</v>
      </c>
      <c r="T69">
        <v>4.7000000000000002E-3</v>
      </c>
      <c r="U69">
        <v>0.94230000000000003</v>
      </c>
      <c r="V69">
        <v>0.39150000000000001</v>
      </c>
      <c r="W69">
        <v>25593183</v>
      </c>
      <c r="X69">
        <f t="shared" si="2"/>
        <v>1.0658265701456517</v>
      </c>
      <c r="Y69" s="5">
        <f>(35+25+10+5+2.85+3.75+3.25)+0.1</f>
        <v>84.949999999999989</v>
      </c>
      <c r="Z69">
        <f t="shared" si="3"/>
        <v>90.541967133873101</v>
      </c>
    </row>
    <row r="70" spans="1:26">
      <c r="A70">
        <v>8</v>
      </c>
      <c r="B70">
        <v>256</v>
      </c>
      <c r="C70">
        <v>8</v>
      </c>
      <c r="D70">
        <v>2048</v>
      </c>
      <c r="E70">
        <v>64</v>
      </c>
      <c r="F70" t="s">
        <v>11</v>
      </c>
      <c r="G70">
        <v>25592672</v>
      </c>
      <c r="H70">
        <v>11101911</v>
      </c>
      <c r="I70">
        <v>21</v>
      </c>
      <c r="J70">
        <v>53026</v>
      </c>
      <c r="K70">
        <v>511</v>
      </c>
      <c r="L70">
        <v>51985</v>
      </c>
      <c r="M70">
        <v>490</v>
      </c>
      <c r="N70">
        <v>36606</v>
      </c>
      <c r="O70">
        <v>25593183</v>
      </c>
      <c r="P70">
        <v>11153896</v>
      </c>
      <c r="Q70">
        <v>511</v>
      </c>
      <c r="R70">
        <v>89632</v>
      </c>
      <c r="S70">
        <v>0</v>
      </c>
      <c r="T70">
        <v>4.7000000000000002E-3</v>
      </c>
      <c r="U70">
        <v>0.95889999999999997</v>
      </c>
      <c r="V70">
        <v>0.40839999999999999</v>
      </c>
      <c r="W70">
        <v>25593183</v>
      </c>
      <c r="X70">
        <f t="shared" si="2"/>
        <v>1.0682191356971893</v>
      </c>
      <c r="Y70" s="5">
        <f>(35+25+10+10+2.85+3.75+3.25)+0.1</f>
        <v>89.949999999999989</v>
      </c>
      <c r="Z70">
        <f t="shared" si="3"/>
        <v>96.086311255962158</v>
      </c>
    </row>
    <row r="71" spans="1:26">
      <c r="A71">
        <v>8</v>
      </c>
      <c r="B71">
        <v>256</v>
      </c>
      <c r="C71" s="1" t="s">
        <v>6</v>
      </c>
      <c r="D71">
        <v>1</v>
      </c>
      <c r="E71">
        <v>64</v>
      </c>
      <c r="F71" t="s">
        <v>11</v>
      </c>
      <c r="G71">
        <v>25592657</v>
      </c>
      <c r="H71">
        <v>11101905</v>
      </c>
      <c r="I71">
        <v>36</v>
      </c>
      <c r="J71">
        <v>50823</v>
      </c>
      <c r="K71">
        <v>526</v>
      </c>
      <c r="L71">
        <v>51991</v>
      </c>
      <c r="M71">
        <v>490</v>
      </c>
      <c r="N71">
        <v>38801</v>
      </c>
      <c r="O71">
        <v>25593183</v>
      </c>
      <c r="P71">
        <v>11153896</v>
      </c>
      <c r="Q71">
        <v>526</v>
      </c>
      <c r="R71">
        <v>89624</v>
      </c>
      <c r="S71">
        <v>0</v>
      </c>
      <c r="T71">
        <v>4.7000000000000002E-3</v>
      </c>
      <c r="U71">
        <v>0.93159999999999998</v>
      </c>
      <c r="V71">
        <v>0.43290000000000001</v>
      </c>
      <c r="W71">
        <v>25593183</v>
      </c>
      <c r="X71">
        <f t="shared" si="2"/>
        <v>1.0716458989880235</v>
      </c>
      <c r="Y71" s="5">
        <f>(35+25+10+20+2.85+3.75+3.25)+0.1</f>
        <v>99.949999999999989</v>
      </c>
      <c r="Z71">
        <f t="shared" si="3"/>
        <v>107.11100760385294</v>
      </c>
    </row>
    <row r="72" spans="1:26">
      <c r="A72" s="1" t="s">
        <v>5</v>
      </c>
      <c r="B72">
        <v>1</v>
      </c>
      <c r="C72">
        <v>1</v>
      </c>
      <c r="D72">
        <v>16384</v>
      </c>
      <c r="E72">
        <v>64</v>
      </c>
      <c r="F72" t="s">
        <v>11</v>
      </c>
      <c r="G72">
        <v>25592668</v>
      </c>
      <c r="H72">
        <v>11101995</v>
      </c>
      <c r="I72">
        <v>25</v>
      </c>
      <c r="J72">
        <v>59313</v>
      </c>
      <c r="K72">
        <v>515</v>
      </c>
      <c r="L72">
        <v>51901</v>
      </c>
      <c r="M72">
        <v>490</v>
      </c>
      <c r="N72">
        <v>30227</v>
      </c>
      <c r="O72">
        <v>25593183</v>
      </c>
      <c r="P72">
        <v>11153896</v>
      </c>
      <c r="Q72">
        <v>515</v>
      </c>
      <c r="R72">
        <v>89540</v>
      </c>
      <c r="S72">
        <v>0</v>
      </c>
      <c r="T72">
        <v>4.7000000000000002E-3</v>
      </c>
      <c r="U72">
        <v>0.95150000000000001</v>
      </c>
      <c r="V72">
        <v>0.33760000000000001</v>
      </c>
      <c r="W72">
        <v>25593183</v>
      </c>
      <c r="X72">
        <f t="shared" si="2"/>
        <v>1.0582524501153294</v>
      </c>
      <c r="Y72" s="5">
        <f>(35+25+20+1.25+2.85+3.75+3.25)+0.1</f>
        <v>91.199999999999989</v>
      </c>
      <c r="Z72">
        <f t="shared" si="3"/>
        <v>96.512623450518035</v>
      </c>
    </row>
    <row r="73" spans="1:26">
      <c r="A73" s="2" t="s">
        <v>5</v>
      </c>
      <c r="B73">
        <v>1</v>
      </c>
      <c r="C73">
        <v>2</v>
      </c>
      <c r="D73">
        <v>8192</v>
      </c>
      <c r="E73">
        <v>64</v>
      </c>
      <c r="F73" t="s">
        <v>11</v>
      </c>
      <c r="G73">
        <v>25592653</v>
      </c>
      <c r="H73">
        <v>11101935</v>
      </c>
      <c r="I73">
        <v>40</v>
      </c>
      <c r="J73">
        <v>56254</v>
      </c>
      <c r="K73">
        <v>530</v>
      </c>
      <c r="L73">
        <v>51961</v>
      </c>
      <c r="M73">
        <v>490</v>
      </c>
      <c r="N73">
        <v>33326</v>
      </c>
      <c r="O73">
        <v>25593183</v>
      </c>
      <c r="P73">
        <v>11153896</v>
      </c>
      <c r="Q73">
        <v>530</v>
      </c>
      <c r="R73">
        <v>89580</v>
      </c>
      <c r="S73">
        <v>0</v>
      </c>
      <c r="T73">
        <v>4.7000000000000002E-3</v>
      </c>
      <c r="U73">
        <v>0.92449999999999999</v>
      </c>
      <c r="V73">
        <v>0.372</v>
      </c>
      <c r="W73">
        <v>25593183</v>
      </c>
      <c r="X73">
        <f t="shared" si="2"/>
        <v>1.0630897046295491</v>
      </c>
      <c r="Y73" s="5">
        <f>(35+25+20+2.5+2.85+3.75+3.25)+0.1</f>
        <v>92.449999999999989</v>
      </c>
      <c r="Z73">
        <f t="shared" si="3"/>
        <v>98.282643193001803</v>
      </c>
    </row>
    <row r="74" spans="1:26">
      <c r="A74" s="2" t="s">
        <v>5</v>
      </c>
      <c r="B74">
        <v>1</v>
      </c>
      <c r="C74">
        <v>4</v>
      </c>
      <c r="D74">
        <v>4096</v>
      </c>
      <c r="E74">
        <v>64</v>
      </c>
      <c r="F74" t="s">
        <v>11</v>
      </c>
      <c r="G74">
        <v>25592659</v>
      </c>
      <c r="H74">
        <v>11101908</v>
      </c>
      <c r="I74">
        <v>34</v>
      </c>
      <c r="J74">
        <v>54279</v>
      </c>
      <c r="K74">
        <v>524</v>
      </c>
      <c r="L74">
        <v>51988</v>
      </c>
      <c r="M74">
        <v>490</v>
      </c>
      <c r="N74">
        <v>35360</v>
      </c>
      <c r="O74">
        <v>25593183</v>
      </c>
      <c r="P74">
        <v>11153896</v>
      </c>
      <c r="Q74">
        <v>524</v>
      </c>
      <c r="R74">
        <v>89639</v>
      </c>
      <c r="S74">
        <v>0</v>
      </c>
      <c r="T74">
        <v>4.7000000000000002E-3</v>
      </c>
      <c r="U74">
        <v>0.93510000000000004</v>
      </c>
      <c r="V74">
        <v>0.39450000000000002</v>
      </c>
      <c r="W74">
        <v>25593183</v>
      </c>
      <c r="X74">
        <f t="shared" si="2"/>
        <v>1.0662762295725388</v>
      </c>
      <c r="Y74" s="5">
        <f>(35+25+20+5+2.85+3.75+3.25)+0.1</f>
        <v>94.949999999999989</v>
      </c>
      <c r="Z74">
        <f t="shared" si="3"/>
        <v>101.24292799791255</v>
      </c>
    </row>
    <row r="75" spans="1:26">
      <c r="A75" s="2" t="s">
        <v>5</v>
      </c>
      <c r="B75">
        <v>1</v>
      </c>
      <c r="C75">
        <v>8</v>
      </c>
      <c r="D75">
        <v>2048</v>
      </c>
      <c r="E75">
        <v>64</v>
      </c>
      <c r="F75" t="s">
        <v>11</v>
      </c>
      <c r="G75">
        <v>25592656</v>
      </c>
      <c r="H75">
        <v>11102001</v>
      </c>
      <c r="I75">
        <v>37</v>
      </c>
      <c r="J75">
        <v>52776</v>
      </c>
      <c r="K75">
        <v>527</v>
      </c>
      <c r="L75">
        <v>51895</v>
      </c>
      <c r="M75">
        <v>490</v>
      </c>
      <c r="N75">
        <v>36767</v>
      </c>
      <c r="O75">
        <v>25593183</v>
      </c>
      <c r="P75">
        <v>11153896</v>
      </c>
      <c r="Q75">
        <v>527</v>
      </c>
      <c r="R75">
        <v>89543</v>
      </c>
      <c r="S75">
        <v>0</v>
      </c>
      <c r="T75">
        <v>4.7000000000000002E-3</v>
      </c>
      <c r="U75">
        <v>0.92979999999999996</v>
      </c>
      <c r="V75">
        <v>0.41060000000000002</v>
      </c>
      <c r="W75">
        <v>25593183</v>
      </c>
      <c r="X75">
        <f t="shared" si="2"/>
        <v>1.0684702239654988</v>
      </c>
      <c r="Y75" s="5">
        <f>(35+25+20+10+2.85+3.75+3.25)+0.1</f>
        <v>99.949999999999989</v>
      </c>
      <c r="Z75">
        <f t="shared" si="3"/>
        <v>106.7935988853516</v>
      </c>
    </row>
    <row r="76" spans="1:26">
      <c r="A76" s="2" t="s">
        <v>5</v>
      </c>
      <c r="B76">
        <v>1</v>
      </c>
      <c r="C76" s="1" t="s">
        <v>6</v>
      </c>
      <c r="D76">
        <v>1</v>
      </c>
      <c r="E76">
        <v>64</v>
      </c>
      <c r="F76" t="s">
        <v>11</v>
      </c>
      <c r="G76">
        <v>25592651</v>
      </c>
      <c r="H76">
        <v>11101958</v>
      </c>
      <c r="I76">
        <v>41</v>
      </c>
      <c r="J76">
        <v>51027</v>
      </c>
      <c r="K76">
        <v>532</v>
      </c>
      <c r="L76">
        <v>51938</v>
      </c>
      <c r="M76">
        <v>491</v>
      </c>
      <c r="N76">
        <v>38539</v>
      </c>
      <c r="O76">
        <v>25593183</v>
      </c>
      <c r="P76">
        <v>11153896</v>
      </c>
      <c r="Q76">
        <v>532</v>
      </c>
      <c r="R76">
        <v>89566</v>
      </c>
      <c r="S76">
        <v>0</v>
      </c>
      <c r="T76">
        <v>4.7000000000000002E-3</v>
      </c>
      <c r="U76">
        <v>0.92290000000000005</v>
      </c>
      <c r="V76">
        <v>0.43030000000000002</v>
      </c>
      <c r="W76">
        <v>25593183</v>
      </c>
      <c r="X76">
        <f t="shared" si="2"/>
        <v>1.0712442004575984</v>
      </c>
      <c r="Y76" s="5">
        <f>(35+25+20+20+2.85+3.75+3.25)+0.1</f>
        <v>109.94999999999999</v>
      </c>
      <c r="Z76">
        <f t="shared" si="3"/>
        <v>117.78329984031294</v>
      </c>
    </row>
    <row r="77" spans="1:26">
      <c r="A77">
        <v>1</v>
      </c>
      <c r="B77">
        <v>4096</v>
      </c>
      <c r="C77">
        <v>1</v>
      </c>
      <c r="D77">
        <v>32768</v>
      </c>
      <c r="E77">
        <v>32</v>
      </c>
      <c r="F77" t="s">
        <v>11</v>
      </c>
      <c r="G77">
        <v>25592331</v>
      </c>
      <c r="H77">
        <v>11045874</v>
      </c>
      <c r="I77">
        <v>0</v>
      </c>
      <c r="J77">
        <v>126494</v>
      </c>
      <c r="K77">
        <v>852</v>
      </c>
      <c r="L77">
        <v>108022</v>
      </c>
      <c r="M77">
        <v>852</v>
      </c>
      <c r="N77">
        <v>57751</v>
      </c>
      <c r="O77">
        <v>25593183</v>
      </c>
      <c r="P77">
        <v>11153896</v>
      </c>
      <c r="Q77">
        <v>852</v>
      </c>
      <c r="R77">
        <v>184245</v>
      </c>
      <c r="S77">
        <v>0</v>
      </c>
      <c r="T77">
        <v>9.7000000000000003E-3</v>
      </c>
      <c r="U77">
        <v>1</v>
      </c>
      <c r="V77">
        <v>0.31340000000000001</v>
      </c>
      <c r="W77">
        <v>25593183</v>
      </c>
      <c r="X77">
        <f t="shared" si="2"/>
        <v>1.1127151427784499</v>
      </c>
      <c r="Y77" s="5">
        <f>(25+15+1.25+1.25+2.85+3.75+3.25)+0.1</f>
        <v>52.45</v>
      </c>
      <c r="Z77">
        <f t="shared" si="3"/>
        <v>58.361909238729694</v>
      </c>
    </row>
    <row r="78" spans="1:26">
      <c r="A78">
        <v>1</v>
      </c>
      <c r="B78">
        <v>4096</v>
      </c>
      <c r="C78">
        <v>2</v>
      </c>
      <c r="D78">
        <v>16384</v>
      </c>
      <c r="E78">
        <v>32</v>
      </c>
      <c r="F78" t="s">
        <v>11</v>
      </c>
      <c r="G78">
        <v>25592331</v>
      </c>
      <c r="H78">
        <v>11045874</v>
      </c>
      <c r="I78">
        <v>0</v>
      </c>
      <c r="J78">
        <v>118694</v>
      </c>
      <c r="K78">
        <v>852</v>
      </c>
      <c r="L78">
        <v>108022</v>
      </c>
      <c r="M78">
        <v>852</v>
      </c>
      <c r="N78">
        <v>65551</v>
      </c>
      <c r="O78">
        <v>25593183</v>
      </c>
      <c r="P78">
        <v>11153896</v>
      </c>
      <c r="Q78">
        <v>852</v>
      </c>
      <c r="R78">
        <v>184245</v>
      </c>
      <c r="S78">
        <v>0</v>
      </c>
      <c r="T78">
        <v>9.7000000000000003E-3</v>
      </c>
      <c r="U78">
        <v>1</v>
      </c>
      <c r="V78">
        <v>0.35580000000000001</v>
      </c>
      <c r="W78">
        <v>25593183</v>
      </c>
      <c r="X78">
        <f t="shared" si="2"/>
        <v>1.1249246252800988</v>
      </c>
      <c r="Y78" s="5">
        <f>(25+15+1.25+2.5+2.85+3.75+3.25)+0.1</f>
        <v>53.7</v>
      </c>
      <c r="Z78">
        <f t="shared" si="3"/>
        <v>60.408452377541309</v>
      </c>
    </row>
    <row r="79" spans="1:26">
      <c r="A79">
        <v>1</v>
      </c>
      <c r="B79">
        <v>4096</v>
      </c>
      <c r="C79">
        <v>4</v>
      </c>
      <c r="D79">
        <v>8192</v>
      </c>
      <c r="E79">
        <v>32</v>
      </c>
      <c r="F79" t="s">
        <v>11</v>
      </c>
      <c r="G79">
        <v>25592331</v>
      </c>
      <c r="H79">
        <v>11045874</v>
      </c>
      <c r="I79">
        <v>0</v>
      </c>
      <c r="J79">
        <v>103111</v>
      </c>
      <c r="K79">
        <v>852</v>
      </c>
      <c r="L79">
        <v>108022</v>
      </c>
      <c r="M79">
        <v>852</v>
      </c>
      <c r="N79">
        <v>81134</v>
      </c>
      <c r="O79">
        <v>25593183</v>
      </c>
      <c r="P79">
        <v>11153896</v>
      </c>
      <c r="Q79">
        <v>852</v>
      </c>
      <c r="R79">
        <v>184245</v>
      </c>
      <c r="S79">
        <v>0</v>
      </c>
      <c r="T79">
        <v>9.7000000000000003E-3</v>
      </c>
      <c r="U79">
        <v>1</v>
      </c>
      <c r="V79">
        <v>0.44040000000000001</v>
      </c>
      <c r="W79">
        <v>25593183</v>
      </c>
      <c r="X79">
        <f t="shared" si="2"/>
        <v>1.1492859983848043</v>
      </c>
      <c r="Y79" s="5">
        <f>(25+15+1.25+5+2.85+3.75+3.25)+0.1</f>
        <v>56.2</v>
      </c>
      <c r="Z79">
        <f t="shared" si="3"/>
        <v>64.589873109226005</v>
      </c>
    </row>
    <row r="80" spans="1:26">
      <c r="A80">
        <v>1</v>
      </c>
      <c r="B80">
        <v>4096</v>
      </c>
      <c r="C80">
        <v>8</v>
      </c>
      <c r="D80">
        <v>4096</v>
      </c>
      <c r="E80">
        <v>32</v>
      </c>
      <c r="F80" t="s">
        <v>11</v>
      </c>
      <c r="G80">
        <v>25592331</v>
      </c>
      <c r="H80">
        <v>11045874</v>
      </c>
      <c r="I80">
        <v>0</v>
      </c>
      <c r="J80">
        <v>101595</v>
      </c>
      <c r="K80">
        <v>852</v>
      </c>
      <c r="L80">
        <v>108022</v>
      </c>
      <c r="M80">
        <v>852</v>
      </c>
      <c r="N80">
        <v>82650</v>
      </c>
      <c r="O80">
        <v>25593183</v>
      </c>
      <c r="P80">
        <v>11153896</v>
      </c>
      <c r="Q80">
        <v>852</v>
      </c>
      <c r="R80">
        <v>184245</v>
      </c>
      <c r="S80">
        <v>0</v>
      </c>
      <c r="T80">
        <v>9.7000000000000003E-3</v>
      </c>
      <c r="U80">
        <v>1</v>
      </c>
      <c r="V80">
        <v>0.4486</v>
      </c>
      <c r="W80">
        <v>25593183</v>
      </c>
      <c r="X80">
        <f t="shared" si="2"/>
        <v>1.1516472662271042</v>
      </c>
      <c r="Y80" s="5">
        <f>(25+15+1.25+10+2.85+3.75+3.25)+0.1</f>
        <v>61.2</v>
      </c>
      <c r="Z80">
        <f t="shared" si="3"/>
        <v>70.480812693098784</v>
      </c>
    </row>
    <row r="81" spans="1:26">
      <c r="A81">
        <v>1</v>
      </c>
      <c r="B81">
        <v>4096</v>
      </c>
      <c r="C81" s="1" t="s">
        <v>8</v>
      </c>
      <c r="D81">
        <v>1</v>
      </c>
      <c r="E81">
        <v>32</v>
      </c>
      <c r="F81" t="s">
        <v>11</v>
      </c>
      <c r="G81">
        <v>25592331</v>
      </c>
      <c r="H81">
        <v>11045874</v>
      </c>
      <c r="I81">
        <v>0</v>
      </c>
      <c r="J81">
        <v>101594</v>
      </c>
      <c r="K81">
        <v>852</v>
      </c>
      <c r="L81">
        <v>108022</v>
      </c>
      <c r="M81">
        <v>852</v>
      </c>
      <c r="N81">
        <v>82651</v>
      </c>
      <c r="O81">
        <v>25593183</v>
      </c>
      <c r="P81">
        <v>11153896</v>
      </c>
      <c r="Q81">
        <v>852</v>
      </c>
      <c r="R81">
        <v>184245</v>
      </c>
      <c r="S81">
        <v>0</v>
      </c>
      <c r="T81">
        <v>9.7000000000000003E-3</v>
      </c>
      <c r="U81">
        <v>1</v>
      </c>
      <c r="V81">
        <v>0.4486</v>
      </c>
      <c r="W81">
        <v>25593183</v>
      </c>
      <c r="X81">
        <f t="shared" si="2"/>
        <v>1.1516472662271042</v>
      </c>
      <c r="Y81" s="5">
        <f>(25+15+1.25+20+2.85+3.75+3.25)+0.1</f>
        <v>71.199999999999989</v>
      </c>
      <c r="Z81">
        <f t="shared" si="3"/>
        <v>81.997285355369812</v>
      </c>
    </row>
    <row r="82" spans="1:26">
      <c r="A82">
        <v>2</v>
      </c>
      <c r="B82">
        <v>2048</v>
      </c>
      <c r="C82" s="3">
        <v>1</v>
      </c>
      <c r="D82">
        <v>32768</v>
      </c>
      <c r="E82">
        <v>32</v>
      </c>
      <c r="F82" t="s">
        <v>11</v>
      </c>
      <c r="G82">
        <v>25592331</v>
      </c>
      <c r="H82">
        <v>11047634</v>
      </c>
      <c r="I82">
        <v>0</v>
      </c>
      <c r="J82">
        <v>123720</v>
      </c>
      <c r="K82">
        <v>852</v>
      </c>
      <c r="L82">
        <v>106262</v>
      </c>
      <c r="M82">
        <v>852</v>
      </c>
      <c r="N82">
        <v>57767</v>
      </c>
      <c r="O82">
        <v>25593183</v>
      </c>
      <c r="P82">
        <v>11153896</v>
      </c>
      <c r="Q82">
        <v>852</v>
      </c>
      <c r="R82">
        <v>181487</v>
      </c>
      <c r="S82">
        <v>0</v>
      </c>
      <c r="T82">
        <v>9.4999999999999998E-3</v>
      </c>
      <c r="U82">
        <v>1</v>
      </c>
      <c r="V82">
        <v>0.31830000000000003</v>
      </c>
      <c r="W82">
        <v>25593183</v>
      </c>
      <c r="X82">
        <f t="shared" si="2"/>
        <v>1.1123182897570811</v>
      </c>
      <c r="Y82" s="5">
        <f>(25+15+2.5+1.25+2.85+3.75+3.25)+0.1</f>
        <v>53.7</v>
      </c>
      <c r="Z82">
        <f t="shared" si="3"/>
        <v>59.731492159955259</v>
      </c>
    </row>
    <row r="83" spans="1:26">
      <c r="A83">
        <v>2</v>
      </c>
      <c r="B83">
        <v>2048</v>
      </c>
      <c r="C83" s="3">
        <v>2</v>
      </c>
      <c r="D83">
        <v>16384</v>
      </c>
      <c r="E83">
        <v>32</v>
      </c>
      <c r="F83" t="s">
        <v>11</v>
      </c>
      <c r="G83">
        <v>25592331</v>
      </c>
      <c r="H83">
        <v>11047634</v>
      </c>
      <c r="I83">
        <v>0</v>
      </c>
      <c r="J83">
        <v>115934</v>
      </c>
      <c r="K83">
        <v>852</v>
      </c>
      <c r="L83">
        <v>106262</v>
      </c>
      <c r="M83">
        <v>852</v>
      </c>
      <c r="N83">
        <v>65553</v>
      </c>
      <c r="O83">
        <v>25593183</v>
      </c>
      <c r="P83">
        <v>11153896</v>
      </c>
      <c r="Q83">
        <v>852</v>
      </c>
      <c r="R83">
        <v>181487</v>
      </c>
      <c r="S83">
        <v>0</v>
      </c>
      <c r="T83">
        <v>9.4999999999999998E-3</v>
      </c>
      <c r="U83">
        <v>1</v>
      </c>
      <c r="V83">
        <v>0.36120000000000002</v>
      </c>
      <c r="W83">
        <v>25593183</v>
      </c>
      <c r="X83">
        <f t="shared" si="2"/>
        <v>1.1244868305751576</v>
      </c>
      <c r="Y83" s="5">
        <f>(25+15+2.5+2.5+2.85+3.75+3.25)+0.1</f>
        <v>54.95</v>
      </c>
      <c r="Z83">
        <f t="shared" si="3"/>
        <v>61.790551340104912</v>
      </c>
    </row>
    <row r="84" spans="1:26">
      <c r="A84">
        <v>2</v>
      </c>
      <c r="B84">
        <v>2048</v>
      </c>
      <c r="C84" s="3">
        <v>4</v>
      </c>
      <c r="D84">
        <v>8192</v>
      </c>
      <c r="E84">
        <v>32</v>
      </c>
      <c r="F84" t="s">
        <v>11</v>
      </c>
      <c r="G84">
        <v>25592331</v>
      </c>
      <c r="H84">
        <v>11047634</v>
      </c>
      <c r="I84">
        <v>0</v>
      </c>
      <c r="J84">
        <v>100349</v>
      </c>
      <c r="K84">
        <v>852</v>
      </c>
      <c r="L84">
        <v>106262</v>
      </c>
      <c r="M84">
        <v>852</v>
      </c>
      <c r="N84">
        <v>81138</v>
      </c>
      <c r="O84">
        <v>25593183</v>
      </c>
      <c r="P84">
        <v>11153896</v>
      </c>
      <c r="Q84">
        <v>852</v>
      </c>
      <c r="R84">
        <v>181487</v>
      </c>
      <c r="S84">
        <v>0</v>
      </c>
      <c r="T84">
        <v>9.4999999999999998E-3</v>
      </c>
      <c r="U84">
        <v>1</v>
      </c>
      <c r="V84">
        <v>0.4471</v>
      </c>
      <c r="W84">
        <v>25593183</v>
      </c>
      <c r="X84">
        <f t="shared" si="2"/>
        <v>1.1488522771083223</v>
      </c>
      <c r="Y84" s="5">
        <f>(25+15+2.5+5+2.85+3.75+3.25)+0.1</f>
        <v>57.45</v>
      </c>
      <c r="Z84">
        <f t="shared" si="3"/>
        <v>66.001563319873114</v>
      </c>
    </row>
    <row r="85" spans="1:26">
      <c r="A85">
        <v>2</v>
      </c>
      <c r="B85">
        <v>2048</v>
      </c>
      <c r="C85" s="3">
        <v>8</v>
      </c>
      <c r="D85">
        <v>4096</v>
      </c>
      <c r="E85">
        <v>32</v>
      </c>
      <c r="F85" t="s">
        <v>11</v>
      </c>
      <c r="G85">
        <v>25592331</v>
      </c>
      <c r="H85">
        <v>11047634</v>
      </c>
      <c r="I85">
        <v>0</v>
      </c>
      <c r="J85">
        <v>98836</v>
      </c>
      <c r="K85">
        <v>852</v>
      </c>
      <c r="L85">
        <v>106262</v>
      </c>
      <c r="M85">
        <v>852</v>
      </c>
      <c r="N85">
        <v>82651</v>
      </c>
      <c r="O85">
        <v>25593183</v>
      </c>
      <c r="P85">
        <v>11153896</v>
      </c>
      <c r="Q85">
        <v>852</v>
      </c>
      <c r="R85">
        <v>181487</v>
      </c>
      <c r="S85">
        <v>0</v>
      </c>
      <c r="T85">
        <v>9.4999999999999998E-3</v>
      </c>
      <c r="U85">
        <v>1</v>
      </c>
      <c r="V85">
        <v>0.45540000000000003</v>
      </c>
      <c r="W85">
        <v>25593183</v>
      </c>
      <c r="X85">
        <f t="shared" si="2"/>
        <v>1.1512065635603044</v>
      </c>
      <c r="Y85" s="5">
        <f>(25+15+2.5+10+2.85+3.75+3.25)+0.1</f>
        <v>62.45</v>
      </c>
      <c r="Z85">
        <f t="shared" si="3"/>
        <v>71.892849894341012</v>
      </c>
    </row>
    <row r="86" spans="1:26">
      <c r="A86">
        <v>2</v>
      </c>
      <c r="B86">
        <v>2048</v>
      </c>
      <c r="C86" s="1" t="s">
        <v>8</v>
      </c>
      <c r="D86">
        <v>1</v>
      </c>
      <c r="E86">
        <v>32</v>
      </c>
      <c r="F86" t="s">
        <v>11</v>
      </c>
      <c r="G86">
        <v>25592331</v>
      </c>
      <c r="H86">
        <v>11047634</v>
      </c>
      <c r="I86">
        <v>0</v>
      </c>
      <c r="J86">
        <v>98836</v>
      </c>
      <c r="K86">
        <v>852</v>
      </c>
      <c r="L86">
        <v>106262</v>
      </c>
      <c r="M86">
        <v>852</v>
      </c>
      <c r="N86">
        <v>82651</v>
      </c>
      <c r="O86">
        <v>25593183</v>
      </c>
      <c r="P86">
        <v>11153896</v>
      </c>
      <c r="Q86">
        <v>852</v>
      </c>
      <c r="R86">
        <v>181487</v>
      </c>
      <c r="S86">
        <v>0</v>
      </c>
      <c r="T86">
        <v>9.4999999999999998E-3</v>
      </c>
      <c r="U86">
        <v>1</v>
      </c>
      <c r="V86">
        <v>0.45540000000000003</v>
      </c>
      <c r="W86">
        <v>25593183</v>
      </c>
      <c r="X86">
        <f t="shared" si="2"/>
        <v>1.1512065635603044</v>
      </c>
      <c r="Y86" s="5">
        <f>(25+15+2.5+20+2.85+3.75+3.25)+0.1</f>
        <v>72.449999999999989</v>
      </c>
      <c r="Z86">
        <f t="shared" si="3"/>
        <v>83.404915529944034</v>
      </c>
    </row>
    <row r="87" spans="1:26">
      <c r="A87">
        <v>4</v>
      </c>
      <c r="B87">
        <v>1024</v>
      </c>
      <c r="C87" s="3">
        <v>1</v>
      </c>
      <c r="D87">
        <v>32768</v>
      </c>
      <c r="E87">
        <v>32</v>
      </c>
      <c r="F87" t="s">
        <v>11</v>
      </c>
      <c r="G87">
        <v>25592331</v>
      </c>
      <c r="H87">
        <v>11047793</v>
      </c>
      <c r="I87">
        <v>0</v>
      </c>
      <c r="J87">
        <v>123495</v>
      </c>
      <c r="K87">
        <v>852</v>
      </c>
      <c r="L87">
        <v>106103</v>
      </c>
      <c r="M87">
        <v>852</v>
      </c>
      <c r="N87">
        <v>57765</v>
      </c>
      <c r="O87">
        <v>25593183</v>
      </c>
      <c r="P87">
        <v>11153896</v>
      </c>
      <c r="Q87">
        <v>852</v>
      </c>
      <c r="R87">
        <v>181260</v>
      </c>
      <c r="S87">
        <v>0</v>
      </c>
      <c r="T87">
        <v>9.4999999999999998E-3</v>
      </c>
      <c r="U87">
        <v>1</v>
      </c>
      <c r="V87">
        <v>0.31869999999999998</v>
      </c>
      <c r="W87">
        <v>25593183</v>
      </c>
      <c r="X87">
        <f t="shared" si="2"/>
        <v>1.1123186803298364</v>
      </c>
      <c r="Y87" s="5">
        <f>(25+15+5+1.25+2.85+3.75+3.25)+0.1</f>
        <v>56.2</v>
      </c>
      <c r="Z87">
        <f t="shared" si="3"/>
        <v>62.512309834536808</v>
      </c>
    </row>
    <row r="88" spans="1:26">
      <c r="A88">
        <v>4</v>
      </c>
      <c r="B88">
        <v>1024</v>
      </c>
      <c r="C88" s="3">
        <v>2</v>
      </c>
      <c r="D88">
        <v>16384</v>
      </c>
      <c r="E88">
        <v>32</v>
      </c>
      <c r="F88" t="s">
        <v>11</v>
      </c>
      <c r="G88">
        <v>25592331</v>
      </c>
      <c r="H88">
        <v>11047793</v>
      </c>
      <c r="I88">
        <v>0</v>
      </c>
      <c r="J88">
        <v>115707</v>
      </c>
      <c r="K88">
        <v>852</v>
      </c>
      <c r="L88">
        <v>106103</v>
      </c>
      <c r="M88">
        <v>852</v>
      </c>
      <c r="N88">
        <v>65553</v>
      </c>
      <c r="O88">
        <v>25593183</v>
      </c>
      <c r="P88">
        <v>11153896</v>
      </c>
      <c r="Q88">
        <v>852</v>
      </c>
      <c r="R88">
        <v>181260</v>
      </c>
      <c r="S88">
        <v>0</v>
      </c>
      <c r="T88">
        <v>9.4999999999999998E-3</v>
      </c>
      <c r="U88">
        <v>1</v>
      </c>
      <c r="V88">
        <v>0.36170000000000002</v>
      </c>
      <c r="W88">
        <v>25593183</v>
      </c>
      <c r="X88">
        <f t="shared" si="2"/>
        <v>1.1245003304200185</v>
      </c>
      <c r="Y88" s="5">
        <f>(25+15+5+2.5+2.85+3.75+3.25)+0.1</f>
        <v>57.45</v>
      </c>
      <c r="Z88">
        <f t="shared" si="3"/>
        <v>64.602543982630067</v>
      </c>
    </row>
    <row r="89" spans="1:26">
      <c r="A89">
        <v>4</v>
      </c>
      <c r="B89">
        <v>1024</v>
      </c>
      <c r="C89" s="3">
        <v>4</v>
      </c>
      <c r="D89">
        <v>8192</v>
      </c>
      <c r="E89">
        <v>32</v>
      </c>
      <c r="F89" t="s">
        <v>11</v>
      </c>
      <c r="G89">
        <v>25592331</v>
      </c>
      <c r="H89">
        <v>11047793</v>
      </c>
      <c r="I89">
        <v>0</v>
      </c>
      <c r="J89">
        <v>100122</v>
      </c>
      <c r="K89">
        <v>852</v>
      </c>
      <c r="L89">
        <v>106103</v>
      </c>
      <c r="M89">
        <v>852</v>
      </c>
      <c r="N89">
        <v>81138</v>
      </c>
      <c r="O89">
        <v>25593183</v>
      </c>
      <c r="P89">
        <v>11153896</v>
      </c>
      <c r="Q89">
        <v>852</v>
      </c>
      <c r="R89">
        <v>181260</v>
      </c>
      <c r="S89">
        <v>0</v>
      </c>
      <c r="T89">
        <v>9.4999999999999998E-3</v>
      </c>
      <c r="U89">
        <v>1</v>
      </c>
      <c r="V89">
        <v>0.4476</v>
      </c>
      <c r="W89">
        <v>25593183</v>
      </c>
      <c r="X89">
        <f t="shared" si="2"/>
        <v>1.1488353011815686</v>
      </c>
      <c r="Y89" s="5">
        <f>(25+15+5+5+2.85+3.75+3.25)+0.1</f>
        <v>59.95</v>
      </c>
      <c r="Z89">
        <f t="shared" si="3"/>
        <v>68.872676305835043</v>
      </c>
    </row>
    <row r="90" spans="1:26">
      <c r="A90">
        <v>4</v>
      </c>
      <c r="B90">
        <v>1024</v>
      </c>
      <c r="C90" s="3">
        <v>8</v>
      </c>
      <c r="D90">
        <v>4096</v>
      </c>
      <c r="E90">
        <v>32</v>
      </c>
      <c r="F90" t="s">
        <v>11</v>
      </c>
      <c r="G90">
        <v>25592331</v>
      </c>
      <c r="H90">
        <v>11047793</v>
      </c>
      <c r="I90">
        <v>0</v>
      </c>
      <c r="J90">
        <v>98609</v>
      </c>
      <c r="K90">
        <v>852</v>
      </c>
      <c r="L90">
        <v>106103</v>
      </c>
      <c r="M90">
        <v>852</v>
      </c>
      <c r="N90">
        <v>82651</v>
      </c>
      <c r="O90">
        <v>25593183</v>
      </c>
      <c r="P90">
        <v>11153896</v>
      </c>
      <c r="Q90">
        <v>852</v>
      </c>
      <c r="R90">
        <v>181260</v>
      </c>
      <c r="S90">
        <v>0</v>
      </c>
      <c r="T90">
        <v>9.4999999999999998E-3</v>
      </c>
      <c r="U90">
        <v>1</v>
      </c>
      <c r="V90">
        <v>0.45600000000000002</v>
      </c>
      <c r="W90">
        <v>25593183</v>
      </c>
      <c r="X90">
        <f t="shared" si="2"/>
        <v>1.1512149723619762</v>
      </c>
      <c r="Y90" s="5">
        <f>(25+15+5+10+2.85+3.75+3.25)+0.1</f>
        <v>64.949999999999989</v>
      </c>
      <c r="Z90">
        <f t="shared" si="3"/>
        <v>74.771412454910347</v>
      </c>
    </row>
    <row r="91" spans="1:26">
      <c r="A91">
        <v>4</v>
      </c>
      <c r="B91">
        <v>1024</v>
      </c>
      <c r="C91" s="1" t="s">
        <v>8</v>
      </c>
      <c r="D91">
        <v>1</v>
      </c>
      <c r="E91">
        <v>32</v>
      </c>
      <c r="F91" t="s">
        <v>11</v>
      </c>
      <c r="G91">
        <v>25592331</v>
      </c>
      <c r="H91">
        <v>11047793</v>
      </c>
      <c r="I91">
        <v>0</v>
      </c>
      <c r="J91">
        <v>98609</v>
      </c>
      <c r="K91">
        <v>852</v>
      </c>
      <c r="L91">
        <v>106103</v>
      </c>
      <c r="M91">
        <v>852</v>
      </c>
      <c r="N91">
        <v>82651</v>
      </c>
      <c r="O91">
        <v>25593183</v>
      </c>
      <c r="P91">
        <v>11153896</v>
      </c>
      <c r="Q91">
        <v>852</v>
      </c>
      <c r="R91">
        <v>181260</v>
      </c>
      <c r="S91">
        <v>0</v>
      </c>
      <c r="T91">
        <v>9.4999999999999998E-3</v>
      </c>
      <c r="U91">
        <v>1</v>
      </c>
      <c r="V91">
        <v>0.45600000000000002</v>
      </c>
      <c r="W91">
        <v>25593183</v>
      </c>
      <c r="X91">
        <f t="shared" si="2"/>
        <v>1.1512149723619762</v>
      </c>
      <c r="Y91" s="5">
        <f>(25+15+5+20+2.85+3.75+3.25)+0.1</f>
        <v>74.949999999999989</v>
      </c>
      <c r="Z91">
        <f t="shared" si="3"/>
        <v>86.283562178530104</v>
      </c>
    </row>
    <row r="92" spans="1:26">
      <c r="A92">
        <v>8</v>
      </c>
      <c r="B92">
        <v>512</v>
      </c>
      <c r="C92" s="3">
        <v>1</v>
      </c>
      <c r="D92">
        <v>32768</v>
      </c>
      <c r="E92">
        <v>32</v>
      </c>
      <c r="F92" t="s">
        <v>11</v>
      </c>
      <c r="G92">
        <v>25592331</v>
      </c>
      <c r="H92">
        <v>11047846</v>
      </c>
      <c r="I92">
        <v>0</v>
      </c>
      <c r="J92">
        <v>123425</v>
      </c>
      <c r="K92">
        <v>852</v>
      </c>
      <c r="L92">
        <v>106050</v>
      </c>
      <c r="M92">
        <v>852</v>
      </c>
      <c r="N92">
        <v>57765</v>
      </c>
      <c r="O92">
        <v>25593183</v>
      </c>
      <c r="P92">
        <v>11153896</v>
      </c>
      <c r="Q92">
        <v>852</v>
      </c>
      <c r="R92">
        <v>181190</v>
      </c>
      <c r="S92">
        <v>0</v>
      </c>
      <c r="T92">
        <v>9.4999999999999998E-3</v>
      </c>
      <c r="U92">
        <v>1</v>
      </c>
      <c r="V92">
        <v>0.31879999999999997</v>
      </c>
      <c r="W92">
        <v>25593183</v>
      </c>
      <c r="X92">
        <f t="shared" si="2"/>
        <v>1.1123121317110107</v>
      </c>
      <c r="Y92" s="5">
        <f>(25+15+10+1.25+2.85+3.75+3.25)+0.1</f>
        <v>61.2</v>
      </c>
      <c r="Z92">
        <f t="shared" si="3"/>
        <v>68.073502460713854</v>
      </c>
    </row>
    <row r="93" spans="1:26">
      <c r="A93">
        <v>8</v>
      </c>
      <c r="B93">
        <v>512</v>
      </c>
      <c r="C93" s="3">
        <v>2</v>
      </c>
      <c r="D93">
        <v>16384</v>
      </c>
      <c r="E93">
        <v>32</v>
      </c>
      <c r="F93" t="s">
        <v>11</v>
      </c>
      <c r="G93">
        <v>25592331</v>
      </c>
      <c r="H93">
        <v>11047846</v>
      </c>
      <c r="I93">
        <v>0</v>
      </c>
      <c r="J93">
        <v>115637</v>
      </c>
      <c r="K93">
        <v>852</v>
      </c>
      <c r="L93">
        <v>106050</v>
      </c>
      <c r="M93">
        <v>852</v>
      </c>
      <c r="N93">
        <v>65553</v>
      </c>
      <c r="O93">
        <v>25593183</v>
      </c>
      <c r="P93">
        <v>11153896</v>
      </c>
      <c r="Q93">
        <v>852</v>
      </c>
      <c r="R93">
        <v>181190</v>
      </c>
      <c r="S93">
        <v>0</v>
      </c>
      <c r="T93">
        <v>9.4999999999999998E-3</v>
      </c>
      <c r="U93">
        <v>1</v>
      </c>
      <c r="V93">
        <v>0.36180000000000001</v>
      </c>
      <c r="W93">
        <v>25593183</v>
      </c>
      <c r="X93">
        <f t="shared" si="2"/>
        <v>1.1244890774234686</v>
      </c>
      <c r="Y93" s="5">
        <f>(25+15+10+2.5+2.85+3.75+3.25)+0.1</f>
        <v>62.45</v>
      </c>
      <c r="Z93">
        <f t="shared" si="3"/>
        <v>70.224342885095624</v>
      </c>
    </row>
    <row r="94" spans="1:26">
      <c r="A94">
        <v>8</v>
      </c>
      <c r="B94">
        <v>512</v>
      </c>
      <c r="C94" s="3">
        <v>4</v>
      </c>
      <c r="D94">
        <v>8192</v>
      </c>
      <c r="E94">
        <v>32</v>
      </c>
      <c r="F94" t="s">
        <v>11</v>
      </c>
      <c r="G94">
        <v>25592331</v>
      </c>
      <c r="H94">
        <v>11047846</v>
      </c>
      <c r="I94">
        <v>0</v>
      </c>
      <c r="J94">
        <v>100052</v>
      </c>
      <c r="K94">
        <v>852</v>
      </c>
      <c r="L94">
        <v>106050</v>
      </c>
      <c r="M94">
        <v>852</v>
      </c>
      <c r="N94">
        <v>81138</v>
      </c>
      <c r="O94">
        <v>25593183</v>
      </c>
      <c r="P94">
        <v>11153896</v>
      </c>
      <c r="Q94">
        <v>852</v>
      </c>
      <c r="R94">
        <v>181190</v>
      </c>
      <c r="S94">
        <v>0</v>
      </c>
      <c r="T94">
        <v>9.4999999999999998E-3</v>
      </c>
      <c r="U94">
        <v>1</v>
      </c>
      <c r="V94">
        <v>0.44779999999999998</v>
      </c>
      <c r="W94">
        <v>25593183</v>
      </c>
      <c r="X94">
        <f t="shared" si="2"/>
        <v>1.1488429688483843</v>
      </c>
      <c r="Y94" s="5">
        <f>(25+15+10+5+2.85+3.75+3.25)+0.1</f>
        <v>64.949999999999989</v>
      </c>
      <c r="Z94">
        <f t="shared" si="3"/>
        <v>74.617350826702548</v>
      </c>
    </row>
    <row r="95" spans="1:26">
      <c r="A95">
        <v>8</v>
      </c>
      <c r="B95">
        <v>512</v>
      </c>
      <c r="C95" s="3">
        <v>8</v>
      </c>
      <c r="D95">
        <v>4096</v>
      </c>
      <c r="E95">
        <v>32</v>
      </c>
      <c r="F95" t="s">
        <v>11</v>
      </c>
      <c r="G95">
        <v>25592331</v>
      </c>
      <c r="H95">
        <v>11047846</v>
      </c>
      <c r="I95">
        <v>0</v>
      </c>
      <c r="J95">
        <v>98539</v>
      </c>
      <c r="K95">
        <v>852</v>
      </c>
      <c r="L95">
        <v>106050</v>
      </c>
      <c r="M95">
        <v>852</v>
      </c>
      <c r="N95">
        <v>82651</v>
      </c>
      <c r="O95">
        <v>25593183</v>
      </c>
      <c r="P95">
        <v>11153896</v>
      </c>
      <c r="Q95">
        <v>852</v>
      </c>
      <c r="R95">
        <v>181190</v>
      </c>
      <c r="S95">
        <v>0</v>
      </c>
      <c r="T95">
        <v>9.4999999999999998E-3</v>
      </c>
      <c r="U95">
        <v>1</v>
      </c>
      <c r="V95">
        <v>0.45619999999999999</v>
      </c>
      <c r="W95">
        <v>25593183</v>
      </c>
      <c r="X95">
        <f t="shared" si="2"/>
        <v>1.1512217210340738</v>
      </c>
      <c r="Y95" s="5">
        <f>(25+15+10+10+2.85+3.75+3.25)+0.1</f>
        <v>69.949999999999989</v>
      </c>
      <c r="Z95">
        <f t="shared" si="3"/>
        <v>80.52795938633345</v>
      </c>
    </row>
    <row r="96" spans="1:26">
      <c r="A96">
        <v>8</v>
      </c>
      <c r="B96">
        <v>512</v>
      </c>
      <c r="C96" s="1" t="s">
        <v>8</v>
      </c>
      <c r="D96">
        <v>1</v>
      </c>
      <c r="E96">
        <v>32</v>
      </c>
      <c r="F96" t="s">
        <v>11</v>
      </c>
      <c r="G96">
        <v>25592331</v>
      </c>
      <c r="H96">
        <v>11047846</v>
      </c>
      <c r="I96">
        <v>0</v>
      </c>
      <c r="J96">
        <v>98539</v>
      </c>
      <c r="K96">
        <v>852</v>
      </c>
      <c r="L96">
        <v>106050</v>
      </c>
      <c r="M96">
        <v>852</v>
      </c>
      <c r="N96">
        <v>82651</v>
      </c>
      <c r="O96">
        <v>25593183</v>
      </c>
      <c r="P96">
        <v>11153896</v>
      </c>
      <c r="Q96">
        <v>852</v>
      </c>
      <c r="R96">
        <v>181190</v>
      </c>
      <c r="S96">
        <v>0</v>
      </c>
      <c r="T96">
        <v>9.4999999999999998E-3</v>
      </c>
      <c r="U96">
        <v>1</v>
      </c>
      <c r="V96">
        <v>0.45619999999999999</v>
      </c>
      <c r="W96">
        <v>25593183</v>
      </c>
      <c r="X96">
        <f t="shared" si="2"/>
        <v>1.1512217210340738</v>
      </c>
      <c r="Y96" s="5">
        <f>(25+15+10+20+2.85+3.75+3.25)+0.1</f>
        <v>79.949999999999989</v>
      </c>
      <c r="Z96">
        <f t="shared" si="3"/>
        <v>92.040176596674186</v>
      </c>
    </row>
    <row r="97" spans="1:26">
      <c r="A97" s="1" t="s">
        <v>7</v>
      </c>
      <c r="B97">
        <v>1</v>
      </c>
      <c r="C97" s="3">
        <v>1</v>
      </c>
      <c r="D97">
        <v>32768</v>
      </c>
      <c r="E97">
        <v>32</v>
      </c>
      <c r="F97" t="s">
        <v>11</v>
      </c>
      <c r="G97">
        <v>25592331</v>
      </c>
      <c r="H97">
        <v>11047875</v>
      </c>
      <c r="I97">
        <v>0</v>
      </c>
      <c r="J97">
        <v>123382</v>
      </c>
      <c r="K97">
        <v>852</v>
      </c>
      <c r="L97">
        <v>106021</v>
      </c>
      <c r="M97">
        <v>852</v>
      </c>
      <c r="N97">
        <v>57765</v>
      </c>
      <c r="O97">
        <v>25593183</v>
      </c>
      <c r="P97">
        <v>11153896</v>
      </c>
      <c r="Q97">
        <v>852</v>
      </c>
      <c r="R97">
        <v>181147</v>
      </c>
      <c r="S97">
        <v>0</v>
      </c>
      <c r="T97">
        <v>9.4999999999999998E-3</v>
      </c>
      <c r="U97">
        <v>1</v>
      </c>
      <c r="V97">
        <v>0.31890000000000002</v>
      </c>
      <c r="W97">
        <v>25593183</v>
      </c>
      <c r="X97">
        <f t="shared" si="2"/>
        <v>1.1123190183886078</v>
      </c>
      <c r="Y97" s="5">
        <f>(25+15+20+1.25+2.85+3.75+3.25)+0.1</f>
        <v>71.199999999999989</v>
      </c>
      <c r="Z97">
        <f t="shared" si="3"/>
        <v>79.197114109268867</v>
      </c>
    </row>
    <row r="98" spans="1:26">
      <c r="A98" s="1" t="s">
        <v>7</v>
      </c>
      <c r="B98" s="4">
        <v>1</v>
      </c>
      <c r="C98" s="3">
        <v>2</v>
      </c>
      <c r="D98">
        <v>16384</v>
      </c>
      <c r="E98">
        <v>32</v>
      </c>
      <c r="F98" t="s">
        <v>11</v>
      </c>
      <c r="G98">
        <v>25592331</v>
      </c>
      <c r="H98">
        <v>11047875</v>
      </c>
      <c r="I98">
        <v>0</v>
      </c>
      <c r="J98">
        <v>115594</v>
      </c>
      <c r="K98">
        <v>852</v>
      </c>
      <c r="L98">
        <v>106021</v>
      </c>
      <c r="M98">
        <v>852</v>
      </c>
      <c r="N98">
        <v>65553</v>
      </c>
      <c r="O98">
        <v>25593183</v>
      </c>
      <c r="P98">
        <v>11153896</v>
      </c>
      <c r="Q98">
        <v>852</v>
      </c>
      <c r="R98">
        <v>181147</v>
      </c>
      <c r="S98">
        <v>0</v>
      </c>
      <c r="T98">
        <v>9.4999999999999998E-3</v>
      </c>
      <c r="U98">
        <v>1</v>
      </c>
      <c r="V98">
        <v>0.3619</v>
      </c>
      <c r="W98">
        <v>25593183</v>
      </c>
      <c r="X98">
        <f t="shared" si="2"/>
        <v>1.1244930742690349</v>
      </c>
      <c r="Y98" s="5">
        <f>(25+15+20+2.5+2.85+3.75+3.25)+0.1</f>
        <v>72.449999999999989</v>
      </c>
      <c r="Z98">
        <f t="shared" si="3"/>
        <v>81.469523230791566</v>
      </c>
    </row>
    <row r="99" spans="1:26">
      <c r="A99" s="1" t="s">
        <v>7</v>
      </c>
      <c r="B99">
        <v>1</v>
      </c>
      <c r="C99" s="3">
        <v>4</v>
      </c>
      <c r="D99">
        <v>8192</v>
      </c>
      <c r="E99">
        <v>32</v>
      </c>
      <c r="F99" t="s">
        <v>11</v>
      </c>
      <c r="G99">
        <v>25592331</v>
      </c>
      <c r="H99">
        <v>11047875</v>
      </c>
      <c r="I99">
        <v>0</v>
      </c>
      <c r="J99">
        <v>100009</v>
      </c>
      <c r="K99">
        <v>852</v>
      </c>
      <c r="L99">
        <v>106021</v>
      </c>
      <c r="M99">
        <v>852</v>
      </c>
      <c r="N99">
        <v>81138</v>
      </c>
      <c r="O99">
        <v>25593183</v>
      </c>
      <c r="P99">
        <v>11153896</v>
      </c>
      <c r="Q99">
        <v>852</v>
      </c>
      <c r="R99">
        <v>181147</v>
      </c>
      <c r="S99">
        <v>0</v>
      </c>
      <c r="T99">
        <v>9.4999999999999998E-3</v>
      </c>
      <c r="U99">
        <v>1</v>
      </c>
      <c r="V99">
        <v>0.44790000000000002</v>
      </c>
      <c r="W99">
        <v>25593183</v>
      </c>
      <c r="X99">
        <f t="shared" si="2"/>
        <v>1.1488411860298893</v>
      </c>
      <c r="Y99" s="5">
        <f>(25+15+20+5+2.85+3.75+3.25)+0.1</f>
        <v>74.949999999999989</v>
      </c>
      <c r="Z99">
        <f t="shared" si="3"/>
        <v>86.105646892940186</v>
      </c>
    </row>
    <row r="100" spans="1:26">
      <c r="A100" s="1" t="s">
        <v>7</v>
      </c>
      <c r="B100">
        <v>1</v>
      </c>
      <c r="C100" s="3">
        <v>8</v>
      </c>
      <c r="D100">
        <v>4096</v>
      </c>
      <c r="E100">
        <v>32</v>
      </c>
      <c r="F100" t="s">
        <v>11</v>
      </c>
      <c r="G100">
        <v>25592331</v>
      </c>
      <c r="H100">
        <v>11047875</v>
      </c>
      <c r="I100">
        <v>0</v>
      </c>
      <c r="J100">
        <v>98496</v>
      </c>
      <c r="K100">
        <v>852</v>
      </c>
      <c r="L100">
        <v>106021</v>
      </c>
      <c r="M100">
        <v>852</v>
      </c>
      <c r="N100">
        <v>82651</v>
      </c>
      <c r="O100">
        <v>25593183</v>
      </c>
      <c r="P100">
        <v>11153896</v>
      </c>
      <c r="Q100">
        <v>852</v>
      </c>
      <c r="R100">
        <v>181147</v>
      </c>
      <c r="S100">
        <v>0</v>
      </c>
      <c r="T100">
        <v>9.4999999999999998E-3</v>
      </c>
      <c r="U100">
        <v>1</v>
      </c>
      <c r="V100">
        <v>0.45629999999999998</v>
      </c>
      <c r="W100">
        <v>25593183</v>
      </c>
      <c r="X100">
        <f t="shared" si="2"/>
        <v>1.1512193736902518</v>
      </c>
      <c r="Y100" s="5">
        <f>(25+15+20+10+2.85+3.75+3.25)+0.1</f>
        <v>79.949999999999989</v>
      </c>
      <c r="Z100">
        <f t="shared" si="3"/>
        <v>92.039988926535628</v>
      </c>
    </row>
    <row r="101" spans="1:26">
      <c r="A101" s="1" t="s">
        <v>7</v>
      </c>
      <c r="B101">
        <v>1</v>
      </c>
      <c r="D101">
        <v>1</v>
      </c>
      <c r="E101">
        <v>32</v>
      </c>
      <c r="F101" t="s">
        <v>11</v>
      </c>
      <c r="G101">
        <v>25592331</v>
      </c>
      <c r="H101">
        <v>11047875</v>
      </c>
      <c r="I101">
        <v>0</v>
      </c>
      <c r="J101">
        <v>98496</v>
      </c>
      <c r="K101">
        <v>852</v>
      </c>
      <c r="L101">
        <v>106021</v>
      </c>
      <c r="M101">
        <v>852</v>
      </c>
      <c r="N101">
        <v>82651</v>
      </c>
      <c r="O101">
        <v>25593183</v>
      </c>
      <c r="P101">
        <v>11153896</v>
      </c>
      <c r="Q101">
        <v>852</v>
      </c>
      <c r="R101">
        <v>181147</v>
      </c>
      <c r="S101">
        <v>0</v>
      </c>
      <c r="T101">
        <v>9.4999999999999998E-3</v>
      </c>
      <c r="U101">
        <v>1</v>
      </c>
      <c r="V101">
        <v>0.45629999999999998</v>
      </c>
      <c r="W101">
        <v>25593183</v>
      </c>
      <c r="X101">
        <f t="shared" si="2"/>
        <v>1.1512193736902518</v>
      </c>
      <c r="Y101" s="5">
        <f>(25+15+20+20+2.85+3.75+3.25)+0.1</f>
        <v>89.949999999999989</v>
      </c>
      <c r="Z101">
        <f t="shared" si="3"/>
        <v>103.55218266343815</v>
      </c>
    </row>
    <row r="102" spans="1:26">
      <c r="A102">
        <v>1</v>
      </c>
      <c r="B102">
        <v>2048</v>
      </c>
      <c r="C102">
        <v>1</v>
      </c>
      <c r="D102">
        <v>16384</v>
      </c>
      <c r="E102">
        <v>64</v>
      </c>
      <c r="F102" t="s">
        <v>12</v>
      </c>
      <c r="G102">
        <v>25592331</v>
      </c>
      <c r="H102">
        <v>11045874</v>
      </c>
      <c r="I102">
        <v>0</v>
      </c>
      <c r="J102">
        <v>126494</v>
      </c>
      <c r="K102">
        <v>852</v>
      </c>
      <c r="L102">
        <v>108022</v>
      </c>
      <c r="M102">
        <v>852</v>
      </c>
      <c r="N102">
        <v>57751</v>
      </c>
      <c r="O102">
        <v>25593183</v>
      </c>
      <c r="P102">
        <v>11153896</v>
      </c>
      <c r="Q102">
        <v>852</v>
      </c>
      <c r="R102">
        <v>184245</v>
      </c>
      <c r="S102">
        <v>0</v>
      </c>
      <c r="T102">
        <v>9.7000000000000003E-3</v>
      </c>
      <c r="U102">
        <v>1</v>
      </c>
      <c r="V102">
        <v>0.31340000000000001</v>
      </c>
      <c r="W102">
        <v>25593183</v>
      </c>
      <c r="X102">
        <f t="shared" si="2"/>
        <v>1.1127151427784499</v>
      </c>
      <c r="Y102" s="6">
        <f>72.35-0.15</f>
        <v>72.199999999999989</v>
      </c>
      <c r="Z102">
        <f t="shared" si="3"/>
        <v>80.338033308604068</v>
      </c>
    </row>
    <row r="103" spans="1:26">
      <c r="A103">
        <v>1</v>
      </c>
      <c r="B103">
        <v>2048</v>
      </c>
      <c r="C103">
        <v>2</v>
      </c>
      <c r="D103">
        <v>8192</v>
      </c>
      <c r="E103">
        <v>64</v>
      </c>
      <c r="F103" t="s">
        <v>12</v>
      </c>
      <c r="G103">
        <v>25592331</v>
      </c>
      <c r="H103">
        <v>11045874</v>
      </c>
      <c r="I103">
        <v>0</v>
      </c>
      <c r="J103">
        <v>118693</v>
      </c>
      <c r="K103">
        <v>852</v>
      </c>
      <c r="L103">
        <v>108022</v>
      </c>
      <c r="M103">
        <v>852</v>
      </c>
      <c r="N103">
        <v>65552</v>
      </c>
      <c r="O103">
        <v>25593183</v>
      </c>
      <c r="P103">
        <v>11153896</v>
      </c>
      <c r="Q103">
        <v>852</v>
      </c>
      <c r="R103">
        <v>184245</v>
      </c>
      <c r="S103">
        <v>0</v>
      </c>
      <c r="T103">
        <v>9.7000000000000003E-3</v>
      </c>
      <c r="U103">
        <v>1</v>
      </c>
      <c r="V103">
        <v>0.35580000000000001</v>
      </c>
      <c r="W103">
        <v>25593183</v>
      </c>
      <c r="X103">
        <f t="shared" si="2"/>
        <v>1.1249246252800988</v>
      </c>
      <c r="Y103" s="6">
        <f>73.6-0.15</f>
        <v>73.449999999999989</v>
      </c>
      <c r="Z103">
        <f t="shared" si="3"/>
        <v>82.62571372682325</v>
      </c>
    </row>
    <row r="104" spans="1:26">
      <c r="A104">
        <v>1</v>
      </c>
      <c r="B104">
        <v>2048</v>
      </c>
      <c r="C104">
        <v>4</v>
      </c>
      <c r="D104">
        <v>4096</v>
      </c>
      <c r="E104">
        <v>64</v>
      </c>
      <c r="F104" t="s">
        <v>12</v>
      </c>
      <c r="G104">
        <v>25592331</v>
      </c>
      <c r="H104">
        <v>11045874</v>
      </c>
      <c r="I104">
        <v>0</v>
      </c>
      <c r="J104">
        <v>103105</v>
      </c>
      <c r="K104">
        <v>852</v>
      </c>
      <c r="L104">
        <v>108022</v>
      </c>
      <c r="M104">
        <v>852</v>
      </c>
      <c r="N104">
        <v>81140</v>
      </c>
      <c r="O104">
        <v>25593183</v>
      </c>
      <c r="P104">
        <v>11153896</v>
      </c>
      <c r="Q104">
        <v>852</v>
      </c>
      <c r="R104">
        <v>184245</v>
      </c>
      <c r="S104">
        <v>0</v>
      </c>
      <c r="T104">
        <v>9.7000000000000003E-3</v>
      </c>
      <c r="U104">
        <v>1</v>
      </c>
      <c r="V104">
        <v>0.44040000000000001</v>
      </c>
      <c r="W104">
        <v>25593183</v>
      </c>
      <c r="X104">
        <f t="shared" si="2"/>
        <v>1.1492859983848043</v>
      </c>
      <c r="Y104" s="6">
        <f>76.1-0.15</f>
        <v>75.949999999999989</v>
      </c>
      <c r="Z104">
        <f t="shared" si="3"/>
        <v>87.288271577325872</v>
      </c>
    </row>
    <row r="105" spans="1:26">
      <c r="A105">
        <v>1</v>
      </c>
      <c r="B105">
        <v>2048</v>
      </c>
      <c r="C105">
        <v>8</v>
      </c>
      <c r="D105">
        <v>2048</v>
      </c>
      <c r="E105">
        <v>64</v>
      </c>
      <c r="F105" t="s">
        <v>12</v>
      </c>
      <c r="G105">
        <v>25592331</v>
      </c>
      <c r="H105">
        <v>11045874</v>
      </c>
      <c r="I105">
        <v>0</v>
      </c>
      <c r="J105">
        <v>101772</v>
      </c>
      <c r="K105">
        <v>852</v>
      </c>
      <c r="L105">
        <v>108022</v>
      </c>
      <c r="M105">
        <v>852</v>
      </c>
      <c r="N105">
        <v>82473</v>
      </c>
      <c r="O105">
        <v>25593183</v>
      </c>
      <c r="P105">
        <v>11153896</v>
      </c>
      <c r="Q105">
        <v>852</v>
      </c>
      <c r="R105">
        <v>184245</v>
      </c>
      <c r="S105">
        <v>0</v>
      </c>
      <c r="T105">
        <v>9.7000000000000003E-3</v>
      </c>
      <c r="U105">
        <v>1</v>
      </c>
      <c r="V105">
        <v>0.4476</v>
      </c>
      <c r="W105">
        <v>25593183</v>
      </c>
      <c r="X105">
        <f t="shared" si="2"/>
        <v>1.1513593067341408</v>
      </c>
      <c r="Y105" s="6">
        <f>81.1-0.15</f>
        <v>80.949999999999989</v>
      </c>
      <c r="Z105">
        <f t="shared" si="3"/>
        <v>93.202535880128679</v>
      </c>
    </row>
    <row r="106" spans="1:26">
      <c r="A106">
        <v>1</v>
      </c>
      <c r="B106">
        <v>2048</v>
      </c>
      <c r="C106" s="1" t="s">
        <v>6</v>
      </c>
      <c r="D106">
        <v>1</v>
      </c>
      <c r="E106">
        <v>64</v>
      </c>
      <c r="F106" t="s">
        <v>12</v>
      </c>
      <c r="G106">
        <v>25592331</v>
      </c>
      <c r="H106">
        <v>11045874</v>
      </c>
      <c r="I106">
        <v>0</v>
      </c>
      <c r="J106">
        <v>101593</v>
      </c>
      <c r="K106">
        <v>852</v>
      </c>
      <c r="L106">
        <v>108022</v>
      </c>
      <c r="M106">
        <v>852</v>
      </c>
      <c r="N106">
        <v>82652</v>
      </c>
      <c r="O106">
        <v>25593183</v>
      </c>
      <c r="P106">
        <v>11153896</v>
      </c>
      <c r="Q106">
        <v>852</v>
      </c>
      <c r="R106">
        <v>184245</v>
      </c>
      <c r="S106">
        <v>0</v>
      </c>
      <c r="T106">
        <v>9.7000000000000003E-3</v>
      </c>
      <c r="U106">
        <v>1</v>
      </c>
      <c r="V106">
        <v>0.4486</v>
      </c>
      <c r="W106">
        <v>25593183</v>
      </c>
      <c r="X106">
        <f t="shared" si="2"/>
        <v>1.1516472662271042</v>
      </c>
      <c r="Y106" s="6">
        <f>91.1-0.15</f>
        <v>90.949999999999989</v>
      </c>
      <c r="Z106">
        <f t="shared" si="3"/>
        <v>104.74231886335512</v>
      </c>
    </row>
    <row r="107" spans="1:26">
      <c r="A107">
        <v>2</v>
      </c>
      <c r="B107">
        <v>1024</v>
      </c>
      <c r="C107">
        <v>1</v>
      </c>
      <c r="D107">
        <v>16384</v>
      </c>
      <c r="E107">
        <v>64</v>
      </c>
      <c r="F107" t="s">
        <v>12</v>
      </c>
      <c r="G107">
        <v>25592331</v>
      </c>
      <c r="H107">
        <v>11047997</v>
      </c>
      <c r="I107">
        <v>0</v>
      </c>
      <c r="J107">
        <v>123212</v>
      </c>
      <c r="K107">
        <v>852</v>
      </c>
      <c r="L107">
        <v>105899</v>
      </c>
      <c r="M107">
        <v>852</v>
      </c>
      <c r="N107">
        <v>57752</v>
      </c>
      <c r="O107">
        <v>25593183</v>
      </c>
      <c r="P107">
        <v>11153896</v>
      </c>
      <c r="Q107">
        <v>852</v>
      </c>
      <c r="R107">
        <v>180964</v>
      </c>
      <c r="S107">
        <v>0</v>
      </c>
      <c r="T107">
        <v>9.4999999999999998E-3</v>
      </c>
      <c r="U107">
        <v>1</v>
      </c>
      <c r="V107">
        <v>0.31909999999999999</v>
      </c>
      <c r="W107">
        <v>25593183</v>
      </c>
      <c r="X107">
        <f t="shared" si="2"/>
        <v>1.1122843749446876</v>
      </c>
      <c r="Y107" s="6">
        <f>73.6-0.15</f>
        <v>73.449999999999989</v>
      </c>
      <c r="Z107">
        <f t="shared" si="3"/>
        <v>81.697287339687293</v>
      </c>
    </row>
    <row r="108" spans="1:26">
      <c r="A108">
        <v>2</v>
      </c>
      <c r="B108">
        <v>1024</v>
      </c>
      <c r="C108">
        <v>2</v>
      </c>
      <c r="D108">
        <v>8192</v>
      </c>
      <c r="E108">
        <v>64</v>
      </c>
      <c r="F108" t="s">
        <v>12</v>
      </c>
      <c r="G108">
        <v>25592331</v>
      </c>
      <c r="H108">
        <v>11047997</v>
      </c>
      <c r="I108">
        <v>0</v>
      </c>
      <c r="J108">
        <v>115412</v>
      </c>
      <c r="K108">
        <v>852</v>
      </c>
      <c r="L108">
        <v>105899</v>
      </c>
      <c r="M108">
        <v>852</v>
      </c>
      <c r="N108">
        <v>65552</v>
      </c>
      <c r="O108">
        <v>25593183</v>
      </c>
      <c r="P108">
        <v>11153896</v>
      </c>
      <c r="Q108">
        <v>852</v>
      </c>
      <c r="R108">
        <v>180964</v>
      </c>
      <c r="S108">
        <v>0</v>
      </c>
      <c r="T108">
        <v>9.4999999999999998E-3</v>
      </c>
      <c r="U108">
        <v>1</v>
      </c>
      <c r="V108">
        <v>0.36220000000000002</v>
      </c>
      <c r="W108">
        <v>25593183</v>
      </c>
      <c r="X108">
        <f t="shared" si="2"/>
        <v>1.1244744153941306</v>
      </c>
      <c r="Y108" s="6">
        <f>74.85-0.15</f>
        <v>74.699999999999989</v>
      </c>
      <c r="Z108">
        <f t="shared" si="3"/>
        <v>83.998238829941542</v>
      </c>
    </row>
    <row r="109" spans="1:26">
      <c r="A109">
        <v>2</v>
      </c>
      <c r="B109">
        <v>1024</v>
      </c>
      <c r="C109">
        <v>4</v>
      </c>
      <c r="D109">
        <v>4096</v>
      </c>
      <c r="E109">
        <v>64</v>
      </c>
      <c r="F109" t="s">
        <v>12</v>
      </c>
      <c r="G109">
        <v>25592331</v>
      </c>
      <c r="H109">
        <v>11047997</v>
      </c>
      <c r="I109">
        <v>0</v>
      </c>
      <c r="J109">
        <v>99824</v>
      </c>
      <c r="K109">
        <v>852</v>
      </c>
      <c r="L109">
        <v>105899</v>
      </c>
      <c r="M109">
        <v>852</v>
      </c>
      <c r="N109">
        <v>81140</v>
      </c>
      <c r="O109">
        <v>25593183</v>
      </c>
      <c r="P109">
        <v>11153896</v>
      </c>
      <c r="Q109">
        <v>852</v>
      </c>
      <c r="R109">
        <v>180964</v>
      </c>
      <c r="S109">
        <v>0</v>
      </c>
      <c r="T109">
        <v>9.4999999999999998E-3</v>
      </c>
      <c r="U109">
        <v>1</v>
      </c>
      <c r="V109">
        <v>0.44840000000000002</v>
      </c>
      <c r="W109">
        <v>25593183</v>
      </c>
      <c r="X109">
        <f t="shared" si="2"/>
        <v>1.1488544962930169</v>
      </c>
      <c r="Y109" s="6">
        <f>77.35-0.15</f>
        <v>77.199999999999989</v>
      </c>
      <c r="Z109">
        <f t="shared" si="3"/>
        <v>88.691567113820895</v>
      </c>
    </row>
    <row r="110" spans="1:26">
      <c r="A110">
        <v>2</v>
      </c>
      <c r="B110">
        <v>1024</v>
      </c>
      <c r="C110">
        <v>8</v>
      </c>
      <c r="D110">
        <v>2048</v>
      </c>
      <c r="E110">
        <v>64</v>
      </c>
      <c r="F110" t="s">
        <v>12</v>
      </c>
      <c r="G110">
        <v>25592331</v>
      </c>
      <c r="H110">
        <v>11047997</v>
      </c>
      <c r="I110">
        <v>0</v>
      </c>
      <c r="J110">
        <v>98491</v>
      </c>
      <c r="K110">
        <v>852</v>
      </c>
      <c r="L110">
        <v>105899</v>
      </c>
      <c r="M110">
        <v>852</v>
      </c>
      <c r="N110">
        <v>82473</v>
      </c>
      <c r="O110">
        <v>25593183</v>
      </c>
      <c r="P110">
        <v>11153896</v>
      </c>
      <c r="Q110">
        <v>852</v>
      </c>
      <c r="R110">
        <v>180964</v>
      </c>
      <c r="S110">
        <v>0</v>
      </c>
      <c r="T110">
        <v>9.4999999999999998E-3</v>
      </c>
      <c r="U110">
        <v>1</v>
      </c>
      <c r="V110">
        <v>0.45569999999999999</v>
      </c>
      <c r="W110">
        <v>25593183</v>
      </c>
      <c r="X110">
        <f t="shared" si="2"/>
        <v>1.1509191667171685</v>
      </c>
      <c r="Y110" s="6">
        <f>82.35-0.15</f>
        <v>82.199999999999989</v>
      </c>
      <c r="Z110">
        <f t="shared" si="3"/>
        <v>94.605555504151241</v>
      </c>
    </row>
    <row r="111" spans="1:26">
      <c r="A111">
        <v>2</v>
      </c>
      <c r="B111">
        <v>1024</v>
      </c>
      <c r="C111" s="1" t="s">
        <v>6</v>
      </c>
      <c r="D111">
        <v>1</v>
      </c>
      <c r="E111">
        <v>64</v>
      </c>
      <c r="F111" t="s">
        <v>12</v>
      </c>
      <c r="G111">
        <v>25592331</v>
      </c>
      <c r="H111">
        <v>11047997</v>
      </c>
      <c r="I111">
        <v>0</v>
      </c>
      <c r="J111">
        <v>98312</v>
      </c>
      <c r="K111">
        <v>852</v>
      </c>
      <c r="L111">
        <v>105899</v>
      </c>
      <c r="M111">
        <v>852</v>
      </c>
      <c r="N111">
        <v>82652</v>
      </c>
      <c r="O111">
        <v>25593183</v>
      </c>
      <c r="P111">
        <v>11153896</v>
      </c>
      <c r="Q111">
        <v>852</v>
      </c>
      <c r="R111">
        <v>180964</v>
      </c>
      <c r="S111">
        <v>0</v>
      </c>
      <c r="T111">
        <v>9.4999999999999998E-3</v>
      </c>
      <c r="U111">
        <v>1</v>
      </c>
      <c r="V111">
        <v>0.45669999999999999</v>
      </c>
      <c r="W111">
        <v>25593183</v>
      </c>
      <c r="X111">
        <f t="shared" si="2"/>
        <v>1.1512019982821207</v>
      </c>
      <c r="Y111" s="6">
        <f>92.35-0.15</f>
        <v>92.199999999999989</v>
      </c>
      <c r="Z111">
        <f t="shared" si="3"/>
        <v>106.14082424161151</v>
      </c>
    </row>
    <row r="112" spans="1:26">
      <c r="A112">
        <v>4</v>
      </c>
      <c r="B112">
        <v>512</v>
      </c>
      <c r="C112">
        <v>1</v>
      </c>
      <c r="D112">
        <v>16384</v>
      </c>
      <c r="E112">
        <v>64</v>
      </c>
      <c r="F112" t="s">
        <v>12</v>
      </c>
      <c r="G112">
        <v>25592331</v>
      </c>
      <c r="H112">
        <v>11048193</v>
      </c>
      <c r="I112">
        <v>0</v>
      </c>
      <c r="J112">
        <v>122942</v>
      </c>
      <c r="K112">
        <v>852</v>
      </c>
      <c r="L112">
        <v>105703</v>
      </c>
      <c r="M112">
        <v>852</v>
      </c>
      <c r="N112">
        <v>57750</v>
      </c>
      <c r="O112">
        <v>25593183</v>
      </c>
      <c r="P112">
        <v>11153896</v>
      </c>
      <c r="Q112">
        <v>852</v>
      </c>
      <c r="R112">
        <v>180692</v>
      </c>
      <c r="S112">
        <v>0</v>
      </c>
      <c r="T112">
        <v>9.4999999999999998E-3</v>
      </c>
      <c r="U112">
        <v>1</v>
      </c>
      <c r="V112">
        <v>0.3196</v>
      </c>
      <c r="W112">
        <v>25593183</v>
      </c>
      <c r="X112">
        <f t="shared" si="2"/>
        <v>1.112289924547486</v>
      </c>
      <c r="Y112" s="6">
        <f>76.1-0.15</f>
        <v>75.949999999999989</v>
      </c>
      <c r="Z112">
        <f t="shared" si="3"/>
        <v>84.478419769381546</v>
      </c>
    </row>
    <row r="113" spans="1:26">
      <c r="A113">
        <v>4</v>
      </c>
      <c r="B113">
        <v>512</v>
      </c>
      <c r="C113">
        <v>2</v>
      </c>
      <c r="D113">
        <v>8192</v>
      </c>
      <c r="E113">
        <v>64</v>
      </c>
      <c r="F113" t="s">
        <v>12</v>
      </c>
      <c r="G113">
        <v>25592331</v>
      </c>
      <c r="H113">
        <v>11048193</v>
      </c>
      <c r="I113">
        <v>0</v>
      </c>
      <c r="J113">
        <v>115140</v>
      </c>
      <c r="K113">
        <v>852</v>
      </c>
      <c r="L113">
        <v>105703</v>
      </c>
      <c r="M113">
        <v>852</v>
      </c>
      <c r="N113">
        <v>65552</v>
      </c>
      <c r="O113">
        <v>25593183</v>
      </c>
      <c r="P113">
        <v>11153896</v>
      </c>
      <c r="Q113">
        <v>852</v>
      </c>
      <c r="R113">
        <v>180692</v>
      </c>
      <c r="S113">
        <v>0</v>
      </c>
      <c r="T113">
        <v>9.4999999999999998E-3</v>
      </c>
      <c r="U113">
        <v>1</v>
      </c>
      <c r="V113">
        <v>0.36280000000000001</v>
      </c>
      <c r="W113">
        <v>25593183</v>
      </c>
      <c r="X113">
        <f t="shared" si="2"/>
        <v>1.124489883263055</v>
      </c>
      <c r="Y113" s="6">
        <f>77.35-0.15</f>
        <v>77.199999999999989</v>
      </c>
      <c r="Z113">
        <f t="shared" si="3"/>
        <v>86.81061898790783</v>
      </c>
    </row>
    <row r="114" spans="1:26">
      <c r="A114">
        <v>4</v>
      </c>
      <c r="B114">
        <v>512</v>
      </c>
      <c r="C114">
        <v>4</v>
      </c>
      <c r="D114">
        <v>4096</v>
      </c>
      <c r="E114">
        <v>64</v>
      </c>
      <c r="F114" t="s">
        <v>12</v>
      </c>
      <c r="G114">
        <v>25592331</v>
      </c>
      <c r="H114">
        <v>11048193</v>
      </c>
      <c r="I114">
        <v>0</v>
      </c>
      <c r="J114">
        <v>99552</v>
      </c>
      <c r="K114">
        <v>852</v>
      </c>
      <c r="L114">
        <v>105703</v>
      </c>
      <c r="M114">
        <v>852</v>
      </c>
      <c r="N114">
        <v>81140</v>
      </c>
      <c r="O114">
        <v>25593183</v>
      </c>
      <c r="P114">
        <v>11153896</v>
      </c>
      <c r="Q114">
        <v>852</v>
      </c>
      <c r="R114">
        <v>180692</v>
      </c>
      <c r="S114">
        <v>0</v>
      </c>
      <c r="T114">
        <v>9.4999999999999998E-3</v>
      </c>
      <c r="U114">
        <v>1</v>
      </c>
      <c r="V114">
        <v>0.4491</v>
      </c>
      <c r="W114">
        <v>25593183</v>
      </c>
      <c r="X114">
        <f t="shared" si="2"/>
        <v>1.1488615600490177</v>
      </c>
      <c r="Y114" s="6">
        <f>79.85-0.15</f>
        <v>79.699999999999989</v>
      </c>
      <c r="Z114">
        <f t="shared" si="3"/>
        <v>91.564266335906694</v>
      </c>
    </row>
    <row r="115" spans="1:26">
      <c r="A115">
        <v>4</v>
      </c>
      <c r="B115">
        <v>512</v>
      </c>
      <c r="C115">
        <v>8</v>
      </c>
      <c r="D115">
        <v>2048</v>
      </c>
      <c r="E115">
        <v>64</v>
      </c>
      <c r="F115" t="s">
        <v>12</v>
      </c>
      <c r="G115">
        <v>25592331</v>
      </c>
      <c r="H115">
        <v>11048193</v>
      </c>
      <c r="I115">
        <v>0</v>
      </c>
      <c r="J115">
        <v>98219</v>
      </c>
      <c r="K115">
        <v>852</v>
      </c>
      <c r="L115">
        <v>105703</v>
      </c>
      <c r="M115">
        <v>852</v>
      </c>
      <c r="N115">
        <v>82473</v>
      </c>
      <c r="O115">
        <v>25593183</v>
      </c>
      <c r="P115">
        <v>11153896</v>
      </c>
      <c r="Q115">
        <v>852</v>
      </c>
      <c r="R115">
        <v>180692</v>
      </c>
      <c r="S115">
        <v>0</v>
      </c>
      <c r="T115">
        <v>9.4999999999999998E-3</v>
      </c>
      <c r="U115">
        <v>1</v>
      </c>
      <c r="V115">
        <v>0.45639999999999997</v>
      </c>
      <c r="W115">
        <v>25593183</v>
      </c>
      <c r="X115">
        <f t="shared" si="2"/>
        <v>1.1509231271467875</v>
      </c>
      <c r="Y115" s="6">
        <f>84.85-0.15</f>
        <v>84.699999999999989</v>
      </c>
      <c r="Z115">
        <f t="shared" si="3"/>
        <v>97.483188869332878</v>
      </c>
    </row>
    <row r="116" spans="1:26">
      <c r="A116">
        <v>4</v>
      </c>
      <c r="B116">
        <v>512</v>
      </c>
      <c r="C116" s="1" t="s">
        <v>6</v>
      </c>
      <c r="D116">
        <v>1</v>
      </c>
      <c r="E116">
        <v>64</v>
      </c>
      <c r="F116" t="s">
        <v>12</v>
      </c>
      <c r="G116">
        <v>25592331</v>
      </c>
      <c r="H116">
        <v>11048193</v>
      </c>
      <c r="I116">
        <v>0</v>
      </c>
      <c r="J116">
        <v>98040</v>
      </c>
      <c r="K116">
        <v>852</v>
      </c>
      <c r="L116">
        <v>105703</v>
      </c>
      <c r="M116">
        <v>852</v>
      </c>
      <c r="N116">
        <v>82652</v>
      </c>
      <c r="O116">
        <v>25593183</v>
      </c>
      <c r="P116">
        <v>11153896</v>
      </c>
      <c r="Q116">
        <v>852</v>
      </c>
      <c r="R116">
        <v>180692</v>
      </c>
      <c r="S116">
        <v>0</v>
      </c>
      <c r="T116">
        <v>9.4999999999999998E-3</v>
      </c>
      <c r="U116">
        <v>1</v>
      </c>
      <c r="V116">
        <v>0.45739999999999997</v>
      </c>
      <c r="W116">
        <v>25593183</v>
      </c>
      <c r="X116">
        <f t="shared" si="2"/>
        <v>1.1512055335985367</v>
      </c>
      <c r="Y116" s="6">
        <f>94.85-0.15</f>
        <v>94.699999999999989</v>
      </c>
      <c r="Z116">
        <f t="shared" si="3"/>
        <v>109.01916403178141</v>
      </c>
    </row>
    <row r="117" spans="1:26">
      <c r="A117">
        <v>8</v>
      </c>
      <c r="B117">
        <v>256</v>
      </c>
      <c r="C117">
        <v>1</v>
      </c>
      <c r="D117">
        <v>16384</v>
      </c>
      <c r="E117">
        <v>64</v>
      </c>
      <c r="F117" t="s">
        <v>12</v>
      </c>
      <c r="G117">
        <v>25592331</v>
      </c>
      <c r="H117">
        <v>11048224</v>
      </c>
      <c r="I117">
        <v>0</v>
      </c>
      <c r="J117">
        <v>122890</v>
      </c>
      <c r="K117">
        <v>852</v>
      </c>
      <c r="L117">
        <v>105672</v>
      </c>
      <c r="M117">
        <v>852</v>
      </c>
      <c r="N117">
        <v>57748</v>
      </c>
      <c r="O117">
        <v>25593183</v>
      </c>
      <c r="P117">
        <v>11153896</v>
      </c>
      <c r="Q117">
        <v>852</v>
      </c>
      <c r="R117">
        <v>180638</v>
      </c>
      <c r="S117">
        <v>0</v>
      </c>
      <c r="T117">
        <v>9.4999999999999998E-3</v>
      </c>
      <c r="U117">
        <v>1</v>
      </c>
      <c r="V117">
        <v>0.31969999999999998</v>
      </c>
      <c r="W117">
        <v>25593183</v>
      </c>
      <c r="X117">
        <f t="shared" si="2"/>
        <v>1.1122911833201834</v>
      </c>
      <c r="Y117" s="6">
        <f>81.1-0.15</f>
        <v>80.949999999999989</v>
      </c>
      <c r="Z117">
        <f t="shared" si="3"/>
        <v>90.039971289768829</v>
      </c>
    </row>
    <row r="118" spans="1:26">
      <c r="A118">
        <v>8</v>
      </c>
      <c r="B118">
        <v>256</v>
      </c>
      <c r="C118">
        <v>2</v>
      </c>
      <c r="D118">
        <v>8192</v>
      </c>
      <c r="E118">
        <v>64</v>
      </c>
      <c r="F118" t="s">
        <v>12</v>
      </c>
      <c r="G118">
        <v>25592331</v>
      </c>
      <c r="H118">
        <v>11048224</v>
      </c>
      <c r="I118">
        <v>0</v>
      </c>
      <c r="J118">
        <v>115086</v>
      </c>
      <c r="K118">
        <v>852</v>
      </c>
      <c r="L118">
        <v>105672</v>
      </c>
      <c r="M118">
        <v>852</v>
      </c>
      <c r="N118">
        <v>65552</v>
      </c>
      <c r="O118">
        <v>25593183</v>
      </c>
      <c r="P118">
        <v>11153896</v>
      </c>
      <c r="Q118">
        <v>852</v>
      </c>
      <c r="R118">
        <v>180638</v>
      </c>
      <c r="S118">
        <v>0</v>
      </c>
      <c r="T118">
        <v>9.4999999999999998E-3</v>
      </c>
      <c r="U118">
        <v>1</v>
      </c>
      <c r="V118">
        <v>0.3629</v>
      </c>
      <c r="W118">
        <v>25593183</v>
      </c>
      <c r="X118">
        <f t="shared" si="2"/>
        <v>1.1244874960648701</v>
      </c>
      <c r="Y118" s="6">
        <f>82.35-0.15</f>
        <v>82.199999999999989</v>
      </c>
      <c r="Z118">
        <f t="shared" si="3"/>
        <v>92.432872176532314</v>
      </c>
    </row>
    <row r="119" spans="1:26">
      <c r="A119">
        <v>8</v>
      </c>
      <c r="B119">
        <v>256</v>
      </c>
      <c r="C119">
        <v>4</v>
      </c>
      <c r="D119">
        <v>4096</v>
      </c>
      <c r="E119">
        <v>64</v>
      </c>
      <c r="F119" t="s">
        <v>12</v>
      </c>
      <c r="G119">
        <v>25592331</v>
      </c>
      <c r="H119">
        <v>11048224</v>
      </c>
      <c r="I119">
        <v>0</v>
      </c>
      <c r="J119">
        <v>99498</v>
      </c>
      <c r="K119">
        <v>852</v>
      </c>
      <c r="L119">
        <v>105672</v>
      </c>
      <c r="M119">
        <v>852</v>
      </c>
      <c r="N119">
        <v>81140</v>
      </c>
      <c r="O119">
        <v>25593183</v>
      </c>
      <c r="P119">
        <v>11153896</v>
      </c>
      <c r="Q119">
        <v>852</v>
      </c>
      <c r="R119">
        <v>180638</v>
      </c>
      <c r="S119">
        <v>0</v>
      </c>
      <c r="T119">
        <v>9.4999999999999998E-3</v>
      </c>
      <c r="U119">
        <v>1</v>
      </c>
      <c r="V119">
        <v>0.44919999999999999</v>
      </c>
      <c r="W119">
        <v>25593183</v>
      </c>
      <c r="X119">
        <f t="shared" si="2"/>
        <v>1.148851889348816</v>
      </c>
      <c r="Y119" s="6">
        <f>84.85-0.15</f>
        <v>84.699999999999989</v>
      </c>
      <c r="Z119">
        <f t="shared" si="3"/>
        <v>97.307755027844706</v>
      </c>
    </row>
    <row r="120" spans="1:26">
      <c r="A120">
        <v>8</v>
      </c>
      <c r="B120">
        <v>256</v>
      </c>
      <c r="C120">
        <v>8</v>
      </c>
      <c r="D120">
        <v>2048</v>
      </c>
      <c r="E120">
        <v>64</v>
      </c>
      <c r="F120" t="s">
        <v>12</v>
      </c>
      <c r="G120">
        <v>25592331</v>
      </c>
      <c r="H120">
        <v>11048224</v>
      </c>
      <c r="I120">
        <v>0</v>
      </c>
      <c r="J120">
        <v>98165</v>
      </c>
      <c r="K120">
        <v>852</v>
      </c>
      <c r="L120">
        <v>105672</v>
      </c>
      <c r="M120">
        <v>852</v>
      </c>
      <c r="N120">
        <v>82473</v>
      </c>
      <c r="O120">
        <v>25593183</v>
      </c>
      <c r="P120">
        <v>11153896</v>
      </c>
      <c r="Q120">
        <v>852</v>
      </c>
      <c r="R120">
        <v>180638</v>
      </c>
      <c r="S120">
        <v>0</v>
      </c>
      <c r="T120">
        <v>9.4999999999999998E-3</v>
      </c>
      <c r="U120">
        <v>1</v>
      </c>
      <c r="V120">
        <v>0.45660000000000001</v>
      </c>
      <c r="W120">
        <v>25593183</v>
      </c>
      <c r="X120">
        <f t="shared" si="2"/>
        <v>1.1509410725504523</v>
      </c>
      <c r="Y120" s="6">
        <f>89.85-0.15</f>
        <v>89.699999999999989</v>
      </c>
      <c r="Z120">
        <f t="shared" si="3"/>
        <v>103.23941420777555</v>
      </c>
    </row>
    <row r="121" spans="1:26">
      <c r="A121">
        <v>8</v>
      </c>
      <c r="B121">
        <v>256</v>
      </c>
      <c r="C121" s="1" t="s">
        <v>6</v>
      </c>
      <c r="D121">
        <v>1</v>
      </c>
      <c r="E121">
        <v>64</v>
      </c>
      <c r="F121" t="s">
        <v>12</v>
      </c>
      <c r="G121">
        <v>25592331</v>
      </c>
      <c r="H121">
        <v>11048224</v>
      </c>
      <c r="I121">
        <v>0</v>
      </c>
      <c r="J121">
        <v>97986</v>
      </c>
      <c r="K121">
        <v>852</v>
      </c>
      <c r="L121">
        <v>105672</v>
      </c>
      <c r="M121">
        <v>852</v>
      </c>
      <c r="N121">
        <v>82652</v>
      </c>
      <c r="O121">
        <v>25593183</v>
      </c>
      <c r="P121">
        <v>11153896</v>
      </c>
      <c r="Q121">
        <v>852</v>
      </c>
      <c r="R121">
        <v>180638</v>
      </c>
      <c r="S121">
        <v>0</v>
      </c>
      <c r="T121">
        <v>9.4999999999999998E-3</v>
      </c>
      <c r="U121">
        <v>1</v>
      </c>
      <c r="V121">
        <v>0.45760000000000001</v>
      </c>
      <c r="W121">
        <v>25593183</v>
      </c>
      <c r="X121">
        <f t="shared" si="2"/>
        <v>1.1512233946047274</v>
      </c>
      <c r="Y121" s="6">
        <f>99.85-0.15</f>
        <v>99.699999999999989</v>
      </c>
      <c r="Z121">
        <f t="shared" si="3"/>
        <v>114.77697244209131</v>
      </c>
    </row>
    <row r="122" spans="1:26">
      <c r="A122" s="1" t="s">
        <v>5</v>
      </c>
      <c r="B122">
        <v>1</v>
      </c>
      <c r="C122">
        <v>1</v>
      </c>
      <c r="D122">
        <v>16384</v>
      </c>
      <c r="E122">
        <v>64</v>
      </c>
      <c r="F122" t="s">
        <v>12</v>
      </c>
      <c r="G122">
        <v>25592331</v>
      </c>
      <c r="H122">
        <v>11048212</v>
      </c>
      <c r="I122">
        <v>0</v>
      </c>
      <c r="J122">
        <v>122908</v>
      </c>
      <c r="K122">
        <v>852</v>
      </c>
      <c r="L122">
        <v>105684</v>
      </c>
      <c r="M122">
        <v>852</v>
      </c>
      <c r="N122">
        <v>57748</v>
      </c>
      <c r="O122">
        <v>25593183</v>
      </c>
      <c r="P122">
        <v>11153896</v>
      </c>
      <c r="Q122">
        <v>852</v>
      </c>
      <c r="R122">
        <v>180656</v>
      </c>
      <c r="S122">
        <v>0</v>
      </c>
      <c r="T122">
        <v>9.4999999999999998E-3</v>
      </c>
      <c r="U122">
        <v>1</v>
      </c>
      <c r="V122">
        <v>0.31969999999999998</v>
      </c>
      <c r="W122">
        <v>25593183</v>
      </c>
      <c r="X122">
        <f t="shared" si="2"/>
        <v>1.1123001772776759</v>
      </c>
      <c r="Y122" s="6">
        <f>91.1-0.15</f>
        <v>90.949999999999989</v>
      </c>
      <c r="Z122">
        <f t="shared" si="3"/>
        <v>101.16370112340461</v>
      </c>
    </row>
    <row r="123" spans="1:26">
      <c r="A123" s="2" t="s">
        <v>5</v>
      </c>
      <c r="B123">
        <v>1</v>
      </c>
      <c r="C123">
        <v>2</v>
      </c>
      <c r="D123">
        <v>8192</v>
      </c>
      <c r="E123">
        <v>64</v>
      </c>
      <c r="F123" t="s">
        <v>12</v>
      </c>
      <c r="G123">
        <v>25592331</v>
      </c>
      <c r="H123">
        <v>11048212</v>
      </c>
      <c r="I123">
        <v>0</v>
      </c>
      <c r="J123">
        <v>115104</v>
      </c>
      <c r="K123">
        <v>852</v>
      </c>
      <c r="L123">
        <v>105684</v>
      </c>
      <c r="M123">
        <v>852</v>
      </c>
      <c r="N123">
        <v>65552</v>
      </c>
      <c r="O123">
        <v>25593183</v>
      </c>
      <c r="P123">
        <v>11153896</v>
      </c>
      <c r="Q123">
        <v>852</v>
      </c>
      <c r="R123">
        <v>180656</v>
      </c>
      <c r="S123">
        <v>0</v>
      </c>
      <c r="T123">
        <v>9.4999999999999998E-3</v>
      </c>
      <c r="U123">
        <v>1</v>
      </c>
      <c r="V123">
        <v>0.3629</v>
      </c>
      <c r="W123">
        <v>25593183</v>
      </c>
      <c r="X123">
        <f t="shared" si="2"/>
        <v>1.1244977053459901</v>
      </c>
      <c r="Y123" s="6">
        <f>92.35-0.15</f>
        <v>92.199999999999989</v>
      </c>
      <c r="Z123">
        <f t="shared" si="3"/>
        <v>103.67868843290027</v>
      </c>
    </row>
    <row r="124" spans="1:26">
      <c r="A124" s="2" t="s">
        <v>5</v>
      </c>
      <c r="B124">
        <v>1</v>
      </c>
      <c r="C124">
        <v>4</v>
      </c>
      <c r="D124">
        <v>4096</v>
      </c>
      <c r="E124">
        <v>64</v>
      </c>
      <c r="F124" t="s">
        <v>12</v>
      </c>
      <c r="G124">
        <v>25592331</v>
      </c>
      <c r="H124">
        <v>11048212</v>
      </c>
      <c r="I124">
        <v>0</v>
      </c>
      <c r="J124">
        <v>99516</v>
      </c>
      <c r="K124">
        <v>852</v>
      </c>
      <c r="L124">
        <v>105684</v>
      </c>
      <c r="M124">
        <v>852</v>
      </c>
      <c r="N124">
        <v>81140</v>
      </c>
      <c r="O124">
        <v>25593183</v>
      </c>
      <c r="P124">
        <v>11153896</v>
      </c>
      <c r="Q124">
        <v>852</v>
      </c>
      <c r="R124">
        <v>180656</v>
      </c>
      <c r="S124">
        <v>0</v>
      </c>
      <c r="T124">
        <v>9.4999999999999998E-3</v>
      </c>
      <c r="U124">
        <v>1</v>
      </c>
      <c r="V124">
        <v>0.4491</v>
      </c>
      <c r="W124">
        <v>25593183</v>
      </c>
      <c r="X124">
        <f t="shared" si="2"/>
        <v>1.148836291445265</v>
      </c>
      <c r="Y124" s="6">
        <f>94.85-0.15</f>
        <v>94.699999999999989</v>
      </c>
      <c r="Z124">
        <f t="shared" si="3"/>
        <v>108.79479679986659</v>
      </c>
    </row>
    <row r="125" spans="1:26">
      <c r="A125" s="2" t="s">
        <v>5</v>
      </c>
      <c r="B125">
        <v>1</v>
      </c>
      <c r="C125">
        <v>8</v>
      </c>
      <c r="D125">
        <v>2048</v>
      </c>
      <c r="E125">
        <v>64</v>
      </c>
      <c r="F125" t="s">
        <v>12</v>
      </c>
      <c r="G125">
        <v>25592331</v>
      </c>
      <c r="H125">
        <v>11048212</v>
      </c>
      <c r="I125">
        <v>0</v>
      </c>
      <c r="J125">
        <v>98183</v>
      </c>
      <c r="K125">
        <v>852</v>
      </c>
      <c r="L125">
        <v>105684</v>
      </c>
      <c r="M125">
        <v>852</v>
      </c>
      <c r="N125">
        <v>82473</v>
      </c>
      <c r="O125">
        <v>25593183</v>
      </c>
      <c r="P125">
        <v>11153896</v>
      </c>
      <c r="Q125">
        <v>852</v>
      </c>
      <c r="R125">
        <v>180656</v>
      </c>
      <c r="S125">
        <v>0</v>
      </c>
      <c r="T125">
        <v>9.4999999999999998E-3</v>
      </c>
      <c r="U125">
        <v>1</v>
      </c>
      <c r="V125">
        <v>0.45650000000000002</v>
      </c>
      <c r="W125">
        <v>25593183</v>
      </c>
      <c r="X125">
        <f t="shared" si="2"/>
        <v>1.1509256828273373</v>
      </c>
      <c r="Y125" s="6">
        <f>99.85-0.15</f>
        <v>99.699999999999989</v>
      </c>
      <c r="Z125">
        <f t="shared" si="3"/>
        <v>114.74729057788552</v>
      </c>
    </row>
    <row r="126" spans="1:26">
      <c r="A126" s="2" t="s">
        <v>5</v>
      </c>
      <c r="B126">
        <v>1</v>
      </c>
      <c r="C126" s="1" t="s">
        <v>6</v>
      </c>
      <c r="D126">
        <v>1</v>
      </c>
      <c r="E126">
        <v>64</v>
      </c>
      <c r="F126" t="s">
        <v>12</v>
      </c>
      <c r="G126">
        <v>25592331</v>
      </c>
      <c r="H126">
        <v>11048212</v>
      </c>
      <c r="I126">
        <v>0</v>
      </c>
      <c r="J126">
        <v>98004</v>
      </c>
      <c r="K126">
        <v>852</v>
      </c>
      <c r="L126">
        <v>105684</v>
      </c>
      <c r="M126">
        <v>852</v>
      </c>
      <c r="N126">
        <v>82652</v>
      </c>
      <c r="O126">
        <v>25593183</v>
      </c>
      <c r="P126">
        <v>11153896</v>
      </c>
      <c r="Q126">
        <v>852</v>
      </c>
      <c r="R126">
        <v>180656</v>
      </c>
      <c r="S126">
        <v>0</v>
      </c>
      <c r="T126">
        <v>9.4999999999999998E-3</v>
      </c>
      <c r="U126">
        <v>1</v>
      </c>
      <c r="V126">
        <v>0.45750000000000002</v>
      </c>
      <c r="W126">
        <v>25593183</v>
      </c>
      <c r="X126">
        <f t="shared" si="2"/>
        <v>1.1512080330141039</v>
      </c>
      <c r="Y126" s="6">
        <f>109.85-0.15</f>
        <v>109.69999999999999</v>
      </c>
      <c r="Z126">
        <f t="shared" si="3"/>
        <v>126.28752122164718</v>
      </c>
    </row>
    <row r="127" spans="1:26">
      <c r="A127">
        <v>1</v>
      </c>
      <c r="B127">
        <v>4096</v>
      </c>
      <c r="C127">
        <v>1</v>
      </c>
      <c r="D127">
        <v>32768</v>
      </c>
      <c r="E127">
        <v>32</v>
      </c>
      <c r="F127" t="s">
        <v>12</v>
      </c>
      <c r="G127">
        <v>25592331</v>
      </c>
      <c r="H127">
        <v>11045874</v>
      </c>
      <c r="I127">
        <v>0</v>
      </c>
      <c r="J127">
        <v>126494</v>
      </c>
      <c r="K127">
        <v>852</v>
      </c>
      <c r="L127">
        <v>108022</v>
      </c>
      <c r="M127">
        <v>852</v>
      </c>
      <c r="N127">
        <v>57751</v>
      </c>
      <c r="O127">
        <v>25593183</v>
      </c>
      <c r="P127">
        <v>11153896</v>
      </c>
      <c r="Q127">
        <v>852</v>
      </c>
      <c r="R127">
        <v>184245</v>
      </c>
      <c r="S127">
        <v>0</v>
      </c>
      <c r="T127">
        <v>9.7000000000000003E-3</v>
      </c>
      <c r="U127">
        <v>1</v>
      </c>
      <c r="V127">
        <v>0.31340000000000001</v>
      </c>
      <c r="W127">
        <v>25593183</v>
      </c>
      <c r="X127">
        <f t="shared" si="2"/>
        <v>1.1127151427784499</v>
      </c>
      <c r="Y127" s="6">
        <f>52.35-0.15</f>
        <v>52.2</v>
      </c>
      <c r="Z127">
        <f t="shared" si="3"/>
        <v>58.083730453035088</v>
      </c>
    </row>
    <row r="128" spans="1:26">
      <c r="A128">
        <v>1</v>
      </c>
      <c r="B128">
        <v>4096</v>
      </c>
      <c r="C128">
        <v>2</v>
      </c>
      <c r="D128">
        <v>16384</v>
      </c>
      <c r="E128">
        <v>32</v>
      </c>
      <c r="F128" t="s">
        <v>12</v>
      </c>
      <c r="G128">
        <v>25592331</v>
      </c>
      <c r="H128">
        <v>11045874</v>
      </c>
      <c r="I128">
        <v>0</v>
      </c>
      <c r="J128">
        <v>118595</v>
      </c>
      <c r="K128">
        <v>852</v>
      </c>
      <c r="L128">
        <v>108022</v>
      </c>
      <c r="M128">
        <v>852</v>
      </c>
      <c r="N128">
        <v>65650</v>
      </c>
      <c r="O128">
        <v>25593183</v>
      </c>
      <c r="P128">
        <v>11153896</v>
      </c>
      <c r="Q128">
        <v>852</v>
      </c>
      <c r="R128">
        <v>184245</v>
      </c>
      <c r="S128">
        <v>0</v>
      </c>
      <c r="T128">
        <v>9.7000000000000003E-3</v>
      </c>
      <c r="U128">
        <v>1</v>
      </c>
      <c r="V128">
        <v>0.35630000000000001</v>
      </c>
      <c r="W128">
        <v>25593183</v>
      </c>
      <c r="X128">
        <f t="shared" si="2"/>
        <v>1.1250686050265806</v>
      </c>
      <c r="Y128" s="6">
        <f>53.6-0.15</f>
        <v>53.45</v>
      </c>
      <c r="Z128">
        <f t="shared" si="3"/>
        <v>60.134916938670735</v>
      </c>
    </row>
    <row r="129" spans="1:26">
      <c r="A129">
        <v>1</v>
      </c>
      <c r="B129">
        <v>4096</v>
      </c>
      <c r="C129">
        <v>4</v>
      </c>
      <c r="D129">
        <v>8192</v>
      </c>
      <c r="E129">
        <v>32</v>
      </c>
      <c r="F129" t="s">
        <v>12</v>
      </c>
      <c r="G129">
        <v>25592331</v>
      </c>
      <c r="H129">
        <v>11045874</v>
      </c>
      <c r="I129">
        <v>0</v>
      </c>
      <c r="J129">
        <v>117104</v>
      </c>
      <c r="K129">
        <v>852</v>
      </c>
      <c r="L129">
        <v>108022</v>
      </c>
      <c r="M129">
        <v>852</v>
      </c>
      <c r="N129">
        <v>67141</v>
      </c>
      <c r="O129">
        <v>25593183</v>
      </c>
      <c r="P129">
        <v>11153896</v>
      </c>
      <c r="Q129">
        <v>852</v>
      </c>
      <c r="R129">
        <v>184245</v>
      </c>
      <c r="S129">
        <v>0</v>
      </c>
      <c r="T129">
        <v>9.7000000000000003E-3</v>
      </c>
      <c r="U129">
        <v>1</v>
      </c>
      <c r="V129">
        <v>0.3644</v>
      </c>
      <c r="W129">
        <v>25593183</v>
      </c>
      <c r="X129">
        <f t="shared" si="2"/>
        <v>1.1274010769195844</v>
      </c>
      <c r="Y129" s="6">
        <f>56.1-0.15</f>
        <v>55.95</v>
      </c>
      <c r="Z129">
        <f t="shared" si="3"/>
        <v>63.07809025365075</v>
      </c>
    </row>
    <row r="130" spans="1:26">
      <c r="A130">
        <v>1</v>
      </c>
      <c r="B130">
        <v>4096</v>
      </c>
      <c r="C130">
        <v>8</v>
      </c>
      <c r="D130">
        <v>4096</v>
      </c>
      <c r="E130">
        <v>32</v>
      </c>
      <c r="F130" t="s">
        <v>12</v>
      </c>
      <c r="G130">
        <v>25592331</v>
      </c>
      <c r="H130">
        <v>11045874</v>
      </c>
      <c r="I130">
        <v>0</v>
      </c>
      <c r="J130">
        <v>115437</v>
      </c>
      <c r="K130">
        <v>852</v>
      </c>
      <c r="L130">
        <v>108022</v>
      </c>
      <c r="M130">
        <v>852</v>
      </c>
      <c r="N130">
        <v>68808</v>
      </c>
      <c r="O130">
        <v>25593183</v>
      </c>
      <c r="P130">
        <v>11153896</v>
      </c>
      <c r="Q130">
        <v>852</v>
      </c>
      <c r="R130">
        <v>184245</v>
      </c>
      <c r="S130">
        <v>0</v>
      </c>
      <c r="T130">
        <v>9.7000000000000003E-3</v>
      </c>
      <c r="U130">
        <v>1</v>
      </c>
      <c r="V130">
        <v>0.3735</v>
      </c>
      <c r="W130">
        <v>25593183</v>
      </c>
      <c r="X130">
        <f t="shared" ref="X130:X151" si="4">(1+5*(S130*(O130/W130)+T130*(P130/W130)) + 40*(U130*(Q130/W130)+V130*(R130/W130)))</f>
        <v>1.1300215083055514</v>
      </c>
      <c r="Y130" s="6">
        <f>61.1-0.15</f>
        <v>60.95</v>
      </c>
      <c r="Z130">
        <f t="shared" si="3"/>
        <v>68.874810931223365</v>
      </c>
    </row>
    <row r="131" spans="1:26">
      <c r="A131">
        <v>1</v>
      </c>
      <c r="B131">
        <v>4096</v>
      </c>
      <c r="C131" s="1" t="s">
        <v>8</v>
      </c>
      <c r="D131">
        <v>1</v>
      </c>
      <c r="E131">
        <v>32</v>
      </c>
      <c r="F131" t="s">
        <v>12</v>
      </c>
      <c r="G131">
        <v>25592331</v>
      </c>
      <c r="H131">
        <v>11045874</v>
      </c>
      <c r="I131">
        <v>0</v>
      </c>
      <c r="J131">
        <v>106765</v>
      </c>
      <c r="K131">
        <v>852</v>
      </c>
      <c r="L131">
        <v>108022</v>
      </c>
      <c r="M131">
        <v>852</v>
      </c>
      <c r="N131">
        <v>77480</v>
      </c>
      <c r="O131">
        <v>25593183</v>
      </c>
      <c r="P131">
        <v>11153896</v>
      </c>
      <c r="Q131">
        <v>852</v>
      </c>
      <c r="R131">
        <v>184245</v>
      </c>
      <c r="S131">
        <v>0</v>
      </c>
      <c r="T131">
        <v>9.7000000000000003E-3</v>
      </c>
      <c r="U131">
        <v>1</v>
      </c>
      <c r="V131">
        <v>0.42049999999999998</v>
      </c>
      <c r="W131">
        <v>25593183</v>
      </c>
      <c r="X131">
        <f t="shared" si="4"/>
        <v>1.1435556044748321</v>
      </c>
      <c r="Y131" s="6">
        <f>71.1-0.15</f>
        <v>70.949999999999989</v>
      </c>
      <c r="Z131">
        <f t="shared" ref="Z131:Z151" si="5">(Y131*X131)</f>
        <v>81.135270137489329</v>
      </c>
    </row>
    <row r="132" spans="1:26">
      <c r="A132">
        <v>2</v>
      </c>
      <c r="B132">
        <v>2048</v>
      </c>
      <c r="C132" s="3">
        <v>1</v>
      </c>
      <c r="D132">
        <v>32768</v>
      </c>
      <c r="E132">
        <v>32</v>
      </c>
      <c r="F132" t="s">
        <v>12</v>
      </c>
      <c r="G132">
        <v>25592307</v>
      </c>
      <c r="H132">
        <v>11049754</v>
      </c>
      <c r="I132">
        <v>24</v>
      </c>
      <c r="J132">
        <v>120499</v>
      </c>
      <c r="K132">
        <v>876</v>
      </c>
      <c r="L132">
        <v>104142</v>
      </c>
      <c r="M132">
        <v>852</v>
      </c>
      <c r="N132">
        <v>58878</v>
      </c>
      <c r="O132">
        <v>25593183</v>
      </c>
      <c r="P132">
        <v>11153896</v>
      </c>
      <c r="Q132">
        <v>876</v>
      </c>
      <c r="R132">
        <v>179377</v>
      </c>
      <c r="S132">
        <v>0</v>
      </c>
      <c r="T132">
        <v>9.2999999999999992E-3</v>
      </c>
      <c r="U132">
        <v>0.97260000000000002</v>
      </c>
      <c r="V132">
        <v>0.32819999999999999</v>
      </c>
      <c r="W132">
        <v>25593183</v>
      </c>
      <c r="X132">
        <f t="shared" si="4"/>
        <v>1.1136082731092884</v>
      </c>
      <c r="Y132" s="6">
        <f>53.6-0.15</f>
        <v>53.45</v>
      </c>
      <c r="Z132">
        <f t="shared" si="5"/>
        <v>59.522362197691471</v>
      </c>
    </row>
    <row r="133" spans="1:26">
      <c r="A133">
        <v>2</v>
      </c>
      <c r="B133">
        <v>2048</v>
      </c>
      <c r="C133" s="3">
        <v>2</v>
      </c>
      <c r="D133">
        <v>16384</v>
      </c>
      <c r="E133">
        <v>32</v>
      </c>
      <c r="F133" t="s">
        <v>12</v>
      </c>
      <c r="G133">
        <v>25592308</v>
      </c>
      <c r="H133">
        <v>11049790</v>
      </c>
      <c r="I133">
        <v>23</v>
      </c>
      <c r="J133">
        <v>113314</v>
      </c>
      <c r="K133">
        <v>875</v>
      </c>
      <c r="L133">
        <v>104106</v>
      </c>
      <c r="M133">
        <v>852</v>
      </c>
      <c r="N133">
        <v>66013</v>
      </c>
      <c r="O133">
        <v>25593183</v>
      </c>
      <c r="P133">
        <v>11153896</v>
      </c>
      <c r="Q133">
        <v>875</v>
      </c>
      <c r="R133">
        <v>179327</v>
      </c>
      <c r="S133">
        <v>0</v>
      </c>
      <c r="T133">
        <v>9.2999999999999992E-3</v>
      </c>
      <c r="U133">
        <v>0.97370000000000001</v>
      </c>
      <c r="V133">
        <v>0.36809999999999998</v>
      </c>
      <c r="W133">
        <v>25593183</v>
      </c>
      <c r="X133">
        <f t="shared" si="4"/>
        <v>1.1247655054082175</v>
      </c>
      <c r="Y133" s="6">
        <f>54.85-0.15</f>
        <v>54.7</v>
      </c>
      <c r="Z133">
        <f t="shared" si="5"/>
        <v>61.524673145829503</v>
      </c>
    </row>
    <row r="134" spans="1:26">
      <c r="A134">
        <v>2</v>
      </c>
      <c r="B134">
        <v>2048</v>
      </c>
      <c r="C134" s="3">
        <v>4</v>
      </c>
      <c r="D134">
        <v>8192</v>
      </c>
      <c r="E134">
        <v>32</v>
      </c>
      <c r="F134" t="s">
        <v>12</v>
      </c>
      <c r="G134">
        <v>25592318</v>
      </c>
      <c r="H134">
        <v>11049880</v>
      </c>
      <c r="I134">
        <v>13</v>
      </c>
      <c r="J134">
        <v>110132</v>
      </c>
      <c r="K134">
        <v>865</v>
      </c>
      <c r="L134">
        <v>104016</v>
      </c>
      <c r="M134">
        <v>852</v>
      </c>
      <c r="N134">
        <v>69099</v>
      </c>
      <c r="O134">
        <v>25593183</v>
      </c>
      <c r="P134">
        <v>11153896</v>
      </c>
      <c r="Q134">
        <v>865</v>
      </c>
      <c r="R134">
        <v>179231</v>
      </c>
      <c r="S134">
        <v>0</v>
      </c>
      <c r="T134">
        <v>9.2999999999999992E-3</v>
      </c>
      <c r="U134">
        <v>0.98499999999999999</v>
      </c>
      <c r="V134">
        <v>0.38550000000000001</v>
      </c>
      <c r="W134">
        <v>25593183</v>
      </c>
      <c r="X134">
        <f t="shared" si="4"/>
        <v>1.1295844750533766</v>
      </c>
      <c r="Y134" s="6">
        <f>57.35-0.15</f>
        <v>57.2</v>
      </c>
      <c r="Z134">
        <f t="shared" si="5"/>
        <v>64.612231973053142</v>
      </c>
    </row>
    <row r="135" spans="1:26">
      <c r="A135">
        <v>2</v>
      </c>
      <c r="B135">
        <v>2048</v>
      </c>
      <c r="C135" s="3">
        <v>8</v>
      </c>
      <c r="D135">
        <v>4096</v>
      </c>
      <c r="E135">
        <v>32</v>
      </c>
      <c r="F135" t="s">
        <v>12</v>
      </c>
      <c r="G135">
        <v>25592304</v>
      </c>
      <c r="H135">
        <v>11049797</v>
      </c>
      <c r="I135">
        <v>27</v>
      </c>
      <c r="J135">
        <v>107920</v>
      </c>
      <c r="K135">
        <v>879</v>
      </c>
      <c r="L135">
        <v>104099</v>
      </c>
      <c r="M135">
        <v>852</v>
      </c>
      <c r="N135">
        <v>71407</v>
      </c>
      <c r="O135">
        <v>25593183</v>
      </c>
      <c r="P135">
        <v>11153896</v>
      </c>
      <c r="Q135">
        <v>879</v>
      </c>
      <c r="R135">
        <v>179327</v>
      </c>
      <c r="S135">
        <v>0</v>
      </c>
      <c r="T135">
        <v>9.2999999999999992E-3</v>
      </c>
      <c r="U135">
        <v>0.96930000000000005</v>
      </c>
      <c r="V135">
        <v>0.3982</v>
      </c>
      <c r="W135">
        <v>25593183</v>
      </c>
      <c r="X135">
        <f t="shared" si="4"/>
        <v>1.133201767361254</v>
      </c>
      <c r="Y135" s="6">
        <f>62.35-0.15</f>
        <v>62.2</v>
      </c>
      <c r="Z135">
        <f t="shared" si="5"/>
        <v>70.485149929870005</v>
      </c>
    </row>
    <row r="136" spans="1:26">
      <c r="A136">
        <v>2</v>
      </c>
      <c r="B136">
        <v>2048</v>
      </c>
      <c r="C136" s="1" t="s">
        <v>8</v>
      </c>
      <c r="D136">
        <v>1</v>
      </c>
      <c r="E136">
        <v>32</v>
      </c>
      <c r="F136" t="s">
        <v>12</v>
      </c>
      <c r="G136">
        <v>25592312</v>
      </c>
      <c r="H136">
        <v>11049841</v>
      </c>
      <c r="I136">
        <v>19</v>
      </c>
      <c r="J136">
        <v>101948</v>
      </c>
      <c r="K136">
        <v>871</v>
      </c>
      <c r="L136">
        <v>104055</v>
      </c>
      <c r="M136">
        <v>852</v>
      </c>
      <c r="N136">
        <v>77313</v>
      </c>
      <c r="O136">
        <v>25593183</v>
      </c>
      <c r="P136">
        <v>11153896</v>
      </c>
      <c r="Q136">
        <v>871</v>
      </c>
      <c r="R136">
        <v>179261</v>
      </c>
      <c r="S136">
        <v>0</v>
      </c>
      <c r="T136">
        <v>9.2999999999999992E-3</v>
      </c>
      <c r="U136">
        <v>0.97819999999999996</v>
      </c>
      <c r="V136">
        <v>0.43130000000000002</v>
      </c>
      <c r="W136">
        <v>25593183</v>
      </c>
      <c r="X136">
        <f t="shared" si="4"/>
        <v>1.14243431244953</v>
      </c>
      <c r="Y136" s="6">
        <f>72.35-0.15</f>
        <v>72.199999999999989</v>
      </c>
      <c r="Z136">
        <f t="shared" si="5"/>
        <v>82.483757358856053</v>
      </c>
    </row>
    <row r="137" spans="1:26">
      <c r="A137">
        <v>4</v>
      </c>
      <c r="B137">
        <v>1024</v>
      </c>
      <c r="C137" s="3">
        <v>1</v>
      </c>
      <c r="D137">
        <v>32768</v>
      </c>
      <c r="E137">
        <v>32</v>
      </c>
      <c r="F137" t="s">
        <v>12</v>
      </c>
      <c r="G137">
        <v>25592311</v>
      </c>
      <c r="H137">
        <v>11050411</v>
      </c>
      <c r="I137">
        <v>20</v>
      </c>
      <c r="J137">
        <v>119116</v>
      </c>
      <c r="K137">
        <v>872</v>
      </c>
      <c r="L137">
        <v>103485</v>
      </c>
      <c r="M137">
        <v>852</v>
      </c>
      <c r="N137">
        <v>59526</v>
      </c>
      <c r="O137">
        <v>25593183</v>
      </c>
      <c r="P137">
        <v>11153896</v>
      </c>
      <c r="Q137">
        <v>872</v>
      </c>
      <c r="R137">
        <v>178642</v>
      </c>
      <c r="S137">
        <v>0</v>
      </c>
      <c r="T137">
        <v>9.2999999999999992E-3</v>
      </c>
      <c r="U137">
        <v>0.97709999999999997</v>
      </c>
      <c r="V137">
        <v>0.3332</v>
      </c>
      <c r="W137">
        <v>25593183</v>
      </c>
      <c r="X137">
        <f t="shared" si="4"/>
        <v>1.1146273204079382</v>
      </c>
      <c r="Y137" s="6">
        <f>56.1-0.15</f>
        <v>55.95</v>
      </c>
      <c r="Z137">
        <f t="shared" si="5"/>
        <v>62.363398576824146</v>
      </c>
    </row>
    <row r="138" spans="1:26">
      <c r="A138">
        <v>4</v>
      </c>
      <c r="B138">
        <v>1024</v>
      </c>
      <c r="C138" s="3">
        <v>2</v>
      </c>
      <c r="D138">
        <v>16384</v>
      </c>
      <c r="E138">
        <v>32</v>
      </c>
      <c r="F138" t="s">
        <v>12</v>
      </c>
      <c r="G138">
        <v>25592306</v>
      </c>
      <c r="H138">
        <v>11050418</v>
      </c>
      <c r="I138">
        <v>25</v>
      </c>
      <c r="J138">
        <v>112121</v>
      </c>
      <c r="K138">
        <v>877</v>
      </c>
      <c r="L138">
        <v>103478</v>
      </c>
      <c r="M138">
        <v>852</v>
      </c>
      <c r="N138">
        <v>66487</v>
      </c>
      <c r="O138">
        <v>25593183</v>
      </c>
      <c r="P138">
        <v>11153896</v>
      </c>
      <c r="Q138">
        <v>877</v>
      </c>
      <c r="R138">
        <v>178608</v>
      </c>
      <c r="S138">
        <v>0</v>
      </c>
      <c r="T138">
        <v>9.2999999999999992E-3</v>
      </c>
      <c r="U138">
        <v>0.97150000000000003</v>
      </c>
      <c r="V138">
        <v>0.37230000000000002</v>
      </c>
      <c r="W138">
        <v>25593183</v>
      </c>
      <c r="X138">
        <f t="shared" si="4"/>
        <v>1.1255243132516968</v>
      </c>
      <c r="Y138" s="6">
        <f>57.35-0.15</f>
        <v>57.2</v>
      </c>
      <c r="Z138">
        <f t="shared" si="5"/>
        <v>64.37999071799706</v>
      </c>
    </row>
    <row r="139" spans="1:26">
      <c r="A139">
        <v>4</v>
      </c>
      <c r="B139">
        <v>1024</v>
      </c>
      <c r="C139" s="3">
        <v>4</v>
      </c>
      <c r="D139">
        <v>8192</v>
      </c>
      <c r="E139">
        <v>32</v>
      </c>
      <c r="F139" t="s">
        <v>12</v>
      </c>
      <c r="G139">
        <v>25592292</v>
      </c>
      <c r="H139">
        <v>11050411</v>
      </c>
      <c r="I139">
        <v>39</v>
      </c>
      <c r="J139">
        <v>108875</v>
      </c>
      <c r="K139">
        <v>891</v>
      </c>
      <c r="L139">
        <v>103485</v>
      </c>
      <c r="M139">
        <v>852</v>
      </c>
      <c r="N139">
        <v>69769</v>
      </c>
      <c r="O139">
        <v>25593183</v>
      </c>
      <c r="P139">
        <v>11153896</v>
      </c>
      <c r="Q139">
        <v>891</v>
      </c>
      <c r="R139">
        <v>178644</v>
      </c>
      <c r="S139">
        <v>0</v>
      </c>
      <c r="T139">
        <v>9.2999999999999992E-3</v>
      </c>
      <c r="U139">
        <v>0.95620000000000005</v>
      </c>
      <c r="V139">
        <v>0.39050000000000001</v>
      </c>
      <c r="W139">
        <v>25593183</v>
      </c>
      <c r="X139">
        <f t="shared" si="4"/>
        <v>1.1306267536945287</v>
      </c>
      <c r="Y139" s="6">
        <f>59.85-0.15</f>
        <v>59.7</v>
      </c>
      <c r="Z139">
        <f t="shared" si="5"/>
        <v>67.498417195563363</v>
      </c>
    </row>
    <row r="140" spans="1:26">
      <c r="A140">
        <v>4</v>
      </c>
      <c r="B140">
        <v>1024</v>
      </c>
      <c r="C140" s="3">
        <v>8</v>
      </c>
      <c r="D140">
        <v>4096</v>
      </c>
      <c r="E140">
        <v>32</v>
      </c>
      <c r="F140" t="s">
        <v>12</v>
      </c>
      <c r="G140">
        <v>25592303</v>
      </c>
      <c r="H140">
        <v>11050455</v>
      </c>
      <c r="I140">
        <v>28</v>
      </c>
      <c r="J140">
        <v>106031</v>
      </c>
      <c r="K140">
        <v>880</v>
      </c>
      <c r="L140">
        <v>103441</v>
      </c>
      <c r="M140">
        <v>852</v>
      </c>
      <c r="N140">
        <v>72550</v>
      </c>
      <c r="O140">
        <v>25593183</v>
      </c>
      <c r="P140">
        <v>11153896</v>
      </c>
      <c r="Q140">
        <v>880</v>
      </c>
      <c r="R140">
        <v>178581</v>
      </c>
      <c r="S140">
        <v>0</v>
      </c>
      <c r="T140">
        <v>9.2999999999999992E-3</v>
      </c>
      <c r="U140">
        <v>0.96819999999999995</v>
      </c>
      <c r="V140">
        <v>0.40629999999999999</v>
      </c>
      <c r="W140">
        <v>25593183</v>
      </c>
      <c r="X140">
        <f t="shared" si="4"/>
        <v>1.1349982616855434</v>
      </c>
      <c r="Y140" s="6">
        <f>64.85-0.15</f>
        <v>64.699999999999989</v>
      </c>
      <c r="Z140">
        <f t="shared" si="5"/>
        <v>73.434387531054639</v>
      </c>
    </row>
    <row r="141" spans="1:26">
      <c r="A141">
        <v>4</v>
      </c>
      <c r="B141">
        <v>1024</v>
      </c>
      <c r="C141" s="1" t="s">
        <v>8</v>
      </c>
      <c r="D141">
        <v>1</v>
      </c>
      <c r="E141">
        <v>32</v>
      </c>
      <c r="F141" t="s">
        <v>12</v>
      </c>
      <c r="G141">
        <v>25592309</v>
      </c>
      <c r="H141">
        <v>11050378</v>
      </c>
      <c r="I141">
        <v>22</v>
      </c>
      <c r="J141">
        <v>101521</v>
      </c>
      <c r="K141">
        <v>874</v>
      </c>
      <c r="L141">
        <v>103518</v>
      </c>
      <c r="M141">
        <v>852</v>
      </c>
      <c r="N141">
        <v>77148</v>
      </c>
      <c r="O141">
        <v>25593183</v>
      </c>
      <c r="P141">
        <v>11153896</v>
      </c>
      <c r="Q141">
        <v>874</v>
      </c>
      <c r="R141">
        <v>178669</v>
      </c>
      <c r="S141">
        <v>0</v>
      </c>
      <c r="T141">
        <v>9.2999999999999992E-3</v>
      </c>
      <c r="U141">
        <v>0.9748</v>
      </c>
      <c r="V141">
        <v>0.43180000000000002</v>
      </c>
      <c r="W141">
        <v>25593183</v>
      </c>
      <c r="X141">
        <f t="shared" si="4"/>
        <v>1.1421748181927978</v>
      </c>
      <c r="Y141" s="6">
        <f>74.85-0.15</f>
        <v>74.699999999999989</v>
      </c>
      <c r="Z141">
        <f t="shared" si="5"/>
        <v>85.320458919001979</v>
      </c>
    </row>
    <row r="142" spans="1:26">
      <c r="A142">
        <v>8</v>
      </c>
      <c r="B142">
        <v>512</v>
      </c>
      <c r="C142" s="3">
        <v>1</v>
      </c>
      <c r="D142">
        <v>32768</v>
      </c>
      <c r="E142">
        <v>32</v>
      </c>
      <c r="F142" t="s">
        <v>12</v>
      </c>
      <c r="G142">
        <v>25592297</v>
      </c>
      <c r="H142">
        <v>11050570</v>
      </c>
      <c r="I142">
        <v>34</v>
      </c>
      <c r="J142">
        <v>118638</v>
      </c>
      <c r="K142">
        <v>886</v>
      </c>
      <c r="L142">
        <v>103326</v>
      </c>
      <c r="M142">
        <v>852</v>
      </c>
      <c r="N142">
        <v>59830</v>
      </c>
      <c r="O142">
        <v>25593183</v>
      </c>
      <c r="P142">
        <v>11153896</v>
      </c>
      <c r="Q142">
        <v>886</v>
      </c>
      <c r="R142">
        <v>178468</v>
      </c>
      <c r="S142">
        <v>0</v>
      </c>
      <c r="T142">
        <v>9.2999999999999992E-3</v>
      </c>
      <c r="U142">
        <v>0.96160000000000001</v>
      </c>
      <c r="V142">
        <v>0.3352</v>
      </c>
      <c r="W142">
        <v>25593183</v>
      </c>
      <c r="X142">
        <f t="shared" si="4"/>
        <v>1.1150944848087085</v>
      </c>
      <c r="Y142" s="6">
        <f>61.1-0.15</f>
        <v>60.95</v>
      </c>
      <c r="Z142">
        <f t="shared" si="5"/>
        <v>67.965008849090793</v>
      </c>
    </row>
    <row r="143" spans="1:26">
      <c r="A143">
        <v>8</v>
      </c>
      <c r="B143">
        <v>512</v>
      </c>
      <c r="C143" s="3">
        <v>2</v>
      </c>
      <c r="D143">
        <v>16384</v>
      </c>
      <c r="E143">
        <v>32</v>
      </c>
      <c r="F143" t="s">
        <v>12</v>
      </c>
      <c r="G143">
        <v>25592295</v>
      </c>
      <c r="H143">
        <v>11050618</v>
      </c>
      <c r="I143">
        <v>36</v>
      </c>
      <c r="J143">
        <v>111721</v>
      </c>
      <c r="K143">
        <v>888</v>
      </c>
      <c r="L143">
        <v>103278</v>
      </c>
      <c r="M143">
        <v>852</v>
      </c>
      <c r="N143">
        <v>66704</v>
      </c>
      <c r="O143">
        <v>25593183</v>
      </c>
      <c r="P143">
        <v>11153896</v>
      </c>
      <c r="Q143">
        <v>888</v>
      </c>
      <c r="R143">
        <v>178425</v>
      </c>
      <c r="S143">
        <v>0</v>
      </c>
      <c r="T143">
        <v>9.2999999999999992E-3</v>
      </c>
      <c r="U143">
        <v>0.95950000000000002</v>
      </c>
      <c r="V143">
        <v>0.37380000000000002</v>
      </c>
      <c r="W143">
        <v>25593183</v>
      </c>
      <c r="X143">
        <f t="shared" si="4"/>
        <v>1.1258361730152908</v>
      </c>
      <c r="Y143" s="6">
        <f>62.35-0.15</f>
        <v>62.2</v>
      </c>
      <c r="Z143">
        <f t="shared" si="5"/>
        <v>70.027009961551087</v>
      </c>
    </row>
    <row r="144" spans="1:26">
      <c r="A144">
        <v>8</v>
      </c>
      <c r="B144">
        <v>512</v>
      </c>
      <c r="C144" s="3">
        <v>4</v>
      </c>
      <c r="D144">
        <v>8192</v>
      </c>
      <c r="E144">
        <v>32</v>
      </c>
      <c r="F144" t="s">
        <v>12</v>
      </c>
      <c r="G144">
        <v>25592303</v>
      </c>
      <c r="H144">
        <v>11050567</v>
      </c>
      <c r="I144">
        <v>28</v>
      </c>
      <c r="J144">
        <v>108258</v>
      </c>
      <c r="K144">
        <v>880</v>
      </c>
      <c r="L144">
        <v>103329</v>
      </c>
      <c r="M144">
        <v>852</v>
      </c>
      <c r="N144">
        <v>70210</v>
      </c>
      <c r="O144">
        <v>25593183</v>
      </c>
      <c r="P144">
        <v>11153896</v>
      </c>
      <c r="Q144">
        <v>880</v>
      </c>
      <c r="R144">
        <v>178468</v>
      </c>
      <c r="S144">
        <v>0</v>
      </c>
      <c r="T144">
        <v>9.2999999999999992E-3</v>
      </c>
      <c r="U144">
        <v>0.96819999999999995</v>
      </c>
      <c r="V144">
        <v>0.39340000000000003</v>
      </c>
      <c r="W144">
        <v>25593183</v>
      </c>
      <c r="X144">
        <f t="shared" si="4"/>
        <v>1.1313283014465219</v>
      </c>
      <c r="Y144" s="6">
        <f>64.85-0.15</f>
        <v>64.699999999999989</v>
      </c>
      <c r="Z144">
        <f t="shared" si="5"/>
        <v>73.19694110358995</v>
      </c>
    </row>
    <row r="145" spans="1:26">
      <c r="A145">
        <v>8</v>
      </c>
      <c r="B145">
        <v>512</v>
      </c>
      <c r="C145" s="3">
        <v>8</v>
      </c>
      <c r="D145">
        <v>4096</v>
      </c>
      <c r="E145">
        <v>32</v>
      </c>
      <c r="F145" t="s">
        <v>12</v>
      </c>
      <c r="G145">
        <v>25592293</v>
      </c>
      <c r="H145">
        <v>11050583</v>
      </c>
      <c r="I145">
        <v>38</v>
      </c>
      <c r="J145">
        <v>105833</v>
      </c>
      <c r="K145">
        <v>890</v>
      </c>
      <c r="L145">
        <v>103313</v>
      </c>
      <c r="M145">
        <v>852</v>
      </c>
      <c r="N145">
        <v>72586</v>
      </c>
      <c r="O145">
        <v>25593183</v>
      </c>
      <c r="P145">
        <v>11153896</v>
      </c>
      <c r="Q145">
        <v>890</v>
      </c>
      <c r="R145">
        <v>178419</v>
      </c>
      <c r="S145">
        <v>0</v>
      </c>
      <c r="T145">
        <v>9.2999999999999992E-3</v>
      </c>
      <c r="U145">
        <v>0.95730000000000004</v>
      </c>
      <c r="V145">
        <v>0.40679999999999999</v>
      </c>
      <c r="W145">
        <v>25593183</v>
      </c>
      <c r="X145">
        <f t="shared" si="4"/>
        <v>1.1350347868805533</v>
      </c>
      <c r="Y145" s="6">
        <f>69.85-0.15</f>
        <v>69.699999999999989</v>
      </c>
      <c r="Z145">
        <f t="shared" si="5"/>
        <v>79.111924645574547</v>
      </c>
    </row>
    <row r="146" spans="1:26">
      <c r="A146">
        <v>8</v>
      </c>
      <c r="B146">
        <v>512</v>
      </c>
      <c r="C146" s="1" t="s">
        <v>8</v>
      </c>
      <c r="D146">
        <v>1</v>
      </c>
      <c r="E146">
        <v>32</v>
      </c>
      <c r="F146" t="s">
        <v>12</v>
      </c>
      <c r="G146">
        <v>25592283</v>
      </c>
      <c r="H146">
        <v>11050578</v>
      </c>
      <c r="I146">
        <v>47</v>
      </c>
      <c r="J146">
        <v>101529</v>
      </c>
      <c r="K146">
        <v>900</v>
      </c>
      <c r="L146">
        <v>103318</v>
      </c>
      <c r="M146">
        <v>853</v>
      </c>
      <c r="N146">
        <v>76922</v>
      </c>
      <c r="O146">
        <v>25593183</v>
      </c>
      <c r="P146">
        <v>11153896</v>
      </c>
      <c r="Q146">
        <v>900</v>
      </c>
      <c r="R146">
        <v>178451</v>
      </c>
      <c r="S146">
        <v>0</v>
      </c>
      <c r="T146">
        <v>9.2999999999999992E-3</v>
      </c>
      <c r="U146">
        <v>0.94779999999999998</v>
      </c>
      <c r="V146">
        <v>0.43109999999999998</v>
      </c>
      <c r="W146">
        <v>25593183</v>
      </c>
      <c r="X146">
        <f t="shared" si="4"/>
        <v>1.1418340973063021</v>
      </c>
      <c r="Y146" s="6">
        <f>79.85-0.15</f>
        <v>79.699999999999989</v>
      </c>
      <c r="Z146">
        <f t="shared" si="5"/>
        <v>91.004177555312268</v>
      </c>
    </row>
    <row r="147" spans="1:26">
      <c r="A147" s="1" t="s">
        <v>7</v>
      </c>
      <c r="B147">
        <v>1</v>
      </c>
      <c r="C147" s="3">
        <v>1</v>
      </c>
      <c r="D147">
        <v>32768</v>
      </c>
      <c r="E147">
        <v>32</v>
      </c>
      <c r="F147" t="s">
        <v>12</v>
      </c>
      <c r="G147">
        <v>25592282</v>
      </c>
      <c r="H147">
        <v>11050624</v>
      </c>
      <c r="I147">
        <v>49</v>
      </c>
      <c r="J147">
        <v>118151</v>
      </c>
      <c r="K147">
        <v>901</v>
      </c>
      <c r="L147">
        <v>103272</v>
      </c>
      <c r="M147">
        <v>852</v>
      </c>
      <c r="N147">
        <v>60205</v>
      </c>
      <c r="O147">
        <v>25593183</v>
      </c>
      <c r="P147">
        <v>11153896</v>
      </c>
      <c r="Q147">
        <v>901</v>
      </c>
      <c r="R147">
        <v>178356</v>
      </c>
      <c r="S147">
        <v>0</v>
      </c>
      <c r="T147">
        <v>9.2999999999999992E-3</v>
      </c>
      <c r="U147">
        <v>0.9456</v>
      </c>
      <c r="V147">
        <v>0.33760000000000001</v>
      </c>
      <c r="W147">
        <v>25593183</v>
      </c>
      <c r="X147">
        <f t="shared" si="4"/>
        <v>1.1157048348382457</v>
      </c>
      <c r="Y147" s="6">
        <f>71.1-0.15</f>
        <v>70.949999999999989</v>
      </c>
      <c r="Z147">
        <f t="shared" si="5"/>
        <v>79.159258031773518</v>
      </c>
    </row>
    <row r="148" spans="1:26">
      <c r="A148" s="1" t="s">
        <v>7</v>
      </c>
      <c r="B148" s="4">
        <v>1</v>
      </c>
      <c r="C148" s="3">
        <v>2</v>
      </c>
      <c r="D148">
        <v>16384</v>
      </c>
      <c r="E148">
        <v>32</v>
      </c>
      <c r="F148" t="s">
        <v>12</v>
      </c>
      <c r="G148">
        <v>25592284</v>
      </c>
      <c r="H148">
        <v>11050715</v>
      </c>
      <c r="I148">
        <v>47</v>
      </c>
      <c r="J148">
        <v>111532</v>
      </c>
      <c r="K148">
        <v>899</v>
      </c>
      <c r="L148">
        <v>103181</v>
      </c>
      <c r="M148">
        <v>852</v>
      </c>
      <c r="N148">
        <v>66729</v>
      </c>
      <c r="O148">
        <v>25593183</v>
      </c>
      <c r="P148">
        <v>11153896</v>
      </c>
      <c r="Q148">
        <v>899</v>
      </c>
      <c r="R148">
        <v>178261</v>
      </c>
      <c r="S148">
        <v>0</v>
      </c>
      <c r="T148">
        <v>9.2999999999999992E-3</v>
      </c>
      <c r="U148">
        <v>0.94769999999999999</v>
      </c>
      <c r="V148">
        <v>0.37430000000000002</v>
      </c>
      <c r="W148">
        <v>25593183</v>
      </c>
      <c r="X148">
        <f t="shared" si="4"/>
        <v>1.1258795808243156</v>
      </c>
      <c r="Y148" s="6">
        <f>72.35-0.15</f>
        <v>72.199999999999989</v>
      </c>
      <c r="Z148">
        <f t="shared" si="5"/>
        <v>81.288505735515571</v>
      </c>
    </row>
    <row r="149" spans="1:26">
      <c r="A149" s="1" t="s">
        <v>7</v>
      </c>
      <c r="B149">
        <v>1</v>
      </c>
      <c r="C149" s="3">
        <v>4</v>
      </c>
      <c r="D149">
        <v>8192</v>
      </c>
      <c r="E149">
        <v>32</v>
      </c>
      <c r="F149" t="s">
        <v>12</v>
      </c>
      <c r="G149">
        <v>25592298</v>
      </c>
      <c r="H149">
        <v>11050592</v>
      </c>
      <c r="I149">
        <v>33</v>
      </c>
      <c r="J149">
        <v>107868</v>
      </c>
      <c r="K149">
        <v>885</v>
      </c>
      <c r="L149">
        <v>103304</v>
      </c>
      <c r="M149">
        <v>852</v>
      </c>
      <c r="N149">
        <v>70545</v>
      </c>
      <c r="O149">
        <v>25593183</v>
      </c>
      <c r="P149">
        <v>11153896</v>
      </c>
      <c r="Q149">
        <v>885</v>
      </c>
      <c r="R149">
        <v>178413</v>
      </c>
      <c r="S149">
        <v>0</v>
      </c>
      <c r="T149">
        <v>9.2999999999999992E-3</v>
      </c>
      <c r="U149">
        <v>0.9627</v>
      </c>
      <c r="V149">
        <v>0.39539999999999997</v>
      </c>
      <c r="W149">
        <v>25593183</v>
      </c>
      <c r="X149">
        <f t="shared" si="4"/>
        <v>1.1318521323432102</v>
      </c>
      <c r="Y149" s="6">
        <f>74.85-0.15</f>
        <v>74.699999999999989</v>
      </c>
      <c r="Z149">
        <f t="shared" si="5"/>
        <v>84.549354286037797</v>
      </c>
    </row>
    <row r="150" spans="1:26">
      <c r="A150" s="1" t="s">
        <v>7</v>
      </c>
      <c r="B150">
        <v>1</v>
      </c>
      <c r="C150" s="3">
        <v>8</v>
      </c>
      <c r="D150">
        <v>4096</v>
      </c>
      <c r="E150">
        <v>32</v>
      </c>
      <c r="F150" t="s">
        <v>12</v>
      </c>
      <c r="G150">
        <v>25592282</v>
      </c>
      <c r="H150">
        <v>11050621</v>
      </c>
      <c r="I150">
        <v>49</v>
      </c>
      <c r="J150">
        <v>105255</v>
      </c>
      <c r="K150">
        <v>901</v>
      </c>
      <c r="L150">
        <v>103275</v>
      </c>
      <c r="M150">
        <v>852</v>
      </c>
      <c r="N150">
        <v>73115</v>
      </c>
      <c r="O150">
        <v>25593183</v>
      </c>
      <c r="P150">
        <v>11153896</v>
      </c>
      <c r="Q150">
        <v>901</v>
      </c>
      <c r="R150">
        <v>178370</v>
      </c>
      <c r="S150">
        <v>0</v>
      </c>
      <c r="T150">
        <v>9.2999999999999992E-3</v>
      </c>
      <c r="U150">
        <v>0.9456</v>
      </c>
      <c r="V150">
        <v>0.40989999999999999</v>
      </c>
      <c r="W150">
        <v>25593183</v>
      </c>
      <c r="X150">
        <f t="shared" si="4"/>
        <v>1.1358678249594822</v>
      </c>
      <c r="Y150" s="6">
        <f>79.85-0.15</f>
        <v>79.699999999999989</v>
      </c>
      <c r="Z150">
        <f t="shared" si="5"/>
        <v>90.528665649270721</v>
      </c>
    </row>
    <row r="151" spans="1:26">
      <c r="A151" s="1" t="s">
        <v>7</v>
      </c>
      <c r="B151">
        <v>1</v>
      </c>
      <c r="D151">
        <v>1</v>
      </c>
      <c r="E151">
        <v>32</v>
      </c>
      <c r="F151" t="s">
        <v>12</v>
      </c>
      <c r="G151">
        <v>25592289</v>
      </c>
      <c r="H151">
        <v>11050670</v>
      </c>
      <c r="I151">
        <v>42</v>
      </c>
      <c r="J151">
        <v>101070</v>
      </c>
      <c r="K151">
        <v>894</v>
      </c>
      <c r="L151">
        <v>103226</v>
      </c>
      <c r="M151">
        <v>852</v>
      </c>
      <c r="N151">
        <v>77241</v>
      </c>
      <c r="O151">
        <v>25593183</v>
      </c>
      <c r="P151">
        <v>11153896</v>
      </c>
      <c r="Q151">
        <v>894</v>
      </c>
      <c r="R151">
        <v>178311</v>
      </c>
      <c r="S151">
        <v>0</v>
      </c>
      <c r="T151">
        <v>9.2999999999999992E-3</v>
      </c>
      <c r="U151">
        <v>0.95299999999999996</v>
      </c>
      <c r="V151">
        <v>0.43319999999999997</v>
      </c>
      <c r="W151">
        <v>25593183</v>
      </c>
      <c r="X151">
        <f t="shared" si="4"/>
        <v>1.1423233855671644</v>
      </c>
      <c r="Y151" s="6">
        <f>89.85-0.15</f>
        <v>89.699999999999989</v>
      </c>
      <c r="Z151">
        <f t="shared" si="5"/>
        <v>102.46640768537463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" sqref="E3"/>
    </sheetView>
  </sheetViews>
  <sheetFormatPr baseColWidth="10" defaultColWidth="8.83203125" defaultRowHeight="15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plawanrath@gmail.com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Plawan Rath</dc:creator>
  <cp:lastModifiedBy>Plawan Rath</cp:lastModifiedBy>
  <dcterms:created xsi:type="dcterms:W3CDTF">2014-10-18T22:54:49Z</dcterms:created>
  <dcterms:modified xsi:type="dcterms:W3CDTF">2014-10-22T18:05:16Z</dcterms:modified>
</cp:coreProperties>
</file>