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0740" windowHeight="117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" i="1"/>
</calcChain>
</file>

<file path=xl/sharedStrings.xml><?xml version="1.0" encoding="utf-8"?>
<sst xmlns="http://schemas.openxmlformats.org/spreadsheetml/2006/main" count="228" uniqueCount="28">
  <si>
    <t>L1 NO. OF SETS</t>
  </si>
  <si>
    <t>L2 NO.OF SETS</t>
  </si>
  <si>
    <t>Block size</t>
  </si>
  <si>
    <t>L1 ASSOCIATIVITY(128K = 131072bytes)</t>
  </si>
  <si>
    <t>L2 ASSOCIATIVITY(1MB = 1024K = 1048576bytes)</t>
  </si>
  <si>
    <t>Full(2048)</t>
  </si>
  <si>
    <t>Full(16384)</t>
  </si>
  <si>
    <t>Full(4096)</t>
  </si>
  <si>
    <t>Full(32768)</t>
  </si>
  <si>
    <t>Replacement</t>
  </si>
  <si>
    <t>f</t>
  </si>
  <si>
    <t>l</t>
  </si>
  <si>
    <t>r</t>
  </si>
  <si>
    <t>il1.hits</t>
  </si>
  <si>
    <t>il1.misses</t>
  </si>
  <si>
    <t>il1.accesses</t>
  </si>
  <si>
    <t>il1.miss_rate</t>
  </si>
  <si>
    <t>dl1.hits</t>
  </si>
  <si>
    <t>dl1.misses</t>
  </si>
  <si>
    <t>dl1.accesses</t>
  </si>
  <si>
    <t>dl1.miss_rate</t>
  </si>
  <si>
    <t>Number of instructions</t>
  </si>
  <si>
    <t>ul2.hits</t>
  </si>
  <si>
    <t>ul2.misses</t>
  </si>
  <si>
    <t>ul2.accesses</t>
  </si>
  <si>
    <t>ul2.miss_rate</t>
  </si>
  <si>
    <t>COSTS</t>
  </si>
  <si>
    <t>COST*CPI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</si>
</sst>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ANAGRAM Sep L1 &amp; Unified L2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marker>
            <c:symbol val="diamond"/>
            <c:size val="5"/>
          </c:marker>
          <c:val>
            <c:numRef>
              <c:f>Sheet1!$T$2:$T$151</c:f>
              <c:numCache>
                <c:formatCode>General</c:formatCode>
                <c:ptCount val="150"/>
                <c:pt idx="0">
                  <c:v>1.067062465501067</c:v>
                </c:pt>
                <c:pt idx="1">
                  <c:v>1.064350772156789</c:v>
                </c:pt>
                <c:pt idx="2">
                  <c:v>1.076497232876426</c:v>
                </c:pt>
                <c:pt idx="3">
                  <c:v>1.07768460155972</c:v>
                </c:pt>
                <c:pt idx="4">
                  <c:v>1.07768460155972</c:v>
                </c:pt>
                <c:pt idx="5">
                  <c:v>1.056593076054667</c:v>
                </c:pt>
                <c:pt idx="6">
                  <c:v>1.062612360174192</c:v>
                </c:pt>
                <c:pt idx="7">
                  <c:v>1.07476558144409</c:v>
                </c:pt>
                <c:pt idx="8">
                  <c:v>1.075940775010283</c:v>
                </c:pt>
                <c:pt idx="9">
                  <c:v>1.075940775010283</c:v>
                </c:pt>
                <c:pt idx="10">
                  <c:v>1.056579623409875</c:v>
                </c:pt>
                <c:pt idx="11">
                  <c:v>1.062610818201081</c:v>
                </c:pt>
                <c:pt idx="12">
                  <c:v>1.074758959368204</c:v>
                </c:pt>
                <c:pt idx="13">
                  <c:v>1.075930897692561</c:v>
                </c:pt>
                <c:pt idx="14">
                  <c:v>1.075930897692561</c:v>
                </c:pt>
                <c:pt idx="15">
                  <c:v>1.056570707910775</c:v>
                </c:pt>
                <c:pt idx="16">
                  <c:v>1.062613153510449</c:v>
                </c:pt>
                <c:pt idx="17">
                  <c:v>1.074755183675278</c:v>
                </c:pt>
                <c:pt idx="18">
                  <c:v>1.07594081720902</c:v>
                </c:pt>
                <c:pt idx="19">
                  <c:v>1.07594081720902</c:v>
                </c:pt>
                <c:pt idx="20">
                  <c:v>1.056568338686126</c:v>
                </c:pt>
                <c:pt idx="21">
                  <c:v>1.062608602611094</c:v>
                </c:pt>
                <c:pt idx="22">
                  <c:v>1.074760528379764</c:v>
                </c:pt>
                <c:pt idx="23">
                  <c:v>1.075931454247016</c:v>
                </c:pt>
                <c:pt idx="24">
                  <c:v>1.075931454247016</c:v>
                </c:pt>
                <c:pt idx="25">
                  <c:v>1.067062465501067</c:v>
                </c:pt>
                <c:pt idx="26">
                  <c:v>1.064350772156789</c:v>
                </c:pt>
                <c:pt idx="27">
                  <c:v>1.076497232876426</c:v>
                </c:pt>
                <c:pt idx="28">
                  <c:v>1.077540191854995</c:v>
                </c:pt>
                <c:pt idx="29">
                  <c:v>1.07768460155972</c:v>
                </c:pt>
                <c:pt idx="30">
                  <c:v>1.056540582076094</c:v>
                </c:pt>
                <c:pt idx="31">
                  <c:v>1.062605751851968</c:v>
                </c:pt>
                <c:pt idx="32">
                  <c:v>1.074764633379131</c:v>
                </c:pt>
                <c:pt idx="33">
                  <c:v>1.075792144494102</c:v>
                </c:pt>
                <c:pt idx="34">
                  <c:v>1.075934854371182</c:v>
                </c:pt>
                <c:pt idx="35">
                  <c:v>1.056531875382597</c:v>
                </c:pt>
                <c:pt idx="36">
                  <c:v>1.06260750153664</c:v>
                </c:pt>
                <c:pt idx="37">
                  <c:v>1.074758753844725</c:v>
                </c:pt>
                <c:pt idx="38">
                  <c:v>1.075797444030311</c:v>
                </c:pt>
                <c:pt idx="39">
                  <c:v>1.075939730357103</c:v>
                </c:pt>
                <c:pt idx="40">
                  <c:v>1.056541090023855</c:v>
                </c:pt>
                <c:pt idx="41">
                  <c:v>1.062614180190092</c:v>
                </c:pt>
                <c:pt idx="42">
                  <c:v>1.074760360522566</c:v>
                </c:pt>
                <c:pt idx="43">
                  <c:v>1.075798617155201</c:v>
                </c:pt>
                <c:pt idx="44">
                  <c:v>1.075940844091179</c:v>
                </c:pt>
                <c:pt idx="45">
                  <c:v>1.056535979444214</c:v>
                </c:pt>
                <c:pt idx="46">
                  <c:v>1.062610270867832</c:v>
                </c:pt>
                <c:pt idx="47">
                  <c:v>1.074758853715069</c:v>
                </c:pt>
                <c:pt idx="48">
                  <c:v>1.075797315714892</c:v>
                </c:pt>
                <c:pt idx="49">
                  <c:v>1.075939570783361</c:v>
                </c:pt>
                <c:pt idx="50">
                  <c:v>1.067062465501067</c:v>
                </c:pt>
                <c:pt idx="51">
                  <c:v>1.064527272907008</c:v>
                </c:pt>
                <c:pt idx="52">
                  <c:v>1.065987415477004</c:v>
                </c:pt>
                <c:pt idx="53">
                  <c:v>1.06693410131909</c:v>
                </c:pt>
                <c:pt idx="54">
                  <c:v>1.07383367610039</c:v>
                </c:pt>
                <c:pt idx="55">
                  <c:v>1.057267093194309</c:v>
                </c:pt>
                <c:pt idx="56">
                  <c:v>1.062758963431786</c:v>
                </c:pt>
                <c:pt idx="57">
                  <c:v>1.064996105564517</c:v>
                </c:pt>
                <c:pt idx="58">
                  <c:v>1.066943396763115</c:v>
                </c:pt>
                <c:pt idx="59">
                  <c:v>1.071822988019896</c:v>
                </c:pt>
                <c:pt idx="60">
                  <c:v>1.057767504573386</c:v>
                </c:pt>
                <c:pt idx="61">
                  <c:v>1.063053781782438</c:v>
                </c:pt>
                <c:pt idx="62">
                  <c:v>1.065730223395816</c:v>
                </c:pt>
                <c:pt idx="63">
                  <c:v>1.067437570231104</c:v>
                </c:pt>
                <c:pt idx="64">
                  <c:v>1.071730412430529</c:v>
                </c:pt>
                <c:pt idx="65">
                  <c:v>1.058083093298712</c:v>
                </c:pt>
                <c:pt idx="66">
                  <c:v>1.063284658731194</c:v>
                </c:pt>
                <c:pt idx="67">
                  <c:v>1.065755570457961</c:v>
                </c:pt>
                <c:pt idx="68">
                  <c:v>1.068170191882737</c:v>
                </c:pt>
                <c:pt idx="69">
                  <c:v>1.07158748249485</c:v>
                </c:pt>
                <c:pt idx="70">
                  <c:v>1.058277489751861</c:v>
                </c:pt>
                <c:pt idx="71">
                  <c:v>1.063214728547051</c:v>
                </c:pt>
                <c:pt idx="72">
                  <c:v>1.066535030050776</c:v>
                </c:pt>
                <c:pt idx="73">
                  <c:v>1.068772421781222</c:v>
                </c:pt>
                <c:pt idx="74">
                  <c:v>1.07152053310446</c:v>
                </c:pt>
                <c:pt idx="75">
                  <c:v>1.112813381907205</c:v>
                </c:pt>
                <c:pt idx="76">
                  <c:v>1.124963608004522</c:v>
                </c:pt>
                <c:pt idx="77">
                  <c:v>1.149264060199155</c:v>
                </c:pt>
                <c:pt idx="78">
                  <c:v>1.151636247199107</c:v>
                </c:pt>
                <c:pt idx="79">
                  <c:v>1.151636247199107</c:v>
                </c:pt>
                <c:pt idx="80">
                  <c:v>1.112379468860907</c:v>
                </c:pt>
                <c:pt idx="81">
                  <c:v>1.124519641343556</c:v>
                </c:pt>
                <c:pt idx="82">
                  <c:v>1.148856982423796</c:v>
                </c:pt>
                <c:pt idx="83">
                  <c:v>1.15122232119389</c:v>
                </c:pt>
                <c:pt idx="84">
                  <c:v>1.15122232119389</c:v>
                </c:pt>
                <c:pt idx="85">
                  <c:v>1.112379185816786</c:v>
                </c:pt>
                <c:pt idx="86">
                  <c:v>1.124532707166592</c:v>
                </c:pt>
                <c:pt idx="87">
                  <c:v>1.148839749866205</c:v>
                </c:pt>
                <c:pt idx="88">
                  <c:v>1.151202143945909</c:v>
                </c:pt>
                <c:pt idx="89">
                  <c:v>1.151202143945909</c:v>
                </c:pt>
                <c:pt idx="90">
                  <c:v>1.112400850023227</c:v>
                </c:pt>
                <c:pt idx="91">
                  <c:v>1.124521248177689</c:v>
                </c:pt>
                <c:pt idx="92">
                  <c:v>1.148847399403193</c:v>
                </c:pt>
                <c:pt idx="93">
                  <c:v>1.151208885428592</c:v>
                </c:pt>
                <c:pt idx="94">
                  <c:v>1.151208885428592</c:v>
                </c:pt>
                <c:pt idx="95">
                  <c:v>1.112379189724076</c:v>
                </c:pt>
                <c:pt idx="96">
                  <c:v>1.124525169846986</c:v>
                </c:pt>
                <c:pt idx="97">
                  <c:v>1.148845575011127</c:v>
                </c:pt>
                <c:pt idx="98">
                  <c:v>1.15120650323174</c:v>
                </c:pt>
                <c:pt idx="99">
                  <c:v>1.15120650323174</c:v>
                </c:pt>
                <c:pt idx="100">
                  <c:v>1.112813381907205</c:v>
                </c:pt>
                <c:pt idx="101">
                  <c:v>1.124963608004522</c:v>
                </c:pt>
                <c:pt idx="102">
                  <c:v>1.149292989308911</c:v>
                </c:pt>
                <c:pt idx="103">
                  <c:v>1.151375885211308</c:v>
                </c:pt>
                <c:pt idx="104">
                  <c:v>1.151636247199107</c:v>
                </c:pt>
                <c:pt idx="105">
                  <c:v>1.112372256471577</c:v>
                </c:pt>
                <c:pt idx="106">
                  <c:v>1.124506023811106</c:v>
                </c:pt>
                <c:pt idx="107">
                  <c:v>1.148858807441028</c:v>
                </c:pt>
                <c:pt idx="108">
                  <c:v>1.1509331985787</c:v>
                </c:pt>
                <c:pt idx="109">
                  <c:v>1.151217361748244</c:v>
                </c:pt>
                <c:pt idx="110">
                  <c:v>1.112376983980461</c:v>
                </c:pt>
                <c:pt idx="111">
                  <c:v>1.124520972791856</c:v>
                </c:pt>
                <c:pt idx="112">
                  <c:v>1.148837324220282</c:v>
                </c:pt>
                <c:pt idx="113">
                  <c:v>1.150936985837205</c:v>
                </c:pt>
                <c:pt idx="114">
                  <c:v>1.151220723893546</c:v>
                </c:pt>
                <c:pt idx="115">
                  <c:v>1.112349715156571</c:v>
                </c:pt>
                <c:pt idx="116">
                  <c:v>1.124518457121961</c:v>
                </c:pt>
                <c:pt idx="117">
                  <c:v>1.148855941052741</c:v>
                </c:pt>
                <c:pt idx="118">
                  <c:v>1.150926612762469</c:v>
                </c:pt>
                <c:pt idx="119">
                  <c:v>1.151210266421336</c:v>
                </c:pt>
                <c:pt idx="120">
                  <c:v>1.112358804764535</c:v>
                </c:pt>
                <c:pt idx="121">
                  <c:v>1.124528753613804</c:v>
                </c:pt>
                <c:pt idx="122">
                  <c:v>1.148840283133208</c:v>
                </c:pt>
                <c:pt idx="123">
                  <c:v>1.150939528389259</c:v>
                </c:pt>
                <c:pt idx="124">
                  <c:v>1.151223210180617</c:v>
                </c:pt>
                <c:pt idx="125">
                  <c:v>1.112813381907205</c:v>
                </c:pt>
                <c:pt idx="126">
                  <c:v>1.125252899102077</c:v>
                </c:pt>
                <c:pt idx="127">
                  <c:v>1.127538298772763</c:v>
                </c:pt>
                <c:pt idx="128">
                  <c:v>1.130055131321493</c:v>
                </c:pt>
                <c:pt idx="129">
                  <c:v>1.143970033113896</c:v>
                </c:pt>
                <c:pt idx="130">
                  <c:v>1.113801222927215</c:v>
                </c:pt>
                <c:pt idx="131">
                  <c:v>1.124983041616981</c:v>
                </c:pt>
                <c:pt idx="132">
                  <c:v>1.129524378581593</c:v>
                </c:pt>
                <c:pt idx="133">
                  <c:v>1.133173248829581</c:v>
                </c:pt>
                <c:pt idx="134">
                  <c:v>1.142921506715284</c:v>
                </c:pt>
                <c:pt idx="135">
                  <c:v>1.114697727281519</c:v>
                </c:pt>
                <c:pt idx="136">
                  <c:v>1.125467940584022</c:v>
                </c:pt>
                <c:pt idx="137">
                  <c:v>1.130918216151543</c:v>
                </c:pt>
                <c:pt idx="138">
                  <c:v>1.135062650237761</c:v>
                </c:pt>
                <c:pt idx="139">
                  <c:v>1.142689875034301</c:v>
                </c:pt>
                <c:pt idx="140">
                  <c:v>1.115414484083515</c:v>
                </c:pt>
                <c:pt idx="141">
                  <c:v>1.125972880512752</c:v>
                </c:pt>
                <c:pt idx="142">
                  <c:v>1.131553150540126</c:v>
                </c:pt>
                <c:pt idx="143">
                  <c:v>1.135516260404187</c:v>
                </c:pt>
                <c:pt idx="144">
                  <c:v>1.14219642644684</c:v>
                </c:pt>
                <c:pt idx="145">
                  <c:v>1.115834848834551</c:v>
                </c:pt>
                <c:pt idx="146">
                  <c:v>1.125836115499975</c:v>
                </c:pt>
                <c:pt idx="147">
                  <c:v>1.1318197133979</c:v>
                </c:pt>
                <c:pt idx="148">
                  <c:v>1.136322765480167</c:v>
                </c:pt>
                <c:pt idx="149">
                  <c:v>1.142377844912843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16488"/>
        <c:axId val="2020375032"/>
      </c:lineChart>
      <c:catAx>
        <c:axId val="2104416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0375032"/>
        <c:crosses val="autoZero"/>
        <c:auto val="1"/>
        <c:lblAlgn val="ctr"/>
        <c:lblOffset val="100"/>
        <c:noMultiLvlLbl val="0"/>
      </c:catAx>
      <c:valAx>
        <c:axId val="202037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441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209550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abSelected="1" topLeftCell="Q134" workbookViewId="0">
      <selection activeCell="V2" sqref="V2:V151"/>
    </sheetView>
  </sheetViews>
  <sheetFormatPr baseColWidth="10" defaultColWidth="11" defaultRowHeight="15" x14ac:dyDescent="0"/>
  <cols>
    <col min="1" max="1" width="35" customWidth="1"/>
    <col min="2" max="2" width="25.5" customWidth="1"/>
    <col min="3" max="3" width="42" customWidth="1"/>
    <col min="4" max="4" width="24.5" customWidth="1"/>
    <col min="5" max="5" width="19.5" customWidth="1"/>
    <col min="6" max="7" width="23.5" customWidth="1"/>
    <col min="8" max="8" width="22.83203125" customWidth="1"/>
    <col min="9" max="9" width="16.5" customWidth="1"/>
    <col min="10" max="10" width="14.83203125" customWidth="1"/>
    <col min="11" max="11" width="18.1640625" customWidth="1"/>
    <col min="12" max="12" width="19.1640625" customWidth="1"/>
    <col min="13" max="13" width="22.1640625" customWidth="1"/>
    <col min="14" max="14" width="21" customWidth="1"/>
    <col min="15" max="15" width="21.1640625" customWidth="1"/>
    <col min="16" max="16" width="20.33203125" customWidth="1"/>
    <col min="17" max="17" width="20.5" customWidth="1"/>
    <col min="18" max="18" width="20.33203125" customWidth="1"/>
    <col min="19" max="19" width="19" customWidth="1"/>
    <col min="20" max="20" width="15.6640625" customWidth="1"/>
    <col min="21" max="21" width="30.33203125" customWidth="1"/>
    <col min="22" max="22" width="17" customWidth="1"/>
    <col min="23" max="23" width="14.83203125" customWidth="1"/>
  </cols>
  <sheetData>
    <row r="1" spans="1:22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9</v>
      </c>
      <c r="G1" t="s">
        <v>21</v>
      </c>
      <c r="H1" t="s">
        <v>13</v>
      </c>
      <c r="I1" t="s">
        <v>17</v>
      </c>
      <c r="J1" t="s">
        <v>22</v>
      </c>
      <c r="K1" t="s">
        <v>14</v>
      </c>
      <c r="L1" t="s">
        <v>18</v>
      </c>
      <c r="M1" t="s">
        <v>23</v>
      </c>
      <c r="N1" t="s">
        <v>15</v>
      </c>
      <c r="O1" t="s">
        <v>19</v>
      </c>
      <c r="P1" t="s">
        <v>24</v>
      </c>
      <c r="Q1" t="s">
        <v>16</v>
      </c>
      <c r="R1" t="s">
        <v>20</v>
      </c>
      <c r="S1" t="s">
        <v>25</v>
      </c>
      <c r="T1" t="e">
        <f>(1+5*(Q1*(N1/G1)+ R1*(O1/G1)) + 40*(S1*(P1/G1)))</f>
        <v>#VALUE!</v>
      </c>
      <c r="U1" s="5" t="s">
        <v>26</v>
      </c>
      <c r="V1" t="s">
        <v>27</v>
      </c>
    </row>
    <row r="2" spans="1:22">
      <c r="A2">
        <v>1</v>
      </c>
      <c r="B2">
        <v>2048</v>
      </c>
      <c r="C2">
        <v>1</v>
      </c>
      <c r="D2">
        <v>16384</v>
      </c>
      <c r="E2">
        <v>64</v>
      </c>
      <c r="F2" t="s">
        <v>10</v>
      </c>
      <c r="G2">
        <v>25593183</v>
      </c>
      <c r="H2">
        <v>25592693</v>
      </c>
      <c r="I2">
        <v>11091018</v>
      </c>
      <c r="J2">
        <v>67567</v>
      </c>
      <c r="K2">
        <v>490</v>
      </c>
      <c r="L2">
        <v>62878</v>
      </c>
      <c r="M2">
        <v>35097</v>
      </c>
      <c r="N2">
        <v>25593183</v>
      </c>
      <c r="O2">
        <v>11153896</v>
      </c>
      <c r="P2">
        <v>102664</v>
      </c>
      <c r="Q2">
        <v>0</v>
      </c>
      <c r="R2">
        <v>5.5999999999999999E-3</v>
      </c>
      <c r="S2">
        <v>0.34189999999999998</v>
      </c>
      <c r="T2">
        <f t="shared" ref="T2:T65" si="0">(1+5*(Q2*(N2/G2)+ R2*(O2/G2)) + 40*(S2*(P2/G2)))</f>
        <v>1.0670624655010672</v>
      </c>
      <c r="U2" s="5">
        <f>(35+25+1.25+1.25+2.85+3.75+3.25)-1.25</f>
        <v>71.099999999999994</v>
      </c>
      <c r="V2">
        <f>(U2*T2)</f>
        <v>75.868141297125874</v>
      </c>
    </row>
    <row r="3" spans="1:22">
      <c r="A3">
        <v>1</v>
      </c>
      <c r="B3">
        <v>2048</v>
      </c>
      <c r="C3">
        <v>2</v>
      </c>
      <c r="D3">
        <v>8192</v>
      </c>
      <c r="E3">
        <v>64</v>
      </c>
      <c r="F3" t="s">
        <v>10</v>
      </c>
      <c r="G3">
        <v>25593183</v>
      </c>
      <c r="H3">
        <v>25592693</v>
      </c>
      <c r="I3">
        <v>11091018</v>
      </c>
      <c r="J3">
        <v>69299</v>
      </c>
      <c r="K3">
        <v>490</v>
      </c>
      <c r="L3">
        <v>62878</v>
      </c>
      <c r="M3">
        <v>33365</v>
      </c>
      <c r="N3">
        <v>25593183</v>
      </c>
      <c r="O3">
        <v>11153896</v>
      </c>
      <c r="P3">
        <v>102664</v>
      </c>
      <c r="Q3">
        <v>0</v>
      </c>
      <c r="R3">
        <v>5.5999999999999999E-3</v>
      </c>
      <c r="S3">
        <v>0.32500000000000001</v>
      </c>
      <c r="T3">
        <f t="shared" si="0"/>
        <v>1.0643507721567889</v>
      </c>
      <c r="U3" s="5">
        <f>(35+25+1.25+2.5+2.85+3.75+3.25)-1.25</f>
        <v>72.349999999999994</v>
      </c>
      <c r="V3">
        <f t="shared" ref="V3:V66" si="1">(U3*T3)</f>
        <v>77.005778365543662</v>
      </c>
    </row>
    <row r="4" spans="1:22">
      <c r="A4">
        <v>1</v>
      </c>
      <c r="B4">
        <v>2048</v>
      </c>
      <c r="C4">
        <v>4</v>
      </c>
      <c r="D4">
        <v>4096</v>
      </c>
      <c r="E4">
        <v>64</v>
      </c>
      <c r="F4" t="s">
        <v>10</v>
      </c>
      <c r="G4">
        <v>25593183</v>
      </c>
      <c r="H4">
        <v>25592693</v>
      </c>
      <c r="I4">
        <v>11091018</v>
      </c>
      <c r="J4">
        <v>61527</v>
      </c>
      <c r="K4">
        <v>490</v>
      </c>
      <c r="L4">
        <v>62878</v>
      </c>
      <c r="M4">
        <v>41137</v>
      </c>
      <c r="N4">
        <v>25593183</v>
      </c>
      <c r="O4">
        <v>11153896</v>
      </c>
      <c r="P4">
        <v>102664</v>
      </c>
      <c r="Q4">
        <v>0</v>
      </c>
      <c r="R4">
        <v>5.5999999999999999E-3</v>
      </c>
      <c r="S4">
        <v>0.4007</v>
      </c>
      <c r="T4">
        <f t="shared" si="0"/>
        <v>1.0764972328764264</v>
      </c>
      <c r="U4" s="5">
        <f>(35+25+1.25+5+2.85+3.75+3.25)-1.25</f>
        <v>74.849999999999994</v>
      </c>
      <c r="V4">
        <f t="shared" si="1"/>
        <v>80.575817880800514</v>
      </c>
    </row>
    <row r="5" spans="1:22">
      <c r="A5">
        <v>1</v>
      </c>
      <c r="B5">
        <v>2048</v>
      </c>
      <c r="C5">
        <v>8</v>
      </c>
      <c r="D5">
        <v>2048</v>
      </c>
      <c r="E5">
        <v>64</v>
      </c>
      <c r="F5" t="s">
        <v>10</v>
      </c>
      <c r="G5">
        <v>25593183</v>
      </c>
      <c r="H5">
        <v>25592693</v>
      </c>
      <c r="I5">
        <v>11091018</v>
      </c>
      <c r="J5">
        <v>60771</v>
      </c>
      <c r="K5">
        <v>490</v>
      </c>
      <c r="L5">
        <v>62878</v>
      </c>
      <c r="M5">
        <v>41893</v>
      </c>
      <c r="N5">
        <v>25593183</v>
      </c>
      <c r="O5">
        <v>11153896</v>
      </c>
      <c r="P5">
        <v>102664</v>
      </c>
      <c r="Q5">
        <v>0</v>
      </c>
      <c r="R5">
        <v>5.5999999999999999E-3</v>
      </c>
      <c r="S5">
        <v>0.40810000000000002</v>
      </c>
      <c r="T5">
        <f t="shared" si="0"/>
        <v>1.0776846015597199</v>
      </c>
      <c r="U5" s="5">
        <f>(35+25+1.25+10+2.85+3.75+3.25)-1.25</f>
        <v>79.849999999999994</v>
      </c>
      <c r="V5">
        <f t="shared" si="1"/>
        <v>86.053115434543628</v>
      </c>
    </row>
    <row r="6" spans="1:22">
      <c r="A6">
        <v>1</v>
      </c>
      <c r="B6">
        <v>2048</v>
      </c>
      <c r="C6" s="1" t="s">
        <v>6</v>
      </c>
      <c r="D6">
        <v>1</v>
      </c>
      <c r="E6">
        <v>64</v>
      </c>
      <c r="F6" t="s">
        <v>10</v>
      </c>
      <c r="G6">
        <v>25593183</v>
      </c>
      <c r="H6">
        <v>25592693</v>
      </c>
      <c r="I6">
        <v>11091018</v>
      </c>
      <c r="J6">
        <v>60770</v>
      </c>
      <c r="K6">
        <v>490</v>
      </c>
      <c r="L6">
        <v>62878</v>
      </c>
      <c r="M6">
        <v>41894</v>
      </c>
      <c r="N6">
        <v>25593183</v>
      </c>
      <c r="O6">
        <v>11153896</v>
      </c>
      <c r="P6">
        <v>102664</v>
      </c>
      <c r="Q6">
        <v>0</v>
      </c>
      <c r="R6">
        <v>5.5999999999999999E-3</v>
      </c>
      <c r="S6">
        <v>0.40810000000000002</v>
      </c>
      <c r="T6">
        <f t="shared" si="0"/>
        <v>1.0776846015597199</v>
      </c>
      <c r="U6" s="5">
        <f>(35+25+1.25+20+2.85+3.75+3.25)-1.25</f>
        <v>89.85</v>
      </c>
      <c r="V6">
        <f t="shared" si="1"/>
        <v>96.829961450140829</v>
      </c>
    </row>
    <row r="7" spans="1:22">
      <c r="A7">
        <v>2</v>
      </c>
      <c r="B7">
        <v>1024</v>
      </c>
      <c r="C7">
        <v>1</v>
      </c>
      <c r="D7">
        <v>16384</v>
      </c>
      <c r="E7">
        <v>64</v>
      </c>
      <c r="F7" t="s">
        <v>10</v>
      </c>
      <c r="G7">
        <v>25593183</v>
      </c>
      <c r="H7">
        <v>25592693</v>
      </c>
      <c r="I7">
        <v>11100415</v>
      </c>
      <c r="J7">
        <v>62181</v>
      </c>
      <c r="K7">
        <v>490</v>
      </c>
      <c r="L7">
        <v>53481</v>
      </c>
      <c r="M7">
        <v>29517</v>
      </c>
      <c r="N7">
        <v>25593183</v>
      </c>
      <c r="O7">
        <v>11153896</v>
      </c>
      <c r="P7">
        <v>91698</v>
      </c>
      <c r="Q7">
        <v>0</v>
      </c>
      <c r="R7">
        <v>4.7999999999999996E-3</v>
      </c>
      <c r="S7">
        <v>0.32190000000000002</v>
      </c>
      <c r="T7">
        <f t="shared" si="0"/>
        <v>1.0565930760546667</v>
      </c>
      <c r="U7" s="5">
        <f>(35+25+2.5+1.25+2.85+3.75+3.25)-1.25</f>
        <v>72.349999999999994</v>
      </c>
      <c r="V7">
        <f t="shared" si="1"/>
        <v>76.444509052555134</v>
      </c>
    </row>
    <row r="8" spans="1:22">
      <c r="A8">
        <v>2</v>
      </c>
      <c r="B8">
        <v>1024</v>
      </c>
      <c r="C8">
        <v>2</v>
      </c>
      <c r="D8">
        <v>8192</v>
      </c>
      <c r="E8">
        <v>64</v>
      </c>
      <c r="F8" t="s">
        <v>10</v>
      </c>
      <c r="G8">
        <v>25593183</v>
      </c>
      <c r="H8">
        <v>25592693</v>
      </c>
      <c r="I8">
        <v>11100415</v>
      </c>
      <c r="J8">
        <v>58331</v>
      </c>
      <c r="K8">
        <v>490</v>
      </c>
      <c r="L8">
        <v>53481</v>
      </c>
      <c r="M8">
        <v>33367</v>
      </c>
      <c r="N8">
        <v>25593183</v>
      </c>
      <c r="O8">
        <v>11153896</v>
      </c>
      <c r="P8">
        <v>91698</v>
      </c>
      <c r="Q8">
        <v>0</v>
      </c>
      <c r="R8">
        <v>4.7999999999999996E-3</v>
      </c>
      <c r="S8">
        <v>0.3639</v>
      </c>
      <c r="T8">
        <f t="shared" si="0"/>
        <v>1.0626123601741919</v>
      </c>
      <c r="U8" s="5">
        <f>(35+25+2.5+2.5+2.85+3.75+3.25)-1.25</f>
        <v>73.599999999999994</v>
      </c>
      <c r="V8">
        <f t="shared" si="1"/>
        <v>78.208269708820524</v>
      </c>
    </row>
    <row r="9" spans="1:22">
      <c r="A9">
        <v>2</v>
      </c>
      <c r="B9">
        <v>1024</v>
      </c>
      <c r="C9">
        <v>4</v>
      </c>
      <c r="D9">
        <v>4096</v>
      </c>
      <c r="E9">
        <v>64</v>
      </c>
      <c r="F9" t="s">
        <v>10</v>
      </c>
      <c r="G9">
        <v>25593183</v>
      </c>
      <c r="H9">
        <v>25592693</v>
      </c>
      <c r="I9">
        <v>11100415</v>
      </c>
      <c r="J9">
        <v>50556</v>
      </c>
      <c r="K9">
        <v>490</v>
      </c>
      <c r="L9">
        <v>53481</v>
      </c>
      <c r="M9">
        <v>41142</v>
      </c>
      <c r="N9">
        <v>25593183</v>
      </c>
      <c r="O9">
        <v>11153896</v>
      </c>
      <c r="P9">
        <v>91698</v>
      </c>
      <c r="Q9">
        <v>0</v>
      </c>
      <c r="R9">
        <v>4.7999999999999996E-3</v>
      </c>
      <c r="S9">
        <v>0.44869999999999999</v>
      </c>
      <c r="T9">
        <f t="shared" si="0"/>
        <v>1.0747655814440902</v>
      </c>
      <c r="U9" s="5">
        <f>(35+25+2.5+5+2.85+3.75+3.25)-1.25</f>
        <v>76.099999999999994</v>
      </c>
      <c r="V9">
        <f t="shared" si="1"/>
        <v>81.789660747895255</v>
      </c>
    </row>
    <row r="10" spans="1:22">
      <c r="A10">
        <v>2</v>
      </c>
      <c r="B10">
        <v>1024</v>
      </c>
      <c r="C10">
        <v>8</v>
      </c>
      <c r="D10">
        <v>2048</v>
      </c>
      <c r="E10">
        <v>64</v>
      </c>
      <c r="F10" t="s">
        <v>10</v>
      </c>
      <c r="G10">
        <v>25593183</v>
      </c>
      <c r="H10">
        <v>25592693</v>
      </c>
      <c r="I10">
        <v>11100415</v>
      </c>
      <c r="J10">
        <v>49804</v>
      </c>
      <c r="K10">
        <v>490</v>
      </c>
      <c r="L10">
        <v>53481</v>
      </c>
      <c r="M10">
        <v>41894</v>
      </c>
      <c r="N10">
        <v>25593183</v>
      </c>
      <c r="O10">
        <v>11153896</v>
      </c>
      <c r="P10">
        <v>91698</v>
      </c>
      <c r="Q10">
        <v>0</v>
      </c>
      <c r="R10">
        <v>4.7999999999999996E-3</v>
      </c>
      <c r="S10">
        <v>0.45689999999999997</v>
      </c>
      <c r="T10">
        <f t="shared" si="0"/>
        <v>1.0759407750102832</v>
      </c>
      <c r="U10" s="5">
        <f>(35+25+2.5+10+2.85+3.75+3.25)-1.25</f>
        <v>81.099999999999994</v>
      </c>
      <c r="V10">
        <f t="shared" si="1"/>
        <v>87.258796853333962</v>
      </c>
    </row>
    <row r="11" spans="1:22">
      <c r="A11">
        <v>2</v>
      </c>
      <c r="B11">
        <v>1024</v>
      </c>
      <c r="C11" s="1" t="s">
        <v>6</v>
      </c>
      <c r="D11">
        <v>1</v>
      </c>
      <c r="E11">
        <v>64</v>
      </c>
      <c r="F11" t="s">
        <v>10</v>
      </c>
      <c r="G11">
        <v>25593183</v>
      </c>
      <c r="H11">
        <v>25592693</v>
      </c>
      <c r="I11">
        <v>11100415</v>
      </c>
      <c r="J11">
        <v>49804</v>
      </c>
      <c r="K11">
        <v>490</v>
      </c>
      <c r="L11">
        <v>53481</v>
      </c>
      <c r="M11">
        <v>41894</v>
      </c>
      <c r="N11">
        <v>25593183</v>
      </c>
      <c r="O11">
        <v>11153896</v>
      </c>
      <c r="P11">
        <v>91698</v>
      </c>
      <c r="Q11">
        <v>0</v>
      </c>
      <c r="R11">
        <v>4.7999999999999996E-3</v>
      </c>
      <c r="S11">
        <v>0.45689999999999997</v>
      </c>
      <c r="T11">
        <f t="shared" si="0"/>
        <v>1.0759407750102832</v>
      </c>
      <c r="U11" s="5">
        <f>(35+25+2.5+20+2.85+3.75+3.25)-1.25</f>
        <v>91.1</v>
      </c>
      <c r="V11">
        <f t="shared" si="1"/>
        <v>98.018204603436786</v>
      </c>
    </row>
    <row r="12" spans="1:22">
      <c r="A12">
        <v>4</v>
      </c>
      <c r="B12">
        <v>512</v>
      </c>
      <c r="C12">
        <v>1</v>
      </c>
      <c r="D12">
        <v>16384</v>
      </c>
      <c r="E12">
        <v>64</v>
      </c>
      <c r="F12" t="s">
        <v>10</v>
      </c>
      <c r="G12">
        <v>25593183</v>
      </c>
      <c r="H12">
        <v>25592693</v>
      </c>
      <c r="I12">
        <v>11100605</v>
      </c>
      <c r="J12">
        <v>61936</v>
      </c>
      <c r="K12">
        <v>490</v>
      </c>
      <c r="L12">
        <v>53291</v>
      </c>
      <c r="M12">
        <v>29508</v>
      </c>
      <c r="N12">
        <v>25593183</v>
      </c>
      <c r="O12">
        <v>11153896</v>
      </c>
      <c r="P12">
        <v>91444</v>
      </c>
      <c r="Q12">
        <v>0</v>
      </c>
      <c r="R12">
        <v>4.7999999999999996E-3</v>
      </c>
      <c r="S12">
        <v>0.32269999999999999</v>
      </c>
      <c r="T12">
        <f t="shared" si="0"/>
        <v>1.0565796234098745</v>
      </c>
      <c r="U12" s="5">
        <f>(35+25+5+1.25+2.85+3.75+3.25)-1.25</f>
        <v>74.849999999999994</v>
      </c>
      <c r="V12">
        <f t="shared" si="1"/>
        <v>79.084984812229109</v>
      </c>
    </row>
    <row r="13" spans="1:22">
      <c r="A13">
        <v>4</v>
      </c>
      <c r="B13">
        <v>512</v>
      </c>
      <c r="C13">
        <v>2</v>
      </c>
      <c r="D13">
        <v>8192</v>
      </c>
      <c r="E13">
        <v>64</v>
      </c>
      <c r="F13" t="s">
        <v>10</v>
      </c>
      <c r="G13">
        <v>25593183</v>
      </c>
      <c r="H13">
        <v>25592693</v>
      </c>
      <c r="I13">
        <v>11100605</v>
      </c>
      <c r="J13">
        <v>58077</v>
      </c>
      <c r="K13">
        <v>490</v>
      </c>
      <c r="L13">
        <v>53291</v>
      </c>
      <c r="M13">
        <v>33367</v>
      </c>
      <c r="N13">
        <v>25593183</v>
      </c>
      <c r="O13">
        <v>11153896</v>
      </c>
      <c r="P13">
        <v>91444</v>
      </c>
      <c r="Q13">
        <v>0</v>
      </c>
      <c r="R13">
        <v>4.7999999999999996E-3</v>
      </c>
      <c r="S13">
        <v>0.3649</v>
      </c>
      <c r="T13">
        <f t="shared" si="0"/>
        <v>1.0626108182010812</v>
      </c>
      <c r="U13" s="5">
        <f>(35+25+5+2.5+2.85+3.75+3.25)-1.25</f>
        <v>76.099999999999994</v>
      </c>
      <c r="V13">
        <f t="shared" si="1"/>
        <v>80.864683265102272</v>
      </c>
    </row>
    <row r="14" spans="1:22">
      <c r="A14">
        <v>4</v>
      </c>
      <c r="B14">
        <v>512</v>
      </c>
      <c r="C14">
        <v>4</v>
      </c>
      <c r="D14">
        <v>4096</v>
      </c>
      <c r="E14">
        <v>64</v>
      </c>
      <c r="F14" t="s">
        <v>10</v>
      </c>
      <c r="G14">
        <v>25593183</v>
      </c>
      <c r="H14">
        <v>25592693</v>
      </c>
      <c r="I14">
        <v>11100605</v>
      </c>
      <c r="J14">
        <v>50302</v>
      </c>
      <c r="K14">
        <v>490</v>
      </c>
      <c r="L14">
        <v>53291</v>
      </c>
      <c r="M14">
        <v>41142</v>
      </c>
      <c r="N14">
        <v>25593183</v>
      </c>
      <c r="O14">
        <v>11153896</v>
      </c>
      <c r="P14">
        <v>91444</v>
      </c>
      <c r="Q14">
        <v>0</v>
      </c>
      <c r="R14">
        <v>4.7999999999999996E-3</v>
      </c>
      <c r="S14">
        <v>0.44990000000000002</v>
      </c>
      <c r="T14">
        <f t="shared" si="0"/>
        <v>1.0747589593682036</v>
      </c>
      <c r="U14" s="5">
        <f>(35+25+5+5+2.85+3.75+3.25)-1.25</f>
        <v>78.599999999999994</v>
      </c>
      <c r="V14">
        <f t="shared" si="1"/>
        <v>84.476054206340805</v>
      </c>
    </row>
    <row r="15" spans="1:22">
      <c r="A15">
        <v>4</v>
      </c>
      <c r="B15">
        <v>512</v>
      </c>
      <c r="C15">
        <v>8</v>
      </c>
      <c r="D15">
        <v>2048</v>
      </c>
      <c r="E15">
        <v>64</v>
      </c>
      <c r="F15" t="s">
        <v>10</v>
      </c>
      <c r="G15">
        <v>25593183</v>
      </c>
      <c r="H15">
        <v>25592693</v>
      </c>
      <c r="I15">
        <v>11100605</v>
      </c>
      <c r="J15">
        <v>49550</v>
      </c>
      <c r="K15">
        <v>490</v>
      </c>
      <c r="L15">
        <v>53291</v>
      </c>
      <c r="M15">
        <v>41894</v>
      </c>
      <c r="N15">
        <v>25593183</v>
      </c>
      <c r="O15">
        <v>11153896</v>
      </c>
      <c r="P15">
        <v>91444</v>
      </c>
      <c r="Q15">
        <v>0</v>
      </c>
      <c r="R15">
        <v>4.7999999999999996E-3</v>
      </c>
      <c r="S15">
        <v>0.45810000000000001</v>
      </c>
      <c r="T15">
        <f t="shared" si="0"/>
        <v>1.0759308976925614</v>
      </c>
      <c r="U15" s="5">
        <f>(35+25+5+10+2.85+3.75+3.25)-1.25</f>
        <v>83.6</v>
      </c>
      <c r="V15">
        <f t="shared" si="1"/>
        <v>89.947823047098126</v>
      </c>
    </row>
    <row r="16" spans="1:22">
      <c r="A16">
        <v>4</v>
      </c>
      <c r="B16">
        <v>512</v>
      </c>
      <c r="C16" s="1" t="s">
        <v>6</v>
      </c>
      <c r="D16">
        <v>1</v>
      </c>
      <c r="E16">
        <v>64</v>
      </c>
      <c r="F16" t="s">
        <v>10</v>
      </c>
      <c r="G16">
        <v>25593183</v>
      </c>
      <c r="H16">
        <v>25592693</v>
      </c>
      <c r="I16">
        <v>11100605</v>
      </c>
      <c r="J16">
        <v>49550</v>
      </c>
      <c r="K16">
        <v>490</v>
      </c>
      <c r="L16">
        <v>53291</v>
      </c>
      <c r="M16">
        <v>41894</v>
      </c>
      <c r="N16">
        <v>25593183</v>
      </c>
      <c r="O16">
        <v>11153896</v>
      </c>
      <c r="P16">
        <v>91444</v>
      </c>
      <c r="Q16">
        <v>0</v>
      </c>
      <c r="R16">
        <v>4.7999999999999996E-3</v>
      </c>
      <c r="S16">
        <v>0.45810000000000001</v>
      </c>
      <c r="T16">
        <f t="shared" si="0"/>
        <v>1.0759308976925614</v>
      </c>
      <c r="U16" s="5">
        <f>(35+25+5+20+2.85+3.75+3.25)-1.25</f>
        <v>93.6</v>
      </c>
      <c r="V16">
        <f t="shared" si="1"/>
        <v>100.70713202402375</v>
      </c>
    </row>
    <row r="17" spans="1:22">
      <c r="A17">
        <v>8</v>
      </c>
      <c r="B17">
        <v>256</v>
      </c>
      <c r="C17">
        <v>1</v>
      </c>
      <c r="D17">
        <v>16384</v>
      </c>
      <c r="E17">
        <v>64</v>
      </c>
      <c r="F17" t="s">
        <v>10</v>
      </c>
      <c r="G17">
        <v>25593183</v>
      </c>
      <c r="H17">
        <v>25592693</v>
      </c>
      <c r="I17">
        <v>11100643</v>
      </c>
      <c r="J17">
        <v>61891</v>
      </c>
      <c r="K17">
        <v>490</v>
      </c>
      <c r="L17">
        <v>53253</v>
      </c>
      <c r="M17">
        <v>29507</v>
      </c>
      <c r="N17">
        <v>25593183</v>
      </c>
      <c r="O17">
        <v>11153896</v>
      </c>
      <c r="P17">
        <v>91398</v>
      </c>
      <c r="Q17">
        <v>0</v>
      </c>
      <c r="R17">
        <v>4.7999999999999996E-3</v>
      </c>
      <c r="S17">
        <v>0.32279999999999998</v>
      </c>
      <c r="T17">
        <f t="shared" si="0"/>
        <v>1.0565707079107747</v>
      </c>
      <c r="U17" s="5">
        <f>(35+25+10+1.25+2.85+3.75+3.25)-1.25</f>
        <v>79.849999999999994</v>
      </c>
      <c r="V17">
        <f t="shared" si="1"/>
        <v>84.367171026675351</v>
      </c>
    </row>
    <row r="18" spans="1:22">
      <c r="A18">
        <v>8</v>
      </c>
      <c r="B18">
        <v>256</v>
      </c>
      <c r="C18">
        <v>2</v>
      </c>
      <c r="D18">
        <v>8192</v>
      </c>
      <c r="E18">
        <v>64</v>
      </c>
      <c r="F18" t="s">
        <v>10</v>
      </c>
      <c r="G18">
        <v>25593183</v>
      </c>
      <c r="H18">
        <v>25592693</v>
      </c>
      <c r="I18">
        <v>11100643</v>
      </c>
      <c r="J18">
        <v>58031</v>
      </c>
      <c r="K18">
        <v>490</v>
      </c>
      <c r="L18">
        <v>53253</v>
      </c>
      <c r="M18">
        <v>33367</v>
      </c>
      <c r="N18">
        <v>25593183</v>
      </c>
      <c r="O18">
        <v>11153896</v>
      </c>
      <c r="P18">
        <v>91398</v>
      </c>
      <c r="Q18">
        <v>0</v>
      </c>
      <c r="R18">
        <v>4.7999999999999996E-3</v>
      </c>
      <c r="S18">
        <v>0.36509999999999998</v>
      </c>
      <c r="T18">
        <f t="shared" si="0"/>
        <v>1.0626131535104486</v>
      </c>
      <c r="U18" s="5">
        <f>(35+25+10+2.5+2.85+3.75+3.25)-1.25</f>
        <v>81.099999999999994</v>
      </c>
      <c r="V18">
        <f t="shared" si="1"/>
        <v>86.177926749697377</v>
      </c>
    </row>
    <row r="19" spans="1:22">
      <c r="A19">
        <v>8</v>
      </c>
      <c r="B19">
        <v>256</v>
      </c>
      <c r="C19">
        <v>4</v>
      </c>
      <c r="D19">
        <v>4096</v>
      </c>
      <c r="E19">
        <v>64</v>
      </c>
      <c r="F19" t="s">
        <v>10</v>
      </c>
      <c r="G19">
        <v>25593183</v>
      </c>
      <c r="H19">
        <v>25592693</v>
      </c>
      <c r="I19">
        <v>11100643</v>
      </c>
      <c r="J19">
        <v>50256</v>
      </c>
      <c r="K19">
        <v>490</v>
      </c>
      <c r="L19">
        <v>53253</v>
      </c>
      <c r="M19">
        <v>41142</v>
      </c>
      <c r="N19">
        <v>25593183</v>
      </c>
      <c r="O19">
        <v>11153896</v>
      </c>
      <c r="P19">
        <v>91398</v>
      </c>
      <c r="Q19">
        <v>0</v>
      </c>
      <c r="R19">
        <v>4.7999999999999996E-3</v>
      </c>
      <c r="S19">
        <v>0.4501</v>
      </c>
      <c r="T19">
        <f t="shared" si="0"/>
        <v>1.074755183675278</v>
      </c>
      <c r="U19" s="5">
        <f>(35+25+10+5+2.85+3.75+3.25)-1.25</f>
        <v>83.6</v>
      </c>
      <c r="V19">
        <f t="shared" si="1"/>
        <v>89.849533355253229</v>
      </c>
    </row>
    <row r="20" spans="1:22">
      <c r="A20">
        <v>8</v>
      </c>
      <c r="B20">
        <v>256</v>
      </c>
      <c r="C20">
        <v>8</v>
      </c>
      <c r="D20">
        <v>2048</v>
      </c>
      <c r="E20">
        <v>64</v>
      </c>
      <c r="F20" t="s">
        <v>10</v>
      </c>
      <c r="G20">
        <v>25593183</v>
      </c>
      <c r="H20">
        <v>25592693</v>
      </c>
      <c r="I20">
        <v>11100643</v>
      </c>
      <c r="J20">
        <v>49504</v>
      </c>
      <c r="K20">
        <v>490</v>
      </c>
      <c r="L20">
        <v>53253</v>
      </c>
      <c r="M20">
        <v>41894</v>
      </c>
      <c r="N20">
        <v>25593183</v>
      </c>
      <c r="O20">
        <v>11153896</v>
      </c>
      <c r="P20">
        <v>91398</v>
      </c>
      <c r="Q20">
        <v>0</v>
      </c>
      <c r="R20">
        <v>4.7999999999999996E-3</v>
      </c>
      <c r="S20">
        <v>0.45839999999999997</v>
      </c>
      <c r="T20">
        <f t="shared" si="0"/>
        <v>1.0759408172090201</v>
      </c>
      <c r="U20" s="5">
        <f>(35+25+10+10+2.85+3.75+3.25)-1.25</f>
        <v>88.6</v>
      </c>
      <c r="V20">
        <f t="shared" si="1"/>
        <v>95.328356404719173</v>
      </c>
    </row>
    <row r="21" spans="1:22">
      <c r="A21">
        <v>8</v>
      </c>
      <c r="B21">
        <v>256</v>
      </c>
      <c r="C21" s="1" t="s">
        <v>6</v>
      </c>
      <c r="D21">
        <v>1</v>
      </c>
      <c r="E21">
        <v>64</v>
      </c>
      <c r="F21" t="s">
        <v>10</v>
      </c>
      <c r="G21">
        <v>25593183</v>
      </c>
      <c r="H21">
        <v>25592693</v>
      </c>
      <c r="I21">
        <v>11100643</v>
      </c>
      <c r="J21">
        <v>49504</v>
      </c>
      <c r="K21">
        <v>490</v>
      </c>
      <c r="L21">
        <v>53253</v>
      </c>
      <c r="M21">
        <v>41894</v>
      </c>
      <c r="N21">
        <v>25593183</v>
      </c>
      <c r="O21">
        <v>11153896</v>
      </c>
      <c r="P21">
        <v>91398</v>
      </c>
      <c r="Q21">
        <v>0</v>
      </c>
      <c r="R21">
        <v>4.7999999999999996E-3</v>
      </c>
      <c r="S21">
        <v>0.45839999999999997</v>
      </c>
      <c r="T21">
        <f t="shared" si="0"/>
        <v>1.0759408172090201</v>
      </c>
      <c r="U21" s="5">
        <f>(35+25+10+20+2.85+3.75+3.25)-1.25</f>
        <v>98.6</v>
      </c>
      <c r="V21">
        <f t="shared" si="1"/>
        <v>106.08776457680938</v>
      </c>
    </row>
    <row r="22" spans="1:22">
      <c r="A22" s="1" t="s">
        <v>5</v>
      </c>
      <c r="B22">
        <v>1</v>
      </c>
      <c r="C22">
        <v>1</v>
      </c>
      <c r="D22">
        <v>16384</v>
      </c>
      <c r="E22">
        <v>64</v>
      </c>
      <c r="F22" t="s">
        <v>10</v>
      </c>
      <c r="G22">
        <v>25593183</v>
      </c>
      <c r="H22">
        <v>25592693</v>
      </c>
      <c r="I22">
        <v>11100663</v>
      </c>
      <c r="J22">
        <v>61860</v>
      </c>
      <c r="K22">
        <v>490</v>
      </c>
      <c r="L22">
        <v>53233</v>
      </c>
      <c r="M22">
        <v>29505</v>
      </c>
      <c r="N22">
        <v>25593183</v>
      </c>
      <c r="O22">
        <v>11153896</v>
      </c>
      <c r="P22">
        <v>91365</v>
      </c>
      <c r="Q22">
        <v>0</v>
      </c>
      <c r="R22">
        <v>4.7999999999999996E-3</v>
      </c>
      <c r="S22">
        <v>0.32290000000000002</v>
      </c>
      <c r="T22">
        <f t="shared" si="0"/>
        <v>1.056568338686126</v>
      </c>
      <c r="U22" s="5">
        <f>(35+25+20+1.25+2.85+3.75+3.25)-1.25</f>
        <v>89.85</v>
      </c>
      <c r="V22">
        <f t="shared" si="1"/>
        <v>94.932665230948416</v>
      </c>
    </row>
    <row r="23" spans="1:22">
      <c r="A23" s="2" t="s">
        <v>5</v>
      </c>
      <c r="B23">
        <v>1</v>
      </c>
      <c r="C23">
        <v>2</v>
      </c>
      <c r="D23">
        <v>8192</v>
      </c>
      <c r="E23">
        <v>64</v>
      </c>
      <c r="F23" t="s">
        <v>10</v>
      </c>
      <c r="G23">
        <v>25593183</v>
      </c>
      <c r="H23">
        <v>25592693</v>
      </c>
      <c r="I23">
        <v>11100663</v>
      </c>
      <c r="J23">
        <v>57998</v>
      </c>
      <c r="K23">
        <v>490</v>
      </c>
      <c r="L23">
        <v>53233</v>
      </c>
      <c r="M23">
        <v>33367</v>
      </c>
      <c r="N23">
        <v>25593183</v>
      </c>
      <c r="O23">
        <v>11153896</v>
      </c>
      <c r="P23">
        <v>91365</v>
      </c>
      <c r="Q23">
        <v>0</v>
      </c>
      <c r="R23">
        <v>4.7999999999999996E-3</v>
      </c>
      <c r="S23">
        <v>0.36520000000000002</v>
      </c>
      <c r="T23">
        <f t="shared" si="0"/>
        <v>1.0626086026110939</v>
      </c>
      <c r="U23" s="5">
        <f>(35+25+20+2.5+2.85+3.75+3.25)-1.25</f>
        <v>91.1</v>
      </c>
      <c r="V23">
        <f t="shared" si="1"/>
        <v>96.803643697870655</v>
      </c>
    </row>
    <row r="24" spans="1:22">
      <c r="A24" s="2" t="s">
        <v>5</v>
      </c>
      <c r="B24">
        <v>1</v>
      </c>
      <c r="C24">
        <v>4</v>
      </c>
      <c r="D24">
        <v>4096</v>
      </c>
      <c r="E24">
        <v>64</v>
      </c>
      <c r="F24" t="s">
        <v>10</v>
      </c>
      <c r="G24">
        <v>25593183</v>
      </c>
      <c r="H24">
        <v>25592693</v>
      </c>
      <c r="I24">
        <v>11100663</v>
      </c>
      <c r="J24">
        <v>50223</v>
      </c>
      <c r="K24">
        <v>490</v>
      </c>
      <c r="L24">
        <v>53233</v>
      </c>
      <c r="M24">
        <v>41142</v>
      </c>
      <c r="N24">
        <v>25593183</v>
      </c>
      <c r="O24">
        <v>11153896</v>
      </c>
      <c r="P24">
        <v>91365</v>
      </c>
      <c r="Q24">
        <v>0</v>
      </c>
      <c r="R24">
        <v>4.7999999999999996E-3</v>
      </c>
      <c r="S24">
        <v>0.45029999999999998</v>
      </c>
      <c r="T24">
        <f t="shared" si="0"/>
        <v>1.0747605283797643</v>
      </c>
      <c r="U24" s="5">
        <f>(35+25+20+5+2.85+3.75+3.25)-1.25</f>
        <v>93.6</v>
      </c>
      <c r="V24">
        <f t="shared" si="1"/>
        <v>100.59758545634594</v>
      </c>
    </row>
    <row r="25" spans="1:22">
      <c r="A25" s="2" t="s">
        <v>5</v>
      </c>
      <c r="B25">
        <v>1</v>
      </c>
      <c r="C25">
        <v>8</v>
      </c>
      <c r="D25">
        <v>2048</v>
      </c>
      <c r="E25">
        <v>64</v>
      </c>
      <c r="F25" t="s">
        <v>10</v>
      </c>
      <c r="G25">
        <v>25593183</v>
      </c>
      <c r="H25">
        <v>25592693</v>
      </c>
      <c r="I25">
        <v>11100663</v>
      </c>
      <c r="J25">
        <v>49471</v>
      </c>
      <c r="K25">
        <v>490</v>
      </c>
      <c r="L25">
        <v>53233</v>
      </c>
      <c r="M25">
        <v>41894</v>
      </c>
      <c r="N25">
        <v>25593183</v>
      </c>
      <c r="O25">
        <v>11153896</v>
      </c>
      <c r="P25">
        <v>91365</v>
      </c>
      <c r="Q25">
        <v>0</v>
      </c>
      <c r="R25">
        <v>4.7999999999999996E-3</v>
      </c>
      <c r="S25">
        <v>0.45850000000000002</v>
      </c>
      <c r="T25">
        <f t="shared" si="0"/>
        <v>1.0759314542470158</v>
      </c>
      <c r="U25" s="5">
        <f>(35+25+20+10+2.85+3.75+3.25)-1.25</f>
        <v>98.6</v>
      </c>
      <c r="V25">
        <f t="shared" si="1"/>
        <v>106.08684138875574</v>
      </c>
    </row>
    <row r="26" spans="1:22">
      <c r="A26" s="2" t="s">
        <v>5</v>
      </c>
      <c r="B26">
        <v>1</v>
      </c>
      <c r="C26" s="1" t="s">
        <v>6</v>
      </c>
      <c r="D26">
        <v>1</v>
      </c>
      <c r="E26">
        <v>64</v>
      </c>
      <c r="F26" t="s">
        <v>10</v>
      </c>
      <c r="G26">
        <v>25593183</v>
      </c>
      <c r="H26">
        <v>25592693</v>
      </c>
      <c r="I26">
        <v>11100663</v>
      </c>
      <c r="J26">
        <v>49471</v>
      </c>
      <c r="K26">
        <v>490</v>
      </c>
      <c r="L26">
        <v>53233</v>
      </c>
      <c r="M26">
        <v>41894</v>
      </c>
      <c r="N26">
        <v>25593183</v>
      </c>
      <c r="O26">
        <v>11153896</v>
      </c>
      <c r="P26">
        <v>91365</v>
      </c>
      <c r="Q26">
        <v>0</v>
      </c>
      <c r="R26">
        <v>4.7999999999999996E-3</v>
      </c>
      <c r="S26">
        <v>0.45850000000000002</v>
      </c>
      <c r="T26">
        <f t="shared" si="0"/>
        <v>1.0759314542470158</v>
      </c>
      <c r="U26" s="5">
        <f>(35+25+20+20+2.85+3.75+3.25)-1.25</f>
        <v>108.6</v>
      </c>
      <c r="V26">
        <f t="shared" si="1"/>
        <v>116.84615593122591</v>
      </c>
    </row>
    <row r="27" spans="1:22">
      <c r="A27">
        <v>1</v>
      </c>
      <c r="B27">
        <v>4096</v>
      </c>
      <c r="C27">
        <v>1</v>
      </c>
      <c r="D27">
        <v>32768</v>
      </c>
      <c r="E27">
        <v>32</v>
      </c>
      <c r="F27" t="s">
        <v>10</v>
      </c>
      <c r="G27">
        <v>25593183</v>
      </c>
      <c r="H27">
        <v>25592693</v>
      </c>
      <c r="I27">
        <v>11091018</v>
      </c>
      <c r="J27">
        <v>67567</v>
      </c>
      <c r="K27">
        <v>490</v>
      </c>
      <c r="L27">
        <v>62878</v>
      </c>
      <c r="M27">
        <v>35097</v>
      </c>
      <c r="N27">
        <v>25593183</v>
      </c>
      <c r="O27">
        <v>11153896</v>
      </c>
      <c r="P27">
        <v>102664</v>
      </c>
      <c r="Q27">
        <v>0</v>
      </c>
      <c r="R27">
        <v>5.5999999999999999E-3</v>
      </c>
      <c r="S27">
        <v>0.34189999999999998</v>
      </c>
      <c r="T27">
        <f t="shared" si="0"/>
        <v>1.0670624655010672</v>
      </c>
      <c r="U27" s="5">
        <f>(25+15+1.25+1.25+2.85+3.75+3.25)-1.25</f>
        <v>51.1</v>
      </c>
      <c r="V27">
        <f t="shared" si="1"/>
        <v>54.526891987104534</v>
      </c>
    </row>
    <row r="28" spans="1:22">
      <c r="A28">
        <v>1</v>
      </c>
      <c r="B28">
        <v>4096</v>
      </c>
      <c r="C28">
        <v>2</v>
      </c>
      <c r="D28">
        <v>16384</v>
      </c>
      <c r="E28">
        <v>32</v>
      </c>
      <c r="F28" t="s">
        <v>10</v>
      </c>
      <c r="G28">
        <v>25593183</v>
      </c>
      <c r="H28">
        <v>25592693</v>
      </c>
      <c r="I28">
        <v>11091018</v>
      </c>
      <c r="J28">
        <v>69297</v>
      </c>
      <c r="K28">
        <v>490</v>
      </c>
      <c r="L28">
        <v>62878</v>
      </c>
      <c r="M28">
        <v>33367</v>
      </c>
      <c r="N28">
        <v>25593183</v>
      </c>
      <c r="O28">
        <v>11153896</v>
      </c>
      <c r="P28">
        <v>102664</v>
      </c>
      <c r="Q28">
        <v>0</v>
      </c>
      <c r="R28">
        <v>5.5999999999999999E-3</v>
      </c>
      <c r="S28">
        <v>0.32500000000000001</v>
      </c>
      <c r="T28">
        <f t="shared" si="0"/>
        <v>1.0643507721567889</v>
      </c>
      <c r="U28" s="5">
        <f>(25+15+1.25+2.5+2.85+3.75+3.25)-1.25</f>
        <v>52.35</v>
      </c>
      <c r="V28">
        <f t="shared" si="1"/>
        <v>55.718762922407898</v>
      </c>
    </row>
    <row r="29" spans="1:22">
      <c r="A29">
        <v>1</v>
      </c>
      <c r="B29">
        <v>4096</v>
      </c>
      <c r="C29">
        <v>4</v>
      </c>
      <c r="D29">
        <v>8192</v>
      </c>
      <c r="E29">
        <v>32</v>
      </c>
      <c r="F29" t="s">
        <v>10</v>
      </c>
      <c r="G29">
        <v>25593183</v>
      </c>
      <c r="H29">
        <v>25592693</v>
      </c>
      <c r="I29">
        <v>11091018</v>
      </c>
      <c r="J29">
        <v>61522</v>
      </c>
      <c r="K29">
        <v>490</v>
      </c>
      <c r="L29">
        <v>62878</v>
      </c>
      <c r="M29">
        <v>41142</v>
      </c>
      <c r="N29">
        <v>25593183</v>
      </c>
      <c r="O29">
        <v>11153896</v>
      </c>
      <c r="P29">
        <v>102664</v>
      </c>
      <c r="Q29">
        <v>0</v>
      </c>
      <c r="R29">
        <v>5.5999999999999999E-3</v>
      </c>
      <c r="S29">
        <v>0.4007</v>
      </c>
      <c r="T29">
        <f t="shared" si="0"/>
        <v>1.0764972328764264</v>
      </c>
      <c r="U29" s="5">
        <f>(25+15+1.25+5+2.85+3.75+3.25)-1.25</f>
        <v>54.85</v>
      </c>
      <c r="V29">
        <f t="shared" si="1"/>
        <v>59.04587322327199</v>
      </c>
    </row>
    <row r="30" spans="1:22">
      <c r="A30">
        <v>1</v>
      </c>
      <c r="B30">
        <v>4096</v>
      </c>
      <c r="C30">
        <v>8</v>
      </c>
      <c r="D30">
        <v>4096</v>
      </c>
      <c r="E30">
        <v>32</v>
      </c>
      <c r="F30" t="s">
        <v>10</v>
      </c>
      <c r="G30">
        <v>25593183</v>
      </c>
      <c r="H30">
        <v>25592693</v>
      </c>
      <c r="I30">
        <v>11091018</v>
      </c>
      <c r="J30">
        <v>60859</v>
      </c>
      <c r="K30">
        <v>490</v>
      </c>
      <c r="L30">
        <v>62878</v>
      </c>
      <c r="M30">
        <v>41805</v>
      </c>
      <c r="N30">
        <v>25593183</v>
      </c>
      <c r="O30">
        <v>11153896</v>
      </c>
      <c r="P30">
        <v>102664</v>
      </c>
      <c r="Q30">
        <v>0</v>
      </c>
      <c r="R30">
        <v>5.5999999999999999E-3</v>
      </c>
      <c r="S30">
        <v>0.40720000000000001</v>
      </c>
      <c r="T30">
        <f t="shared" si="0"/>
        <v>1.0775401918549952</v>
      </c>
      <c r="U30" s="5">
        <f>(25+15+1.25+10+2.85+3.75+3.25)-1.25</f>
        <v>59.85</v>
      </c>
      <c r="V30">
        <f t="shared" si="1"/>
        <v>64.490780482521458</v>
      </c>
    </row>
    <row r="31" spans="1:22">
      <c r="A31">
        <v>1</v>
      </c>
      <c r="B31">
        <v>4096</v>
      </c>
      <c r="C31" s="1" t="s">
        <v>8</v>
      </c>
      <c r="D31">
        <v>1</v>
      </c>
      <c r="E31">
        <v>32</v>
      </c>
      <c r="F31" t="s">
        <v>10</v>
      </c>
      <c r="G31">
        <v>25593183</v>
      </c>
      <c r="H31">
        <v>25592693</v>
      </c>
      <c r="I31">
        <v>11091018</v>
      </c>
      <c r="J31">
        <v>60770</v>
      </c>
      <c r="K31">
        <v>490</v>
      </c>
      <c r="L31">
        <v>62878</v>
      </c>
      <c r="M31">
        <v>41894</v>
      </c>
      <c r="N31">
        <v>25593183</v>
      </c>
      <c r="O31">
        <v>11153896</v>
      </c>
      <c r="P31">
        <v>102664</v>
      </c>
      <c r="Q31">
        <v>0</v>
      </c>
      <c r="R31">
        <v>5.5999999999999999E-3</v>
      </c>
      <c r="S31">
        <v>0.40810000000000002</v>
      </c>
      <c r="T31">
        <f t="shared" si="0"/>
        <v>1.0776846015597199</v>
      </c>
      <c r="U31" s="5">
        <f>(25+15+1.25+20+2.85+3.75+3.25)-1.25</f>
        <v>69.849999999999994</v>
      </c>
      <c r="V31">
        <f t="shared" si="1"/>
        <v>75.276269418946427</v>
      </c>
    </row>
    <row r="32" spans="1:22">
      <c r="A32">
        <v>2</v>
      </c>
      <c r="B32">
        <v>2048</v>
      </c>
      <c r="C32" s="3">
        <v>1</v>
      </c>
      <c r="D32">
        <v>32768</v>
      </c>
      <c r="E32">
        <v>32</v>
      </c>
      <c r="F32" t="s">
        <v>10</v>
      </c>
      <c r="G32">
        <v>25593183</v>
      </c>
      <c r="H32">
        <v>25592693</v>
      </c>
      <c r="I32">
        <v>11100687</v>
      </c>
      <c r="J32">
        <v>61827</v>
      </c>
      <c r="K32">
        <v>490</v>
      </c>
      <c r="L32">
        <v>53209</v>
      </c>
      <c r="M32">
        <v>29483</v>
      </c>
      <c r="N32">
        <v>25593183</v>
      </c>
      <c r="O32">
        <v>11153896</v>
      </c>
      <c r="P32">
        <v>91310</v>
      </c>
      <c r="Q32">
        <v>0</v>
      </c>
      <c r="R32">
        <v>4.7999999999999996E-3</v>
      </c>
      <c r="S32">
        <v>0.32290000000000002</v>
      </c>
      <c r="T32">
        <f t="shared" si="0"/>
        <v>1.0565405820760942</v>
      </c>
      <c r="U32" s="5">
        <f>(25+15+2.5+1.25+2.85+3.75+3.25)-1.25</f>
        <v>52.35</v>
      </c>
      <c r="V32">
        <f t="shared" si="1"/>
        <v>55.309899471683536</v>
      </c>
    </row>
    <row r="33" spans="1:22">
      <c r="A33">
        <v>2</v>
      </c>
      <c r="B33">
        <v>2048</v>
      </c>
      <c r="C33" s="3">
        <v>2</v>
      </c>
      <c r="D33">
        <v>16384</v>
      </c>
      <c r="E33">
        <v>32</v>
      </c>
      <c r="F33" t="s">
        <v>10</v>
      </c>
      <c r="G33">
        <v>25593183</v>
      </c>
      <c r="H33">
        <v>25592693</v>
      </c>
      <c r="I33">
        <v>11100687</v>
      </c>
      <c r="J33">
        <v>57943</v>
      </c>
      <c r="K33">
        <v>490</v>
      </c>
      <c r="L33">
        <v>53209</v>
      </c>
      <c r="M33">
        <v>33367</v>
      </c>
      <c r="N33">
        <v>25593183</v>
      </c>
      <c r="O33">
        <v>11153896</v>
      </c>
      <c r="P33">
        <v>91310</v>
      </c>
      <c r="Q33">
        <v>0</v>
      </c>
      <c r="R33">
        <v>4.7999999999999996E-3</v>
      </c>
      <c r="S33">
        <v>0.3654</v>
      </c>
      <c r="T33">
        <f t="shared" si="0"/>
        <v>1.0626057518519678</v>
      </c>
      <c r="U33" s="5">
        <f>(25+15+2.5+2.5+2.85+3.75+3.25)-1.25</f>
        <v>53.6</v>
      </c>
      <c r="V33">
        <f t="shared" si="1"/>
        <v>56.955668299265476</v>
      </c>
    </row>
    <row r="34" spans="1:22">
      <c r="A34">
        <v>2</v>
      </c>
      <c r="B34">
        <v>2048</v>
      </c>
      <c r="C34" s="3">
        <v>4</v>
      </c>
      <c r="D34">
        <v>8192</v>
      </c>
      <c r="E34">
        <v>32</v>
      </c>
      <c r="F34" t="s">
        <v>10</v>
      </c>
      <c r="G34">
        <v>25593183</v>
      </c>
      <c r="H34">
        <v>25592693</v>
      </c>
      <c r="I34">
        <v>11100687</v>
      </c>
      <c r="J34">
        <v>50168</v>
      </c>
      <c r="K34">
        <v>490</v>
      </c>
      <c r="L34">
        <v>53209</v>
      </c>
      <c r="M34">
        <v>41142</v>
      </c>
      <c r="N34">
        <v>25593183</v>
      </c>
      <c r="O34">
        <v>11153896</v>
      </c>
      <c r="P34">
        <v>91310</v>
      </c>
      <c r="Q34">
        <v>0</v>
      </c>
      <c r="R34">
        <v>4.7999999999999996E-3</v>
      </c>
      <c r="S34">
        <v>0.4506</v>
      </c>
      <c r="T34">
        <f t="shared" si="0"/>
        <v>1.0747646333791308</v>
      </c>
      <c r="U34" s="5">
        <f>(25+15+2.5+5+2.85+3.75+3.25)-1.25</f>
        <v>56.1</v>
      </c>
      <c r="V34">
        <f t="shared" si="1"/>
        <v>60.294295932569234</v>
      </c>
    </row>
    <row r="35" spans="1:22">
      <c r="A35">
        <v>2</v>
      </c>
      <c r="B35">
        <v>2048</v>
      </c>
      <c r="C35" s="3">
        <v>8</v>
      </c>
      <c r="D35">
        <v>4096</v>
      </c>
      <c r="E35">
        <v>32</v>
      </c>
      <c r="F35" t="s">
        <v>10</v>
      </c>
      <c r="G35">
        <v>25593183</v>
      </c>
      <c r="H35">
        <v>25592693</v>
      </c>
      <c r="I35">
        <v>11100687</v>
      </c>
      <c r="J35">
        <v>49505</v>
      </c>
      <c r="K35">
        <v>490</v>
      </c>
      <c r="L35">
        <v>53209</v>
      </c>
      <c r="M35">
        <v>41805</v>
      </c>
      <c r="N35">
        <v>25593183</v>
      </c>
      <c r="O35">
        <v>11153896</v>
      </c>
      <c r="P35">
        <v>91310</v>
      </c>
      <c r="Q35">
        <v>0</v>
      </c>
      <c r="R35">
        <v>4.7999999999999996E-3</v>
      </c>
      <c r="S35">
        <v>0.45779999999999998</v>
      </c>
      <c r="T35">
        <f t="shared" si="0"/>
        <v>1.0757921444941023</v>
      </c>
      <c r="U35" s="5">
        <f>(25+15+2.5+10+2.85+3.75+3.25)-1.25</f>
        <v>61.1</v>
      </c>
      <c r="V35">
        <f t="shared" si="1"/>
        <v>65.730900028589659</v>
      </c>
    </row>
    <row r="36" spans="1:22">
      <c r="A36">
        <v>2</v>
      </c>
      <c r="B36">
        <v>2048</v>
      </c>
      <c r="C36" s="1" t="s">
        <v>8</v>
      </c>
      <c r="D36">
        <v>1</v>
      </c>
      <c r="E36">
        <v>32</v>
      </c>
      <c r="F36" t="s">
        <v>10</v>
      </c>
      <c r="G36">
        <v>25593183</v>
      </c>
      <c r="H36">
        <v>25592693</v>
      </c>
      <c r="I36">
        <v>11100687</v>
      </c>
      <c r="J36">
        <v>49416</v>
      </c>
      <c r="K36">
        <v>490</v>
      </c>
      <c r="L36">
        <v>53209</v>
      </c>
      <c r="M36">
        <v>41894</v>
      </c>
      <c r="N36">
        <v>25593183</v>
      </c>
      <c r="O36">
        <v>11153896</v>
      </c>
      <c r="P36">
        <v>91310</v>
      </c>
      <c r="Q36">
        <v>0</v>
      </c>
      <c r="R36">
        <v>4.7999999999999996E-3</v>
      </c>
      <c r="S36">
        <v>0.45879999999999999</v>
      </c>
      <c r="T36">
        <f t="shared" si="0"/>
        <v>1.0759348543711817</v>
      </c>
      <c r="U36" s="5">
        <f>(25+15+2.5+20+2.85+3.75+3.25)-1.25</f>
        <v>71.099999999999994</v>
      </c>
      <c r="V36">
        <f t="shared" si="1"/>
        <v>76.498968145791011</v>
      </c>
    </row>
    <row r="37" spans="1:22">
      <c r="A37">
        <v>4</v>
      </c>
      <c r="B37">
        <v>1024</v>
      </c>
      <c r="C37" s="3">
        <v>1</v>
      </c>
      <c r="D37">
        <v>32768</v>
      </c>
      <c r="E37">
        <v>32</v>
      </c>
      <c r="F37" t="s">
        <v>10</v>
      </c>
      <c r="G37">
        <v>25593183</v>
      </c>
      <c r="H37">
        <v>25592693</v>
      </c>
      <c r="I37">
        <v>11100890</v>
      </c>
      <c r="J37">
        <v>61559</v>
      </c>
      <c r="K37">
        <v>490</v>
      </c>
      <c r="L37">
        <v>53006</v>
      </c>
      <c r="M37">
        <v>29480</v>
      </c>
      <c r="N37">
        <v>25593183</v>
      </c>
      <c r="O37">
        <v>11153896</v>
      </c>
      <c r="P37">
        <v>91039</v>
      </c>
      <c r="Q37">
        <v>0</v>
      </c>
      <c r="R37">
        <v>4.7999999999999996E-3</v>
      </c>
      <c r="S37">
        <v>0.32379999999999998</v>
      </c>
      <c r="T37">
        <f t="shared" si="0"/>
        <v>1.0565318753825972</v>
      </c>
      <c r="U37" s="5">
        <f>(25+15+5+1.25+2.85+3.75+3.25)-1.25</f>
        <v>54.85</v>
      </c>
      <c r="V37">
        <f t="shared" si="1"/>
        <v>57.950773364735454</v>
      </c>
    </row>
    <row r="38" spans="1:22">
      <c r="A38">
        <v>4</v>
      </c>
      <c r="B38">
        <v>1024</v>
      </c>
      <c r="C38" s="3">
        <v>2</v>
      </c>
      <c r="D38">
        <v>16384</v>
      </c>
      <c r="E38">
        <v>32</v>
      </c>
      <c r="F38" t="s">
        <v>10</v>
      </c>
      <c r="G38">
        <v>25593183</v>
      </c>
      <c r="H38">
        <v>25592693</v>
      </c>
      <c r="I38">
        <v>11100890</v>
      </c>
      <c r="J38">
        <v>57672</v>
      </c>
      <c r="K38">
        <v>490</v>
      </c>
      <c r="L38">
        <v>53006</v>
      </c>
      <c r="M38">
        <v>33367</v>
      </c>
      <c r="N38">
        <v>25593183</v>
      </c>
      <c r="O38">
        <v>11153896</v>
      </c>
      <c r="P38">
        <v>91039</v>
      </c>
      <c r="Q38">
        <v>0</v>
      </c>
      <c r="R38">
        <v>4.7999999999999996E-3</v>
      </c>
      <c r="S38">
        <v>0.36649999999999999</v>
      </c>
      <c r="T38">
        <f t="shared" si="0"/>
        <v>1.0626075015366399</v>
      </c>
      <c r="U38" s="5">
        <f>(25+15+5+2.5+2.85+3.75+3.25)-1.25</f>
        <v>56.1</v>
      </c>
      <c r="V38">
        <f t="shared" si="1"/>
        <v>59.6122808362055</v>
      </c>
    </row>
    <row r="39" spans="1:22">
      <c r="A39">
        <v>4</v>
      </c>
      <c r="B39">
        <v>1024</v>
      </c>
      <c r="C39" s="3">
        <v>4</v>
      </c>
      <c r="D39">
        <v>8192</v>
      </c>
      <c r="E39">
        <v>32</v>
      </c>
      <c r="F39" t="s">
        <v>10</v>
      </c>
      <c r="G39">
        <v>25593183</v>
      </c>
      <c r="H39">
        <v>25592693</v>
      </c>
      <c r="I39">
        <v>11100890</v>
      </c>
      <c r="J39">
        <v>49897</v>
      </c>
      <c r="K39">
        <v>490</v>
      </c>
      <c r="L39">
        <v>53006</v>
      </c>
      <c r="M39">
        <v>41142</v>
      </c>
      <c r="N39">
        <v>25593183</v>
      </c>
      <c r="O39">
        <v>11153896</v>
      </c>
      <c r="P39">
        <v>91039</v>
      </c>
      <c r="Q39">
        <v>0</v>
      </c>
      <c r="R39">
        <v>4.7999999999999996E-3</v>
      </c>
      <c r="S39">
        <v>0.45190000000000002</v>
      </c>
      <c r="T39">
        <f t="shared" si="0"/>
        <v>1.0747587538447252</v>
      </c>
      <c r="U39" s="5">
        <f>(25+15+5+5+2.85+3.75+3.25)-1.25</f>
        <v>58.6</v>
      </c>
      <c r="V39">
        <f t="shared" si="1"/>
        <v>62.980862975300894</v>
      </c>
    </row>
    <row r="40" spans="1:22">
      <c r="A40">
        <v>4</v>
      </c>
      <c r="B40">
        <v>1024</v>
      </c>
      <c r="C40" s="3">
        <v>8</v>
      </c>
      <c r="D40">
        <v>4096</v>
      </c>
      <c r="E40">
        <v>32</v>
      </c>
      <c r="F40" t="s">
        <v>10</v>
      </c>
      <c r="G40">
        <v>25593183</v>
      </c>
      <c r="H40">
        <v>25592693</v>
      </c>
      <c r="I40">
        <v>11100890</v>
      </c>
      <c r="J40">
        <v>49234</v>
      </c>
      <c r="K40">
        <v>490</v>
      </c>
      <c r="L40">
        <v>53006</v>
      </c>
      <c r="M40">
        <v>41805</v>
      </c>
      <c r="N40">
        <v>25593183</v>
      </c>
      <c r="O40">
        <v>11153896</v>
      </c>
      <c r="P40">
        <v>91039</v>
      </c>
      <c r="Q40">
        <v>0</v>
      </c>
      <c r="R40">
        <v>4.7999999999999996E-3</v>
      </c>
      <c r="S40">
        <v>0.4592</v>
      </c>
      <c r="T40">
        <f t="shared" si="0"/>
        <v>1.0757974440303109</v>
      </c>
      <c r="U40" s="5">
        <f>(25+15+5+10+2.85+3.75+3.25)-1.25</f>
        <v>63.599999999999994</v>
      </c>
      <c r="V40">
        <f t="shared" si="1"/>
        <v>68.420717440327763</v>
      </c>
    </row>
    <row r="41" spans="1:22">
      <c r="A41">
        <v>4</v>
      </c>
      <c r="B41">
        <v>1024</v>
      </c>
      <c r="C41" s="1" t="s">
        <v>8</v>
      </c>
      <c r="D41">
        <v>1</v>
      </c>
      <c r="E41">
        <v>32</v>
      </c>
      <c r="F41" t="s">
        <v>10</v>
      </c>
      <c r="G41">
        <v>25593183</v>
      </c>
      <c r="H41">
        <v>25592693</v>
      </c>
      <c r="I41">
        <v>11100890</v>
      </c>
      <c r="J41">
        <v>49145</v>
      </c>
      <c r="K41">
        <v>490</v>
      </c>
      <c r="L41">
        <v>53006</v>
      </c>
      <c r="M41">
        <v>41894</v>
      </c>
      <c r="N41">
        <v>25593183</v>
      </c>
      <c r="O41">
        <v>11153896</v>
      </c>
      <c r="P41">
        <v>91039</v>
      </c>
      <c r="Q41">
        <v>0</v>
      </c>
      <c r="R41">
        <v>4.7999999999999996E-3</v>
      </c>
      <c r="S41">
        <v>0.4602</v>
      </c>
      <c r="T41">
        <f t="shared" si="0"/>
        <v>1.0759397303571034</v>
      </c>
      <c r="U41" s="5">
        <f>(25+15+5+20+2.85+3.75+3.25)-1.25</f>
        <v>73.599999999999994</v>
      </c>
      <c r="V41">
        <f t="shared" si="1"/>
        <v>79.189164154282807</v>
      </c>
    </row>
    <row r="42" spans="1:22">
      <c r="A42">
        <v>8</v>
      </c>
      <c r="B42">
        <v>512</v>
      </c>
      <c r="C42" s="3">
        <v>1</v>
      </c>
      <c r="D42">
        <v>32768</v>
      </c>
      <c r="E42">
        <v>32</v>
      </c>
      <c r="F42" t="s">
        <v>10</v>
      </c>
      <c r="G42">
        <v>25593183</v>
      </c>
      <c r="H42">
        <v>25592693</v>
      </c>
      <c r="I42">
        <v>11100914</v>
      </c>
      <c r="J42">
        <v>61521</v>
      </c>
      <c r="K42">
        <v>490</v>
      </c>
      <c r="L42">
        <v>52982</v>
      </c>
      <c r="M42">
        <v>29480</v>
      </c>
      <c r="N42">
        <v>25593183</v>
      </c>
      <c r="O42">
        <v>11153896</v>
      </c>
      <c r="P42">
        <v>91001</v>
      </c>
      <c r="Q42">
        <v>0</v>
      </c>
      <c r="R42">
        <v>4.7999999999999996E-3</v>
      </c>
      <c r="S42">
        <v>0.32400000000000001</v>
      </c>
      <c r="T42">
        <f t="shared" si="0"/>
        <v>1.0565410900238552</v>
      </c>
      <c r="U42" s="5">
        <f>(25+15+10+1.25+2.85+3.75+3.25)-1.25</f>
        <v>59.85</v>
      </c>
      <c r="V42">
        <f t="shared" si="1"/>
        <v>63.233984237927736</v>
      </c>
    </row>
    <row r="43" spans="1:22">
      <c r="A43">
        <v>8</v>
      </c>
      <c r="B43">
        <v>512</v>
      </c>
      <c r="C43" s="3">
        <v>2</v>
      </c>
      <c r="D43">
        <v>16384</v>
      </c>
      <c r="E43">
        <v>32</v>
      </c>
      <c r="F43" t="s">
        <v>10</v>
      </c>
      <c r="G43">
        <v>25593183</v>
      </c>
      <c r="H43">
        <v>25592693</v>
      </c>
      <c r="I43">
        <v>11100914</v>
      </c>
      <c r="J43">
        <v>57634</v>
      </c>
      <c r="K43">
        <v>490</v>
      </c>
      <c r="L43">
        <v>52982</v>
      </c>
      <c r="M43">
        <v>33367</v>
      </c>
      <c r="N43">
        <v>25593183</v>
      </c>
      <c r="O43">
        <v>11153896</v>
      </c>
      <c r="P43">
        <v>91001</v>
      </c>
      <c r="Q43">
        <v>0</v>
      </c>
      <c r="R43">
        <v>4.7999999999999996E-3</v>
      </c>
      <c r="S43">
        <v>0.36670000000000003</v>
      </c>
      <c r="T43">
        <f t="shared" si="0"/>
        <v>1.0626141801900921</v>
      </c>
      <c r="U43" s="5">
        <f>(25+15+10+2.5+2.85+3.75+3.25)-1.25</f>
        <v>61.1</v>
      </c>
      <c r="V43">
        <f t="shared" si="1"/>
        <v>64.925726409614626</v>
      </c>
    </row>
    <row r="44" spans="1:22">
      <c r="A44">
        <v>8</v>
      </c>
      <c r="B44">
        <v>512</v>
      </c>
      <c r="C44" s="3">
        <v>4</v>
      </c>
      <c r="D44">
        <v>8192</v>
      </c>
      <c r="E44">
        <v>32</v>
      </c>
      <c r="F44" t="s">
        <v>10</v>
      </c>
      <c r="G44">
        <v>25593183</v>
      </c>
      <c r="H44">
        <v>25592693</v>
      </c>
      <c r="I44">
        <v>11100914</v>
      </c>
      <c r="J44">
        <v>49859</v>
      </c>
      <c r="K44">
        <v>490</v>
      </c>
      <c r="L44">
        <v>52982</v>
      </c>
      <c r="M44">
        <v>41142</v>
      </c>
      <c r="N44">
        <v>25593183</v>
      </c>
      <c r="O44">
        <v>11153896</v>
      </c>
      <c r="P44">
        <v>91001</v>
      </c>
      <c r="Q44">
        <v>0</v>
      </c>
      <c r="R44">
        <v>4.7999999999999996E-3</v>
      </c>
      <c r="S44">
        <v>0.4521</v>
      </c>
      <c r="T44">
        <f t="shared" si="0"/>
        <v>1.0747603605225657</v>
      </c>
      <c r="U44" s="5">
        <f>(25+15+10+5+2.85+3.75+3.25)-1.25</f>
        <v>63.599999999999994</v>
      </c>
      <c r="V44">
        <f t="shared" si="1"/>
        <v>68.354758929235174</v>
      </c>
    </row>
    <row r="45" spans="1:22">
      <c r="A45">
        <v>8</v>
      </c>
      <c r="B45">
        <v>512</v>
      </c>
      <c r="C45" s="3">
        <v>8</v>
      </c>
      <c r="D45">
        <v>4096</v>
      </c>
      <c r="E45">
        <v>32</v>
      </c>
      <c r="F45" t="s">
        <v>10</v>
      </c>
      <c r="G45">
        <v>25593183</v>
      </c>
      <c r="H45">
        <v>25592693</v>
      </c>
      <c r="I45">
        <v>11100914</v>
      </c>
      <c r="J45">
        <v>49196</v>
      </c>
      <c r="K45">
        <v>490</v>
      </c>
      <c r="L45">
        <v>52982</v>
      </c>
      <c r="M45">
        <v>41805</v>
      </c>
      <c r="N45">
        <v>25593183</v>
      </c>
      <c r="O45">
        <v>11153896</v>
      </c>
      <c r="P45">
        <v>91001</v>
      </c>
      <c r="Q45">
        <v>0</v>
      </c>
      <c r="R45">
        <v>4.7999999999999996E-3</v>
      </c>
      <c r="S45">
        <v>0.45939999999999998</v>
      </c>
      <c r="T45">
        <f t="shared" si="0"/>
        <v>1.0757986171552012</v>
      </c>
      <c r="U45" s="5">
        <f>(25+15+10+10+2.85+3.75+3.25)-1.25</f>
        <v>68.599999999999994</v>
      </c>
      <c r="V45">
        <f t="shared" si="1"/>
        <v>73.799785136846793</v>
      </c>
    </row>
    <row r="46" spans="1:22">
      <c r="A46">
        <v>8</v>
      </c>
      <c r="B46">
        <v>512</v>
      </c>
      <c r="C46" s="1" t="s">
        <v>8</v>
      </c>
      <c r="D46">
        <v>1</v>
      </c>
      <c r="E46">
        <v>32</v>
      </c>
      <c r="F46" t="s">
        <v>10</v>
      </c>
      <c r="G46">
        <v>25593183</v>
      </c>
      <c r="H46">
        <v>25592693</v>
      </c>
      <c r="I46">
        <v>11100914</v>
      </c>
      <c r="J46">
        <v>49107</v>
      </c>
      <c r="K46">
        <v>490</v>
      </c>
      <c r="L46">
        <v>52982</v>
      </c>
      <c r="M46">
        <v>41894</v>
      </c>
      <c r="N46">
        <v>25593183</v>
      </c>
      <c r="O46">
        <v>11153896</v>
      </c>
      <c r="P46">
        <v>91001</v>
      </c>
      <c r="Q46">
        <v>0</v>
      </c>
      <c r="R46">
        <v>4.7999999999999996E-3</v>
      </c>
      <c r="S46">
        <v>0.46039999999999998</v>
      </c>
      <c r="T46">
        <f t="shared" si="0"/>
        <v>1.0759408440911786</v>
      </c>
      <c r="U46" s="5">
        <f>(25+15+10+20+2.85+3.75+3.25)-1.25</f>
        <v>78.599999999999994</v>
      </c>
      <c r="V46">
        <f t="shared" si="1"/>
        <v>84.568950345566634</v>
      </c>
    </row>
    <row r="47" spans="1:22">
      <c r="A47" s="1" t="s">
        <v>7</v>
      </c>
      <c r="B47">
        <v>1</v>
      </c>
      <c r="C47" s="3">
        <v>1</v>
      </c>
      <c r="D47">
        <v>32768</v>
      </c>
      <c r="E47">
        <v>32</v>
      </c>
      <c r="F47" t="s">
        <v>10</v>
      </c>
      <c r="G47">
        <v>25593183</v>
      </c>
      <c r="H47">
        <v>25592693</v>
      </c>
      <c r="I47">
        <v>11100901</v>
      </c>
      <c r="J47">
        <v>61539</v>
      </c>
      <c r="K47">
        <v>490</v>
      </c>
      <c r="L47">
        <v>52995</v>
      </c>
      <c r="M47">
        <v>29480</v>
      </c>
      <c r="N47">
        <v>25593183</v>
      </c>
      <c r="O47">
        <v>11153896</v>
      </c>
      <c r="P47">
        <v>91019</v>
      </c>
      <c r="Q47">
        <v>0</v>
      </c>
      <c r="R47">
        <v>4.7999999999999996E-3</v>
      </c>
      <c r="S47">
        <v>0.32390000000000002</v>
      </c>
      <c r="T47">
        <f t="shared" si="0"/>
        <v>1.0565359794442137</v>
      </c>
      <c r="U47" s="5">
        <f>(25+15+20+1.25+2.85+3.75+3.25)-1.25</f>
        <v>69.849999999999994</v>
      </c>
      <c r="V47">
        <f t="shared" si="1"/>
        <v>73.799038164178327</v>
      </c>
    </row>
    <row r="48" spans="1:22">
      <c r="A48" s="1" t="s">
        <v>7</v>
      </c>
      <c r="B48" s="4">
        <v>1</v>
      </c>
      <c r="C48" s="3">
        <v>2</v>
      </c>
      <c r="D48">
        <v>16384</v>
      </c>
      <c r="E48">
        <v>32</v>
      </c>
      <c r="F48" t="s">
        <v>10</v>
      </c>
      <c r="G48">
        <v>25593183</v>
      </c>
      <c r="H48">
        <v>25592693</v>
      </c>
      <c r="I48">
        <v>11100901</v>
      </c>
      <c r="J48">
        <v>57652</v>
      </c>
      <c r="K48">
        <v>490</v>
      </c>
      <c r="L48">
        <v>52995</v>
      </c>
      <c r="M48">
        <v>33367</v>
      </c>
      <c r="N48">
        <v>25593183</v>
      </c>
      <c r="O48">
        <v>11153896</v>
      </c>
      <c r="P48">
        <v>91019</v>
      </c>
      <c r="Q48">
        <v>0</v>
      </c>
      <c r="R48">
        <v>4.7999999999999996E-3</v>
      </c>
      <c r="S48">
        <v>0.36659999999999998</v>
      </c>
      <c r="T48">
        <f t="shared" si="0"/>
        <v>1.0626102708678324</v>
      </c>
      <c r="U48" s="5">
        <f>(25+15+20+2.5+2.85+3.75+3.25)-1.25</f>
        <v>71.099999999999994</v>
      </c>
      <c r="V48">
        <f t="shared" si="1"/>
        <v>75.551590258702873</v>
      </c>
    </row>
    <row r="49" spans="1:22">
      <c r="A49" s="1" t="s">
        <v>7</v>
      </c>
      <c r="B49">
        <v>1</v>
      </c>
      <c r="C49" s="3">
        <v>4</v>
      </c>
      <c r="D49">
        <v>8192</v>
      </c>
      <c r="E49">
        <v>32</v>
      </c>
      <c r="F49" t="s">
        <v>10</v>
      </c>
      <c r="G49">
        <v>25593183</v>
      </c>
      <c r="H49">
        <v>25592693</v>
      </c>
      <c r="I49">
        <v>11100901</v>
      </c>
      <c r="J49">
        <v>49877</v>
      </c>
      <c r="K49">
        <v>490</v>
      </c>
      <c r="L49">
        <v>52995</v>
      </c>
      <c r="M49">
        <v>41142</v>
      </c>
      <c r="N49">
        <v>25593183</v>
      </c>
      <c r="O49">
        <v>11153896</v>
      </c>
      <c r="P49">
        <v>91019</v>
      </c>
      <c r="Q49">
        <v>0</v>
      </c>
      <c r="R49">
        <v>4.7999999999999996E-3</v>
      </c>
      <c r="S49">
        <v>0.45200000000000001</v>
      </c>
      <c r="T49">
        <f t="shared" si="0"/>
        <v>1.0747588537150694</v>
      </c>
      <c r="U49" s="5">
        <f>(25+15+20+5+2.85+3.75+3.25)-1.25</f>
        <v>73.599999999999994</v>
      </c>
      <c r="V49">
        <f t="shared" si="1"/>
        <v>79.102251633429105</v>
      </c>
    </row>
    <row r="50" spans="1:22">
      <c r="A50" s="1" t="s">
        <v>7</v>
      </c>
      <c r="B50">
        <v>1</v>
      </c>
      <c r="C50" s="3">
        <v>8</v>
      </c>
      <c r="D50">
        <v>4096</v>
      </c>
      <c r="E50">
        <v>32</v>
      </c>
      <c r="F50" t="s">
        <v>10</v>
      </c>
      <c r="G50">
        <v>25593183</v>
      </c>
      <c r="H50">
        <v>25592693</v>
      </c>
      <c r="I50">
        <v>11100901</v>
      </c>
      <c r="J50">
        <v>49214</v>
      </c>
      <c r="K50">
        <v>490</v>
      </c>
      <c r="L50">
        <v>52995</v>
      </c>
      <c r="M50">
        <v>41805</v>
      </c>
      <c r="N50">
        <v>25593183</v>
      </c>
      <c r="O50">
        <v>11153896</v>
      </c>
      <c r="P50">
        <v>91019</v>
      </c>
      <c r="Q50">
        <v>0</v>
      </c>
      <c r="R50">
        <v>4.7999999999999996E-3</v>
      </c>
      <c r="S50">
        <v>0.45929999999999999</v>
      </c>
      <c r="T50">
        <f t="shared" si="0"/>
        <v>1.0757973157148919</v>
      </c>
      <c r="U50" s="5">
        <f>(25+15+20+10+2.85+3.75+3.25)-1.25</f>
        <v>78.599999999999994</v>
      </c>
      <c r="V50">
        <f t="shared" si="1"/>
        <v>84.557669015190498</v>
      </c>
    </row>
    <row r="51" spans="1:22">
      <c r="A51" s="1" t="s">
        <v>7</v>
      </c>
      <c r="B51">
        <v>1</v>
      </c>
      <c r="D51">
        <v>1</v>
      </c>
      <c r="E51">
        <v>32</v>
      </c>
      <c r="F51" t="s">
        <v>10</v>
      </c>
      <c r="G51">
        <v>25593183</v>
      </c>
      <c r="H51">
        <v>25592693</v>
      </c>
      <c r="I51">
        <v>11100901</v>
      </c>
      <c r="J51">
        <v>49125</v>
      </c>
      <c r="K51">
        <v>490</v>
      </c>
      <c r="L51">
        <v>52995</v>
      </c>
      <c r="M51">
        <v>41894</v>
      </c>
      <c r="N51">
        <v>25593183</v>
      </c>
      <c r="O51">
        <v>11153896</v>
      </c>
      <c r="P51">
        <v>91019</v>
      </c>
      <c r="Q51">
        <v>0</v>
      </c>
      <c r="R51">
        <v>4.7999999999999996E-3</v>
      </c>
      <c r="S51">
        <v>0.46029999999999999</v>
      </c>
      <c r="T51">
        <f t="shared" si="0"/>
        <v>1.0759395707833606</v>
      </c>
      <c r="U51" s="5">
        <f>(25+15+20+20+2.85+3.75+3.25)-1.25</f>
        <v>88.6</v>
      </c>
      <c r="V51">
        <f t="shared" si="1"/>
        <v>95.328245971405735</v>
      </c>
    </row>
    <row r="52" spans="1:22">
      <c r="A52">
        <v>1</v>
      </c>
      <c r="B52">
        <v>2048</v>
      </c>
      <c r="C52">
        <v>1</v>
      </c>
      <c r="D52">
        <v>16384</v>
      </c>
      <c r="E52">
        <v>64</v>
      </c>
      <c r="F52" t="s">
        <v>11</v>
      </c>
      <c r="G52">
        <v>25593183</v>
      </c>
      <c r="H52">
        <v>25592693</v>
      </c>
      <c r="I52">
        <v>11091018</v>
      </c>
      <c r="J52">
        <v>67567</v>
      </c>
      <c r="K52">
        <v>490</v>
      </c>
      <c r="L52">
        <v>62878</v>
      </c>
      <c r="M52">
        <v>35097</v>
      </c>
      <c r="N52">
        <v>25593183</v>
      </c>
      <c r="O52">
        <v>11153896</v>
      </c>
      <c r="P52">
        <v>102664</v>
      </c>
      <c r="Q52">
        <v>0</v>
      </c>
      <c r="R52">
        <v>5.5999999999999999E-3</v>
      </c>
      <c r="S52">
        <v>0.34189999999999998</v>
      </c>
      <c r="T52">
        <f t="shared" si="0"/>
        <v>1.0670624655010672</v>
      </c>
      <c r="U52" s="5">
        <f>(35+25+1.25+1.25+2.85+3.75+3.25)+0.1-1.25</f>
        <v>71.199999999999989</v>
      </c>
      <c r="V52">
        <f t="shared" si="1"/>
        <v>75.974847543675978</v>
      </c>
    </row>
    <row r="53" spans="1:22">
      <c r="A53">
        <v>1</v>
      </c>
      <c r="B53">
        <v>2048</v>
      </c>
      <c r="C53">
        <v>2</v>
      </c>
      <c r="D53">
        <v>8192</v>
      </c>
      <c r="E53">
        <v>64</v>
      </c>
      <c r="F53" t="s">
        <v>11</v>
      </c>
      <c r="G53">
        <v>25593183</v>
      </c>
      <c r="H53">
        <v>25592693</v>
      </c>
      <c r="I53">
        <v>11091018</v>
      </c>
      <c r="J53">
        <v>69187</v>
      </c>
      <c r="K53">
        <v>490</v>
      </c>
      <c r="L53">
        <v>62878</v>
      </c>
      <c r="M53">
        <v>33477</v>
      </c>
      <c r="N53">
        <v>25593183</v>
      </c>
      <c r="O53">
        <v>11153896</v>
      </c>
      <c r="P53">
        <v>102664</v>
      </c>
      <c r="Q53">
        <v>0</v>
      </c>
      <c r="R53">
        <v>5.5999999999999999E-3</v>
      </c>
      <c r="S53">
        <v>0.3261</v>
      </c>
      <c r="T53">
        <f t="shared" si="0"/>
        <v>1.0645272729070081</v>
      </c>
      <c r="U53" s="5">
        <f>(35+25+1.25+2.5+2.85+3.75+3.25)+0.1-1.25</f>
        <v>72.449999999999989</v>
      </c>
      <c r="V53">
        <f t="shared" si="1"/>
        <v>77.125000922112719</v>
      </c>
    </row>
    <row r="54" spans="1:22">
      <c r="A54">
        <v>1</v>
      </c>
      <c r="B54">
        <v>2048</v>
      </c>
      <c r="C54">
        <v>4</v>
      </c>
      <c r="D54">
        <v>4096</v>
      </c>
      <c r="E54">
        <v>64</v>
      </c>
      <c r="F54" t="s">
        <v>11</v>
      </c>
      <c r="G54">
        <v>25593183</v>
      </c>
      <c r="H54">
        <v>25592693</v>
      </c>
      <c r="I54">
        <v>11091018</v>
      </c>
      <c r="J54">
        <v>68250</v>
      </c>
      <c r="K54">
        <v>490</v>
      </c>
      <c r="L54">
        <v>62878</v>
      </c>
      <c r="M54">
        <v>34414</v>
      </c>
      <c r="N54">
        <v>25593183</v>
      </c>
      <c r="O54">
        <v>11153896</v>
      </c>
      <c r="P54">
        <v>102664</v>
      </c>
      <c r="Q54">
        <v>0</v>
      </c>
      <c r="R54">
        <v>5.5999999999999999E-3</v>
      </c>
      <c r="S54">
        <v>0.3352</v>
      </c>
      <c r="T54">
        <f t="shared" si="0"/>
        <v>1.0659874154770042</v>
      </c>
      <c r="U54" s="5">
        <f>(35+25+1.25+5+2.85+3.75+3.25)+0.1-1.25</f>
        <v>74.949999999999989</v>
      </c>
      <c r="V54">
        <f t="shared" si="1"/>
        <v>79.895756790001442</v>
      </c>
    </row>
    <row r="55" spans="1:22">
      <c r="A55">
        <v>1</v>
      </c>
      <c r="B55">
        <v>2048</v>
      </c>
      <c r="C55">
        <v>8</v>
      </c>
      <c r="D55">
        <v>2048</v>
      </c>
      <c r="E55">
        <v>64</v>
      </c>
      <c r="F55" t="s">
        <v>11</v>
      </c>
      <c r="G55">
        <v>25593183</v>
      </c>
      <c r="H55">
        <v>25592693</v>
      </c>
      <c r="I55">
        <v>11091018</v>
      </c>
      <c r="J55">
        <v>67641</v>
      </c>
      <c r="K55">
        <v>490</v>
      </c>
      <c r="L55">
        <v>62878</v>
      </c>
      <c r="M55">
        <v>35023</v>
      </c>
      <c r="N55">
        <v>25593183</v>
      </c>
      <c r="O55">
        <v>11153896</v>
      </c>
      <c r="P55">
        <v>102664</v>
      </c>
      <c r="Q55">
        <v>0</v>
      </c>
      <c r="R55">
        <v>5.5999999999999999E-3</v>
      </c>
      <c r="S55">
        <v>0.34110000000000001</v>
      </c>
      <c r="T55">
        <f t="shared" si="0"/>
        <v>1.0669341013190896</v>
      </c>
      <c r="U55" s="5">
        <f>(35+25+1.25+10+2.85+3.75+3.25)+0.1-1.25</f>
        <v>79.949999999999989</v>
      </c>
      <c r="V55">
        <f t="shared" si="1"/>
        <v>85.301381400461196</v>
      </c>
    </row>
    <row r="56" spans="1:22">
      <c r="A56">
        <v>1</v>
      </c>
      <c r="B56">
        <v>2048</v>
      </c>
      <c r="C56" s="1" t="s">
        <v>6</v>
      </c>
      <c r="D56">
        <v>1</v>
      </c>
      <c r="E56">
        <v>64</v>
      </c>
      <c r="F56" t="s">
        <v>11</v>
      </c>
      <c r="G56">
        <v>25593183</v>
      </c>
      <c r="H56">
        <v>25592693</v>
      </c>
      <c r="I56">
        <v>11091018</v>
      </c>
      <c r="J56">
        <v>63227</v>
      </c>
      <c r="K56">
        <v>490</v>
      </c>
      <c r="L56">
        <v>62878</v>
      </c>
      <c r="M56">
        <v>39437</v>
      </c>
      <c r="N56">
        <v>25593183</v>
      </c>
      <c r="O56">
        <v>11153896</v>
      </c>
      <c r="P56">
        <v>102664</v>
      </c>
      <c r="Q56">
        <v>0</v>
      </c>
      <c r="R56">
        <v>5.5999999999999999E-3</v>
      </c>
      <c r="S56">
        <v>0.3841</v>
      </c>
      <c r="T56">
        <f t="shared" si="0"/>
        <v>1.0738336761003897</v>
      </c>
      <c r="U56" s="5">
        <f>(35+25+1.25+20+2.85+3.75+3.25)+0.1-1.25</f>
        <v>89.949999999999989</v>
      </c>
      <c r="V56">
        <f t="shared" si="1"/>
        <v>96.591339165230039</v>
      </c>
    </row>
    <row r="57" spans="1:22">
      <c r="A57">
        <v>2</v>
      </c>
      <c r="B57">
        <v>1024</v>
      </c>
      <c r="C57">
        <v>1</v>
      </c>
      <c r="D57">
        <v>16384</v>
      </c>
      <c r="E57">
        <v>64</v>
      </c>
      <c r="F57" t="s">
        <v>11</v>
      </c>
      <c r="G57">
        <v>25593183</v>
      </c>
      <c r="H57">
        <v>25592677</v>
      </c>
      <c r="I57">
        <v>11101359</v>
      </c>
      <c r="J57">
        <v>60678</v>
      </c>
      <c r="K57">
        <v>506</v>
      </c>
      <c r="L57">
        <v>52537</v>
      </c>
      <c r="M57">
        <v>30086</v>
      </c>
      <c r="N57">
        <v>25593183</v>
      </c>
      <c r="O57">
        <v>11153896</v>
      </c>
      <c r="P57">
        <v>90764</v>
      </c>
      <c r="Q57">
        <v>0</v>
      </c>
      <c r="R57">
        <v>4.7000000000000002E-3</v>
      </c>
      <c r="S57">
        <v>0.33150000000000002</v>
      </c>
      <c r="T57">
        <f t="shared" si="0"/>
        <v>1.0572670931943087</v>
      </c>
      <c r="U57" s="5">
        <f>(35+25+2.5+1.25+2.85+3.75+3.25)+0.1-1.25</f>
        <v>72.449999999999989</v>
      </c>
      <c r="V57">
        <f t="shared" si="1"/>
        <v>76.599000901927653</v>
      </c>
    </row>
    <row r="58" spans="1:22">
      <c r="A58">
        <v>2</v>
      </c>
      <c r="B58">
        <v>1024</v>
      </c>
      <c r="C58">
        <v>2</v>
      </c>
      <c r="D58">
        <v>8192</v>
      </c>
      <c r="E58">
        <v>64</v>
      </c>
      <c r="F58" t="s">
        <v>11</v>
      </c>
      <c r="G58">
        <v>25593183</v>
      </c>
      <c r="H58">
        <v>25592677</v>
      </c>
      <c r="I58">
        <v>11101442</v>
      </c>
      <c r="J58">
        <v>57090</v>
      </c>
      <c r="K58">
        <v>506</v>
      </c>
      <c r="L58">
        <v>52454</v>
      </c>
      <c r="M58">
        <v>33604</v>
      </c>
      <c r="N58">
        <v>25593183</v>
      </c>
      <c r="O58">
        <v>11153896</v>
      </c>
      <c r="P58">
        <v>90694</v>
      </c>
      <c r="Q58">
        <v>0</v>
      </c>
      <c r="R58">
        <v>4.7000000000000002E-3</v>
      </c>
      <c r="S58">
        <v>0.3705</v>
      </c>
      <c r="T58">
        <f t="shared" si="0"/>
        <v>1.0627589634317858</v>
      </c>
      <c r="U58" s="5">
        <f>(35+25+2.5+2.5+2.85+3.75+3.25)+0.1-1.25</f>
        <v>73.699999999999989</v>
      </c>
      <c r="V58">
        <f t="shared" si="1"/>
        <v>78.3253356049226</v>
      </c>
    </row>
    <row r="59" spans="1:22">
      <c r="A59">
        <v>2</v>
      </c>
      <c r="B59">
        <v>1024</v>
      </c>
      <c r="C59">
        <v>4</v>
      </c>
      <c r="D59">
        <v>4096</v>
      </c>
      <c r="E59">
        <v>64</v>
      </c>
      <c r="F59" t="s">
        <v>11</v>
      </c>
      <c r="G59">
        <v>25593183</v>
      </c>
      <c r="H59">
        <v>25592682</v>
      </c>
      <c r="I59">
        <v>11101328</v>
      </c>
      <c r="J59">
        <v>55796</v>
      </c>
      <c r="K59">
        <v>501</v>
      </c>
      <c r="L59">
        <v>52568</v>
      </c>
      <c r="M59">
        <v>35035</v>
      </c>
      <c r="N59">
        <v>25593183</v>
      </c>
      <c r="O59">
        <v>11153896</v>
      </c>
      <c r="P59">
        <v>90831</v>
      </c>
      <c r="Q59">
        <v>0</v>
      </c>
      <c r="R59">
        <v>4.7000000000000002E-3</v>
      </c>
      <c r="S59">
        <v>0.38569999999999999</v>
      </c>
      <c r="T59">
        <f t="shared" si="0"/>
        <v>1.064996105564517</v>
      </c>
      <c r="U59" s="5">
        <f>(35+25+2.5+5+2.85+3.75+3.25)+0.1-1.25</f>
        <v>76.199999999999989</v>
      </c>
      <c r="V59">
        <f t="shared" si="1"/>
        <v>81.15270324401618</v>
      </c>
    </row>
    <row r="60" spans="1:22">
      <c r="A60">
        <v>2</v>
      </c>
      <c r="B60">
        <v>1024</v>
      </c>
      <c r="C60">
        <v>8</v>
      </c>
      <c r="D60">
        <v>2048</v>
      </c>
      <c r="E60">
        <v>64</v>
      </c>
      <c r="F60" t="s">
        <v>11</v>
      </c>
      <c r="G60">
        <v>25593183</v>
      </c>
      <c r="H60">
        <v>25592682</v>
      </c>
      <c r="I60">
        <v>11101373</v>
      </c>
      <c r="J60">
        <v>54463</v>
      </c>
      <c r="K60">
        <v>501</v>
      </c>
      <c r="L60">
        <v>52523</v>
      </c>
      <c r="M60">
        <v>36281</v>
      </c>
      <c r="N60">
        <v>25593183</v>
      </c>
      <c r="O60">
        <v>11153896</v>
      </c>
      <c r="P60">
        <v>90744</v>
      </c>
      <c r="Q60">
        <v>0</v>
      </c>
      <c r="R60">
        <v>4.7000000000000002E-3</v>
      </c>
      <c r="S60">
        <v>0.39979999999999999</v>
      </c>
      <c r="T60">
        <f t="shared" si="0"/>
        <v>1.0669433967631146</v>
      </c>
      <c r="U60" s="5">
        <f>(35+25+2.5+10+2.85+3.75+3.25)+0.1-1.25</f>
        <v>81.199999999999989</v>
      </c>
      <c r="V60">
        <f t="shared" si="1"/>
        <v>86.635803817164884</v>
      </c>
    </row>
    <row r="61" spans="1:22">
      <c r="A61">
        <v>2</v>
      </c>
      <c r="B61">
        <v>1024</v>
      </c>
      <c r="C61" s="1" t="s">
        <v>6</v>
      </c>
      <c r="D61">
        <v>1</v>
      </c>
      <c r="E61">
        <v>64</v>
      </c>
      <c r="F61" t="s">
        <v>11</v>
      </c>
      <c r="G61">
        <v>25593183</v>
      </c>
      <c r="H61">
        <v>25592671</v>
      </c>
      <c r="I61">
        <v>11101366</v>
      </c>
      <c r="J61">
        <v>51381</v>
      </c>
      <c r="K61">
        <v>512</v>
      </c>
      <c r="L61">
        <v>52530</v>
      </c>
      <c r="M61">
        <v>39406</v>
      </c>
      <c r="N61">
        <v>25593183</v>
      </c>
      <c r="O61">
        <v>11153896</v>
      </c>
      <c r="P61">
        <v>90787</v>
      </c>
      <c r="Q61">
        <v>0</v>
      </c>
      <c r="R61">
        <v>4.7000000000000002E-3</v>
      </c>
      <c r="S61">
        <v>0.434</v>
      </c>
      <c r="T61">
        <f t="shared" si="0"/>
        <v>1.0718229880198957</v>
      </c>
      <c r="U61" s="5">
        <f>(35+25+2.5+20+2.85+3.75+3.25)+0.1-1.25</f>
        <v>91.199999999999989</v>
      </c>
      <c r="V61">
        <f t="shared" si="1"/>
        <v>97.750256507414477</v>
      </c>
    </row>
    <row r="62" spans="1:22">
      <c r="A62">
        <v>4</v>
      </c>
      <c r="B62">
        <v>512</v>
      </c>
      <c r="C62">
        <v>1</v>
      </c>
      <c r="D62">
        <v>16384</v>
      </c>
      <c r="E62">
        <v>64</v>
      </c>
      <c r="F62" t="s">
        <v>11</v>
      </c>
      <c r="G62">
        <v>25593183</v>
      </c>
      <c r="H62">
        <v>25592671</v>
      </c>
      <c r="I62">
        <v>11101768</v>
      </c>
      <c r="J62">
        <v>59935</v>
      </c>
      <c r="K62">
        <v>512</v>
      </c>
      <c r="L62">
        <v>52128</v>
      </c>
      <c r="M62">
        <v>30405</v>
      </c>
      <c r="N62">
        <v>25593183</v>
      </c>
      <c r="O62">
        <v>11153896</v>
      </c>
      <c r="P62">
        <v>90340</v>
      </c>
      <c r="Q62">
        <v>0</v>
      </c>
      <c r="R62">
        <v>4.7000000000000002E-3</v>
      </c>
      <c r="S62">
        <v>0.33660000000000001</v>
      </c>
      <c r="T62">
        <f t="shared" si="0"/>
        <v>1.0577675045733859</v>
      </c>
      <c r="U62" s="5">
        <f>(35+25+5+1.25+2.85+3.75+3.25)+0.1-1.25</f>
        <v>74.949999999999989</v>
      </c>
      <c r="V62">
        <f t="shared" si="1"/>
        <v>79.279674467775251</v>
      </c>
    </row>
    <row r="63" spans="1:22">
      <c r="A63">
        <v>4</v>
      </c>
      <c r="B63">
        <v>512</v>
      </c>
      <c r="C63">
        <v>2</v>
      </c>
      <c r="D63">
        <v>8192</v>
      </c>
      <c r="E63">
        <v>64</v>
      </c>
      <c r="F63" t="s">
        <v>11</v>
      </c>
      <c r="G63">
        <v>25593183</v>
      </c>
      <c r="H63">
        <v>25592676</v>
      </c>
      <c r="I63">
        <v>11101835</v>
      </c>
      <c r="J63">
        <v>56434</v>
      </c>
      <c r="K63">
        <v>507</v>
      </c>
      <c r="L63">
        <v>52061</v>
      </c>
      <c r="M63">
        <v>33795</v>
      </c>
      <c r="N63">
        <v>25593183</v>
      </c>
      <c r="O63">
        <v>11153896</v>
      </c>
      <c r="P63">
        <v>90229</v>
      </c>
      <c r="Q63">
        <v>0</v>
      </c>
      <c r="R63">
        <v>4.7000000000000002E-3</v>
      </c>
      <c r="S63">
        <v>0.3745</v>
      </c>
      <c r="T63">
        <f t="shared" si="0"/>
        <v>1.0630537817824379</v>
      </c>
      <c r="U63" s="5">
        <f>(35+25+5+2.5+2.85+3.75+3.25)+0.1-1.25</f>
        <v>76.199999999999989</v>
      </c>
      <c r="V63">
        <f t="shared" si="1"/>
        <v>81.004698171821758</v>
      </c>
    </row>
    <row r="64" spans="1:22">
      <c r="A64">
        <v>4</v>
      </c>
      <c r="B64">
        <v>512</v>
      </c>
      <c r="C64">
        <v>4</v>
      </c>
      <c r="D64">
        <v>4096</v>
      </c>
      <c r="E64">
        <v>64</v>
      </c>
      <c r="F64" t="s">
        <v>11</v>
      </c>
      <c r="G64">
        <v>25593183</v>
      </c>
      <c r="H64">
        <v>25592666</v>
      </c>
      <c r="I64">
        <v>11101764</v>
      </c>
      <c r="J64">
        <v>54835</v>
      </c>
      <c r="K64">
        <v>517</v>
      </c>
      <c r="L64">
        <v>52132</v>
      </c>
      <c r="M64">
        <v>35504</v>
      </c>
      <c r="N64">
        <v>25593183</v>
      </c>
      <c r="O64">
        <v>11153896</v>
      </c>
      <c r="P64">
        <v>90339</v>
      </c>
      <c r="Q64">
        <v>0</v>
      </c>
      <c r="R64">
        <v>4.7000000000000002E-3</v>
      </c>
      <c r="S64">
        <v>0.39300000000000002</v>
      </c>
      <c r="T64">
        <f t="shared" si="0"/>
        <v>1.0657302233958159</v>
      </c>
      <c r="U64" s="5">
        <f>(35+25+5+5+2.85+3.75+3.25)+0.1-1.25</f>
        <v>78.699999999999989</v>
      </c>
      <c r="V64">
        <f t="shared" si="1"/>
        <v>83.872968581250703</v>
      </c>
    </row>
    <row r="65" spans="1:22">
      <c r="A65">
        <v>4</v>
      </c>
      <c r="B65">
        <v>512</v>
      </c>
      <c r="C65">
        <v>8</v>
      </c>
      <c r="D65">
        <v>2048</v>
      </c>
      <c r="E65">
        <v>64</v>
      </c>
      <c r="F65" t="s">
        <v>11</v>
      </c>
      <c r="G65">
        <v>25593183</v>
      </c>
      <c r="H65">
        <v>25592667</v>
      </c>
      <c r="I65">
        <v>11101766</v>
      </c>
      <c r="J65">
        <v>53719</v>
      </c>
      <c r="K65">
        <v>516</v>
      </c>
      <c r="L65">
        <v>52130</v>
      </c>
      <c r="M65">
        <v>36596</v>
      </c>
      <c r="N65">
        <v>25593183</v>
      </c>
      <c r="O65">
        <v>11153896</v>
      </c>
      <c r="P65">
        <v>90315</v>
      </c>
      <c r="Q65">
        <v>0</v>
      </c>
      <c r="R65">
        <v>4.7000000000000002E-3</v>
      </c>
      <c r="S65">
        <v>0.4052</v>
      </c>
      <c r="T65">
        <f t="shared" si="0"/>
        <v>1.0674375702311041</v>
      </c>
      <c r="U65" s="5">
        <f>(35+25+5+10+2.85+3.75+3.25)+0.1-1.25</f>
        <v>83.699999999999989</v>
      </c>
      <c r="V65">
        <f t="shared" si="1"/>
        <v>89.344524628343393</v>
      </c>
    </row>
    <row r="66" spans="1:22">
      <c r="A66">
        <v>4</v>
      </c>
      <c r="B66">
        <v>512</v>
      </c>
      <c r="C66" s="1" t="s">
        <v>6</v>
      </c>
      <c r="D66">
        <v>1</v>
      </c>
      <c r="E66">
        <v>64</v>
      </c>
      <c r="F66" t="s">
        <v>11</v>
      </c>
      <c r="G66">
        <v>25593183</v>
      </c>
      <c r="H66">
        <v>25592672</v>
      </c>
      <c r="I66">
        <v>11101840</v>
      </c>
      <c r="J66">
        <v>50869</v>
      </c>
      <c r="K66">
        <v>511</v>
      </c>
      <c r="L66">
        <v>52056</v>
      </c>
      <c r="M66">
        <v>39345</v>
      </c>
      <c r="N66">
        <v>25593183</v>
      </c>
      <c r="O66">
        <v>11153896</v>
      </c>
      <c r="P66">
        <v>90214</v>
      </c>
      <c r="Q66">
        <v>0</v>
      </c>
      <c r="R66">
        <v>4.7000000000000002E-3</v>
      </c>
      <c r="S66">
        <v>0.43609999999999999</v>
      </c>
      <c r="T66">
        <f t="shared" ref="T66:T129" si="2">(1+5*(Q66*(N66/G66)+ R66*(O66/G66)) + 40*(S66*(P66/G66)))</f>
        <v>1.0717304124305289</v>
      </c>
      <c r="U66" s="5">
        <f>(35+25+5+20+2.85+3.75+3.25)+0.1-1.25</f>
        <v>93.699999999999989</v>
      </c>
      <c r="V66">
        <f t="shared" si="1"/>
        <v>100.42113964474055</v>
      </c>
    </row>
    <row r="67" spans="1:22">
      <c r="A67">
        <v>8</v>
      </c>
      <c r="B67">
        <v>256</v>
      </c>
      <c r="C67">
        <v>1</v>
      </c>
      <c r="D67">
        <v>16384</v>
      </c>
      <c r="E67">
        <v>64</v>
      </c>
      <c r="F67" t="s">
        <v>11</v>
      </c>
      <c r="G67">
        <v>25593183</v>
      </c>
      <c r="H67">
        <v>25592661</v>
      </c>
      <c r="I67">
        <v>11101927</v>
      </c>
      <c r="J67">
        <v>59503</v>
      </c>
      <c r="K67">
        <v>522</v>
      </c>
      <c r="L67">
        <v>51969</v>
      </c>
      <c r="M67">
        <v>30607</v>
      </c>
      <c r="N67">
        <v>25593183</v>
      </c>
      <c r="O67">
        <v>11153896</v>
      </c>
      <c r="P67">
        <v>90110</v>
      </c>
      <c r="Q67">
        <v>0</v>
      </c>
      <c r="R67">
        <v>4.7000000000000002E-3</v>
      </c>
      <c r="S67">
        <v>0.3397</v>
      </c>
      <c r="T67">
        <f t="shared" si="2"/>
        <v>1.0580830932987115</v>
      </c>
      <c r="U67" s="5">
        <f>(35+25+10+1.25+2.85+3.75+3.25)+0.1-1.25</f>
        <v>79.949999999999989</v>
      </c>
      <c r="V67">
        <f t="shared" ref="V67:V130" si="3">(U67*T67)</f>
        <v>84.593743309231968</v>
      </c>
    </row>
    <row r="68" spans="1:22">
      <c r="A68">
        <v>8</v>
      </c>
      <c r="B68">
        <v>256</v>
      </c>
      <c r="C68">
        <v>2</v>
      </c>
      <c r="D68">
        <v>8192</v>
      </c>
      <c r="E68">
        <v>64</v>
      </c>
      <c r="F68" t="s">
        <v>11</v>
      </c>
      <c r="G68">
        <v>25593183</v>
      </c>
      <c r="H68">
        <v>25592666</v>
      </c>
      <c r="I68">
        <v>11101880</v>
      </c>
      <c r="J68">
        <v>56230</v>
      </c>
      <c r="K68">
        <v>517</v>
      </c>
      <c r="L68">
        <v>52016</v>
      </c>
      <c r="M68">
        <v>33936</v>
      </c>
      <c r="N68">
        <v>25593183</v>
      </c>
      <c r="O68">
        <v>11153896</v>
      </c>
      <c r="P68">
        <v>90166</v>
      </c>
      <c r="Q68">
        <v>0</v>
      </c>
      <c r="R68">
        <v>4.7000000000000002E-3</v>
      </c>
      <c r="S68">
        <v>0.37640000000000001</v>
      </c>
      <c r="T68">
        <f t="shared" si="2"/>
        <v>1.0632846587311942</v>
      </c>
      <c r="U68" s="5">
        <f>(35+25+10+2.5+2.85+3.75+3.25)+0.1-1.25</f>
        <v>81.199999999999989</v>
      </c>
      <c r="V68">
        <f t="shared" si="3"/>
        <v>86.338714288972952</v>
      </c>
    </row>
    <row r="69" spans="1:22">
      <c r="A69">
        <v>8</v>
      </c>
      <c r="B69">
        <v>256</v>
      </c>
      <c r="C69">
        <v>4</v>
      </c>
      <c r="D69">
        <v>4096</v>
      </c>
      <c r="E69">
        <v>64</v>
      </c>
      <c r="F69" t="s">
        <v>11</v>
      </c>
      <c r="G69">
        <v>25593183</v>
      </c>
      <c r="H69">
        <v>25592668</v>
      </c>
      <c r="I69">
        <v>11101920</v>
      </c>
      <c r="J69">
        <v>54611</v>
      </c>
      <c r="K69">
        <v>515</v>
      </c>
      <c r="L69">
        <v>51976</v>
      </c>
      <c r="M69">
        <v>35517</v>
      </c>
      <c r="N69">
        <v>25593183</v>
      </c>
      <c r="O69">
        <v>11153896</v>
      </c>
      <c r="P69">
        <v>90128</v>
      </c>
      <c r="Q69">
        <v>0</v>
      </c>
      <c r="R69">
        <v>4.7000000000000002E-3</v>
      </c>
      <c r="S69">
        <v>0.39410000000000001</v>
      </c>
      <c r="T69">
        <f t="shared" si="2"/>
        <v>1.0657555704579613</v>
      </c>
      <c r="U69" s="5">
        <f>(35+25+10+5+2.85+3.75+3.25)+0.1-1.25</f>
        <v>83.699999999999989</v>
      </c>
      <c r="V69">
        <f t="shared" si="3"/>
        <v>89.203741247331351</v>
      </c>
    </row>
    <row r="70" spans="1:22">
      <c r="A70">
        <v>8</v>
      </c>
      <c r="B70">
        <v>256</v>
      </c>
      <c r="C70">
        <v>8</v>
      </c>
      <c r="D70">
        <v>2048</v>
      </c>
      <c r="E70">
        <v>64</v>
      </c>
      <c r="F70" t="s">
        <v>11</v>
      </c>
      <c r="G70">
        <v>25593183</v>
      </c>
      <c r="H70">
        <v>25592659</v>
      </c>
      <c r="I70">
        <v>11101890</v>
      </c>
      <c r="J70">
        <v>53120</v>
      </c>
      <c r="K70">
        <v>524</v>
      </c>
      <c r="L70">
        <v>52006</v>
      </c>
      <c r="M70">
        <v>37061</v>
      </c>
      <c r="N70">
        <v>25593183</v>
      </c>
      <c r="O70">
        <v>11153896</v>
      </c>
      <c r="P70">
        <v>90181</v>
      </c>
      <c r="Q70">
        <v>0</v>
      </c>
      <c r="R70">
        <v>4.7000000000000002E-3</v>
      </c>
      <c r="S70">
        <v>0.41099999999999998</v>
      </c>
      <c r="T70">
        <f t="shared" si="2"/>
        <v>1.0681701918827369</v>
      </c>
      <c r="U70" s="5">
        <f>(35+25+10+10+2.85+3.75+3.25)+0.1-1.25</f>
        <v>88.699999999999989</v>
      </c>
      <c r="V70">
        <f t="shared" si="3"/>
        <v>94.746696019998751</v>
      </c>
    </row>
    <row r="71" spans="1:22">
      <c r="A71">
        <v>8</v>
      </c>
      <c r="B71">
        <v>256</v>
      </c>
      <c r="C71" s="1" t="s">
        <v>6</v>
      </c>
      <c r="D71">
        <v>1</v>
      </c>
      <c r="E71">
        <v>64</v>
      </c>
      <c r="F71" t="s">
        <v>11</v>
      </c>
      <c r="G71">
        <v>25593183</v>
      </c>
      <c r="H71">
        <v>25592654</v>
      </c>
      <c r="I71">
        <v>11101936</v>
      </c>
      <c r="J71">
        <v>50896</v>
      </c>
      <c r="K71">
        <v>529</v>
      </c>
      <c r="L71">
        <v>51960</v>
      </c>
      <c r="M71">
        <v>39253</v>
      </c>
      <c r="N71">
        <v>25593183</v>
      </c>
      <c r="O71">
        <v>11153896</v>
      </c>
      <c r="P71">
        <v>90149</v>
      </c>
      <c r="Q71">
        <v>0</v>
      </c>
      <c r="R71">
        <v>4.7000000000000002E-3</v>
      </c>
      <c r="S71">
        <v>0.43540000000000001</v>
      </c>
      <c r="T71">
        <f t="shared" si="2"/>
        <v>1.0715874824948504</v>
      </c>
      <c r="U71" s="5">
        <f>(35+25+10+20+2.85+3.75+3.25)+0.1-1.25</f>
        <v>98.699999999999989</v>
      </c>
      <c r="V71">
        <f t="shared" si="3"/>
        <v>105.76568452224171</v>
      </c>
    </row>
    <row r="72" spans="1:22">
      <c r="A72" s="1" t="s">
        <v>5</v>
      </c>
      <c r="B72">
        <v>1</v>
      </c>
      <c r="C72">
        <v>1</v>
      </c>
      <c r="D72">
        <v>16384</v>
      </c>
      <c r="E72">
        <v>64</v>
      </c>
      <c r="F72" t="s">
        <v>11</v>
      </c>
      <c r="G72">
        <v>25593183</v>
      </c>
      <c r="H72">
        <v>25592665</v>
      </c>
      <c r="I72">
        <v>11101982</v>
      </c>
      <c r="J72">
        <v>59314</v>
      </c>
      <c r="K72">
        <v>518</v>
      </c>
      <c r="L72">
        <v>51914</v>
      </c>
      <c r="M72">
        <v>30738</v>
      </c>
      <c r="N72">
        <v>25593183</v>
      </c>
      <c r="O72">
        <v>11153896</v>
      </c>
      <c r="P72">
        <v>90052</v>
      </c>
      <c r="Q72">
        <v>0</v>
      </c>
      <c r="R72">
        <v>4.7000000000000002E-3</v>
      </c>
      <c r="S72">
        <v>0.34129999999999999</v>
      </c>
      <c r="T72">
        <f t="shared" si="2"/>
        <v>1.0582774897518608</v>
      </c>
      <c r="U72" s="5">
        <f>(35+25+20+1.25+2.85+3.75+3.25)+0.1-1.25</f>
        <v>89.949999999999989</v>
      </c>
      <c r="V72">
        <f t="shared" si="3"/>
        <v>95.192060203179864</v>
      </c>
    </row>
    <row r="73" spans="1:22">
      <c r="A73" s="2" t="s">
        <v>5</v>
      </c>
      <c r="B73">
        <v>1</v>
      </c>
      <c r="C73">
        <v>2</v>
      </c>
      <c r="D73">
        <v>8192</v>
      </c>
      <c r="E73">
        <v>64</v>
      </c>
      <c r="F73" t="s">
        <v>11</v>
      </c>
      <c r="G73">
        <v>25593183</v>
      </c>
      <c r="H73">
        <v>25592658</v>
      </c>
      <c r="I73">
        <v>11101963</v>
      </c>
      <c r="J73">
        <v>56201</v>
      </c>
      <c r="K73">
        <v>525</v>
      </c>
      <c r="L73">
        <v>51933</v>
      </c>
      <c r="M73">
        <v>33894</v>
      </c>
      <c r="N73">
        <v>25593183</v>
      </c>
      <c r="O73">
        <v>11153896</v>
      </c>
      <c r="P73">
        <v>90095</v>
      </c>
      <c r="Q73">
        <v>0</v>
      </c>
      <c r="R73">
        <v>4.7000000000000002E-3</v>
      </c>
      <c r="S73">
        <v>0.37619999999999998</v>
      </c>
      <c r="T73">
        <f t="shared" si="2"/>
        <v>1.063214728547051</v>
      </c>
      <c r="U73" s="5">
        <f>(35+25+20+2.5+2.85+3.75+3.25)+0.1-1.25</f>
        <v>91.199999999999989</v>
      </c>
      <c r="V73">
        <f t="shared" si="3"/>
        <v>96.96518324349104</v>
      </c>
    </row>
    <row r="74" spans="1:22">
      <c r="A74" s="2" t="s">
        <v>5</v>
      </c>
      <c r="B74">
        <v>1</v>
      </c>
      <c r="C74">
        <v>4</v>
      </c>
      <c r="D74">
        <v>4096</v>
      </c>
      <c r="E74">
        <v>64</v>
      </c>
      <c r="F74" t="s">
        <v>11</v>
      </c>
      <c r="G74">
        <v>25593183</v>
      </c>
      <c r="H74">
        <v>25592651</v>
      </c>
      <c r="I74">
        <v>11101948</v>
      </c>
      <c r="J74">
        <v>54096</v>
      </c>
      <c r="K74">
        <v>532</v>
      </c>
      <c r="L74">
        <v>51948</v>
      </c>
      <c r="M74">
        <v>36017</v>
      </c>
      <c r="N74">
        <v>25593183</v>
      </c>
      <c r="O74">
        <v>11153896</v>
      </c>
      <c r="P74">
        <v>90113</v>
      </c>
      <c r="Q74">
        <v>0</v>
      </c>
      <c r="R74">
        <v>4.7000000000000002E-3</v>
      </c>
      <c r="S74">
        <v>0.3997</v>
      </c>
      <c r="T74">
        <f t="shared" si="2"/>
        <v>1.0665350300507757</v>
      </c>
      <c r="U74" s="5">
        <f>(35+25+20+5+2.85+3.75+3.25)+0.1-1.25</f>
        <v>93.699999999999989</v>
      </c>
      <c r="V74">
        <f t="shared" si="3"/>
        <v>99.934332315757672</v>
      </c>
    </row>
    <row r="75" spans="1:22">
      <c r="A75" s="2" t="s">
        <v>5</v>
      </c>
      <c r="B75">
        <v>1</v>
      </c>
      <c r="C75">
        <v>8</v>
      </c>
      <c r="D75">
        <v>2048</v>
      </c>
      <c r="E75">
        <v>64</v>
      </c>
      <c r="F75" t="s">
        <v>11</v>
      </c>
      <c r="G75">
        <v>25593183</v>
      </c>
      <c r="H75">
        <v>25592660</v>
      </c>
      <c r="I75">
        <v>11101994</v>
      </c>
      <c r="J75">
        <v>52591</v>
      </c>
      <c r="K75">
        <v>523</v>
      </c>
      <c r="L75">
        <v>51902</v>
      </c>
      <c r="M75">
        <v>37454</v>
      </c>
      <c r="N75">
        <v>25593183</v>
      </c>
      <c r="O75">
        <v>11153896</v>
      </c>
      <c r="P75">
        <v>90045</v>
      </c>
      <c r="Q75">
        <v>0</v>
      </c>
      <c r="R75">
        <v>4.7000000000000002E-3</v>
      </c>
      <c r="S75">
        <v>0.41589999999999999</v>
      </c>
      <c r="T75">
        <f t="shared" si="2"/>
        <v>1.068772421781222</v>
      </c>
      <c r="U75" s="5">
        <f>(35+25+20+10+2.85+3.75+3.25)+0.1-1.25</f>
        <v>98.699999999999989</v>
      </c>
      <c r="V75">
        <f t="shared" si="3"/>
        <v>105.4878380298066</v>
      </c>
    </row>
    <row r="76" spans="1:22">
      <c r="A76" s="2" t="s">
        <v>5</v>
      </c>
      <c r="B76">
        <v>1</v>
      </c>
      <c r="C76" s="1" t="s">
        <v>6</v>
      </c>
      <c r="D76">
        <v>1</v>
      </c>
      <c r="E76">
        <v>64</v>
      </c>
      <c r="F76" t="s">
        <v>11</v>
      </c>
      <c r="G76">
        <v>25593183</v>
      </c>
      <c r="H76">
        <v>25592656</v>
      </c>
      <c r="I76">
        <v>11101946</v>
      </c>
      <c r="J76">
        <v>50888</v>
      </c>
      <c r="K76">
        <v>527</v>
      </c>
      <c r="L76">
        <v>51950</v>
      </c>
      <c r="M76">
        <v>39204</v>
      </c>
      <c r="N76">
        <v>25593183</v>
      </c>
      <c r="O76">
        <v>11153896</v>
      </c>
      <c r="P76">
        <v>90092</v>
      </c>
      <c r="Q76">
        <v>0</v>
      </c>
      <c r="R76">
        <v>4.7000000000000002E-3</v>
      </c>
      <c r="S76">
        <v>0.43519999999999998</v>
      </c>
      <c r="T76">
        <f t="shared" si="2"/>
        <v>1.0715205331044599</v>
      </c>
      <c r="U76" s="5">
        <f>(35+25+20+20+2.85+3.75+3.25)+0.1-1.25</f>
        <v>108.69999999999999</v>
      </c>
      <c r="V76">
        <f t="shared" si="3"/>
        <v>116.47428194845479</v>
      </c>
    </row>
    <row r="77" spans="1:22">
      <c r="A77">
        <v>1</v>
      </c>
      <c r="B77">
        <v>4096</v>
      </c>
      <c r="C77">
        <v>1</v>
      </c>
      <c r="D77">
        <v>32768</v>
      </c>
      <c r="E77">
        <v>32</v>
      </c>
      <c r="F77" t="s">
        <v>11</v>
      </c>
      <c r="G77">
        <v>25593183</v>
      </c>
      <c r="H77">
        <v>25592331</v>
      </c>
      <c r="I77">
        <v>11045874</v>
      </c>
      <c r="J77">
        <v>126447</v>
      </c>
      <c r="K77">
        <v>852</v>
      </c>
      <c r="L77">
        <v>108022</v>
      </c>
      <c r="M77">
        <v>58650</v>
      </c>
      <c r="N77">
        <v>25593183</v>
      </c>
      <c r="O77">
        <v>11153896</v>
      </c>
      <c r="P77">
        <v>185097</v>
      </c>
      <c r="Q77">
        <v>0</v>
      </c>
      <c r="R77">
        <v>9.7000000000000003E-3</v>
      </c>
      <c r="S77">
        <v>0.31690000000000002</v>
      </c>
      <c r="T77">
        <f t="shared" si="2"/>
        <v>1.1128133819072055</v>
      </c>
      <c r="U77" s="5">
        <f>(25+15+1.25+1.25+2.85+3.75+3.25)+0.1-1.25</f>
        <v>51.2</v>
      </c>
      <c r="V77">
        <f t="shared" si="3"/>
        <v>56.976045153648926</v>
      </c>
    </row>
    <row r="78" spans="1:22">
      <c r="A78">
        <v>1</v>
      </c>
      <c r="B78">
        <v>4096</v>
      </c>
      <c r="C78">
        <v>2</v>
      </c>
      <c r="D78">
        <v>16384</v>
      </c>
      <c r="E78">
        <v>32</v>
      </c>
      <c r="F78" t="s">
        <v>11</v>
      </c>
      <c r="G78">
        <v>25593183</v>
      </c>
      <c r="H78">
        <v>25592331</v>
      </c>
      <c r="I78">
        <v>11045874</v>
      </c>
      <c r="J78">
        <v>118672</v>
      </c>
      <c r="K78">
        <v>852</v>
      </c>
      <c r="L78">
        <v>108022</v>
      </c>
      <c r="M78">
        <v>66425</v>
      </c>
      <c r="N78">
        <v>25593183</v>
      </c>
      <c r="O78">
        <v>11153896</v>
      </c>
      <c r="P78">
        <v>185097</v>
      </c>
      <c r="Q78">
        <v>0</v>
      </c>
      <c r="R78">
        <v>9.7000000000000003E-3</v>
      </c>
      <c r="S78">
        <v>0.3589</v>
      </c>
      <c r="T78">
        <f t="shared" si="2"/>
        <v>1.124963608004522</v>
      </c>
      <c r="U78" s="5">
        <f>(25+15+1.25+2.5+2.85+3.75+3.25)+0.1-1.25</f>
        <v>52.45</v>
      </c>
      <c r="V78">
        <f t="shared" si="3"/>
        <v>59.004341239837181</v>
      </c>
    </row>
    <row r="79" spans="1:22">
      <c r="A79">
        <v>1</v>
      </c>
      <c r="B79">
        <v>4096</v>
      </c>
      <c r="C79">
        <v>4</v>
      </c>
      <c r="D79">
        <v>8192</v>
      </c>
      <c r="E79">
        <v>32</v>
      </c>
      <c r="F79" t="s">
        <v>11</v>
      </c>
      <c r="G79">
        <v>25593183</v>
      </c>
      <c r="H79">
        <v>25592331</v>
      </c>
      <c r="I79">
        <v>11045874</v>
      </c>
      <c r="J79">
        <v>103111</v>
      </c>
      <c r="K79">
        <v>852</v>
      </c>
      <c r="L79">
        <v>108022</v>
      </c>
      <c r="M79">
        <v>81986</v>
      </c>
      <c r="N79">
        <v>25593183</v>
      </c>
      <c r="O79">
        <v>11153896</v>
      </c>
      <c r="P79">
        <v>185097</v>
      </c>
      <c r="Q79">
        <v>0</v>
      </c>
      <c r="R79">
        <v>9.7000000000000003E-3</v>
      </c>
      <c r="S79">
        <v>0.44290000000000002</v>
      </c>
      <c r="T79">
        <f t="shared" si="2"/>
        <v>1.1492640601991553</v>
      </c>
      <c r="U79" s="5">
        <f>(25+15+1.25+5+2.85+3.75+3.25)+0.1-1.25</f>
        <v>54.95</v>
      </c>
      <c r="V79">
        <f t="shared" si="3"/>
        <v>63.152060107943583</v>
      </c>
    </row>
    <row r="80" spans="1:22">
      <c r="A80">
        <v>1</v>
      </c>
      <c r="B80">
        <v>4096</v>
      </c>
      <c r="C80">
        <v>8</v>
      </c>
      <c r="D80">
        <v>4096</v>
      </c>
      <c r="E80">
        <v>32</v>
      </c>
      <c r="F80" t="s">
        <v>11</v>
      </c>
      <c r="G80">
        <v>25593183</v>
      </c>
      <c r="H80">
        <v>25592331</v>
      </c>
      <c r="I80">
        <v>11045874</v>
      </c>
      <c r="J80">
        <v>101595</v>
      </c>
      <c r="K80">
        <v>852</v>
      </c>
      <c r="L80">
        <v>108022</v>
      </c>
      <c r="M80">
        <v>83502</v>
      </c>
      <c r="N80">
        <v>25593183</v>
      </c>
      <c r="O80">
        <v>11153896</v>
      </c>
      <c r="P80">
        <v>185097</v>
      </c>
      <c r="Q80">
        <v>0</v>
      </c>
      <c r="R80">
        <v>9.7000000000000003E-3</v>
      </c>
      <c r="S80">
        <v>0.4511</v>
      </c>
      <c r="T80">
        <f t="shared" si="2"/>
        <v>1.1516362471991075</v>
      </c>
      <c r="U80" s="5">
        <f>(25+15+1.25+10+2.85+3.75+3.25)+0.1-1.25</f>
        <v>59.95</v>
      </c>
      <c r="V80">
        <f t="shared" si="3"/>
        <v>69.040593019586495</v>
      </c>
    </row>
    <row r="81" spans="1:22">
      <c r="A81">
        <v>1</v>
      </c>
      <c r="B81">
        <v>4096</v>
      </c>
      <c r="C81" s="1" t="s">
        <v>8</v>
      </c>
      <c r="D81">
        <v>1</v>
      </c>
      <c r="E81">
        <v>32</v>
      </c>
      <c r="F81" t="s">
        <v>11</v>
      </c>
      <c r="G81">
        <v>25593183</v>
      </c>
      <c r="H81">
        <v>25592331</v>
      </c>
      <c r="I81">
        <v>11045874</v>
      </c>
      <c r="J81">
        <v>101594</v>
      </c>
      <c r="K81">
        <v>852</v>
      </c>
      <c r="L81">
        <v>108022</v>
      </c>
      <c r="M81">
        <v>83503</v>
      </c>
      <c r="N81">
        <v>25593183</v>
      </c>
      <c r="O81">
        <v>11153896</v>
      </c>
      <c r="P81">
        <v>185097</v>
      </c>
      <c r="Q81">
        <v>0</v>
      </c>
      <c r="R81">
        <v>9.7000000000000003E-3</v>
      </c>
      <c r="S81">
        <v>0.4511</v>
      </c>
      <c r="T81">
        <f t="shared" si="2"/>
        <v>1.1516362471991075</v>
      </c>
      <c r="U81" s="5">
        <f>(25+15+1.25+20+2.85+3.75+3.25)+0.1-1.25</f>
        <v>69.949999999999989</v>
      </c>
      <c r="V81">
        <f t="shared" si="3"/>
        <v>80.556955491577554</v>
      </c>
    </row>
    <row r="82" spans="1:22">
      <c r="A82">
        <v>2</v>
      </c>
      <c r="B82">
        <v>2048</v>
      </c>
      <c r="C82" s="3">
        <v>1</v>
      </c>
      <c r="D82">
        <v>32768</v>
      </c>
      <c r="E82">
        <v>32</v>
      </c>
      <c r="F82" t="s">
        <v>11</v>
      </c>
      <c r="G82">
        <v>25593183</v>
      </c>
      <c r="H82">
        <v>25592331</v>
      </c>
      <c r="I82">
        <v>11047634</v>
      </c>
      <c r="J82">
        <v>123673</v>
      </c>
      <c r="K82">
        <v>852</v>
      </c>
      <c r="L82">
        <v>106262</v>
      </c>
      <c r="M82">
        <v>58666</v>
      </c>
      <c r="N82">
        <v>25593183</v>
      </c>
      <c r="O82">
        <v>11153896</v>
      </c>
      <c r="P82">
        <v>182339</v>
      </c>
      <c r="Q82">
        <v>0</v>
      </c>
      <c r="R82">
        <v>9.4999999999999998E-3</v>
      </c>
      <c r="S82">
        <v>0.32169999999999999</v>
      </c>
      <c r="T82">
        <f t="shared" si="2"/>
        <v>1.1123794688609072</v>
      </c>
      <c r="U82" s="5">
        <f>(25+15+2.5+1.25+2.85+3.75+3.25)+0.1-1.25</f>
        <v>52.45</v>
      </c>
      <c r="V82">
        <f t="shared" si="3"/>
        <v>58.344303141754587</v>
      </c>
    </row>
    <row r="83" spans="1:22">
      <c r="A83">
        <v>2</v>
      </c>
      <c r="B83">
        <v>2048</v>
      </c>
      <c r="C83" s="3">
        <v>2</v>
      </c>
      <c r="D83">
        <v>16384</v>
      </c>
      <c r="E83">
        <v>32</v>
      </c>
      <c r="F83" t="s">
        <v>11</v>
      </c>
      <c r="G83">
        <v>25593183</v>
      </c>
      <c r="H83">
        <v>25592331</v>
      </c>
      <c r="I83">
        <v>11047634</v>
      </c>
      <c r="J83">
        <v>115912</v>
      </c>
      <c r="K83">
        <v>852</v>
      </c>
      <c r="L83">
        <v>106262</v>
      </c>
      <c r="M83">
        <v>66427</v>
      </c>
      <c r="N83">
        <v>25593183</v>
      </c>
      <c r="O83">
        <v>11153896</v>
      </c>
      <c r="P83">
        <v>182339</v>
      </c>
      <c r="Q83">
        <v>0</v>
      </c>
      <c r="R83">
        <v>9.4999999999999998E-3</v>
      </c>
      <c r="S83">
        <v>0.36430000000000001</v>
      </c>
      <c r="T83">
        <f t="shared" si="2"/>
        <v>1.1245196413435563</v>
      </c>
      <c r="U83" s="5">
        <f>(25+15+2.5+2.5+2.85+3.75+3.25)+0.1-1.25</f>
        <v>53.7</v>
      </c>
      <c r="V83">
        <f t="shared" si="3"/>
        <v>60.386704740148978</v>
      </c>
    </row>
    <row r="84" spans="1:22">
      <c r="A84">
        <v>2</v>
      </c>
      <c r="B84">
        <v>2048</v>
      </c>
      <c r="C84" s="3">
        <v>4</v>
      </c>
      <c r="D84">
        <v>8192</v>
      </c>
      <c r="E84">
        <v>32</v>
      </c>
      <c r="F84" t="s">
        <v>11</v>
      </c>
      <c r="G84">
        <v>25593183</v>
      </c>
      <c r="H84">
        <v>25592331</v>
      </c>
      <c r="I84">
        <v>11047634</v>
      </c>
      <c r="J84">
        <v>100348</v>
      </c>
      <c r="K84">
        <v>852</v>
      </c>
      <c r="L84">
        <v>106262</v>
      </c>
      <c r="M84">
        <v>81991</v>
      </c>
      <c r="N84">
        <v>25593183</v>
      </c>
      <c r="O84">
        <v>11153896</v>
      </c>
      <c r="P84">
        <v>182339</v>
      </c>
      <c r="Q84">
        <v>0</v>
      </c>
      <c r="R84">
        <v>9.4999999999999998E-3</v>
      </c>
      <c r="S84">
        <v>0.44969999999999999</v>
      </c>
      <c r="T84">
        <f t="shared" si="2"/>
        <v>1.1488569824237962</v>
      </c>
      <c r="U84" s="5">
        <f>(25+15+2.5+5+2.85+3.75+3.25)+0.1-1.25</f>
        <v>56.2</v>
      </c>
      <c r="V84">
        <f t="shared" si="3"/>
        <v>64.565762412217353</v>
      </c>
    </row>
    <row r="85" spans="1:22">
      <c r="A85">
        <v>2</v>
      </c>
      <c r="B85">
        <v>2048</v>
      </c>
      <c r="C85" s="3">
        <v>8</v>
      </c>
      <c r="D85">
        <v>4096</v>
      </c>
      <c r="E85">
        <v>32</v>
      </c>
      <c r="F85" t="s">
        <v>11</v>
      </c>
      <c r="G85">
        <v>25593183</v>
      </c>
      <c r="H85">
        <v>25592331</v>
      </c>
      <c r="I85">
        <v>11047634</v>
      </c>
      <c r="J85">
        <v>98836</v>
      </c>
      <c r="K85">
        <v>852</v>
      </c>
      <c r="L85">
        <v>106262</v>
      </c>
      <c r="M85">
        <v>83503</v>
      </c>
      <c r="N85">
        <v>25593183</v>
      </c>
      <c r="O85">
        <v>11153896</v>
      </c>
      <c r="P85">
        <v>182339</v>
      </c>
      <c r="Q85">
        <v>0</v>
      </c>
      <c r="R85">
        <v>9.4999999999999998E-3</v>
      </c>
      <c r="S85">
        <v>0.45800000000000002</v>
      </c>
      <c r="T85">
        <f t="shared" si="2"/>
        <v>1.1512223211938899</v>
      </c>
      <c r="U85" s="5">
        <f>(25+15+2.5+10+2.85+3.75+3.25)+0.1-1.25</f>
        <v>61.2</v>
      </c>
      <c r="V85">
        <f t="shared" si="3"/>
        <v>70.454806057066065</v>
      </c>
    </row>
    <row r="86" spans="1:22">
      <c r="A86">
        <v>2</v>
      </c>
      <c r="B86">
        <v>2048</v>
      </c>
      <c r="C86" s="1" t="s">
        <v>8</v>
      </c>
      <c r="D86">
        <v>1</v>
      </c>
      <c r="E86">
        <v>32</v>
      </c>
      <c r="F86" t="s">
        <v>11</v>
      </c>
      <c r="G86">
        <v>25593183</v>
      </c>
      <c r="H86">
        <v>25592331</v>
      </c>
      <c r="I86">
        <v>11047634</v>
      </c>
      <c r="J86">
        <v>98836</v>
      </c>
      <c r="K86">
        <v>852</v>
      </c>
      <c r="L86">
        <v>106262</v>
      </c>
      <c r="M86">
        <v>83503</v>
      </c>
      <c r="N86">
        <v>25593183</v>
      </c>
      <c r="O86">
        <v>11153896</v>
      </c>
      <c r="P86">
        <v>182339</v>
      </c>
      <c r="Q86">
        <v>0</v>
      </c>
      <c r="R86">
        <v>9.4999999999999998E-3</v>
      </c>
      <c r="S86">
        <v>0.45800000000000002</v>
      </c>
      <c r="T86">
        <f t="shared" si="2"/>
        <v>1.1512223211938899</v>
      </c>
      <c r="U86" s="5">
        <f>(25+15+2.5+20+2.85+3.75+3.25)+0.1-1.25</f>
        <v>71.199999999999989</v>
      </c>
      <c r="V86">
        <f t="shared" si="3"/>
        <v>81.967029269004954</v>
      </c>
    </row>
    <row r="87" spans="1:22">
      <c r="A87">
        <v>4</v>
      </c>
      <c r="B87">
        <v>1024</v>
      </c>
      <c r="C87" s="3">
        <v>1</v>
      </c>
      <c r="D87">
        <v>32768</v>
      </c>
      <c r="E87">
        <v>32</v>
      </c>
      <c r="F87" t="s">
        <v>11</v>
      </c>
      <c r="G87">
        <v>25593183</v>
      </c>
      <c r="H87">
        <v>25592331</v>
      </c>
      <c r="I87">
        <v>11047793</v>
      </c>
      <c r="J87">
        <v>123448</v>
      </c>
      <c r="K87">
        <v>852</v>
      </c>
      <c r="L87">
        <v>106103</v>
      </c>
      <c r="M87">
        <v>58664</v>
      </c>
      <c r="N87">
        <v>25593183</v>
      </c>
      <c r="O87">
        <v>11153896</v>
      </c>
      <c r="P87">
        <v>182112</v>
      </c>
      <c r="Q87">
        <v>0</v>
      </c>
      <c r="R87">
        <v>9.4999999999999998E-3</v>
      </c>
      <c r="S87">
        <v>0.3221</v>
      </c>
      <c r="T87">
        <f t="shared" si="2"/>
        <v>1.1123791858167857</v>
      </c>
      <c r="U87" s="5">
        <f>(25+15+5+1.25+2.85+3.75+3.25)+0.1-1.25</f>
        <v>54.95</v>
      </c>
      <c r="V87">
        <f t="shared" si="3"/>
        <v>61.125236260632377</v>
      </c>
    </row>
    <row r="88" spans="1:22">
      <c r="A88">
        <v>4</v>
      </c>
      <c r="B88">
        <v>1024</v>
      </c>
      <c r="C88" s="3">
        <v>2</v>
      </c>
      <c r="D88">
        <v>16384</v>
      </c>
      <c r="E88">
        <v>32</v>
      </c>
      <c r="F88" t="s">
        <v>11</v>
      </c>
      <c r="G88">
        <v>25593183</v>
      </c>
      <c r="H88">
        <v>25592331</v>
      </c>
      <c r="I88">
        <v>11047793</v>
      </c>
      <c r="J88">
        <v>115685</v>
      </c>
      <c r="K88">
        <v>852</v>
      </c>
      <c r="L88">
        <v>106103</v>
      </c>
      <c r="M88">
        <v>66427</v>
      </c>
      <c r="N88">
        <v>25593183</v>
      </c>
      <c r="O88">
        <v>11153896</v>
      </c>
      <c r="P88">
        <v>182112</v>
      </c>
      <c r="Q88">
        <v>0</v>
      </c>
      <c r="R88">
        <v>9.4999999999999998E-3</v>
      </c>
      <c r="S88">
        <v>0.36480000000000001</v>
      </c>
      <c r="T88">
        <f t="shared" si="2"/>
        <v>1.124532707166592</v>
      </c>
      <c r="U88" s="5">
        <f>(25+15+5+2.5+2.85+3.75+3.25)+0.1-1.25</f>
        <v>56.2</v>
      </c>
      <c r="V88">
        <f t="shared" si="3"/>
        <v>63.198738142762473</v>
      </c>
    </row>
    <row r="89" spans="1:22">
      <c r="A89">
        <v>4</v>
      </c>
      <c r="B89">
        <v>1024</v>
      </c>
      <c r="C89" s="3">
        <v>4</v>
      </c>
      <c r="D89">
        <v>8192</v>
      </c>
      <c r="E89">
        <v>32</v>
      </c>
      <c r="F89" t="s">
        <v>11</v>
      </c>
      <c r="G89">
        <v>25593183</v>
      </c>
      <c r="H89">
        <v>25592331</v>
      </c>
      <c r="I89">
        <v>11047793</v>
      </c>
      <c r="J89">
        <v>100121</v>
      </c>
      <c r="K89">
        <v>852</v>
      </c>
      <c r="L89">
        <v>106103</v>
      </c>
      <c r="M89">
        <v>81991</v>
      </c>
      <c r="N89">
        <v>25593183</v>
      </c>
      <c r="O89">
        <v>11153896</v>
      </c>
      <c r="P89">
        <v>182112</v>
      </c>
      <c r="Q89">
        <v>0</v>
      </c>
      <c r="R89">
        <v>9.4999999999999998E-3</v>
      </c>
      <c r="S89">
        <v>0.45019999999999999</v>
      </c>
      <c r="T89">
        <f t="shared" si="2"/>
        <v>1.1488397498662046</v>
      </c>
      <c r="U89" s="5">
        <f>(25+15+5+5+2.85+3.75+3.25)+0.1-1.25</f>
        <v>58.7</v>
      </c>
      <c r="V89">
        <f t="shared" si="3"/>
        <v>67.436893317146215</v>
      </c>
    </row>
    <row r="90" spans="1:22">
      <c r="A90">
        <v>4</v>
      </c>
      <c r="B90">
        <v>1024</v>
      </c>
      <c r="C90" s="3">
        <v>8</v>
      </c>
      <c r="D90">
        <v>4096</v>
      </c>
      <c r="E90">
        <v>32</v>
      </c>
      <c r="F90" t="s">
        <v>11</v>
      </c>
      <c r="G90">
        <v>25593183</v>
      </c>
      <c r="H90">
        <v>25592331</v>
      </c>
      <c r="I90">
        <v>11047793</v>
      </c>
      <c r="J90">
        <v>98609</v>
      </c>
      <c r="K90">
        <v>852</v>
      </c>
      <c r="L90">
        <v>106103</v>
      </c>
      <c r="M90">
        <v>83503</v>
      </c>
      <c r="N90">
        <v>25593183</v>
      </c>
      <c r="O90">
        <v>11153896</v>
      </c>
      <c r="P90">
        <v>182112</v>
      </c>
      <c r="Q90">
        <v>0</v>
      </c>
      <c r="R90">
        <v>9.4999999999999998E-3</v>
      </c>
      <c r="S90">
        <v>0.45850000000000002</v>
      </c>
      <c r="T90">
        <f t="shared" si="2"/>
        <v>1.1512021439459095</v>
      </c>
      <c r="U90" s="5">
        <f>(25+15+5+10+2.85+3.75+3.25)+0.1-1.25</f>
        <v>63.699999999999989</v>
      </c>
      <c r="V90">
        <f t="shared" si="3"/>
        <v>73.331576569354425</v>
      </c>
    </row>
    <row r="91" spans="1:22">
      <c r="A91">
        <v>4</v>
      </c>
      <c r="B91">
        <v>1024</v>
      </c>
      <c r="C91" s="1" t="s">
        <v>8</v>
      </c>
      <c r="D91">
        <v>1</v>
      </c>
      <c r="E91">
        <v>32</v>
      </c>
      <c r="F91" t="s">
        <v>11</v>
      </c>
      <c r="G91">
        <v>25593183</v>
      </c>
      <c r="H91">
        <v>25592331</v>
      </c>
      <c r="I91">
        <v>11047793</v>
      </c>
      <c r="J91">
        <v>98609</v>
      </c>
      <c r="K91">
        <v>852</v>
      </c>
      <c r="L91">
        <v>106103</v>
      </c>
      <c r="M91">
        <v>83503</v>
      </c>
      <c r="N91">
        <v>25593183</v>
      </c>
      <c r="O91">
        <v>11153896</v>
      </c>
      <c r="P91">
        <v>182112</v>
      </c>
      <c r="Q91">
        <v>0</v>
      </c>
      <c r="R91">
        <v>9.4999999999999998E-3</v>
      </c>
      <c r="S91">
        <v>0.45850000000000002</v>
      </c>
      <c r="T91">
        <f t="shared" si="2"/>
        <v>1.1512021439459095</v>
      </c>
      <c r="U91" s="5">
        <f>(25+15+5+20+2.85+3.75+3.25)+0.1-1.25</f>
        <v>73.699999999999989</v>
      </c>
      <c r="V91">
        <f t="shared" si="3"/>
        <v>84.843598008813515</v>
      </c>
    </row>
    <row r="92" spans="1:22">
      <c r="A92">
        <v>8</v>
      </c>
      <c r="B92">
        <v>512</v>
      </c>
      <c r="C92" s="3">
        <v>1</v>
      </c>
      <c r="D92">
        <v>32768</v>
      </c>
      <c r="E92">
        <v>32</v>
      </c>
      <c r="F92" t="s">
        <v>11</v>
      </c>
      <c r="G92">
        <v>25593183</v>
      </c>
      <c r="H92">
        <v>25592331</v>
      </c>
      <c r="I92">
        <v>11047846</v>
      </c>
      <c r="J92">
        <v>123378</v>
      </c>
      <c r="K92">
        <v>852</v>
      </c>
      <c r="L92">
        <v>106050</v>
      </c>
      <c r="M92">
        <v>58664</v>
      </c>
      <c r="N92">
        <v>25593183</v>
      </c>
      <c r="O92">
        <v>11153896</v>
      </c>
      <c r="P92">
        <v>182042</v>
      </c>
      <c r="Q92">
        <v>0</v>
      </c>
      <c r="R92">
        <v>9.4999999999999998E-3</v>
      </c>
      <c r="S92">
        <v>0.32229999999999998</v>
      </c>
      <c r="T92">
        <f t="shared" si="2"/>
        <v>1.112400850023227</v>
      </c>
      <c r="U92" s="5">
        <f>(25+15+10+1.25+2.85+3.75+3.25)+0.1-1.25</f>
        <v>59.95</v>
      </c>
      <c r="V92">
        <f t="shared" si="3"/>
        <v>66.688430958892454</v>
      </c>
    </row>
    <row r="93" spans="1:22">
      <c r="A93">
        <v>8</v>
      </c>
      <c r="B93">
        <v>512</v>
      </c>
      <c r="C93" s="3">
        <v>2</v>
      </c>
      <c r="D93">
        <v>16384</v>
      </c>
      <c r="E93">
        <v>32</v>
      </c>
      <c r="F93" t="s">
        <v>11</v>
      </c>
      <c r="G93">
        <v>25593183</v>
      </c>
      <c r="H93">
        <v>25592331</v>
      </c>
      <c r="I93">
        <v>11047846</v>
      </c>
      <c r="J93">
        <v>115615</v>
      </c>
      <c r="K93">
        <v>852</v>
      </c>
      <c r="L93">
        <v>106050</v>
      </c>
      <c r="M93">
        <v>66427</v>
      </c>
      <c r="N93">
        <v>25593183</v>
      </c>
      <c r="O93">
        <v>11153896</v>
      </c>
      <c r="P93">
        <v>182042</v>
      </c>
      <c r="Q93">
        <v>0</v>
      </c>
      <c r="R93">
        <v>9.4999999999999998E-3</v>
      </c>
      <c r="S93">
        <v>0.3649</v>
      </c>
      <c r="T93">
        <f t="shared" si="2"/>
        <v>1.1245212481776887</v>
      </c>
      <c r="U93" s="5">
        <f>(25+15+10+2.5+2.85+3.75+3.25)+0.1-1.25</f>
        <v>61.2</v>
      </c>
      <c r="V93">
        <f t="shared" si="3"/>
        <v>68.820700388474549</v>
      </c>
    </row>
    <row r="94" spans="1:22">
      <c r="A94">
        <v>8</v>
      </c>
      <c r="B94">
        <v>512</v>
      </c>
      <c r="C94" s="3">
        <v>4</v>
      </c>
      <c r="D94">
        <v>8192</v>
      </c>
      <c r="E94">
        <v>32</v>
      </c>
      <c r="F94" t="s">
        <v>11</v>
      </c>
      <c r="G94">
        <v>25593183</v>
      </c>
      <c r="H94">
        <v>25592331</v>
      </c>
      <c r="I94">
        <v>11047846</v>
      </c>
      <c r="J94">
        <v>100051</v>
      </c>
      <c r="K94">
        <v>852</v>
      </c>
      <c r="L94">
        <v>106050</v>
      </c>
      <c r="M94">
        <v>81991</v>
      </c>
      <c r="N94">
        <v>25593183</v>
      </c>
      <c r="O94">
        <v>11153896</v>
      </c>
      <c r="P94">
        <v>182042</v>
      </c>
      <c r="Q94">
        <v>0</v>
      </c>
      <c r="R94">
        <v>9.4999999999999998E-3</v>
      </c>
      <c r="S94">
        <v>0.45040000000000002</v>
      </c>
      <c r="T94">
        <f t="shared" si="2"/>
        <v>1.1488473994031927</v>
      </c>
      <c r="U94" s="5">
        <f>(25+15+10+5+2.85+3.75+3.25)+0.1-1.25</f>
        <v>63.699999999999989</v>
      </c>
      <c r="V94">
        <f t="shared" si="3"/>
        <v>73.181579341983365</v>
      </c>
    </row>
    <row r="95" spans="1:22">
      <c r="A95">
        <v>8</v>
      </c>
      <c r="B95">
        <v>512</v>
      </c>
      <c r="C95" s="3">
        <v>8</v>
      </c>
      <c r="D95">
        <v>4096</v>
      </c>
      <c r="E95">
        <v>32</v>
      </c>
      <c r="F95" t="s">
        <v>11</v>
      </c>
      <c r="G95">
        <v>25593183</v>
      </c>
      <c r="H95">
        <v>25592331</v>
      </c>
      <c r="I95">
        <v>11047846</v>
      </c>
      <c r="J95">
        <v>98539</v>
      </c>
      <c r="K95">
        <v>852</v>
      </c>
      <c r="L95">
        <v>106050</v>
      </c>
      <c r="M95">
        <v>83503</v>
      </c>
      <c r="N95">
        <v>25593183</v>
      </c>
      <c r="O95">
        <v>11153896</v>
      </c>
      <c r="P95">
        <v>182042</v>
      </c>
      <c r="Q95">
        <v>0</v>
      </c>
      <c r="R95">
        <v>9.4999999999999998E-3</v>
      </c>
      <c r="S95">
        <v>0.4587</v>
      </c>
      <c r="T95">
        <f t="shared" si="2"/>
        <v>1.1512088854285925</v>
      </c>
      <c r="U95" s="5">
        <f>(25+15+10+10+2.85+3.75+3.25)+0.1-1.25</f>
        <v>68.699999999999989</v>
      </c>
      <c r="V95">
        <f t="shared" si="3"/>
        <v>79.088050428944285</v>
      </c>
    </row>
    <row r="96" spans="1:22">
      <c r="A96">
        <v>8</v>
      </c>
      <c r="B96">
        <v>512</v>
      </c>
      <c r="C96" s="1" t="s">
        <v>8</v>
      </c>
      <c r="D96">
        <v>1</v>
      </c>
      <c r="E96">
        <v>32</v>
      </c>
      <c r="F96" t="s">
        <v>11</v>
      </c>
      <c r="G96">
        <v>25593183</v>
      </c>
      <c r="H96">
        <v>25592331</v>
      </c>
      <c r="I96">
        <v>11047846</v>
      </c>
      <c r="J96">
        <v>98539</v>
      </c>
      <c r="K96">
        <v>852</v>
      </c>
      <c r="L96">
        <v>106050</v>
      </c>
      <c r="M96">
        <v>83503</v>
      </c>
      <c r="N96">
        <v>25593183</v>
      </c>
      <c r="O96">
        <v>11153896</v>
      </c>
      <c r="P96">
        <v>182042</v>
      </c>
      <c r="Q96">
        <v>0</v>
      </c>
      <c r="R96">
        <v>9.4999999999999998E-3</v>
      </c>
      <c r="S96">
        <v>0.4587</v>
      </c>
      <c r="T96">
        <f t="shared" si="2"/>
        <v>1.1512088854285925</v>
      </c>
      <c r="U96" s="5">
        <f>(25+15+10+20+2.85+3.75+3.25)+0.1-1.25</f>
        <v>78.699999999999989</v>
      </c>
      <c r="V96">
        <f t="shared" si="3"/>
        <v>90.60013928323022</v>
      </c>
    </row>
    <row r="97" spans="1:22">
      <c r="A97" s="1" t="s">
        <v>7</v>
      </c>
      <c r="B97">
        <v>1</v>
      </c>
      <c r="C97" s="3">
        <v>1</v>
      </c>
      <c r="D97">
        <v>32768</v>
      </c>
      <c r="E97">
        <v>32</v>
      </c>
      <c r="F97" t="s">
        <v>11</v>
      </c>
      <c r="G97">
        <v>25593183</v>
      </c>
      <c r="H97">
        <v>25592331</v>
      </c>
      <c r="I97">
        <v>11047875</v>
      </c>
      <c r="J97">
        <v>123335</v>
      </c>
      <c r="K97">
        <v>852</v>
      </c>
      <c r="L97">
        <v>106021</v>
      </c>
      <c r="M97">
        <v>58664</v>
      </c>
      <c r="N97">
        <v>25593183</v>
      </c>
      <c r="O97">
        <v>11153896</v>
      </c>
      <c r="P97">
        <v>181999</v>
      </c>
      <c r="Q97">
        <v>0</v>
      </c>
      <c r="R97">
        <v>9.4999999999999998E-3</v>
      </c>
      <c r="S97">
        <v>0.32229999999999998</v>
      </c>
      <c r="T97">
        <f t="shared" si="2"/>
        <v>1.1123791897240762</v>
      </c>
      <c r="U97" s="5">
        <f>(25+15+20+1.25+2.85+3.75+3.25)+0.1-1.25</f>
        <v>69.949999999999989</v>
      </c>
      <c r="V97">
        <f t="shared" si="3"/>
        <v>77.810924321199124</v>
      </c>
    </row>
    <row r="98" spans="1:22">
      <c r="A98" s="1" t="s">
        <v>7</v>
      </c>
      <c r="B98" s="4">
        <v>1</v>
      </c>
      <c r="C98" s="3">
        <v>2</v>
      </c>
      <c r="D98">
        <v>16384</v>
      </c>
      <c r="E98">
        <v>32</v>
      </c>
      <c r="F98" t="s">
        <v>11</v>
      </c>
      <c r="G98">
        <v>25593183</v>
      </c>
      <c r="H98">
        <v>25592331</v>
      </c>
      <c r="I98">
        <v>11047875</v>
      </c>
      <c r="J98">
        <v>115572</v>
      </c>
      <c r="K98">
        <v>852</v>
      </c>
      <c r="L98">
        <v>106021</v>
      </c>
      <c r="M98">
        <v>66427</v>
      </c>
      <c r="N98">
        <v>25593183</v>
      </c>
      <c r="O98">
        <v>11153896</v>
      </c>
      <c r="P98">
        <v>181999</v>
      </c>
      <c r="Q98">
        <v>0</v>
      </c>
      <c r="R98">
        <v>9.4999999999999998E-3</v>
      </c>
      <c r="S98">
        <v>0.36499999999999999</v>
      </c>
      <c r="T98">
        <f t="shared" si="2"/>
        <v>1.1245251698469863</v>
      </c>
      <c r="U98" s="5">
        <f>(25+15+20+2.5+2.85+3.75+3.25)+0.1-1.25</f>
        <v>71.199999999999989</v>
      </c>
      <c r="V98">
        <f t="shared" si="3"/>
        <v>80.066192093105414</v>
      </c>
    </row>
    <row r="99" spans="1:22">
      <c r="A99" s="1" t="s">
        <v>7</v>
      </c>
      <c r="B99">
        <v>1</v>
      </c>
      <c r="C99" s="3">
        <v>4</v>
      </c>
      <c r="D99">
        <v>8192</v>
      </c>
      <c r="E99">
        <v>32</v>
      </c>
      <c r="F99" t="s">
        <v>11</v>
      </c>
      <c r="G99">
        <v>25593183</v>
      </c>
      <c r="H99">
        <v>25592331</v>
      </c>
      <c r="I99">
        <v>11047875</v>
      </c>
      <c r="J99">
        <v>100008</v>
      </c>
      <c r="K99">
        <v>852</v>
      </c>
      <c r="L99">
        <v>106021</v>
      </c>
      <c r="M99">
        <v>81991</v>
      </c>
      <c r="N99">
        <v>25593183</v>
      </c>
      <c r="O99">
        <v>11153896</v>
      </c>
      <c r="P99">
        <v>181999</v>
      </c>
      <c r="Q99">
        <v>0</v>
      </c>
      <c r="R99">
        <v>9.4999999999999998E-3</v>
      </c>
      <c r="S99">
        <v>0.45050000000000001</v>
      </c>
      <c r="T99">
        <f t="shared" si="2"/>
        <v>1.1488455750111271</v>
      </c>
      <c r="U99" s="5">
        <f>(25+15+20+5+2.85+3.75+3.25)+0.1-1.25</f>
        <v>73.699999999999989</v>
      </c>
      <c r="V99">
        <f t="shared" si="3"/>
        <v>84.669918878320047</v>
      </c>
    </row>
    <row r="100" spans="1:22">
      <c r="A100" s="1" t="s">
        <v>7</v>
      </c>
      <c r="B100">
        <v>1</v>
      </c>
      <c r="C100" s="3">
        <v>8</v>
      </c>
      <c r="D100">
        <v>4096</v>
      </c>
      <c r="E100">
        <v>32</v>
      </c>
      <c r="F100" t="s">
        <v>11</v>
      </c>
      <c r="G100">
        <v>25593183</v>
      </c>
      <c r="H100">
        <v>25592331</v>
      </c>
      <c r="I100">
        <v>11047875</v>
      </c>
      <c r="J100">
        <v>98496</v>
      </c>
      <c r="K100">
        <v>852</v>
      </c>
      <c r="L100">
        <v>106021</v>
      </c>
      <c r="M100">
        <v>83503</v>
      </c>
      <c r="N100">
        <v>25593183</v>
      </c>
      <c r="O100">
        <v>11153896</v>
      </c>
      <c r="P100">
        <v>181999</v>
      </c>
      <c r="Q100">
        <v>0</v>
      </c>
      <c r="R100">
        <v>9.4999999999999998E-3</v>
      </c>
      <c r="S100">
        <v>0.45879999999999999</v>
      </c>
      <c r="T100">
        <f t="shared" si="2"/>
        <v>1.1512065032317396</v>
      </c>
      <c r="U100" s="5">
        <f>(25+15+20+10+2.85+3.75+3.25)+0.1-1.25</f>
        <v>78.699999999999989</v>
      </c>
      <c r="V100">
        <f t="shared" si="3"/>
        <v>90.599951804337891</v>
      </c>
    </row>
    <row r="101" spans="1:22">
      <c r="A101" s="1" t="s">
        <v>7</v>
      </c>
      <c r="B101">
        <v>1</v>
      </c>
      <c r="D101">
        <v>1</v>
      </c>
      <c r="E101">
        <v>32</v>
      </c>
      <c r="F101" t="s">
        <v>11</v>
      </c>
      <c r="G101">
        <v>25593183</v>
      </c>
      <c r="H101">
        <v>25592331</v>
      </c>
      <c r="I101">
        <v>11047875</v>
      </c>
      <c r="J101">
        <v>98496</v>
      </c>
      <c r="K101">
        <v>852</v>
      </c>
      <c r="L101">
        <v>106021</v>
      </c>
      <c r="M101">
        <v>83503</v>
      </c>
      <c r="N101">
        <v>25593183</v>
      </c>
      <c r="O101">
        <v>11153896</v>
      </c>
      <c r="P101">
        <v>181999</v>
      </c>
      <c r="Q101">
        <v>0</v>
      </c>
      <c r="R101">
        <v>9.4999999999999998E-3</v>
      </c>
      <c r="S101">
        <v>0.45879999999999999</v>
      </c>
      <c r="T101">
        <f t="shared" si="2"/>
        <v>1.1512065032317396</v>
      </c>
      <c r="U101" s="5">
        <f>(25+15+20+20+2.85+3.75+3.25)+0.1-1.25</f>
        <v>88.699999999999989</v>
      </c>
      <c r="V101">
        <f t="shared" si="3"/>
        <v>102.11201683665529</v>
      </c>
    </row>
    <row r="102" spans="1:22">
      <c r="A102">
        <v>1</v>
      </c>
      <c r="B102">
        <v>2048</v>
      </c>
      <c r="C102">
        <v>1</v>
      </c>
      <c r="D102">
        <v>16384</v>
      </c>
      <c r="E102">
        <v>64</v>
      </c>
      <c r="F102" t="s">
        <v>12</v>
      </c>
      <c r="G102">
        <v>25593183</v>
      </c>
      <c r="H102">
        <v>25592331</v>
      </c>
      <c r="I102">
        <v>11045874</v>
      </c>
      <c r="J102">
        <v>126447</v>
      </c>
      <c r="K102">
        <v>852</v>
      </c>
      <c r="L102">
        <v>108022</v>
      </c>
      <c r="M102">
        <v>58650</v>
      </c>
      <c r="N102">
        <v>25593183</v>
      </c>
      <c r="O102">
        <v>11153896</v>
      </c>
      <c r="P102">
        <v>185097</v>
      </c>
      <c r="Q102">
        <v>0</v>
      </c>
      <c r="R102">
        <v>9.7000000000000003E-3</v>
      </c>
      <c r="S102">
        <v>0.31690000000000002</v>
      </c>
      <c r="T102">
        <f t="shared" si="2"/>
        <v>1.1128133819072055</v>
      </c>
      <c r="U102" s="6">
        <f>72.35-0.15-1.25</f>
        <v>70.949999999999989</v>
      </c>
      <c r="V102">
        <f t="shared" si="3"/>
        <v>78.95410944631621</v>
      </c>
    </row>
    <row r="103" spans="1:22">
      <c r="A103">
        <v>1</v>
      </c>
      <c r="B103">
        <v>2048</v>
      </c>
      <c r="C103">
        <v>2</v>
      </c>
      <c r="D103">
        <v>8192</v>
      </c>
      <c r="E103">
        <v>64</v>
      </c>
      <c r="F103" t="s">
        <v>12</v>
      </c>
      <c r="G103">
        <v>25593183</v>
      </c>
      <c r="H103">
        <v>25592331</v>
      </c>
      <c r="I103">
        <v>11045874</v>
      </c>
      <c r="J103">
        <v>118671</v>
      </c>
      <c r="K103">
        <v>852</v>
      </c>
      <c r="L103">
        <v>108022</v>
      </c>
      <c r="M103">
        <v>66426</v>
      </c>
      <c r="N103">
        <v>25593183</v>
      </c>
      <c r="O103">
        <v>11153896</v>
      </c>
      <c r="P103">
        <v>185097</v>
      </c>
      <c r="Q103">
        <v>0</v>
      </c>
      <c r="R103">
        <v>9.7000000000000003E-3</v>
      </c>
      <c r="S103">
        <v>0.3589</v>
      </c>
      <c r="T103">
        <f t="shared" si="2"/>
        <v>1.124963608004522</v>
      </c>
      <c r="U103" s="6">
        <f>73.6-0.15-1.25</f>
        <v>72.199999999999989</v>
      </c>
      <c r="V103">
        <f t="shared" si="3"/>
        <v>81.222372497926472</v>
      </c>
    </row>
    <row r="104" spans="1:22">
      <c r="A104">
        <v>1</v>
      </c>
      <c r="B104">
        <v>2048</v>
      </c>
      <c r="C104">
        <v>4</v>
      </c>
      <c r="D104">
        <v>4096</v>
      </c>
      <c r="E104">
        <v>64</v>
      </c>
      <c r="F104" t="s">
        <v>12</v>
      </c>
      <c r="G104">
        <v>25593183</v>
      </c>
      <c r="H104">
        <v>25592331</v>
      </c>
      <c r="I104">
        <v>11045874</v>
      </c>
      <c r="J104">
        <v>103105</v>
      </c>
      <c r="K104">
        <v>852</v>
      </c>
      <c r="L104">
        <v>108022</v>
      </c>
      <c r="M104">
        <v>81992</v>
      </c>
      <c r="N104">
        <v>25593183</v>
      </c>
      <c r="O104">
        <v>11153896</v>
      </c>
      <c r="P104">
        <v>185097</v>
      </c>
      <c r="Q104">
        <v>0</v>
      </c>
      <c r="R104">
        <v>9.7000000000000003E-3</v>
      </c>
      <c r="S104">
        <v>0.443</v>
      </c>
      <c r="T104">
        <f t="shared" si="2"/>
        <v>1.1492929893089108</v>
      </c>
      <c r="U104" s="6">
        <f>76.1-0.15-1.25</f>
        <v>74.699999999999989</v>
      </c>
      <c r="V104">
        <f t="shared" si="3"/>
        <v>85.852186301375625</v>
      </c>
    </row>
    <row r="105" spans="1:22">
      <c r="A105">
        <v>1</v>
      </c>
      <c r="B105">
        <v>2048</v>
      </c>
      <c r="C105">
        <v>8</v>
      </c>
      <c r="D105">
        <v>2048</v>
      </c>
      <c r="E105">
        <v>64</v>
      </c>
      <c r="F105" t="s">
        <v>12</v>
      </c>
      <c r="G105">
        <v>25593183</v>
      </c>
      <c r="H105">
        <v>25592331</v>
      </c>
      <c r="I105">
        <v>11045874</v>
      </c>
      <c r="J105">
        <v>101772</v>
      </c>
      <c r="K105">
        <v>852</v>
      </c>
      <c r="L105">
        <v>108022</v>
      </c>
      <c r="M105">
        <v>83325</v>
      </c>
      <c r="N105">
        <v>25593183</v>
      </c>
      <c r="O105">
        <v>11153896</v>
      </c>
      <c r="P105">
        <v>185097</v>
      </c>
      <c r="Q105">
        <v>0</v>
      </c>
      <c r="R105">
        <v>9.7000000000000003E-3</v>
      </c>
      <c r="S105">
        <v>0.45019999999999999</v>
      </c>
      <c r="T105">
        <f t="shared" si="2"/>
        <v>1.1513758852113078</v>
      </c>
      <c r="U105" s="6">
        <f>81.1-0.15-1.25</f>
        <v>79.699999999999989</v>
      </c>
      <c r="V105">
        <f t="shared" si="3"/>
        <v>91.764658051341229</v>
      </c>
    </row>
    <row r="106" spans="1:22">
      <c r="A106">
        <v>1</v>
      </c>
      <c r="B106">
        <v>2048</v>
      </c>
      <c r="C106" s="1" t="s">
        <v>6</v>
      </c>
      <c r="D106">
        <v>1</v>
      </c>
      <c r="E106">
        <v>64</v>
      </c>
      <c r="F106" t="s">
        <v>12</v>
      </c>
      <c r="G106">
        <v>25593183</v>
      </c>
      <c r="H106">
        <v>25592331</v>
      </c>
      <c r="I106">
        <v>11045874</v>
      </c>
      <c r="J106">
        <v>101593</v>
      </c>
      <c r="K106">
        <v>852</v>
      </c>
      <c r="L106">
        <v>108022</v>
      </c>
      <c r="M106">
        <v>83504</v>
      </c>
      <c r="N106">
        <v>25593183</v>
      </c>
      <c r="O106">
        <v>11153896</v>
      </c>
      <c r="P106">
        <v>185097</v>
      </c>
      <c r="Q106">
        <v>0</v>
      </c>
      <c r="R106">
        <v>9.7000000000000003E-3</v>
      </c>
      <c r="S106">
        <v>0.4511</v>
      </c>
      <c r="T106">
        <f t="shared" si="2"/>
        <v>1.1516362471991075</v>
      </c>
      <c r="U106" s="6">
        <f>91.1-0.15-1.25</f>
        <v>89.699999999999989</v>
      </c>
      <c r="V106">
        <f t="shared" si="3"/>
        <v>103.30177137375993</v>
      </c>
    </row>
    <row r="107" spans="1:22">
      <c r="A107">
        <v>2</v>
      </c>
      <c r="B107">
        <v>1024</v>
      </c>
      <c r="C107">
        <v>1</v>
      </c>
      <c r="D107">
        <v>16384</v>
      </c>
      <c r="E107">
        <v>64</v>
      </c>
      <c r="F107" t="s">
        <v>12</v>
      </c>
      <c r="G107">
        <v>25593183</v>
      </c>
      <c r="H107">
        <v>25592331</v>
      </c>
      <c r="I107">
        <v>11047997</v>
      </c>
      <c r="J107">
        <v>123166</v>
      </c>
      <c r="K107">
        <v>852</v>
      </c>
      <c r="L107">
        <v>105899</v>
      </c>
      <c r="M107">
        <v>58650</v>
      </c>
      <c r="N107">
        <v>25593183</v>
      </c>
      <c r="O107">
        <v>11153896</v>
      </c>
      <c r="P107">
        <v>181816</v>
      </c>
      <c r="Q107">
        <v>0</v>
      </c>
      <c r="R107">
        <v>9.4999999999999998E-3</v>
      </c>
      <c r="S107">
        <v>0.3226</v>
      </c>
      <c r="T107">
        <f t="shared" si="2"/>
        <v>1.1123722564715768</v>
      </c>
      <c r="U107" s="6">
        <f>73.6-0.15-1.25</f>
        <v>72.199999999999989</v>
      </c>
      <c r="V107">
        <f t="shared" si="3"/>
        <v>80.313276917247833</v>
      </c>
    </row>
    <row r="108" spans="1:22">
      <c r="A108">
        <v>2</v>
      </c>
      <c r="B108">
        <v>1024</v>
      </c>
      <c r="C108">
        <v>2</v>
      </c>
      <c r="D108">
        <v>8192</v>
      </c>
      <c r="E108">
        <v>64</v>
      </c>
      <c r="F108" t="s">
        <v>12</v>
      </c>
      <c r="G108">
        <v>25593183</v>
      </c>
      <c r="H108">
        <v>25592331</v>
      </c>
      <c r="I108">
        <v>11047997</v>
      </c>
      <c r="J108">
        <v>115390</v>
      </c>
      <c r="K108">
        <v>852</v>
      </c>
      <c r="L108">
        <v>105899</v>
      </c>
      <c r="M108">
        <v>66426</v>
      </c>
      <c r="N108">
        <v>25593183</v>
      </c>
      <c r="O108">
        <v>11153896</v>
      </c>
      <c r="P108">
        <v>181816</v>
      </c>
      <c r="Q108">
        <v>0</v>
      </c>
      <c r="R108">
        <v>9.4999999999999998E-3</v>
      </c>
      <c r="S108">
        <v>0.36530000000000001</v>
      </c>
      <c r="T108">
        <f t="shared" si="2"/>
        <v>1.1245060238111062</v>
      </c>
      <c r="U108" s="6">
        <f>74.85-0.15-1.25</f>
        <v>73.449999999999989</v>
      </c>
      <c r="V108">
        <f t="shared" si="3"/>
        <v>82.594967448925743</v>
      </c>
    </row>
    <row r="109" spans="1:22">
      <c r="A109">
        <v>2</v>
      </c>
      <c r="B109">
        <v>1024</v>
      </c>
      <c r="C109">
        <v>4</v>
      </c>
      <c r="D109">
        <v>4096</v>
      </c>
      <c r="E109">
        <v>64</v>
      </c>
      <c r="F109" t="s">
        <v>12</v>
      </c>
      <c r="G109">
        <v>25593183</v>
      </c>
      <c r="H109">
        <v>25592331</v>
      </c>
      <c r="I109">
        <v>11047997</v>
      </c>
      <c r="J109">
        <v>99824</v>
      </c>
      <c r="K109">
        <v>852</v>
      </c>
      <c r="L109">
        <v>105899</v>
      </c>
      <c r="M109">
        <v>81992</v>
      </c>
      <c r="N109">
        <v>25593183</v>
      </c>
      <c r="O109">
        <v>11153896</v>
      </c>
      <c r="P109">
        <v>181816</v>
      </c>
      <c r="Q109">
        <v>0</v>
      </c>
      <c r="R109">
        <v>9.4999999999999998E-3</v>
      </c>
      <c r="S109">
        <v>0.45100000000000001</v>
      </c>
      <c r="T109">
        <f t="shared" si="2"/>
        <v>1.1488588074410284</v>
      </c>
      <c r="U109" s="6">
        <f>77.35-0.15-1.25</f>
        <v>75.949999999999989</v>
      </c>
      <c r="V109">
        <f t="shared" si="3"/>
        <v>87.255826425146097</v>
      </c>
    </row>
    <row r="110" spans="1:22">
      <c r="A110">
        <v>2</v>
      </c>
      <c r="B110">
        <v>1024</v>
      </c>
      <c r="C110">
        <v>8</v>
      </c>
      <c r="D110">
        <v>2048</v>
      </c>
      <c r="E110">
        <v>64</v>
      </c>
      <c r="F110" t="s">
        <v>12</v>
      </c>
      <c r="G110">
        <v>25593183</v>
      </c>
      <c r="H110">
        <v>25592331</v>
      </c>
      <c r="I110">
        <v>11047997</v>
      </c>
      <c r="J110">
        <v>98491</v>
      </c>
      <c r="K110">
        <v>852</v>
      </c>
      <c r="L110">
        <v>105899</v>
      </c>
      <c r="M110">
        <v>83325</v>
      </c>
      <c r="N110">
        <v>25593183</v>
      </c>
      <c r="O110">
        <v>11153896</v>
      </c>
      <c r="P110">
        <v>181816</v>
      </c>
      <c r="Q110">
        <v>0</v>
      </c>
      <c r="R110">
        <v>9.4999999999999998E-3</v>
      </c>
      <c r="S110">
        <v>0.45829999999999999</v>
      </c>
      <c r="T110">
        <f t="shared" si="2"/>
        <v>1.1509331985786997</v>
      </c>
      <c r="U110" s="6">
        <f>82.35-0.15-1.25</f>
        <v>80.949999999999989</v>
      </c>
      <c r="V110">
        <f t="shared" si="3"/>
        <v>93.168042424945725</v>
      </c>
    </row>
    <row r="111" spans="1:22">
      <c r="A111">
        <v>2</v>
      </c>
      <c r="B111">
        <v>1024</v>
      </c>
      <c r="C111" s="1" t="s">
        <v>6</v>
      </c>
      <c r="D111">
        <v>1</v>
      </c>
      <c r="E111">
        <v>64</v>
      </c>
      <c r="F111" t="s">
        <v>12</v>
      </c>
      <c r="G111">
        <v>25593183</v>
      </c>
      <c r="H111">
        <v>25592331</v>
      </c>
      <c r="I111">
        <v>11047997</v>
      </c>
      <c r="J111">
        <v>98312</v>
      </c>
      <c r="K111">
        <v>852</v>
      </c>
      <c r="L111">
        <v>105899</v>
      </c>
      <c r="M111">
        <v>83504</v>
      </c>
      <c r="N111">
        <v>25593183</v>
      </c>
      <c r="O111">
        <v>11153896</v>
      </c>
      <c r="P111">
        <v>181816</v>
      </c>
      <c r="Q111">
        <v>0</v>
      </c>
      <c r="R111">
        <v>9.4999999999999998E-3</v>
      </c>
      <c r="S111">
        <v>0.45929999999999999</v>
      </c>
      <c r="T111">
        <f t="shared" si="2"/>
        <v>1.1512173617482437</v>
      </c>
      <c r="U111" s="6">
        <f>92.35-0.15-1.25</f>
        <v>90.949999999999989</v>
      </c>
      <c r="V111">
        <f t="shared" si="3"/>
        <v>104.70321905100276</v>
      </c>
    </row>
    <row r="112" spans="1:22">
      <c r="A112">
        <v>4</v>
      </c>
      <c r="B112">
        <v>512</v>
      </c>
      <c r="C112">
        <v>1</v>
      </c>
      <c r="D112">
        <v>16384</v>
      </c>
      <c r="E112">
        <v>64</v>
      </c>
      <c r="F112" t="s">
        <v>12</v>
      </c>
      <c r="G112">
        <v>25593183</v>
      </c>
      <c r="H112">
        <v>25592331</v>
      </c>
      <c r="I112">
        <v>11048193</v>
      </c>
      <c r="J112">
        <v>122896</v>
      </c>
      <c r="K112">
        <v>852</v>
      </c>
      <c r="L112">
        <v>105703</v>
      </c>
      <c r="M112">
        <v>58648</v>
      </c>
      <c r="N112">
        <v>25593183</v>
      </c>
      <c r="O112">
        <v>11153896</v>
      </c>
      <c r="P112">
        <v>181544</v>
      </c>
      <c r="Q112">
        <v>0</v>
      </c>
      <c r="R112">
        <v>9.4999999999999998E-3</v>
      </c>
      <c r="S112">
        <v>0.3231</v>
      </c>
      <c r="T112">
        <f t="shared" si="2"/>
        <v>1.1123769839804607</v>
      </c>
      <c r="U112" s="6">
        <f>76.1-0.15-1.25</f>
        <v>74.699999999999989</v>
      </c>
      <c r="V112">
        <f t="shared" si="3"/>
        <v>83.094560703340406</v>
      </c>
    </row>
    <row r="113" spans="1:22">
      <c r="A113">
        <v>4</v>
      </c>
      <c r="B113">
        <v>512</v>
      </c>
      <c r="C113">
        <v>2</v>
      </c>
      <c r="D113">
        <v>8192</v>
      </c>
      <c r="E113">
        <v>64</v>
      </c>
      <c r="F113" t="s">
        <v>12</v>
      </c>
      <c r="G113">
        <v>25593183</v>
      </c>
      <c r="H113">
        <v>25592331</v>
      </c>
      <c r="I113">
        <v>11048193</v>
      </c>
      <c r="J113">
        <v>115118</v>
      </c>
      <c r="K113">
        <v>852</v>
      </c>
      <c r="L113">
        <v>105703</v>
      </c>
      <c r="M113">
        <v>66426</v>
      </c>
      <c r="N113">
        <v>25593183</v>
      </c>
      <c r="O113">
        <v>11153896</v>
      </c>
      <c r="P113">
        <v>181544</v>
      </c>
      <c r="Q113">
        <v>0</v>
      </c>
      <c r="R113">
        <v>9.4999999999999998E-3</v>
      </c>
      <c r="S113">
        <v>0.3659</v>
      </c>
      <c r="T113">
        <f t="shared" si="2"/>
        <v>1.1245209727918564</v>
      </c>
      <c r="U113" s="6">
        <f>77.35-0.15-1.25</f>
        <v>75.949999999999989</v>
      </c>
      <c r="V113">
        <f t="shared" si="3"/>
        <v>85.407367883541482</v>
      </c>
    </row>
    <row r="114" spans="1:22">
      <c r="A114">
        <v>4</v>
      </c>
      <c r="B114">
        <v>512</v>
      </c>
      <c r="C114">
        <v>4</v>
      </c>
      <c r="D114">
        <v>4096</v>
      </c>
      <c r="E114">
        <v>64</v>
      </c>
      <c r="F114" t="s">
        <v>12</v>
      </c>
      <c r="G114">
        <v>25593183</v>
      </c>
      <c r="H114">
        <v>25592331</v>
      </c>
      <c r="I114">
        <v>11048193</v>
      </c>
      <c r="J114">
        <v>99552</v>
      </c>
      <c r="K114">
        <v>852</v>
      </c>
      <c r="L114">
        <v>105703</v>
      </c>
      <c r="M114">
        <v>81992</v>
      </c>
      <c r="N114">
        <v>25593183</v>
      </c>
      <c r="O114">
        <v>11153896</v>
      </c>
      <c r="P114">
        <v>181544</v>
      </c>
      <c r="Q114">
        <v>0</v>
      </c>
      <c r="R114">
        <v>9.4999999999999998E-3</v>
      </c>
      <c r="S114">
        <v>0.4516</v>
      </c>
      <c r="T114">
        <f t="shared" si="2"/>
        <v>1.1488373242202816</v>
      </c>
      <c r="U114" s="6">
        <f>79.85-0.15-1.25</f>
        <v>78.449999999999989</v>
      </c>
      <c r="V114">
        <f t="shared" si="3"/>
        <v>90.126288085081086</v>
      </c>
    </row>
    <row r="115" spans="1:22">
      <c r="A115">
        <v>4</v>
      </c>
      <c r="B115">
        <v>512</v>
      </c>
      <c r="C115">
        <v>8</v>
      </c>
      <c r="D115">
        <v>2048</v>
      </c>
      <c r="E115">
        <v>64</v>
      </c>
      <c r="F115" t="s">
        <v>12</v>
      </c>
      <c r="G115">
        <v>25593183</v>
      </c>
      <c r="H115">
        <v>25592331</v>
      </c>
      <c r="I115">
        <v>11048193</v>
      </c>
      <c r="J115">
        <v>98219</v>
      </c>
      <c r="K115">
        <v>852</v>
      </c>
      <c r="L115">
        <v>105703</v>
      </c>
      <c r="M115">
        <v>83325</v>
      </c>
      <c r="N115">
        <v>25593183</v>
      </c>
      <c r="O115">
        <v>11153896</v>
      </c>
      <c r="P115">
        <v>181544</v>
      </c>
      <c r="Q115">
        <v>0</v>
      </c>
      <c r="R115">
        <v>9.4999999999999998E-3</v>
      </c>
      <c r="S115">
        <v>0.45900000000000002</v>
      </c>
      <c r="T115">
        <f t="shared" si="2"/>
        <v>1.1509369858372052</v>
      </c>
      <c r="U115" s="6">
        <f>84.85-0.15-1.25</f>
        <v>83.449999999999989</v>
      </c>
      <c r="V115">
        <f t="shared" si="3"/>
        <v>96.045691468114754</v>
      </c>
    </row>
    <row r="116" spans="1:22">
      <c r="A116">
        <v>4</v>
      </c>
      <c r="B116">
        <v>512</v>
      </c>
      <c r="C116" s="1" t="s">
        <v>6</v>
      </c>
      <c r="D116">
        <v>1</v>
      </c>
      <c r="E116">
        <v>64</v>
      </c>
      <c r="F116" t="s">
        <v>12</v>
      </c>
      <c r="G116">
        <v>25593183</v>
      </c>
      <c r="H116">
        <v>25592331</v>
      </c>
      <c r="I116">
        <v>11048193</v>
      </c>
      <c r="J116">
        <v>98040</v>
      </c>
      <c r="K116">
        <v>852</v>
      </c>
      <c r="L116">
        <v>105703</v>
      </c>
      <c r="M116">
        <v>83504</v>
      </c>
      <c r="N116">
        <v>25593183</v>
      </c>
      <c r="O116">
        <v>11153896</v>
      </c>
      <c r="P116">
        <v>181544</v>
      </c>
      <c r="Q116">
        <v>0</v>
      </c>
      <c r="R116">
        <v>9.4999999999999998E-3</v>
      </c>
      <c r="S116">
        <v>0.46</v>
      </c>
      <c r="T116">
        <f t="shared" si="2"/>
        <v>1.1512207238935463</v>
      </c>
      <c r="U116" s="6">
        <f>94.85-0.15-1.25</f>
        <v>93.449999999999989</v>
      </c>
      <c r="V116">
        <f t="shared" si="3"/>
        <v>107.58157664785189</v>
      </c>
    </row>
    <row r="117" spans="1:22">
      <c r="A117">
        <v>8</v>
      </c>
      <c r="B117">
        <v>256</v>
      </c>
      <c r="C117">
        <v>1</v>
      </c>
      <c r="D117">
        <v>16384</v>
      </c>
      <c r="E117">
        <v>64</v>
      </c>
      <c r="F117" t="s">
        <v>12</v>
      </c>
      <c r="G117">
        <v>25593183</v>
      </c>
      <c r="H117">
        <v>25592331</v>
      </c>
      <c r="I117">
        <v>11048224</v>
      </c>
      <c r="J117">
        <v>122844</v>
      </c>
      <c r="K117">
        <v>852</v>
      </c>
      <c r="L117">
        <v>105672</v>
      </c>
      <c r="M117">
        <v>58646</v>
      </c>
      <c r="N117">
        <v>25593183</v>
      </c>
      <c r="O117">
        <v>11153896</v>
      </c>
      <c r="P117">
        <v>181490</v>
      </c>
      <c r="Q117">
        <v>0</v>
      </c>
      <c r="R117">
        <v>9.4999999999999998E-3</v>
      </c>
      <c r="S117">
        <v>0.3231</v>
      </c>
      <c r="T117">
        <f t="shared" si="2"/>
        <v>1.1123497151565713</v>
      </c>
      <c r="U117" s="6">
        <f>81.1-0.15-1.25</f>
        <v>79.699999999999989</v>
      </c>
      <c r="V117">
        <f t="shared" si="3"/>
        <v>88.654272297978721</v>
      </c>
    </row>
    <row r="118" spans="1:22">
      <c r="A118">
        <v>8</v>
      </c>
      <c r="B118">
        <v>256</v>
      </c>
      <c r="C118">
        <v>2</v>
      </c>
      <c r="D118">
        <v>8192</v>
      </c>
      <c r="E118">
        <v>64</v>
      </c>
      <c r="F118" t="s">
        <v>12</v>
      </c>
      <c r="G118">
        <v>25593183</v>
      </c>
      <c r="H118">
        <v>25592331</v>
      </c>
      <c r="I118">
        <v>11048224</v>
      </c>
      <c r="J118">
        <v>115064</v>
      </c>
      <c r="K118">
        <v>852</v>
      </c>
      <c r="L118">
        <v>105672</v>
      </c>
      <c r="M118">
        <v>66426</v>
      </c>
      <c r="N118">
        <v>25593183</v>
      </c>
      <c r="O118">
        <v>11153896</v>
      </c>
      <c r="P118">
        <v>181490</v>
      </c>
      <c r="Q118">
        <v>0</v>
      </c>
      <c r="R118">
        <v>9.4999999999999998E-3</v>
      </c>
      <c r="S118">
        <v>0.36599999999999999</v>
      </c>
      <c r="T118">
        <f t="shared" si="2"/>
        <v>1.1245184571219611</v>
      </c>
      <c r="U118" s="6">
        <f>82.35-0.15-1.25</f>
        <v>80.949999999999989</v>
      </c>
      <c r="V118">
        <f t="shared" si="3"/>
        <v>91.029769104022733</v>
      </c>
    </row>
    <row r="119" spans="1:22">
      <c r="A119">
        <v>8</v>
      </c>
      <c r="B119">
        <v>256</v>
      </c>
      <c r="C119">
        <v>4</v>
      </c>
      <c r="D119">
        <v>4096</v>
      </c>
      <c r="E119">
        <v>64</v>
      </c>
      <c r="F119" t="s">
        <v>12</v>
      </c>
      <c r="G119">
        <v>25593183</v>
      </c>
      <c r="H119">
        <v>25592331</v>
      </c>
      <c r="I119">
        <v>11048224</v>
      </c>
      <c r="J119">
        <v>99498</v>
      </c>
      <c r="K119">
        <v>852</v>
      </c>
      <c r="L119">
        <v>105672</v>
      </c>
      <c r="M119">
        <v>81992</v>
      </c>
      <c r="N119">
        <v>25593183</v>
      </c>
      <c r="O119">
        <v>11153896</v>
      </c>
      <c r="P119">
        <v>181490</v>
      </c>
      <c r="Q119">
        <v>0</v>
      </c>
      <c r="R119">
        <v>9.4999999999999998E-3</v>
      </c>
      <c r="S119">
        <v>0.45179999999999998</v>
      </c>
      <c r="T119">
        <f t="shared" si="2"/>
        <v>1.1488559410527406</v>
      </c>
      <c r="U119" s="6">
        <f>84.85-0.15-1.25</f>
        <v>83.449999999999989</v>
      </c>
      <c r="V119">
        <f t="shared" si="3"/>
        <v>95.872028280851183</v>
      </c>
    </row>
    <row r="120" spans="1:22">
      <c r="A120">
        <v>8</v>
      </c>
      <c r="B120">
        <v>256</v>
      </c>
      <c r="C120">
        <v>8</v>
      </c>
      <c r="D120">
        <v>2048</v>
      </c>
      <c r="E120">
        <v>64</v>
      </c>
      <c r="F120" t="s">
        <v>12</v>
      </c>
      <c r="G120">
        <v>25593183</v>
      </c>
      <c r="H120">
        <v>25592331</v>
      </c>
      <c r="I120">
        <v>11048224</v>
      </c>
      <c r="J120">
        <v>98165</v>
      </c>
      <c r="K120">
        <v>852</v>
      </c>
      <c r="L120">
        <v>105672</v>
      </c>
      <c r="M120">
        <v>83325</v>
      </c>
      <c r="N120">
        <v>25593183</v>
      </c>
      <c r="O120">
        <v>11153896</v>
      </c>
      <c r="P120">
        <v>181490</v>
      </c>
      <c r="Q120">
        <v>0</v>
      </c>
      <c r="R120">
        <v>9.4999999999999998E-3</v>
      </c>
      <c r="S120">
        <v>0.45910000000000001</v>
      </c>
      <c r="T120">
        <f t="shared" si="2"/>
        <v>1.1509266127624689</v>
      </c>
      <c r="U120" s="6">
        <f>89.85-0.15-1.25</f>
        <v>88.449999999999989</v>
      </c>
      <c r="V120">
        <f t="shared" si="3"/>
        <v>101.79945889884036</v>
      </c>
    </row>
    <row r="121" spans="1:22">
      <c r="A121">
        <v>8</v>
      </c>
      <c r="B121">
        <v>256</v>
      </c>
      <c r="C121" s="1" t="s">
        <v>6</v>
      </c>
      <c r="D121">
        <v>1</v>
      </c>
      <c r="E121">
        <v>64</v>
      </c>
      <c r="F121" t="s">
        <v>12</v>
      </c>
      <c r="G121">
        <v>25593183</v>
      </c>
      <c r="H121">
        <v>25592331</v>
      </c>
      <c r="I121">
        <v>11048224</v>
      </c>
      <c r="J121">
        <v>97986</v>
      </c>
      <c r="K121">
        <v>852</v>
      </c>
      <c r="L121">
        <v>105672</v>
      </c>
      <c r="M121">
        <v>83504</v>
      </c>
      <c r="N121">
        <v>25593183</v>
      </c>
      <c r="O121">
        <v>11153896</v>
      </c>
      <c r="P121">
        <v>181490</v>
      </c>
      <c r="Q121">
        <v>0</v>
      </c>
      <c r="R121">
        <v>9.4999999999999998E-3</v>
      </c>
      <c r="S121">
        <v>0.46010000000000001</v>
      </c>
      <c r="T121">
        <f t="shared" si="2"/>
        <v>1.1512102664213357</v>
      </c>
      <c r="U121" s="6">
        <f>99.85-0.15-1.25</f>
        <v>98.449999999999989</v>
      </c>
      <c r="V121">
        <f t="shared" si="3"/>
        <v>113.33665072918049</v>
      </c>
    </row>
    <row r="122" spans="1:22">
      <c r="A122" s="1" t="s">
        <v>5</v>
      </c>
      <c r="B122">
        <v>1</v>
      </c>
      <c r="C122">
        <v>1</v>
      </c>
      <c r="D122">
        <v>16384</v>
      </c>
      <c r="E122">
        <v>64</v>
      </c>
      <c r="F122" t="s">
        <v>12</v>
      </c>
      <c r="G122">
        <v>25593183</v>
      </c>
      <c r="H122">
        <v>25592331</v>
      </c>
      <c r="I122">
        <v>11048212</v>
      </c>
      <c r="J122">
        <v>122862</v>
      </c>
      <c r="K122">
        <v>852</v>
      </c>
      <c r="L122">
        <v>105684</v>
      </c>
      <c r="M122">
        <v>58646</v>
      </c>
      <c r="N122">
        <v>25593183</v>
      </c>
      <c r="O122">
        <v>11153896</v>
      </c>
      <c r="P122">
        <v>181508</v>
      </c>
      <c r="Q122">
        <v>0</v>
      </c>
      <c r="R122">
        <v>9.4999999999999998E-3</v>
      </c>
      <c r="S122">
        <v>0.3231</v>
      </c>
      <c r="T122">
        <f t="shared" si="2"/>
        <v>1.1123588047645345</v>
      </c>
      <c r="U122" s="6">
        <f>91.1-0.15-1.25</f>
        <v>89.699999999999989</v>
      </c>
      <c r="V122">
        <f t="shared" si="3"/>
        <v>99.778584787378733</v>
      </c>
    </row>
    <row r="123" spans="1:22">
      <c r="A123" s="2" t="s">
        <v>5</v>
      </c>
      <c r="B123">
        <v>1</v>
      </c>
      <c r="C123">
        <v>2</v>
      </c>
      <c r="D123">
        <v>8192</v>
      </c>
      <c r="E123">
        <v>64</v>
      </c>
      <c r="F123" t="s">
        <v>12</v>
      </c>
      <c r="G123">
        <v>25593183</v>
      </c>
      <c r="H123">
        <v>25592331</v>
      </c>
      <c r="I123">
        <v>11048212</v>
      </c>
      <c r="J123">
        <v>115082</v>
      </c>
      <c r="K123">
        <v>852</v>
      </c>
      <c r="L123">
        <v>105684</v>
      </c>
      <c r="M123">
        <v>66426</v>
      </c>
      <c r="N123">
        <v>25593183</v>
      </c>
      <c r="O123">
        <v>11153896</v>
      </c>
      <c r="P123">
        <v>181508</v>
      </c>
      <c r="Q123">
        <v>0</v>
      </c>
      <c r="R123">
        <v>9.4999999999999998E-3</v>
      </c>
      <c r="S123">
        <v>0.36599999999999999</v>
      </c>
      <c r="T123">
        <f t="shared" si="2"/>
        <v>1.1245287536138042</v>
      </c>
      <c r="U123" s="6">
        <f>92.35-0.15-1.25</f>
        <v>90.949999999999989</v>
      </c>
      <c r="V123">
        <f t="shared" si="3"/>
        <v>102.27589014117548</v>
      </c>
    </row>
    <row r="124" spans="1:22">
      <c r="A124" s="2" t="s">
        <v>5</v>
      </c>
      <c r="B124">
        <v>1</v>
      </c>
      <c r="C124">
        <v>4</v>
      </c>
      <c r="D124">
        <v>4096</v>
      </c>
      <c r="E124">
        <v>64</v>
      </c>
      <c r="F124" t="s">
        <v>12</v>
      </c>
      <c r="G124">
        <v>25593183</v>
      </c>
      <c r="H124">
        <v>25592331</v>
      </c>
      <c r="I124">
        <v>11048212</v>
      </c>
      <c r="J124">
        <v>99516</v>
      </c>
      <c r="K124">
        <v>852</v>
      </c>
      <c r="L124">
        <v>105684</v>
      </c>
      <c r="M124">
        <v>81992</v>
      </c>
      <c r="N124">
        <v>25593183</v>
      </c>
      <c r="O124">
        <v>11153896</v>
      </c>
      <c r="P124">
        <v>181508</v>
      </c>
      <c r="Q124">
        <v>0</v>
      </c>
      <c r="R124">
        <v>9.4999999999999998E-3</v>
      </c>
      <c r="S124">
        <v>0.45169999999999999</v>
      </c>
      <c r="T124">
        <f t="shared" si="2"/>
        <v>1.1488402831332079</v>
      </c>
      <c r="U124" s="6">
        <f>94.85-0.15-1.25</f>
        <v>93.449999999999989</v>
      </c>
      <c r="V124">
        <f t="shared" si="3"/>
        <v>107.35912445879826</v>
      </c>
    </row>
    <row r="125" spans="1:22">
      <c r="A125" s="2" t="s">
        <v>5</v>
      </c>
      <c r="B125">
        <v>1</v>
      </c>
      <c r="C125">
        <v>8</v>
      </c>
      <c r="D125">
        <v>2048</v>
      </c>
      <c r="E125">
        <v>64</v>
      </c>
      <c r="F125" t="s">
        <v>12</v>
      </c>
      <c r="G125">
        <v>25593183</v>
      </c>
      <c r="H125">
        <v>25592331</v>
      </c>
      <c r="I125">
        <v>11048212</v>
      </c>
      <c r="J125">
        <v>98183</v>
      </c>
      <c r="K125">
        <v>852</v>
      </c>
      <c r="L125">
        <v>105684</v>
      </c>
      <c r="M125">
        <v>83325</v>
      </c>
      <c r="N125">
        <v>25593183</v>
      </c>
      <c r="O125">
        <v>11153896</v>
      </c>
      <c r="P125">
        <v>181508</v>
      </c>
      <c r="Q125">
        <v>0</v>
      </c>
      <c r="R125">
        <v>9.4999999999999998E-3</v>
      </c>
      <c r="S125">
        <v>0.45910000000000001</v>
      </c>
      <c r="T125">
        <f t="shared" si="2"/>
        <v>1.1509395283892589</v>
      </c>
      <c r="U125" s="6">
        <f>99.85-0.15-1.25</f>
        <v>98.449999999999989</v>
      </c>
      <c r="V125">
        <f t="shared" si="3"/>
        <v>113.30999656992253</v>
      </c>
    </row>
    <row r="126" spans="1:22">
      <c r="A126" s="2" t="s">
        <v>5</v>
      </c>
      <c r="B126">
        <v>1</v>
      </c>
      <c r="C126" s="1" t="s">
        <v>6</v>
      </c>
      <c r="D126">
        <v>1</v>
      </c>
      <c r="E126">
        <v>64</v>
      </c>
      <c r="F126" t="s">
        <v>12</v>
      </c>
      <c r="G126">
        <v>25593183</v>
      </c>
      <c r="H126">
        <v>25592331</v>
      </c>
      <c r="I126">
        <v>11048212</v>
      </c>
      <c r="J126">
        <v>98004</v>
      </c>
      <c r="K126">
        <v>852</v>
      </c>
      <c r="L126">
        <v>105684</v>
      </c>
      <c r="M126">
        <v>83504</v>
      </c>
      <c r="N126">
        <v>25593183</v>
      </c>
      <c r="O126">
        <v>11153896</v>
      </c>
      <c r="P126">
        <v>181508</v>
      </c>
      <c r="Q126">
        <v>0</v>
      </c>
      <c r="R126">
        <v>9.4999999999999998E-3</v>
      </c>
      <c r="S126">
        <v>0.46010000000000001</v>
      </c>
      <c r="T126">
        <f t="shared" si="2"/>
        <v>1.1512232101806172</v>
      </c>
      <c r="U126" s="6">
        <f>109.85-0.15-1.25</f>
        <v>108.44999999999999</v>
      </c>
      <c r="V126">
        <f t="shared" si="3"/>
        <v>124.85015714408793</v>
      </c>
    </row>
    <row r="127" spans="1:22">
      <c r="A127">
        <v>1</v>
      </c>
      <c r="B127">
        <v>4096</v>
      </c>
      <c r="C127">
        <v>1</v>
      </c>
      <c r="D127">
        <v>32768</v>
      </c>
      <c r="E127">
        <v>32</v>
      </c>
      <c r="F127" t="s">
        <v>12</v>
      </c>
      <c r="G127">
        <v>25593183</v>
      </c>
      <c r="H127">
        <v>25592331</v>
      </c>
      <c r="I127">
        <v>11045874</v>
      </c>
      <c r="J127">
        <v>126447</v>
      </c>
      <c r="K127">
        <v>852</v>
      </c>
      <c r="L127">
        <v>108022</v>
      </c>
      <c r="M127">
        <v>58650</v>
      </c>
      <c r="N127">
        <v>25593183</v>
      </c>
      <c r="O127">
        <v>11153896</v>
      </c>
      <c r="P127">
        <v>185097</v>
      </c>
      <c r="Q127">
        <v>0</v>
      </c>
      <c r="R127">
        <v>9.7000000000000003E-3</v>
      </c>
      <c r="S127">
        <v>0.31690000000000002</v>
      </c>
      <c r="T127">
        <f t="shared" si="2"/>
        <v>1.1128133819072055</v>
      </c>
      <c r="U127" s="6">
        <f>52.35-0.15-1.25</f>
        <v>50.95</v>
      </c>
      <c r="V127">
        <f t="shared" si="3"/>
        <v>56.697841808172122</v>
      </c>
    </row>
    <row r="128" spans="1:22">
      <c r="A128">
        <v>1</v>
      </c>
      <c r="B128">
        <v>4096</v>
      </c>
      <c r="C128">
        <v>2</v>
      </c>
      <c r="D128">
        <v>16384</v>
      </c>
      <c r="E128">
        <v>32</v>
      </c>
      <c r="F128" t="s">
        <v>12</v>
      </c>
      <c r="G128">
        <v>25593183</v>
      </c>
      <c r="H128">
        <v>25592331</v>
      </c>
      <c r="I128">
        <v>11045874</v>
      </c>
      <c r="J128">
        <v>118475</v>
      </c>
      <c r="K128">
        <v>852</v>
      </c>
      <c r="L128">
        <v>108022</v>
      </c>
      <c r="M128">
        <v>66622</v>
      </c>
      <c r="N128">
        <v>25593183</v>
      </c>
      <c r="O128">
        <v>11153896</v>
      </c>
      <c r="P128">
        <v>185097</v>
      </c>
      <c r="Q128">
        <v>0</v>
      </c>
      <c r="R128">
        <v>9.7000000000000003E-3</v>
      </c>
      <c r="S128">
        <v>0.3599</v>
      </c>
      <c r="T128">
        <f t="shared" si="2"/>
        <v>1.1252528991020772</v>
      </c>
      <c r="U128" s="6">
        <f>53.6-0.15-1.25</f>
        <v>52.2</v>
      </c>
      <c r="V128">
        <f t="shared" si="3"/>
        <v>58.73820133312843</v>
      </c>
    </row>
    <row r="129" spans="1:22">
      <c r="A129">
        <v>1</v>
      </c>
      <c r="B129">
        <v>4096</v>
      </c>
      <c r="C129">
        <v>4</v>
      </c>
      <c r="D129">
        <v>8192</v>
      </c>
      <c r="E129">
        <v>32</v>
      </c>
      <c r="F129" t="s">
        <v>12</v>
      </c>
      <c r="G129">
        <v>25593183</v>
      </c>
      <c r="H129">
        <v>25592331</v>
      </c>
      <c r="I129">
        <v>11045874</v>
      </c>
      <c r="J129">
        <v>117011</v>
      </c>
      <c r="K129">
        <v>852</v>
      </c>
      <c r="L129">
        <v>108022</v>
      </c>
      <c r="M129">
        <v>68086</v>
      </c>
      <c r="N129">
        <v>25593183</v>
      </c>
      <c r="O129">
        <v>11153896</v>
      </c>
      <c r="P129">
        <v>185097</v>
      </c>
      <c r="Q129">
        <v>0</v>
      </c>
      <c r="R129">
        <v>9.7000000000000003E-3</v>
      </c>
      <c r="S129">
        <v>0.36780000000000002</v>
      </c>
      <c r="T129">
        <f t="shared" si="2"/>
        <v>1.1275382987727629</v>
      </c>
      <c r="U129" s="6">
        <f>56.1-0.15-1.25</f>
        <v>54.7</v>
      </c>
      <c r="V129">
        <f t="shared" si="3"/>
        <v>61.676344942870131</v>
      </c>
    </row>
    <row r="130" spans="1:22">
      <c r="A130">
        <v>1</v>
      </c>
      <c r="B130">
        <v>4096</v>
      </c>
      <c r="C130">
        <v>8</v>
      </c>
      <c r="D130">
        <v>4096</v>
      </c>
      <c r="E130">
        <v>32</v>
      </c>
      <c r="F130" t="s">
        <v>12</v>
      </c>
      <c r="G130">
        <v>25593183</v>
      </c>
      <c r="H130">
        <v>25592331</v>
      </c>
      <c r="I130">
        <v>11045874</v>
      </c>
      <c r="J130">
        <v>115414</v>
      </c>
      <c r="K130">
        <v>852</v>
      </c>
      <c r="L130">
        <v>108022</v>
      </c>
      <c r="M130">
        <v>69683</v>
      </c>
      <c r="N130">
        <v>25593183</v>
      </c>
      <c r="O130">
        <v>11153896</v>
      </c>
      <c r="P130">
        <v>185097</v>
      </c>
      <c r="Q130">
        <v>0</v>
      </c>
      <c r="R130">
        <v>9.7000000000000003E-3</v>
      </c>
      <c r="S130">
        <v>0.3765</v>
      </c>
      <c r="T130">
        <f t="shared" ref="T130:T151" si="4">(1+5*(Q130*(N130/G130)+ R130*(O130/G130)) + 40*(S130*(P130/G130)))</f>
        <v>1.1300551313214928</v>
      </c>
      <c r="U130" s="6">
        <f>61.1-0.15-1.25</f>
        <v>59.7</v>
      </c>
      <c r="V130">
        <f t="shared" si="3"/>
        <v>67.464291339893123</v>
      </c>
    </row>
    <row r="131" spans="1:22">
      <c r="A131">
        <v>1</v>
      </c>
      <c r="B131">
        <v>4096</v>
      </c>
      <c r="C131" s="1" t="s">
        <v>8</v>
      </c>
      <c r="D131">
        <v>1</v>
      </c>
      <c r="E131">
        <v>32</v>
      </c>
      <c r="F131" t="s">
        <v>12</v>
      </c>
      <c r="G131">
        <v>25593183</v>
      </c>
      <c r="H131">
        <v>25592331</v>
      </c>
      <c r="I131">
        <v>11045874</v>
      </c>
      <c r="J131">
        <v>106496</v>
      </c>
      <c r="K131">
        <v>852</v>
      </c>
      <c r="L131">
        <v>108022</v>
      </c>
      <c r="M131">
        <v>78601</v>
      </c>
      <c r="N131">
        <v>25593183</v>
      </c>
      <c r="O131">
        <v>11153896</v>
      </c>
      <c r="P131">
        <v>185097</v>
      </c>
      <c r="Q131">
        <v>0</v>
      </c>
      <c r="R131">
        <v>9.7000000000000003E-3</v>
      </c>
      <c r="S131">
        <v>0.42459999999999998</v>
      </c>
      <c r="T131">
        <f t="shared" si="4"/>
        <v>1.143970033113896</v>
      </c>
      <c r="U131" s="6">
        <f>71.1-0.15-1.25</f>
        <v>69.699999999999989</v>
      </c>
      <c r="V131">
        <f t="shared" ref="V131:V151" si="5">(U131*T131)</f>
        <v>79.734711308038541</v>
      </c>
    </row>
    <row r="132" spans="1:22">
      <c r="A132">
        <v>2</v>
      </c>
      <c r="B132">
        <v>2048</v>
      </c>
      <c r="C132" s="3">
        <v>1</v>
      </c>
      <c r="D132">
        <v>32768</v>
      </c>
      <c r="E132">
        <v>32</v>
      </c>
      <c r="F132" t="s">
        <v>12</v>
      </c>
      <c r="G132">
        <v>25593183</v>
      </c>
      <c r="H132">
        <v>25592305</v>
      </c>
      <c r="I132">
        <v>11049747</v>
      </c>
      <c r="J132">
        <v>120412</v>
      </c>
      <c r="K132">
        <v>878</v>
      </c>
      <c r="L132">
        <v>104149</v>
      </c>
      <c r="M132">
        <v>59850</v>
      </c>
      <c r="N132">
        <v>25593183</v>
      </c>
      <c r="O132">
        <v>11153896</v>
      </c>
      <c r="P132">
        <v>180262</v>
      </c>
      <c r="Q132">
        <v>0</v>
      </c>
      <c r="R132">
        <v>9.2999999999999992E-3</v>
      </c>
      <c r="S132">
        <v>0.33200000000000002</v>
      </c>
      <c r="T132">
        <f t="shared" si="4"/>
        <v>1.1138012229272147</v>
      </c>
      <c r="U132" s="6">
        <f>53.6-0.15-1.25</f>
        <v>52.2</v>
      </c>
      <c r="V132">
        <f t="shared" si="5"/>
        <v>58.140423836800615</v>
      </c>
    </row>
    <row r="133" spans="1:22">
      <c r="A133">
        <v>2</v>
      </c>
      <c r="B133">
        <v>2048</v>
      </c>
      <c r="C133" s="3">
        <v>2</v>
      </c>
      <c r="D133">
        <v>16384</v>
      </c>
      <c r="E133">
        <v>32</v>
      </c>
      <c r="F133" t="s">
        <v>12</v>
      </c>
      <c r="G133">
        <v>25593183</v>
      </c>
      <c r="H133">
        <v>25592309</v>
      </c>
      <c r="I133">
        <v>11049926</v>
      </c>
      <c r="J133">
        <v>113063</v>
      </c>
      <c r="K133">
        <v>874</v>
      </c>
      <c r="L133">
        <v>103970</v>
      </c>
      <c r="M133">
        <v>67000</v>
      </c>
      <c r="N133">
        <v>25593183</v>
      </c>
      <c r="O133">
        <v>11153896</v>
      </c>
      <c r="P133">
        <v>180063</v>
      </c>
      <c r="Q133">
        <v>0</v>
      </c>
      <c r="R133">
        <v>9.2999999999999992E-3</v>
      </c>
      <c r="S133">
        <v>0.37209999999999999</v>
      </c>
      <c r="T133">
        <f t="shared" si="4"/>
        <v>1.1249830416169806</v>
      </c>
      <c r="U133" s="6">
        <f>54.85-0.15-1.25</f>
        <v>53.45</v>
      </c>
      <c r="V133">
        <f t="shared" si="5"/>
        <v>60.130343574427613</v>
      </c>
    </row>
    <row r="134" spans="1:22">
      <c r="A134">
        <v>2</v>
      </c>
      <c r="B134">
        <v>2048</v>
      </c>
      <c r="C134" s="3">
        <v>4</v>
      </c>
      <c r="D134">
        <v>8192</v>
      </c>
      <c r="E134">
        <v>32</v>
      </c>
      <c r="F134" t="s">
        <v>12</v>
      </c>
      <c r="G134">
        <v>25593183</v>
      </c>
      <c r="H134">
        <v>25592305</v>
      </c>
      <c r="I134">
        <v>11049824</v>
      </c>
      <c r="J134">
        <v>110272</v>
      </c>
      <c r="K134">
        <v>878</v>
      </c>
      <c r="L134">
        <v>104072</v>
      </c>
      <c r="M134">
        <v>69901</v>
      </c>
      <c r="N134">
        <v>25593183</v>
      </c>
      <c r="O134">
        <v>11153896</v>
      </c>
      <c r="P134">
        <v>180173</v>
      </c>
      <c r="Q134">
        <v>0</v>
      </c>
      <c r="R134">
        <v>9.2999999999999992E-3</v>
      </c>
      <c r="S134">
        <v>0.38800000000000001</v>
      </c>
      <c r="T134">
        <f t="shared" si="4"/>
        <v>1.1295243785815934</v>
      </c>
      <c r="U134" s="6">
        <f>57.35-0.15-1.25</f>
        <v>55.95</v>
      </c>
      <c r="V134">
        <f t="shared" si="5"/>
        <v>63.19688898164015</v>
      </c>
    </row>
    <row r="135" spans="1:22">
      <c r="A135">
        <v>2</v>
      </c>
      <c r="B135">
        <v>2048</v>
      </c>
      <c r="C135" s="3">
        <v>8</v>
      </c>
      <c r="D135">
        <v>4096</v>
      </c>
      <c r="E135">
        <v>32</v>
      </c>
      <c r="F135" t="s">
        <v>12</v>
      </c>
      <c r="G135">
        <v>25593183</v>
      </c>
      <c r="H135">
        <v>25592314</v>
      </c>
      <c r="I135">
        <v>11049793</v>
      </c>
      <c r="J135">
        <v>107960</v>
      </c>
      <c r="K135">
        <v>869</v>
      </c>
      <c r="L135">
        <v>104103</v>
      </c>
      <c r="M135">
        <v>72239</v>
      </c>
      <c r="N135">
        <v>25593183</v>
      </c>
      <c r="O135">
        <v>11153896</v>
      </c>
      <c r="P135">
        <v>180199</v>
      </c>
      <c r="Q135">
        <v>0</v>
      </c>
      <c r="R135">
        <v>9.2999999999999992E-3</v>
      </c>
      <c r="S135">
        <v>0.40089999999999998</v>
      </c>
      <c r="T135">
        <f t="shared" si="4"/>
        <v>1.1331732488295809</v>
      </c>
      <c r="U135" s="6">
        <f>62.35-0.15-1.25</f>
        <v>60.95</v>
      </c>
      <c r="V135">
        <f t="shared" si="5"/>
        <v>69.066909516162966</v>
      </c>
    </row>
    <row r="136" spans="1:22">
      <c r="A136">
        <v>2</v>
      </c>
      <c r="B136">
        <v>2048</v>
      </c>
      <c r="C136" s="1" t="s">
        <v>8</v>
      </c>
      <c r="D136">
        <v>1</v>
      </c>
      <c r="E136">
        <v>32</v>
      </c>
      <c r="F136" t="s">
        <v>12</v>
      </c>
      <c r="G136">
        <v>25593183</v>
      </c>
      <c r="H136">
        <v>25592312</v>
      </c>
      <c r="I136">
        <v>11049829</v>
      </c>
      <c r="J136">
        <v>101688</v>
      </c>
      <c r="K136">
        <v>871</v>
      </c>
      <c r="L136">
        <v>104067</v>
      </c>
      <c r="M136">
        <v>78475</v>
      </c>
      <c r="N136">
        <v>25593183</v>
      </c>
      <c r="O136">
        <v>11153896</v>
      </c>
      <c r="P136">
        <v>180163</v>
      </c>
      <c r="Q136">
        <v>0</v>
      </c>
      <c r="R136">
        <v>9.2999999999999992E-3</v>
      </c>
      <c r="S136">
        <v>0.43559999999999999</v>
      </c>
      <c r="T136">
        <f t="shared" si="4"/>
        <v>1.1429215067152843</v>
      </c>
      <c r="U136" s="6">
        <f>72.35-0.15-1.25</f>
        <v>70.949999999999989</v>
      </c>
      <c r="V136">
        <f t="shared" si="5"/>
        <v>81.090280901449404</v>
      </c>
    </row>
    <row r="137" spans="1:22">
      <c r="A137">
        <v>4</v>
      </c>
      <c r="B137">
        <v>1024</v>
      </c>
      <c r="C137" s="3">
        <v>1</v>
      </c>
      <c r="D137">
        <v>32768</v>
      </c>
      <c r="E137">
        <v>32</v>
      </c>
      <c r="F137" t="s">
        <v>12</v>
      </c>
      <c r="G137">
        <v>25593183</v>
      </c>
      <c r="H137">
        <v>25592304</v>
      </c>
      <c r="I137">
        <v>11050373</v>
      </c>
      <c r="J137">
        <v>119128</v>
      </c>
      <c r="K137">
        <v>879</v>
      </c>
      <c r="L137">
        <v>103523</v>
      </c>
      <c r="M137">
        <v>60428</v>
      </c>
      <c r="N137">
        <v>25593183</v>
      </c>
      <c r="O137">
        <v>11153896</v>
      </c>
      <c r="P137">
        <v>179556</v>
      </c>
      <c r="Q137">
        <v>0</v>
      </c>
      <c r="R137">
        <v>9.2999999999999992E-3</v>
      </c>
      <c r="S137">
        <v>0.33650000000000002</v>
      </c>
      <c r="T137">
        <f t="shared" si="4"/>
        <v>1.1146977272815186</v>
      </c>
      <c r="U137" s="6">
        <f>56.1-0.15-1.25</f>
        <v>54.7</v>
      </c>
      <c r="V137">
        <f t="shared" si="5"/>
        <v>60.973965682299074</v>
      </c>
    </row>
    <row r="138" spans="1:22">
      <c r="A138">
        <v>4</v>
      </c>
      <c r="B138">
        <v>1024</v>
      </c>
      <c r="C138" s="3">
        <v>2</v>
      </c>
      <c r="D138">
        <v>16384</v>
      </c>
      <c r="E138">
        <v>32</v>
      </c>
      <c r="F138" t="s">
        <v>12</v>
      </c>
      <c r="G138">
        <v>25593183</v>
      </c>
      <c r="H138">
        <v>25592309</v>
      </c>
      <c r="I138">
        <v>11050459</v>
      </c>
      <c r="J138">
        <v>112143</v>
      </c>
      <c r="K138">
        <v>874</v>
      </c>
      <c r="L138">
        <v>103437</v>
      </c>
      <c r="M138">
        <v>67307</v>
      </c>
      <c r="N138">
        <v>25593183</v>
      </c>
      <c r="O138">
        <v>11153896</v>
      </c>
      <c r="P138">
        <v>179450</v>
      </c>
      <c r="Q138">
        <v>0</v>
      </c>
      <c r="R138">
        <v>9.2999999999999992E-3</v>
      </c>
      <c r="S138">
        <v>0.37509999999999999</v>
      </c>
      <c r="T138">
        <f t="shared" si="4"/>
        <v>1.125467940584022</v>
      </c>
      <c r="U138" s="6">
        <f>57.35-0.15-1.25</f>
        <v>55.95</v>
      </c>
      <c r="V138">
        <f t="shared" si="5"/>
        <v>62.969931275676032</v>
      </c>
    </row>
    <row r="139" spans="1:22">
      <c r="A139">
        <v>4</v>
      </c>
      <c r="B139">
        <v>1024</v>
      </c>
      <c r="C139" s="3">
        <v>4</v>
      </c>
      <c r="D139">
        <v>8192</v>
      </c>
      <c r="E139">
        <v>32</v>
      </c>
      <c r="F139" t="s">
        <v>12</v>
      </c>
      <c r="G139">
        <v>25593183</v>
      </c>
      <c r="H139">
        <v>25592311</v>
      </c>
      <c r="I139">
        <v>11050450</v>
      </c>
      <c r="J139">
        <v>108668</v>
      </c>
      <c r="K139">
        <v>872</v>
      </c>
      <c r="L139">
        <v>103446</v>
      </c>
      <c r="M139">
        <v>70797</v>
      </c>
      <c r="N139">
        <v>25593183</v>
      </c>
      <c r="O139">
        <v>11153896</v>
      </c>
      <c r="P139">
        <v>179465</v>
      </c>
      <c r="Q139">
        <v>0</v>
      </c>
      <c r="R139">
        <v>9.2999999999999992E-3</v>
      </c>
      <c r="S139">
        <v>0.39450000000000002</v>
      </c>
      <c r="T139">
        <f t="shared" si="4"/>
        <v>1.1309182161515432</v>
      </c>
      <c r="U139" s="6">
        <f>59.85-0.15-1.25</f>
        <v>58.45</v>
      </c>
      <c r="V139">
        <f t="shared" si="5"/>
        <v>66.102169734057696</v>
      </c>
    </row>
    <row r="140" spans="1:22">
      <c r="A140">
        <v>4</v>
      </c>
      <c r="B140">
        <v>1024</v>
      </c>
      <c r="C140" s="3">
        <v>8</v>
      </c>
      <c r="D140">
        <v>4096</v>
      </c>
      <c r="E140">
        <v>32</v>
      </c>
      <c r="F140" t="s">
        <v>12</v>
      </c>
      <c r="G140">
        <v>25593183</v>
      </c>
      <c r="H140">
        <v>25592304</v>
      </c>
      <c r="I140">
        <v>11050349</v>
      </c>
      <c r="J140">
        <v>106140</v>
      </c>
      <c r="K140">
        <v>879</v>
      </c>
      <c r="L140">
        <v>103547</v>
      </c>
      <c r="M140">
        <v>73446</v>
      </c>
      <c r="N140">
        <v>25593183</v>
      </c>
      <c r="O140">
        <v>11153896</v>
      </c>
      <c r="P140">
        <v>179586</v>
      </c>
      <c r="Q140">
        <v>0</v>
      </c>
      <c r="R140">
        <v>9.2999999999999992E-3</v>
      </c>
      <c r="S140">
        <v>0.40899999999999997</v>
      </c>
      <c r="T140">
        <f t="shared" si="4"/>
        <v>1.1350626502377605</v>
      </c>
      <c r="U140" s="6">
        <f>64.85-0.15-1.25</f>
        <v>63.449999999999989</v>
      </c>
      <c r="V140">
        <f t="shared" si="5"/>
        <v>72.019725157585896</v>
      </c>
    </row>
    <row r="141" spans="1:22">
      <c r="A141">
        <v>4</v>
      </c>
      <c r="B141">
        <v>1024</v>
      </c>
      <c r="C141" s="1" t="s">
        <v>8</v>
      </c>
      <c r="D141">
        <v>1</v>
      </c>
      <c r="E141">
        <v>32</v>
      </c>
      <c r="F141" t="s">
        <v>12</v>
      </c>
      <c r="G141">
        <v>25593183</v>
      </c>
      <c r="H141">
        <v>25592300</v>
      </c>
      <c r="I141">
        <v>11050437</v>
      </c>
      <c r="J141">
        <v>101129</v>
      </c>
      <c r="K141">
        <v>883</v>
      </c>
      <c r="L141">
        <v>103459</v>
      </c>
      <c r="M141">
        <v>78323</v>
      </c>
      <c r="N141">
        <v>25593183</v>
      </c>
      <c r="O141">
        <v>11153896</v>
      </c>
      <c r="P141">
        <v>179452</v>
      </c>
      <c r="Q141">
        <v>0</v>
      </c>
      <c r="R141">
        <v>9.2999999999999992E-3</v>
      </c>
      <c r="S141">
        <v>0.4365</v>
      </c>
      <c r="T141">
        <f t="shared" si="4"/>
        <v>1.1426898750343011</v>
      </c>
      <c r="U141" s="6">
        <f>74.85-0.15-1.25</f>
        <v>73.449999999999989</v>
      </c>
      <c r="V141">
        <f t="shared" si="5"/>
        <v>83.930571321269397</v>
      </c>
    </row>
    <row r="142" spans="1:22">
      <c r="A142">
        <v>8</v>
      </c>
      <c r="B142">
        <v>512</v>
      </c>
      <c r="C142" s="3">
        <v>1</v>
      </c>
      <c r="D142">
        <v>32768</v>
      </c>
      <c r="E142">
        <v>32</v>
      </c>
      <c r="F142" t="s">
        <v>12</v>
      </c>
      <c r="G142">
        <v>25593183</v>
      </c>
      <c r="H142">
        <v>25592297</v>
      </c>
      <c r="I142">
        <v>11050558</v>
      </c>
      <c r="J142">
        <v>118491</v>
      </c>
      <c r="K142">
        <v>886</v>
      </c>
      <c r="L142">
        <v>103338</v>
      </c>
      <c r="M142">
        <v>60882</v>
      </c>
      <c r="N142">
        <v>25593183</v>
      </c>
      <c r="O142">
        <v>11153896</v>
      </c>
      <c r="P142">
        <v>179373</v>
      </c>
      <c r="Q142">
        <v>0</v>
      </c>
      <c r="R142">
        <v>9.2999999999999992E-3</v>
      </c>
      <c r="S142">
        <v>0.33939999999999998</v>
      </c>
      <c r="T142">
        <f t="shared" si="4"/>
        <v>1.1154144840835154</v>
      </c>
      <c r="U142" s="6">
        <f>61.1-0.15-1.25</f>
        <v>59.7</v>
      </c>
      <c r="V142">
        <f t="shared" si="5"/>
        <v>66.59024469978587</v>
      </c>
    </row>
    <row r="143" spans="1:22">
      <c r="A143">
        <v>8</v>
      </c>
      <c r="B143">
        <v>512</v>
      </c>
      <c r="C143" s="3">
        <v>2</v>
      </c>
      <c r="D143">
        <v>16384</v>
      </c>
      <c r="E143">
        <v>32</v>
      </c>
      <c r="F143" t="s">
        <v>12</v>
      </c>
      <c r="G143">
        <v>25593183</v>
      </c>
      <c r="H143">
        <v>25592287</v>
      </c>
      <c r="I143">
        <v>11050561</v>
      </c>
      <c r="J143">
        <v>111716</v>
      </c>
      <c r="K143">
        <v>896</v>
      </c>
      <c r="L143">
        <v>103335</v>
      </c>
      <c r="M143">
        <v>67639</v>
      </c>
      <c r="N143">
        <v>25593183</v>
      </c>
      <c r="O143">
        <v>11153896</v>
      </c>
      <c r="P143">
        <v>179355</v>
      </c>
      <c r="Q143">
        <v>0</v>
      </c>
      <c r="R143">
        <v>9.2999999999999992E-3</v>
      </c>
      <c r="S143">
        <v>0.37709999999999999</v>
      </c>
      <c r="T143">
        <f t="shared" si="4"/>
        <v>1.1259728805127522</v>
      </c>
      <c r="U143" s="6">
        <f>62.35-0.15-1.25</f>
        <v>60.95</v>
      </c>
      <c r="V143">
        <f t="shared" si="5"/>
        <v>68.628047067252254</v>
      </c>
    </row>
    <row r="144" spans="1:22">
      <c r="A144">
        <v>8</v>
      </c>
      <c r="B144">
        <v>512</v>
      </c>
      <c r="C144" s="3">
        <v>4</v>
      </c>
      <c r="D144">
        <v>8192</v>
      </c>
      <c r="E144">
        <v>32</v>
      </c>
      <c r="F144" t="s">
        <v>12</v>
      </c>
      <c r="G144">
        <v>25593183</v>
      </c>
      <c r="H144">
        <v>25592292</v>
      </c>
      <c r="I144">
        <v>11050598</v>
      </c>
      <c r="J144">
        <v>108103</v>
      </c>
      <c r="K144">
        <v>891</v>
      </c>
      <c r="L144">
        <v>103298</v>
      </c>
      <c r="M144">
        <v>71210</v>
      </c>
      <c r="N144">
        <v>25593183</v>
      </c>
      <c r="O144">
        <v>11153896</v>
      </c>
      <c r="P144">
        <v>179313</v>
      </c>
      <c r="Q144">
        <v>0</v>
      </c>
      <c r="R144">
        <v>9.2999999999999992E-3</v>
      </c>
      <c r="S144">
        <v>0.39710000000000001</v>
      </c>
      <c r="T144">
        <f t="shared" si="4"/>
        <v>1.1315531505401262</v>
      </c>
      <c r="U144" s="6">
        <f>64.85-0.15-1.25</f>
        <v>63.449999999999989</v>
      </c>
      <c r="V144">
        <f t="shared" si="5"/>
        <v>71.797047401770996</v>
      </c>
    </row>
    <row r="145" spans="1:22">
      <c r="A145">
        <v>8</v>
      </c>
      <c r="B145">
        <v>512</v>
      </c>
      <c r="C145" s="3">
        <v>8</v>
      </c>
      <c r="D145">
        <v>4096</v>
      </c>
      <c r="E145">
        <v>32</v>
      </c>
      <c r="F145" t="s">
        <v>12</v>
      </c>
      <c r="G145">
        <v>25593183</v>
      </c>
      <c r="H145">
        <v>25592285</v>
      </c>
      <c r="I145">
        <v>11050590</v>
      </c>
      <c r="J145">
        <v>105589</v>
      </c>
      <c r="K145">
        <v>898</v>
      </c>
      <c r="L145">
        <v>103306</v>
      </c>
      <c r="M145">
        <v>73742</v>
      </c>
      <c r="N145">
        <v>25593183</v>
      </c>
      <c r="O145">
        <v>11153896</v>
      </c>
      <c r="P145">
        <v>179331</v>
      </c>
      <c r="Q145">
        <v>0</v>
      </c>
      <c r="R145">
        <v>9.2999999999999992E-3</v>
      </c>
      <c r="S145">
        <v>0.41120000000000001</v>
      </c>
      <c r="T145">
        <f t="shared" si="4"/>
        <v>1.1355162604041866</v>
      </c>
      <c r="U145" s="6">
        <f>69.85-0.15-1.25</f>
        <v>68.449999999999989</v>
      </c>
      <c r="V145">
        <f t="shared" si="5"/>
        <v>77.726088024666566</v>
      </c>
    </row>
    <row r="146" spans="1:22">
      <c r="A146">
        <v>8</v>
      </c>
      <c r="B146">
        <v>512</v>
      </c>
      <c r="C146" s="1" t="s">
        <v>8</v>
      </c>
      <c r="D146">
        <v>1</v>
      </c>
      <c r="E146">
        <v>32</v>
      </c>
      <c r="F146" t="s">
        <v>12</v>
      </c>
      <c r="G146">
        <v>25593183</v>
      </c>
      <c r="H146">
        <v>25592297</v>
      </c>
      <c r="I146">
        <v>11050556</v>
      </c>
      <c r="J146">
        <v>101326</v>
      </c>
      <c r="K146">
        <v>886</v>
      </c>
      <c r="L146">
        <v>103340</v>
      </c>
      <c r="M146">
        <v>78019</v>
      </c>
      <c r="N146">
        <v>25593183</v>
      </c>
      <c r="O146">
        <v>11153896</v>
      </c>
      <c r="P146">
        <v>179345</v>
      </c>
      <c r="Q146">
        <v>0</v>
      </c>
      <c r="R146">
        <v>9.2999999999999992E-3</v>
      </c>
      <c r="S146">
        <v>0.435</v>
      </c>
      <c r="T146">
        <f t="shared" si="4"/>
        <v>1.1421964264468394</v>
      </c>
      <c r="U146" s="6">
        <f>79.85-0.15-1.25</f>
        <v>78.449999999999989</v>
      </c>
      <c r="V146">
        <f t="shared" si="5"/>
        <v>89.605309654754535</v>
      </c>
    </row>
    <row r="147" spans="1:22">
      <c r="A147" s="1" t="s">
        <v>7</v>
      </c>
      <c r="B147">
        <v>1</v>
      </c>
      <c r="C147" s="3">
        <v>1</v>
      </c>
      <c r="D147">
        <v>32768</v>
      </c>
      <c r="E147">
        <v>32</v>
      </c>
      <c r="F147" t="s">
        <v>12</v>
      </c>
      <c r="G147">
        <v>25593183</v>
      </c>
      <c r="H147">
        <v>25592271</v>
      </c>
      <c r="I147">
        <v>11050677</v>
      </c>
      <c r="J147">
        <v>118068</v>
      </c>
      <c r="K147">
        <v>912</v>
      </c>
      <c r="L147">
        <v>103219</v>
      </c>
      <c r="M147">
        <v>61147</v>
      </c>
      <c r="N147">
        <v>25593183</v>
      </c>
      <c r="O147">
        <v>11153896</v>
      </c>
      <c r="P147">
        <v>179215</v>
      </c>
      <c r="Q147">
        <v>0</v>
      </c>
      <c r="R147">
        <v>9.2999999999999992E-3</v>
      </c>
      <c r="S147">
        <v>0.3412</v>
      </c>
      <c r="T147">
        <f t="shared" si="4"/>
        <v>1.1158348488345511</v>
      </c>
      <c r="U147" s="6">
        <f>71.1-0.15-1.25</f>
        <v>69.699999999999989</v>
      </c>
      <c r="V147">
        <f t="shared" si="5"/>
        <v>77.773688963768194</v>
      </c>
    </row>
    <row r="148" spans="1:22">
      <c r="A148" s="1" t="s">
        <v>7</v>
      </c>
      <c r="B148" s="4">
        <v>1</v>
      </c>
      <c r="C148" s="3">
        <v>2</v>
      </c>
      <c r="D148">
        <v>16384</v>
      </c>
      <c r="E148">
        <v>32</v>
      </c>
      <c r="F148" t="s">
        <v>12</v>
      </c>
      <c r="G148">
        <v>25593183</v>
      </c>
      <c r="H148">
        <v>25592285</v>
      </c>
      <c r="I148">
        <v>11050684</v>
      </c>
      <c r="J148">
        <v>111670</v>
      </c>
      <c r="K148">
        <v>898</v>
      </c>
      <c r="L148">
        <v>103212</v>
      </c>
      <c r="M148">
        <v>67548</v>
      </c>
      <c r="N148">
        <v>25593183</v>
      </c>
      <c r="O148">
        <v>11153896</v>
      </c>
      <c r="P148">
        <v>179218</v>
      </c>
      <c r="Q148">
        <v>0</v>
      </c>
      <c r="R148">
        <v>9.2999999999999992E-3</v>
      </c>
      <c r="S148">
        <v>0.37690000000000001</v>
      </c>
      <c r="T148">
        <f t="shared" si="4"/>
        <v>1.1258361154999752</v>
      </c>
      <c r="U148" s="6">
        <f>72.35-0.15-1.25</f>
        <v>70.949999999999989</v>
      </c>
      <c r="V148">
        <f t="shared" si="5"/>
        <v>79.878072394723233</v>
      </c>
    </row>
    <row r="149" spans="1:22">
      <c r="A149" s="1" t="s">
        <v>7</v>
      </c>
      <c r="B149">
        <v>1</v>
      </c>
      <c r="C149" s="3">
        <v>4</v>
      </c>
      <c r="D149">
        <v>8192</v>
      </c>
      <c r="E149">
        <v>32</v>
      </c>
      <c r="F149" t="s">
        <v>12</v>
      </c>
      <c r="G149">
        <v>25593183</v>
      </c>
      <c r="H149">
        <v>25592278</v>
      </c>
      <c r="I149">
        <v>11050600</v>
      </c>
      <c r="J149">
        <v>107920</v>
      </c>
      <c r="K149">
        <v>905</v>
      </c>
      <c r="L149">
        <v>103296</v>
      </c>
      <c r="M149">
        <v>71371</v>
      </c>
      <c r="N149">
        <v>25593183</v>
      </c>
      <c r="O149">
        <v>11153896</v>
      </c>
      <c r="P149">
        <v>179291</v>
      </c>
      <c r="Q149">
        <v>0</v>
      </c>
      <c r="R149">
        <v>9.2999999999999992E-3</v>
      </c>
      <c r="S149">
        <v>0.39810000000000001</v>
      </c>
      <c r="T149">
        <f t="shared" si="4"/>
        <v>1.1318197133978998</v>
      </c>
      <c r="U149" s="6">
        <f>74.85-0.15-1.25</f>
        <v>73.449999999999989</v>
      </c>
      <c r="V149">
        <f t="shared" si="5"/>
        <v>83.132157949075719</v>
      </c>
    </row>
    <row r="150" spans="1:22">
      <c r="A150" s="1" t="s">
        <v>7</v>
      </c>
      <c r="B150">
        <v>1</v>
      </c>
      <c r="C150" s="3">
        <v>8</v>
      </c>
      <c r="D150">
        <v>4096</v>
      </c>
      <c r="E150">
        <v>32</v>
      </c>
      <c r="F150" t="s">
        <v>12</v>
      </c>
      <c r="G150">
        <v>25593183</v>
      </c>
      <c r="H150">
        <v>25592286</v>
      </c>
      <c r="I150">
        <v>11050702</v>
      </c>
      <c r="J150">
        <v>104848</v>
      </c>
      <c r="K150">
        <v>897</v>
      </c>
      <c r="L150">
        <v>103194</v>
      </c>
      <c r="M150">
        <v>74257</v>
      </c>
      <c r="N150">
        <v>25593183</v>
      </c>
      <c r="O150">
        <v>11153896</v>
      </c>
      <c r="P150">
        <v>179105</v>
      </c>
      <c r="Q150">
        <v>0</v>
      </c>
      <c r="R150">
        <v>9.2999999999999992E-3</v>
      </c>
      <c r="S150">
        <v>0.41460000000000002</v>
      </c>
      <c r="T150">
        <f t="shared" si="4"/>
        <v>1.1363227654801671</v>
      </c>
      <c r="U150" s="6">
        <f>79.85-0.15-1.25</f>
        <v>78.449999999999989</v>
      </c>
      <c r="V150">
        <f t="shared" si="5"/>
        <v>89.144520951919091</v>
      </c>
    </row>
    <row r="151" spans="1:22">
      <c r="A151" s="1" t="s">
        <v>7</v>
      </c>
      <c r="B151">
        <v>1</v>
      </c>
      <c r="D151">
        <v>1</v>
      </c>
      <c r="E151">
        <v>32</v>
      </c>
      <c r="F151" t="s">
        <v>12</v>
      </c>
      <c r="G151">
        <v>25593183</v>
      </c>
      <c r="H151">
        <v>25592277</v>
      </c>
      <c r="I151">
        <v>11050633</v>
      </c>
      <c r="J151">
        <v>101107</v>
      </c>
      <c r="K151">
        <v>906</v>
      </c>
      <c r="L151">
        <v>103263</v>
      </c>
      <c r="M151">
        <v>78134</v>
      </c>
      <c r="N151">
        <v>25593183</v>
      </c>
      <c r="O151">
        <v>11153896</v>
      </c>
      <c r="P151">
        <v>179241</v>
      </c>
      <c r="Q151">
        <v>0</v>
      </c>
      <c r="R151">
        <v>9.2999999999999992E-3</v>
      </c>
      <c r="S151">
        <v>0.43590000000000001</v>
      </c>
      <c r="T151">
        <f t="shared" si="4"/>
        <v>1.1423778449128426</v>
      </c>
      <c r="U151" s="6">
        <f>89.85-0.15-1.25</f>
        <v>88.449999999999989</v>
      </c>
      <c r="V151">
        <f t="shared" si="5"/>
        <v>101.04332038254091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baseColWidth="10" defaultColWidth="8.83203125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plawanrath@gmail.com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Plawan Rath</dc:creator>
  <cp:lastModifiedBy>Plawan Rath</cp:lastModifiedBy>
  <dcterms:created xsi:type="dcterms:W3CDTF">2014-10-18T22:54:49Z</dcterms:created>
  <dcterms:modified xsi:type="dcterms:W3CDTF">2014-10-22T18:06:24Z</dcterms:modified>
</cp:coreProperties>
</file>