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080" yWindow="20" windowWidth="18240" windowHeight="11140" tabRatio="50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" i="1"/>
</calcChain>
</file>

<file path=xl/sharedStrings.xml><?xml version="1.0" encoding="utf-8"?>
<sst xmlns="http://schemas.openxmlformats.org/spreadsheetml/2006/main" count="224" uniqueCount="24">
  <si>
    <t>L1 NO. OF SETS</t>
  </si>
  <si>
    <t>L2 NO.OF SETS</t>
  </si>
  <si>
    <t>Block size</t>
  </si>
  <si>
    <t>L1 ASSOCIATIVITY(128K = 131072bytes)</t>
  </si>
  <si>
    <t>L2 ASSOCIATIVITY(1MB = 1024K = 1048576bytes)</t>
  </si>
  <si>
    <t>Full(2048)</t>
  </si>
  <si>
    <t>Full(16384)</t>
  </si>
  <si>
    <t>Full(4096)</t>
  </si>
  <si>
    <t>Full(32768)</t>
  </si>
  <si>
    <t>Replacement</t>
  </si>
  <si>
    <t>f</t>
  </si>
  <si>
    <t>l</t>
  </si>
  <si>
    <t>r</t>
  </si>
  <si>
    <t>ul1.hits</t>
  </si>
  <si>
    <t>ul2.hits</t>
  </si>
  <si>
    <t>ul1.missses</t>
  </si>
  <si>
    <t>ul2.misses</t>
  </si>
  <si>
    <t>ul1.miss_rate</t>
  </si>
  <si>
    <t>ul2.miss_rate</t>
  </si>
  <si>
    <t>ul1.accesses</t>
  </si>
  <si>
    <t>ul2.accesses</t>
  </si>
  <si>
    <t>Total # of instructions</t>
  </si>
  <si>
    <t>COSTS</t>
  </si>
  <si>
    <t>COST*CPI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</si>
</sst>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ANAGRAM Unified L1 &amp; L2 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CPI</c:v>
          </c:tx>
          <c:marker>
            <c:symbol val="diamond"/>
            <c:size val="5"/>
          </c:marker>
          <c:val>
            <c:numRef>
              <c:f>Sheet1!$P$2:$P$151</c:f>
              <c:numCache>
                <c:formatCode>General</c:formatCode>
                <c:ptCount val="150"/>
                <c:pt idx="0">
                  <c:v>1.067626056047815</c:v>
                </c:pt>
                <c:pt idx="1">
                  <c:v>1.06450689888788</c:v>
                </c:pt>
                <c:pt idx="2">
                  <c:v>1.076657645436287</c:v>
                </c:pt>
                <c:pt idx="3">
                  <c:v>1.077844787340441</c:v>
                </c:pt>
                <c:pt idx="4">
                  <c:v>1.077844787340441</c:v>
                </c:pt>
                <c:pt idx="5">
                  <c:v>1.057165883587047</c:v>
                </c:pt>
                <c:pt idx="6">
                  <c:v>1.062772367157301</c:v>
                </c:pt>
                <c:pt idx="7">
                  <c:v>1.074912560426735</c:v>
                </c:pt>
                <c:pt idx="8">
                  <c:v>1.076098547335828</c:v>
                </c:pt>
                <c:pt idx="9">
                  <c:v>1.076098547335828</c:v>
                </c:pt>
                <c:pt idx="10">
                  <c:v>1.057144468665738</c:v>
                </c:pt>
                <c:pt idx="11">
                  <c:v>1.062783678138042</c:v>
                </c:pt>
                <c:pt idx="12">
                  <c:v>1.074923045093688</c:v>
                </c:pt>
                <c:pt idx="13">
                  <c:v>1.07608532490859</c:v>
                </c:pt>
                <c:pt idx="14">
                  <c:v>1.07608532490859</c:v>
                </c:pt>
                <c:pt idx="15">
                  <c:v>1.057150391336631</c:v>
                </c:pt>
                <c:pt idx="16">
                  <c:v>1.062766200671484</c:v>
                </c:pt>
                <c:pt idx="17">
                  <c:v>1.074923029308234</c:v>
                </c:pt>
                <c:pt idx="18">
                  <c:v>1.076084920894756</c:v>
                </c:pt>
                <c:pt idx="19">
                  <c:v>1.076084920894756</c:v>
                </c:pt>
                <c:pt idx="20">
                  <c:v>1.057139199293812</c:v>
                </c:pt>
                <c:pt idx="21">
                  <c:v>1.062775173842191</c:v>
                </c:pt>
                <c:pt idx="22">
                  <c:v>1.074907577068472</c:v>
                </c:pt>
                <c:pt idx="23">
                  <c:v>1.076090701496567</c:v>
                </c:pt>
                <c:pt idx="24">
                  <c:v>1.076090701496567</c:v>
                </c:pt>
                <c:pt idx="25">
                  <c:v>1.067626056047815</c:v>
                </c:pt>
                <c:pt idx="26">
                  <c:v>1.06450689888788</c:v>
                </c:pt>
                <c:pt idx="27">
                  <c:v>1.076657645436287</c:v>
                </c:pt>
                <c:pt idx="28">
                  <c:v>1.077705123587011</c:v>
                </c:pt>
                <c:pt idx="29">
                  <c:v>1.077844787340441</c:v>
                </c:pt>
                <c:pt idx="30">
                  <c:v>1.057099043131915</c:v>
                </c:pt>
                <c:pt idx="31">
                  <c:v>1.062775771032466</c:v>
                </c:pt>
                <c:pt idx="32">
                  <c:v>1.074924828849932</c:v>
                </c:pt>
                <c:pt idx="33">
                  <c:v>1.075956961195487</c:v>
                </c:pt>
                <c:pt idx="34">
                  <c:v>1.076085977738682</c:v>
                </c:pt>
                <c:pt idx="35">
                  <c:v>1.057093016683388</c:v>
                </c:pt>
                <c:pt idx="36">
                  <c:v>1.062780023258537</c:v>
                </c:pt>
                <c:pt idx="37">
                  <c:v>1.074926610886969</c:v>
                </c:pt>
                <c:pt idx="38">
                  <c:v>1.075956710191148</c:v>
                </c:pt>
                <c:pt idx="39">
                  <c:v>1.07608547260417</c:v>
                </c:pt>
                <c:pt idx="40">
                  <c:v>1.05710156552235</c:v>
                </c:pt>
                <c:pt idx="41">
                  <c:v>1.06276554377781</c:v>
                </c:pt>
                <c:pt idx="42">
                  <c:v>1.074908769886106</c:v>
                </c:pt>
                <c:pt idx="43">
                  <c:v>1.07596003857746</c:v>
                </c:pt>
                <c:pt idx="44">
                  <c:v>1.076088765355994</c:v>
                </c:pt>
                <c:pt idx="45">
                  <c:v>1.057107681525975</c:v>
                </c:pt>
                <c:pt idx="46">
                  <c:v>1.062772402479207</c:v>
                </c:pt>
                <c:pt idx="47">
                  <c:v>1.074917220886515</c:v>
                </c:pt>
                <c:pt idx="48">
                  <c:v>1.07594717015074</c:v>
                </c:pt>
                <c:pt idx="49">
                  <c:v>1.076097371085105</c:v>
                </c:pt>
                <c:pt idx="50">
                  <c:v>1.067626056047815</c:v>
                </c:pt>
                <c:pt idx="51">
                  <c:v>1.06492589014817</c:v>
                </c:pt>
                <c:pt idx="52">
                  <c:v>1.066113032052324</c:v>
                </c:pt>
                <c:pt idx="53">
                  <c:v>1.067393283125432</c:v>
                </c:pt>
                <c:pt idx="54">
                  <c:v>1.074166975166785</c:v>
                </c:pt>
                <c:pt idx="55">
                  <c:v>1.057711605781899</c:v>
                </c:pt>
                <c:pt idx="56">
                  <c:v>1.063041379261032</c:v>
                </c:pt>
                <c:pt idx="57">
                  <c:v>1.065513163720198</c:v>
                </c:pt>
                <c:pt idx="58">
                  <c:v>1.067481333134687</c:v>
                </c:pt>
                <c:pt idx="59">
                  <c:v>1.072028880034187</c:v>
                </c:pt>
                <c:pt idx="60">
                  <c:v>1.05829207363539</c:v>
                </c:pt>
                <c:pt idx="61">
                  <c:v>1.063362504773244</c:v>
                </c:pt>
                <c:pt idx="62">
                  <c:v>1.066189922214833</c:v>
                </c:pt>
                <c:pt idx="63">
                  <c:v>1.068121542834277</c:v>
                </c:pt>
                <c:pt idx="64">
                  <c:v>1.07172343182167</c:v>
                </c:pt>
                <c:pt idx="65">
                  <c:v>1.05858560867556</c:v>
                </c:pt>
                <c:pt idx="66">
                  <c:v>1.063416468205616</c:v>
                </c:pt>
                <c:pt idx="67">
                  <c:v>1.066387557811781</c:v>
                </c:pt>
                <c:pt idx="68">
                  <c:v>1.068399316958738</c:v>
                </c:pt>
                <c:pt idx="69">
                  <c:v>1.071717417407596</c:v>
                </c:pt>
                <c:pt idx="70">
                  <c:v>1.058848005736527</c:v>
                </c:pt>
                <c:pt idx="71">
                  <c:v>1.063377349820067</c:v>
                </c:pt>
                <c:pt idx="72">
                  <c:v>1.066691148654702</c:v>
                </c:pt>
                <c:pt idx="73">
                  <c:v>1.068846911148176</c:v>
                </c:pt>
                <c:pt idx="74">
                  <c:v>1.071917055256472</c:v>
                </c:pt>
                <c:pt idx="75">
                  <c:v>1.113600149696112</c:v>
                </c:pt>
                <c:pt idx="76">
                  <c:v>1.12515352623392</c:v>
                </c:pt>
                <c:pt idx="77">
                  <c:v>1.149487825566675</c:v>
                </c:pt>
                <c:pt idx="78">
                  <c:v>1.151870709477598</c:v>
                </c:pt>
                <c:pt idx="79">
                  <c:v>1.151870709477598</c:v>
                </c:pt>
                <c:pt idx="80">
                  <c:v>1.113201953660863</c:v>
                </c:pt>
                <c:pt idx="81">
                  <c:v>1.124724413215816</c:v>
                </c:pt>
                <c:pt idx="82">
                  <c:v>1.149053569303982</c:v>
                </c:pt>
                <c:pt idx="83">
                  <c:v>1.151408003764127</c:v>
                </c:pt>
                <c:pt idx="84">
                  <c:v>1.151408003764127</c:v>
                </c:pt>
                <c:pt idx="85">
                  <c:v>1.113181234237258</c:v>
                </c:pt>
                <c:pt idx="86">
                  <c:v>1.124727872105631</c:v>
                </c:pt>
                <c:pt idx="87">
                  <c:v>1.149068469834331</c:v>
                </c:pt>
                <c:pt idx="88">
                  <c:v>1.151420562733443</c:v>
                </c:pt>
                <c:pt idx="89">
                  <c:v>1.151420562733443</c:v>
                </c:pt>
                <c:pt idx="90">
                  <c:v>1.113188470695497</c:v>
                </c:pt>
                <c:pt idx="91">
                  <c:v>1.124731563869957</c:v>
                </c:pt>
                <c:pt idx="92">
                  <c:v>1.149064689296365</c:v>
                </c:pt>
                <c:pt idx="93">
                  <c:v>1.1514160601282</c:v>
                </c:pt>
                <c:pt idx="94">
                  <c:v>1.1514160601282</c:v>
                </c:pt>
                <c:pt idx="95">
                  <c:v>1.113206644284926</c:v>
                </c:pt>
                <c:pt idx="96">
                  <c:v>1.124747560004553</c:v>
                </c:pt>
                <c:pt idx="97">
                  <c:v>1.149040475192163</c:v>
                </c:pt>
                <c:pt idx="98">
                  <c:v>1.15142702257863</c:v>
                </c:pt>
                <c:pt idx="99">
                  <c:v>1.15142702257863</c:v>
                </c:pt>
                <c:pt idx="100">
                  <c:v>1.113600149696112</c:v>
                </c:pt>
                <c:pt idx="101">
                  <c:v>1.1251896305356</c:v>
                </c:pt>
                <c:pt idx="102">
                  <c:v>1.149487825566675</c:v>
                </c:pt>
                <c:pt idx="103">
                  <c:v>1.151581875064153</c:v>
                </c:pt>
                <c:pt idx="104">
                  <c:v>1.151870709477598</c:v>
                </c:pt>
                <c:pt idx="105">
                  <c:v>1.113167958045703</c:v>
                </c:pt>
                <c:pt idx="106">
                  <c:v>1.124735198431551</c:v>
                </c:pt>
                <c:pt idx="107">
                  <c:v>1.149044198996272</c:v>
                </c:pt>
                <c:pt idx="108">
                  <c:v>1.151144098020164</c:v>
                </c:pt>
                <c:pt idx="109">
                  <c:v>1.151428830091201</c:v>
                </c:pt>
                <c:pt idx="110">
                  <c:v>1.113164160628242</c:v>
                </c:pt>
                <c:pt idx="111">
                  <c:v>1.124753133832552</c:v>
                </c:pt>
                <c:pt idx="112">
                  <c:v>1.149068648163067</c:v>
                </c:pt>
                <c:pt idx="113">
                  <c:v>1.151130490021503</c:v>
                </c:pt>
                <c:pt idx="114">
                  <c:v>1.151414882001977</c:v>
                </c:pt>
                <c:pt idx="115">
                  <c:v>1.113177749403034</c:v>
                </c:pt>
                <c:pt idx="116">
                  <c:v>1.124728430691876</c:v>
                </c:pt>
                <c:pt idx="117">
                  <c:v>1.149073712792973</c:v>
                </c:pt>
                <c:pt idx="118">
                  <c:v>1.151135065146059</c:v>
                </c:pt>
                <c:pt idx="119">
                  <c:v>1.151419389608553</c:v>
                </c:pt>
                <c:pt idx="120">
                  <c:v>1.11314952610623</c:v>
                </c:pt>
                <c:pt idx="121">
                  <c:v>1.124736665072102</c:v>
                </c:pt>
                <c:pt idx="122">
                  <c:v>1.149048330877797</c:v>
                </c:pt>
                <c:pt idx="123">
                  <c:v>1.151145389770393</c:v>
                </c:pt>
                <c:pt idx="124">
                  <c:v>1.151429736738881</c:v>
                </c:pt>
                <c:pt idx="125">
                  <c:v>1.113600149696112</c:v>
                </c:pt>
                <c:pt idx="126">
                  <c:v>1.125478464949045</c:v>
                </c:pt>
                <c:pt idx="127">
                  <c:v>1.128366809083497</c:v>
                </c:pt>
                <c:pt idx="128">
                  <c:v>1.130496962882655</c:v>
                </c:pt>
                <c:pt idx="129">
                  <c:v>1.144216597521301</c:v>
                </c:pt>
                <c:pt idx="130">
                  <c:v>1.114545529252848</c:v>
                </c:pt>
                <c:pt idx="131">
                  <c:v>1.125532134240591</c:v>
                </c:pt>
                <c:pt idx="132">
                  <c:v>1.13001299228783</c:v>
                </c:pt>
                <c:pt idx="133">
                  <c:v>1.133528714423681</c:v>
                </c:pt>
                <c:pt idx="134">
                  <c:v>1.143261176853227</c:v>
                </c:pt>
                <c:pt idx="135">
                  <c:v>1.115755730735016</c:v>
                </c:pt>
                <c:pt idx="136">
                  <c:v>1.125990182932697</c:v>
                </c:pt>
                <c:pt idx="137">
                  <c:v>1.13145820853936</c:v>
                </c:pt>
                <c:pt idx="138">
                  <c:v>1.135236213018131</c:v>
                </c:pt>
                <c:pt idx="139">
                  <c:v>1.142855354724733</c:v>
                </c:pt>
                <c:pt idx="140">
                  <c:v>1.116207390850915</c:v>
                </c:pt>
                <c:pt idx="141">
                  <c:v>1.126100048751263</c:v>
                </c:pt>
                <c:pt idx="142">
                  <c:v>1.132256484236447</c:v>
                </c:pt>
                <c:pt idx="143">
                  <c:v>1.135562677139455</c:v>
                </c:pt>
                <c:pt idx="144">
                  <c:v>1.142560513399212</c:v>
                </c:pt>
                <c:pt idx="145">
                  <c:v>1.116796276883575</c:v>
                </c:pt>
                <c:pt idx="146">
                  <c:v>1.126534246560891</c:v>
                </c:pt>
                <c:pt idx="147">
                  <c:v>1.132128514221932</c:v>
                </c:pt>
                <c:pt idx="148">
                  <c:v>1.136772233918696</c:v>
                </c:pt>
                <c:pt idx="149">
                  <c:v>1.142672742347054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4146712"/>
        <c:axId val="2104319368"/>
      </c:lineChart>
      <c:catAx>
        <c:axId val="2104146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2104319368"/>
        <c:crosses val="autoZero"/>
        <c:auto val="1"/>
        <c:lblAlgn val="ctr"/>
        <c:lblOffset val="100"/>
        <c:noMultiLvlLbl val="0"/>
      </c:catAx>
      <c:valAx>
        <c:axId val="2104319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CPI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104146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</xdr:row>
      <xdr:rowOff>0</xdr:rowOff>
    </xdr:from>
    <xdr:to>
      <xdr:col>13</xdr:col>
      <xdr:colOff>266700</xdr:colOff>
      <xdr:row>27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1"/>
  <sheetViews>
    <sheetView tabSelected="1" topLeftCell="M140" workbookViewId="0">
      <selection activeCell="R2" sqref="R2:R151"/>
    </sheetView>
  </sheetViews>
  <sheetFormatPr baseColWidth="10" defaultColWidth="11" defaultRowHeight="15" x14ac:dyDescent="0"/>
  <cols>
    <col min="1" max="1" width="35" customWidth="1"/>
    <col min="2" max="2" width="25.5" customWidth="1"/>
    <col min="3" max="3" width="42" customWidth="1"/>
    <col min="4" max="4" width="24.5" customWidth="1"/>
    <col min="5" max="5" width="19.5" customWidth="1"/>
    <col min="6" max="6" width="23.5" customWidth="1"/>
    <col min="7" max="7" width="22.83203125" customWidth="1"/>
    <col min="8" max="8" width="16.5" customWidth="1"/>
    <col min="9" max="9" width="14.83203125" customWidth="1"/>
    <col min="10" max="10" width="18.1640625" customWidth="1"/>
    <col min="11" max="11" width="19.1640625" customWidth="1"/>
    <col min="12" max="12" width="22.1640625" customWidth="1"/>
    <col min="13" max="13" width="21" customWidth="1"/>
    <col min="14" max="14" width="21.1640625" customWidth="1"/>
    <col min="15" max="15" width="20.33203125" customWidth="1"/>
    <col min="16" max="16" width="20.5" customWidth="1"/>
    <col min="17" max="17" width="20.33203125" customWidth="1"/>
    <col min="18" max="18" width="19" customWidth="1"/>
  </cols>
  <sheetData>
    <row r="1" spans="1:18">
      <c r="A1" t="s">
        <v>3</v>
      </c>
      <c r="B1" t="s">
        <v>0</v>
      </c>
      <c r="C1" t="s">
        <v>4</v>
      </c>
      <c r="D1" t="s">
        <v>1</v>
      </c>
      <c r="E1" t="s">
        <v>2</v>
      </c>
      <c r="F1" t="s">
        <v>9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19</v>
      </c>
      <c r="L1" s="3" t="s">
        <v>20</v>
      </c>
      <c r="M1" s="3" t="s">
        <v>17</v>
      </c>
      <c r="N1" s="3" t="s">
        <v>18</v>
      </c>
      <c r="O1" s="3" t="s">
        <v>21</v>
      </c>
      <c r="P1" t="e">
        <f>(1+5*(M1 * (K1/O1))+40*(N1*(L1/O1)))</f>
        <v>#VALUE!</v>
      </c>
      <c r="Q1" s="5" t="s">
        <v>22</v>
      </c>
      <c r="R1" s="3" t="s">
        <v>23</v>
      </c>
    </row>
    <row r="2" spans="1:18">
      <c r="A2">
        <v>1</v>
      </c>
      <c r="B2">
        <v>2048</v>
      </c>
      <c r="C2">
        <v>1</v>
      </c>
      <c r="D2">
        <v>16384</v>
      </c>
      <c r="E2">
        <v>64</v>
      </c>
      <c r="F2" t="s">
        <v>10</v>
      </c>
      <c r="G2">
        <v>11091018</v>
      </c>
      <c r="H2">
        <v>113474</v>
      </c>
      <c r="I2">
        <v>62878</v>
      </c>
      <c r="J2">
        <v>35461</v>
      </c>
      <c r="K2">
        <v>11153896</v>
      </c>
      <c r="L2">
        <v>148935</v>
      </c>
      <c r="M2">
        <v>5.5999999999999999E-3</v>
      </c>
      <c r="N2">
        <v>0.23810000000000001</v>
      </c>
      <c r="O2">
        <v>25593183</v>
      </c>
      <c r="P2">
        <f t="shared" ref="P2:P65" si="0">(1+5*(M2 * (K2/O2))+40*(N2*(L2/O2)))</f>
        <v>1.0676260560478155</v>
      </c>
      <c r="Q2" s="5">
        <f>(35+25+1.25+1.25+2.85+3.75+3.25)-2.5</f>
        <v>69.849999999999994</v>
      </c>
      <c r="R2">
        <f>(Q2*P2)</f>
        <v>74.57368001493991</v>
      </c>
    </row>
    <row r="3" spans="1:18">
      <c r="A3">
        <v>1</v>
      </c>
      <c r="B3">
        <v>2048</v>
      </c>
      <c r="C3">
        <v>2</v>
      </c>
      <c r="D3">
        <v>8192</v>
      </c>
      <c r="E3">
        <v>64</v>
      </c>
      <c r="F3" t="s">
        <v>10</v>
      </c>
      <c r="G3">
        <v>11091018</v>
      </c>
      <c r="H3">
        <v>115465</v>
      </c>
      <c r="I3">
        <v>62878</v>
      </c>
      <c r="J3">
        <v>33470</v>
      </c>
      <c r="K3">
        <v>11153896</v>
      </c>
      <c r="L3">
        <v>148935</v>
      </c>
      <c r="M3">
        <v>5.5999999999999999E-3</v>
      </c>
      <c r="N3">
        <v>0.22470000000000001</v>
      </c>
      <c r="O3">
        <v>25593183</v>
      </c>
      <c r="P3">
        <f t="shared" si="0"/>
        <v>1.0645068988878796</v>
      </c>
      <c r="Q3" s="5">
        <f>(35+25+1.25+2.5+2.85+3.75+3.25)-2.5</f>
        <v>71.099999999999994</v>
      </c>
      <c r="R3">
        <f t="shared" ref="R3:R66" si="1">(Q3*P3)</f>
        <v>75.686440510928236</v>
      </c>
    </row>
    <row r="4" spans="1:18">
      <c r="A4">
        <v>1</v>
      </c>
      <c r="B4">
        <v>2048</v>
      </c>
      <c r="C4">
        <v>4</v>
      </c>
      <c r="D4">
        <v>4096</v>
      </c>
      <c r="E4">
        <v>64</v>
      </c>
      <c r="F4" t="s">
        <v>10</v>
      </c>
      <c r="G4">
        <v>11091018</v>
      </c>
      <c r="H4">
        <v>107698</v>
      </c>
      <c r="I4">
        <v>62878</v>
      </c>
      <c r="J4">
        <v>41237</v>
      </c>
      <c r="K4">
        <v>11153896</v>
      </c>
      <c r="L4">
        <v>148935</v>
      </c>
      <c r="M4">
        <v>5.5999999999999999E-3</v>
      </c>
      <c r="N4">
        <v>0.27689999999999998</v>
      </c>
      <c r="O4">
        <v>25593183</v>
      </c>
      <c r="P4">
        <f t="shared" si="0"/>
        <v>1.0766576454362866</v>
      </c>
      <c r="Q4" s="5">
        <f>(35+25+1.25+5+2.85+3.75+3.25)-2.5</f>
        <v>73.599999999999994</v>
      </c>
      <c r="R4">
        <f t="shared" si="1"/>
        <v>79.242002704110689</v>
      </c>
    </row>
    <row r="5" spans="1:18">
      <c r="A5">
        <v>1</v>
      </c>
      <c r="B5">
        <v>2048</v>
      </c>
      <c r="C5">
        <v>8</v>
      </c>
      <c r="D5">
        <v>2048</v>
      </c>
      <c r="E5">
        <v>64</v>
      </c>
      <c r="F5" t="s">
        <v>10</v>
      </c>
      <c r="G5">
        <v>11091018</v>
      </c>
      <c r="H5">
        <v>106942</v>
      </c>
      <c r="I5">
        <v>62878</v>
      </c>
      <c r="J5">
        <v>41993</v>
      </c>
      <c r="K5">
        <v>11153896</v>
      </c>
      <c r="L5">
        <v>148935</v>
      </c>
      <c r="M5">
        <v>5.5999999999999999E-3</v>
      </c>
      <c r="N5">
        <v>0.28199999999999997</v>
      </c>
      <c r="O5">
        <v>25593183</v>
      </c>
      <c r="P5">
        <f t="shared" si="0"/>
        <v>1.0778447873404413</v>
      </c>
      <c r="Q5" s="5">
        <f>(35+25+1.25+10+2.85+3.75+3.25)-2.5</f>
        <v>78.599999999999994</v>
      </c>
      <c r="R5">
        <f t="shared" si="1"/>
        <v>84.718600284958683</v>
      </c>
    </row>
    <row r="6" spans="1:18">
      <c r="A6">
        <v>1</v>
      </c>
      <c r="B6">
        <v>2048</v>
      </c>
      <c r="C6" s="1" t="s">
        <v>6</v>
      </c>
      <c r="D6">
        <v>1</v>
      </c>
      <c r="E6">
        <v>64</v>
      </c>
      <c r="F6" t="s">
        <v>10</v>
      </c>
      <c r="G6">
        <v>11091018</v>
      </c>
      <c r="H6">
        <v>106942</v>
      </c>
      <c r="I6">
        <v>62878</v>
      </c>
      <c r="J6">
        <v>41993</v>
      </c>
      <c r="K6">
        <v>11153896</v>
      </c>
      <c r="L6">
        <v>148935</v>
      </c>
      <c r="M6">
        <v>5.5999999999999999E-3</v>
      </c>
      <c r="N6">
        <v>0.28199999999999997</v>
      </c>
      <c r="O6">
        <v>25593183</v>
      </c>
      <c r="P6">
        <f t="shared" si="0"/>
        <v>1.0778447873404413</v>
      </c>
      <c r="Q6" s="5">
        <f>(35+25+1.25+20+2.85+3.75+3.25)-2.5</f>
        <v>88.6</v>
      </c>
      <c r="R6">
        <f t="shared" si="1"/>
        <v>95.4970481583631</v>
      </c>
    </row>
    <row r="7" spans="1:18">
      <c r="A7">
        <v>2</v>
      </c>
      <c r="B7">
        <v>1024</v>
      </c>
      <c r="C7">
        <v>1</v>
      </c>
      <c r="D7">
        <v>16384</v>
      </c>
      <c r="E7">
        <v>64</v>
      </c>
      <c r="F7" t="s">
        <v>10</v>
      </c>
      <c r="G7">
        <v>11100415</v>
      </c>
      <c r="H7">
        <v>108088</v>
      </c>
      <c r="I7">
        <v>53481</v>
      </c>
      <c r="J7">
        <v>29881</v>
      </c>
      <c r="K7">
        <v>11153896</v>
      </c>
      <c r="L7">
        <v>137969</v>
      </c>
      <c r="M7">
        <v>4.7999999999999996E-3</v>
      </c>
      <c r="N7">
        <v>0.21659999999999999</v>
      </c>
      <c r="O7">
        <v>25593183</v>
      </c>
      <c r="P7">
        <f t="shared" si="0"/>
        <v>1.0571658835870474</v>
      </c>
      <c r="Q7" s="5">
        <f>(35+25+2.5+1.25+2.85+3.75+3.25)-2.5</f>
        <v>71.099999999999994</v>
      </c>
      <c r="R7">
        <f t="shared" si="1"/>
        <v>75.164494323039065</v>
      </c>
    </row>
    <row r="8" spans="1:18">
      <c r="A8">
        <v>2</v>
      </c>
      <c r="B8">
        <v>1024</v>
      </c>
      <c r="C8">
        <v>2</v>
      </c>
      <c r="D8">
        <v>8192</v>
      </c>
      <c r="E8">
        <v>64</v>
      </c>
      <c r="F8" t="s">
        <v>10</v>
      </c>
      <c r="G8">
        <v>11100415</v>
      </c>
      <c r="H8">
        <v>104497</v>
      </c>
      <c r="I8">
        <v>53481</v>
      </c>
      <c r="J8">
        <v>33472</v>
      </c>
      <c r="K8">
        <v>11153896</v>
      </c>
      <c r="L8">
        <v>137969</v>
      </c>
      <c r="M8">
        <v>4.7999999999999996E-3</v>
      </c>
      <c r="N8">
        <v>0.24260000000000001</v>
      </c>
      <c r="O8">
        <v>25593183</v>
      </c>
      <c r="P8">
        <f t="shared" si="0"/>
        <v>1.0627723671573013</v>
      </c>
      <c r="Q8" s="5">
        <f>(35+25+2.5+2.5+2.85+3.75+3.25)-2.5</f>
        <v>72.349999999999994</v>
      </c>
      <c r="R8">
        <f t="shared" si="1"/>
        <v>76.891580763830746</v>
      </c>
    </row>
    <row r="9" spans="1:18">
      <c r="A9">
        <v>2</v>
      </c>
      <c r="B9">
        <v>1024</v>
      </c>
      <c r="C9">
        <v>4</v>
      </c>
      <c r="D9">
        <v>4096</v>
      </c>
      <c r="E9">
        <v>64</v>
      </c>
      <c r="F9" t="s">
        <v>10</v>
      </c>
      <c r="G9">
        <v>11100415</v>
      </c>
      <c r="H9">
        <v>96727</v>
      </c>
      <c r="I9">
        <v>53481</v>
      </c>
      <c r="J9">
        <v>41242</v>
      </c>
      <c r="K9">
        <v>11153896</v>
      </c>
      <c r="L9">
        <v>137969</v>
      </c>
      <c r="M9">
        <v>4.7999999999999996E-3</v>
      </c>
      <c r="N9">
        <v>0.2989</v>
      </c>
      <c r="O9">
        <v>25593183</v>
      </c>
      <c r="P9">
        <f t="shared" si="0"/>
        <v>1.0749125604267356</v>
      </c>
      <c r="Q9" s="5">
        <f>(35+25+2.5+5+2.85+3.75+3.25)-2.5</f>
        <v>74.849999999999994</v>
      </c>
      <c r="R9">
        <f t="shared" si="1"/>
        <v>80.457205147941153</v>
      </c>
    </row>
    <row r="10" spans="1:18">
      <c r="A10">
        <v>2</v>
      </c>
      <c r="B10">
        <v>1024</v>
      </c>
      <c r="C10">
        <v>8</v>
      </c>
      <c r="D10">
        <v>2048</v>
      </c>
      <c r="E10">
        <v>64</v>
      </c>
      <c r="F10" t="s">
        <v>10</v>
      </c>
      <c r="G10">
        <v>11100415</v>
      </c>
      <c r="H10">
        <v>95975</v>
      </c>
      <c r="I10">
        <v>53481</v>
      </c>
      <c r="J10">
        <v>41994</v>
      </c>
      <c r="K10">
        <v>11153896</v>
      </c>
      <c r="L10">
        <v>137969</v>
      </c>
      <c r="M10">
        <v>4.7999999999999996E-3</v>
      </c>
      <c r="N10">
        <v>0.3044</v>
      </c>
      <c r="O10">
        <v>25593183</v>
      </c>
      <c r="P10">
        <f t="shared" si="0"/>
        <v>1.0760985473358278</v>
      </c>
      <c r="Q10" s="5">
        <f>(35+25+2.5+10+2.85+3.75+3.25)-2.5</f>
        <v>79.849999999999994</v>
      </c>
      <c r="R10">
        <f t="shared" si="1"/>
        <v>85.926469004765835</v>
      </c>
    </row>
    <row r="11" spans="1:18">
      <c r="A11">
        <v>2</v>
      </c>
      <c r="B11">
        <v>1024</v>
      </c>
      <c r="C11" s="1" t="s">
        <v>6</v>
      </c>
      <c r="D11">
        <v>1</v>
      </c>
      <c r="E11">
        <v>64</v>
      </c>
      <c r="F11" t="s">
        <v>10</v>
      </c>
      <c r="G11">
        <v>11100415</v>
      </c>
      <c r="H11">
        <v>95976</v>
      </c>
      <c r="I11">
        <v>53481</v>
      </c>
      <c r="J11">
        <v>41993</v>
      </c>
      <c r="K11">
        <v>11153896</v>
      </c>
      <c r="L11">
        <v>137969</v>
      </c>
      <c r="M11">
        <v>4.7999999999999996E-3</v>
      </c>
      <c r="N11">
        <v>0.3044</v>
      </c>
      <c r="O11">
        <v>25593183</v>
      </c>
      <c r="P11">
        <f t="shared" si="0"/>
        <v>1.0760985473358278</v>
      </c>
      <c r="Q11" s="5">
        <f>(35+25+2.5+20+2.85+3.75+3.25)-2.5</f>
        <v>89.85</v>
      </c>
      <c r="R11">
        <f t="shared" si="1"/>
        <v>96.687454478124124</v>
      </c>
    </row>
    <row r="12" spans="1:18">
      <c r="A12">
        <v>4</v>
      </c>
      <c r="B12">
        <v>512</v>
      </c>
      <c r="C12">
        <v>1</v>
      </c>
      <c r="D12">
        <v>16384</v>
      </c>
      <c r="E12">
        <v>64</v>
      </c>
      <c r="F12" t="s">
        <v>10</v>
      </c>
      <c r="G12">
        <v>11100605</v>
      </c>
      <c r="H12">
        <v>107843</v>
      </c>
      <c r="I12">
        <v>53291</v>
      </c>
      <c r="J12">
        <v>29872</v>
      </c>
      <c r="K12">
        <v>11153896</v>
      </c>
      <c r="L12">
        <v>137715</v>
      </c>
      <c r="M12">
        <v>4.7999999999999996E-3</v>
      </c>
      <c r="N12">
        <v>0.21690000000000001</v>
      </c>
      <c r="O12">
        <v>25593183</v>
      </c>
      <c r="P12">
        <f t="shared" si="0"/>
        <v>1.0571444686657381</v>
      </c>
      <c r="Q12" s="5">
        <f>(35+25+5+1.25+2.85+3.75+3.25)-2.5</f>
        <v>73.599999999999994</v>
      </c>
      <c r="R12">
        <f t="shared" si="1"/>
        <v>77.805832893798311</v>
      </c>
    </row>
    <row r="13" spans="1:18">
      <c r="A13">
        <v>4</v>
      </c>
      <c r="B13">
        <v>512</v>
      </c>
      <c r="C13">
        <v>2</v>
      </c>
      <c r="D13">
        <v>8192</v>
      </c>
      <c r="E13">
        <v>64</v>
      </c>
      <c r="F13" t="s">
        <v>10</v>
      </c>
      <c r="G13">
        <v>11100605</v>
      </c>
      <c r="H13">
        <v>104243</v>
      </c>
      <c r="I13">
        <v>53291</v>
      </c>
      <c r="J13">
        <v>33472</v>
      </c>
      <c r="K13">
        <v>11153896</v>
      </c>
      <c r="L13">
        <v>137715</v>
      </c>
      <c r="M13">
        <v>4.7999999999999996E-3</v>
      </c>
      <c r="N13">
        <v>0.24310000000000001</v>
      </c>
      <c r="O13">
        <v>25593183</v>
      </c>
      <c r="P13">
        <f t="shared" si="0"/>
        <v>1.0627836781380418</v>
      </c>
      <c r="Q13" s="5">
        <f>(35+25+5+2.5+2.85+3.75+3.25)-2.5</f>
        <v>74.849999999999994</v>
      </c>
      <c r="R13">
        <f t="shared" si="1"/>
        <v>79.549358308632421</v>
      </c>
    </row>
    <row r="14" spans="1:18">
      <c r="A14">
        <v>4</v>
      </c>
      <c r="B14">
        <v>512</v>
      </c>
      <c r="C14">
        <v>4</v>
      </c>
      <c r="D14">
        <v>4096</v>
      </c>
      <c r="E14">
        <v>64</v>
      </c>
      <c r="F14" t="s">
        <v>10</v>
      </c>
      <c r="G14">
        <v>11100605</v>
      </c>
      <c r="H14">
        <v>96473</v>
      </c>
      <c r="I14">
        <v>53291</v>
      </c>
      <c r="J14">
        <v>41242</v>
      </c>
      <c r="K14">
        <v>11153896</v>
      </c>
      <c r="L14">
        <v>137715</v>
      </c>
      <c r="M14">
        <v>4.7999999999999996E-3</v>
      </c>
      <c r="N14">
        <v>0.29949999999999999</v>
      </c>
      <c r="O14">
        <v>25593183</v>
      </c>
      <c r="P14">
        <f t="shared" si="0"/>
        <v>1.0749230450936877</v>
      </c>
      <c r="Q14" s="5">
        <f>(35+25+5+5+2.85+3.75+3.25)-2.5</f>
        <v>77.349999999999994</v>
      </c>
      <c r="R14">
        <f t="shared" si="1"/>
        <v>83.14529753799674</v>
      </c>
    </row>
    <row r="15" spans="1:18">
      <c r="A15">
        <v>4</v>
      </c>
      <c r="B15">
        <v>512</v>
      </c>
      <c r="C15">
        <v>8</v>
      </c>
      <c r="D15">
        <v>2048</v>
      </c>
      <c r="E15">
        <v>64</v>
      </c>
      <c r="F15" t="s">
        <v>10</v>
      </c>
      <c r="G15">
        <v>11100605</v>
      </c>
      <c r="H15">
        <v>95721</v>
      </c>
      <c r="I15">
        <v>53291</v>
      </c>
      <c r="J15">
        <v>41994</v>
      </c>
      <c r="K15">
        <v>11153896</v>
      </c>
      <c r="L15">
        <v>137715</v>
      </c>
      <c r="M15">
        <v>4.7999999999999996E-3</v>
      </c>
      <c r="N15">
        <v>0.3049</v>
      </c>
      <c r="O15">
        <v>25593183</v>
      </c>
      <c r="P15">
        <f t="shared" si="0"/>
        <v>1.07608532490859</v>
      </c>
      <c r="Q15" s="5">
        <f>(35+25+5+10+2.85+3.75+3.25)-2.5</f>
        <v>82.35</v>
      </c>
      <c r="R15">
        <f t="shared" si="1"/>
        <v>88.615626506222384</v>
      </c>
    </row>
    <row r="16" spans="1:18">
      <c r="A16">
        <v>4</v>
      </c>
      <c r="B16">
        <v>512</v>
      </c>
      <c r="C16" s="1" t="s">
        <v>6</v>
      </c>
      <c r="D16">
        <v>1</v>
      </c>
      <c r="E16">
        <v>64</v>
      </c>
      <c r="F16" t="s">
        <v>10</v>
      </c>
      <c r="G16">
        <v>11100605</v>
      </c>
      <c r="H16">
        <v>95722</v>
      </c>
      <c r="I16">
        <v>53291</v>
      </c>
      <c r="J16">
        <v>41993</v>
      </c>
      <c r="K16">
        <v>11153896</v>
      </c>
      <c r="L16">
        <v>137715</v>
      </c>
      <c r="M16">
        <v>4.7999999999999996E-3</v>
      </c>
      <c r="N16">
        <v>0.3049</v>
      </c>
      <c r="O16">
        <v>25593183</v>
      </c>
      <c r="P16">
        <f t="shared" si="0"/>
        <v>1.07608532490859</v>
      </c>
      <c r="Q16" s="5">
        <f>(35+25+5+20+2.85+3.75+3.25)-2.5</f>
        <v>92.35</v>
      </c>
      <c r="R16">
        <f t="shared" si="1"/>
        <v>99.376479755308281</v>
      </c>
    </row>
    <row r="17" spans="1:18">
      <c r="A17">
        <v>8</v>
      </c>
      <c r="B17">
        <v>256</v>
      </c>
      <c r="C17">
        <v>1</v>
      </c>
      <c r="D17">
        <v>16384</v>
      </c>
      <c r="E17">
        <v>64</v>
      </c>
      <c r="F17" t="s">
        <v>10</v>
      </c>
      <c r="G17">
        <v>11100643</v>
      </c>
      <c r="H17">
        <v>107798</v>
      </c>
      <c r="I17">
        <v>53253</v>
      </c>
      <c r="J17">
        <v>29871</v>
      </c>
      <c r="K17">
        <v>11153896</v>
      </c>
      <c r="L17">
        <v>137669</v>
      </c>
      <c r="M17">
        <v>4.7999999999999996E-3</v>
      </c>
      <c r="N17">
        <v>0.217</v>
      </c>
      <c r="O17">
        <v>25593183</v>
      </c>
      <c r="P17">
        <f t="shared" si="0"/>
        <v>1.0571503913366307</v>
      </c>
      <c r="Q17" s="5">
        <f>(35+25+10+1.25+2.85+3.75+3.25)-2.5</f>
        <v>78.599999999999994</v>
      </c>
      <c r="R17">
        <f t="shared" si="1"/>
        <v>83.092020759059167</v>
      </c>
    </row>
    <row r="18" spans="1:18">
      <c r="A18">
        <v>8</v>
      </c>
      <c r="B18">
        <v>256</v>
      </c>
      <c r="C18">
        <v>2</v>
      </c>
      <c r="D18">
        <v>8192</v>
      </c>
      <c r="E18">
        <v>64</v>
      </c>
      <c r="F18" t="s">
        <v>10</v>
      </c>
      <c r="G18">
        <v>11100643</v>
      </c>
      <c r="H18">
        <v>104197</v>
      </c>
      <c r="I18">
        <v>53253</v>
      </c>
      <c r="J18">
        <v>33472</v>
      </c>
      <c r="K18">
        <v>11153896</v>
      </c>
      <c r="L18">
        <v>137669</v>
      </c>
      <c r="M18">
        <v>4.7999999999999996E-3</v>
      </c>
      <c r="N18">
        <v>0.24310000000000001</v>
      </c>
      <c r="O18">
        <v>25593183</v>
      </c>
      <c r="P18">
        <f t="shared" si="0"/>
        <v>1.0627662006714835</v>
      </c>
      <c r="Q18" s="5">
        <f>(35+25+10+2.5+2.85+3.75+3.25)-2.5</f>
        <v>79.849999999999994</v>
      </c>
      <c r="R18">
        <f t="shared" si="1"/>
        <v>84.861881123617948</v>
      </c>
    </row>
    <row r="19" spans="1:18">
      <c r="A19">
        <v>8</v>
      </c>
      <c r="B19">
        <v>256</v>
      </c>
      <c r="C19">
        <v>4</v>
      </c>
      <c r="D19">
        <v>4096</v>
      </c>
      <c r="E19">
        <v>64</v>
      </c>
      <c r="F19" t="s">
        <v>10</v>
      </c>
      <c r="G19">
        <v>11100643</v>
      </c>
      <c r="H19">
        <v>96427</v>
      </c>
      <c r="I19">
        <v>53253</v>
      </c>
      <c r="J19">
        <v>41242</v>
      </c>
      <c r="K19">
        <v>11153896</v>
      </c>
      <c r="L19">
        <v>137669</v>
      </c>
      <c r="M19">
        <v>4.7999999999999996E-3</v>
      </c>
      <c r="N19">
        <v>0.29959999999999998</v>
      </c>
      <c r="O19">
        <v>25593183</v>
      </c>
      <c r="P19">
        <f t="shared" si="0"/>
        <v>1.0749230293082341</v>
      </c>
      <c r="Q19" s="5">
        <f>(35+25+10+5+2.85+3.75+3.25)-2.5</f>
        <v>82.35</v>
      </c>
      <c r="R19">
        <f t="shared" si="1"/>
        <v>88.519911463533077</v>
      </c>
    </row>
    <row r="20" spans="1:18">
      <c r="A20">
        <v>8</v>
      </c>
      <c r="B20">
        <v>256</v>
      </c>
      <c r="C20">
        <v>8</v>
      </c>
      <c r="D20">
        <v>2048</v>
      </c>
      <c r="E20">
        <v>64</v>
      </c>
      <c r="F20" t="s">
        <v>10</v>
      </c>
      <c r="G20">
        <v>11100643</v>
      </c>
      <c r="H20">
        <v>95675</v>
      </c>
      <c r="I20">
        <v>53253</v>
      </c>
      <c r="J20">
        <v>41994</v>
      </c>
      <c r="K20">
        <v>11153896</v>
      </c>
      <c r="L20">
        <v>137669</v>
      </c>
      <c r="M20">
        <v>4.7999999999999996E-3</v>
      </c>
      <c r="N20">
        <v>0.30499999999999999</v>
      </c>
      <c r="O20">
        <v>25593183</v>
      </c>
      <c r="P20">
        <f t="shared" si="0"/>
        <v>1.0760849208947556</v>
      </c>
      <c r="Q20" s="5">
        <f>(35+25+10+10+2.85+3.75+3.25)-2.5</f>
        <v>87.35</v>
      </c>
      <c r="R20">
        <f t="shared" si="1"/>
        <v>93.996017840156895</v>
      </c>
    </row>
    <row r="21" spans="1:18">
      <c r="A21">
        <v>8</v>
      </c>
      <c r="B21">
        <v>256</v>
      </c>
      <c r="C21" s="1" t="s">
        <v>6</v>
      </c>
      <c r="D21">
        <v>1</v>
      </c>
      <c r="E21">
        <v>64</v>
      </c>
      <c r="F21" t="s">
        <v>10</v>
      </c>
      <c r="G21">
        <v>11100643</v>
      </c>
      <c r="H21">
        <v>95676</v>
      </c>
      <c r="I21">
        <v>53253</v>
      </c>
      <c r="J21">
        <v>41993</v>
      </c>
      <c r="K21">
        <v>11153896</v>
      </c>
      <c r="L21">
        <v>137669</v>
      </c>
      <c r="M21">
        <v>4.7999999999999996E-3</v>
      </c>
      <c r="N21">
        <v>0.30499999999999999</v>
      </c>
      <c r="O21">
        <v>25593183</v>
      </c>
      <c r="P21">
        <f t="shared" si="0"/>
        <v>1.0760849208947556</v>
      </c>
      <c r="Q21" s="5">
        <f>(35+25+10+20+2.85+3.75+3.25)-2.5</f>
        <v>97.35</v>
      </c>
      <c r="R21">
        <f t="shared" si="1"/>
        <v>104.75686704910446</v>
      </c>
    </row>
    <row r="22" spans="1:18">
      <c r="A22" s="1" t="s">
        <v>5</v>
      </c>
      <c r="B22">
        <v>1</v>
      </c>
      <c r="C22">
        <v>1</v>
      </c>
      <c r="D22">
        <v>16384</v>
      </c>
      <c r="E22">
        <v>64</v>
      </c>
      <c r="F22" t="s">
        <v>10</v>
      </c>
      <c r="G22">
        <v>11100663</v>
      </c>
      <c r="H22">
        <v>107767</v>
      </c>
      <c r="I22">
        <v>53233</v>
      </c>
      <c r="J22">
        <v>29869</v>
      </c>
      <c r="K22">
        <v>11153896</v>
      </c>
      <c r="L22">
        <v>137636</v>
      </c>
      <c r="M22">
        <v>4.7999999999999996E-3</v>
      </c>
      <c r="N22">
        <v>0.217</v>
      </c>
      <c r="O22">
        <v>25593183</v>
      </c>
      <c r="P22">
        <f t="shared" si="0"/>
        <v>1.0571391992938119</v>
      </c>
      <c r="Q22" s="5">
        <f>(35+25+20+1.25+2.85+3.75+3.25)-2.5</f>
        <v>88.6</v>
      </c>
      <c r="R22">
        <f t="shared" si="1"/>
        <v>93.66253305743173</v>
      </c>
    </row>
    <row r="23" spans="1:18">
      <c r="A23" s="2" t="s">
        <v>5</v>
      </c>
      <c r="B23">
        <v>1</v>
      </c>
      <c r="C23">
        <v>2</v>
      </c>
      <c r="D23">
        <v>8192</v>
      </c>
      <c r="E23">
        <v>64</v>
      </c>
      <c r="F23" t="s">
        <v>10</v>
      </c>
      <c r="G23">
        <v>11100663</v>
      </c>
      <c r="H23">
        <v>104164</v>
      </c>
      <c r="I23">
        <v>53233</v>
      </c>
      <c r="J23">
        <v>33472</v>
      </c>
      <c r="K23">
        <v>11153896</v>
      </c>
      <c r="L23">
        <v>137636</v>
      </c>
      <c r="M23">
        <v>4.7999999999999996E-3</v>
      </c>
      <c r="N23">
        <v>0.2432</v>
      </c>
      <c r="O23">
        <v>25593183</v>
      </c>
      <c r="P23">
        <f t="shared" si="0"/>
        <v>1.0627751738421909</v>
      </c>
      <c r="Q23" s="5">
        <f>(35+25+20+2.5+2.85+3.75+3.25)-2.5</f>
        <v>89.85</v>
      </c>
      <c r="R23">
        <f t="shared" si="1"/>
        <v>95.490349369720846</v>
      </c>
    </row>
    <row r="24" spans="1:18">
      <c r="A24" s="2" t="s">
        <v>5</v>
      </c>
      <c r="B24">
        <v>1</v>
      </c>
      <c r="C24">
        <v>4</v>
      </c>
      <c r="D24">
        <v>4096</v>
      </c>
      <c r="E24">
        <v>64</v>
      </c>
      <c r="F24" t="s">
        <v>10</v>
      </c>
      <c r="G24">
        <v>11100663</v>
      </c>
      <c r="H24">
        <v>96394</v>
      </c>
      <c r="I24">
        <v>53233</v>
      </c>
      <c r="J24">
        <v>41242</v>
      </c>
      <c r="K24">
        <v>11153896</v>
      </c>
      <c r="L24">
        <v>137636</v>
      </c>
      <c r="M24">
        <v>4.7999999999999996E-3</v>
      </c>
      <c r="N24">
        <v>0.29959999999999998</v>
      </c>
      <c r="O24">
        <v>25593183</v>
      </c>
      <c r="P24">
        <f t="shared" si="0"/>
        <v>1.0749075770684717</v>
      </c>
      <c r="Q24" s="5">
        <f>(35+25+20+5+2.85+3.75+3.25)-2.5</f>
        <v>92.35</v>
      </c>
      <c r="R24">
        <f t="shared" si="1"/>
        <v>99.267714742273355</v>
      </c>
    </row>
    <row r="25" spans="1:18">
      <c r="A25" s="2" t="s">
        <v>5</v>
      </c>
      <c r="B25">
        <v>1</v>
      </c>
      <c r="C25">
        <v>8</v>
      </c>
      <c r="D25">
        <v>2048</v>
      </c>
      <c r="E25">
        <v>64</v>
      </c>
      <c r="F25" t="s">
        <v>10</v>
      </c>
      <c r="G25">
        <v>11100663</v>
      </c>
      <c r="H25">
        <v>95642</v>
      </c>
      <c r="I25">
        <v>53233</v>
      </c>
      <c r="J25">
        <v>41994</v>
      </c>
      <c r="K25">
        <v>11153896</v>
      </c>
      <c r="L25">
        <v>137636</v>
      </c>
      <c r="M25">
        <v>4.7999999999999996E-3</v>
      </c>
      <c r="N25">
        <v>0.30509999999999998</v>
      </c>
      <c r="O25">
        <v>25593183</v>
      </c>
      <c r="P25">
        <f t="shared" si="0"/>
        <v>1.0760907014965666</v>
      </c>
      <c r="Q25" s="5">
        <f>(35+25+20+10+2.85+3.75+3.25)-2.5</f>
        <v>97.35</v>
      </c>
      <c r="R25">
        <f t="shared" si="1"/>
        <v>104.75742979069075</v>
      </c>
    </row>
    <row r="26" spans="1:18">
      <c r="A26" s="2" t="s">
        <v>5</v>
      </c>
      <c r="B26">
        <v>1</v>
      </c>
      <c r="C26" s="1" t="s">
        <v>6</v>
      </c>
      <c r="D26">
        <v>1</v>
      </c>
      <c r="E26">
        <v>64</v>
      </c>
      <c r="F26" t="s">
        <v>10</v>
      </c>
      <c r="G26">
        <v>11100663</v>
      </c>
      <c r="H26">
        <v>95643</v>
      </c>
      <c r="I26">
        <v>53233</v>
      </c>
      <c r="J26">
        <v>41993</v>
      </c>
      <c r="K26">
        <v>11153896</v>
      </c>
      <c r="L26">
        <v>137636</v>
      </c>
      <c r="M26">
        <v>4.7999999999999996E-3</v>
      </c>
      <c r="N26">
        <v>0.30509999999999998</v>
      </c>
      <c r="O26">
        <v>25593183</v>
      </c>
      <c r="P26">
        <f t="shared" si="0"/>
        <v>1.0760907014965666</v>
      </c>
      <c r="Q26" s="5">
        <f>(35+25+20+20+2.85+3.75+3.25)-2.5</f>
        <v>107.35</v>
      </c>
      <c r="R26">
        <f t="shared" si="1"/>
        <v>115.51833680565642</v>
      </c>
    </row>
    <row r="27" spans="1:18">
      <c r="A27">
        <v>1</v>
      </c>
      <c r="B27">
        <v>4096</v>
      </c>
      <c r="C27">
        <v>1</v>
      </c>
      <c r="D27">
        <v>32768</v>
      </c>
      <c r="E27">
        <v>32</v>
      </c>
      <c r="F27" t="s">
        <v>10</v>
      </c>
      <c r="G27">
        <v>11091018</v>
      </c>
      <c r="H27">
        <v>113474</v>
      </c>
      <c r="I27">
        <v>62878</v>
      </c>
      <c r="J27">
        <v>35461</v>
      </c>
      <c r="K27">
        <v>11153896</v>
      </c>
      <c r="L27">
        <v>148935</v>
      </c>
      <c r="M27">
        <v>5.5999999999999999E-3</v>
      </c>
      <c r="N27">
        <v>0.23810000000000001</v>
      </c>
      <c r="O27">
        <v>25593183</v>
      </c>
      <c r="P27">
        <f t="shared" si="0"/>
        <v>1.0676260560478155</v>
      </c>
      <c r="Q27" s="5">
        <f>(25+15+1.25+1.25+2.85+3.75+3.25)-2.5</f>
        <v>49.85</v>
      </c>
      <c r="R27">
        <f t="shared" si="1"/>
        <v>53.221158893983599</v>
      </c>
    </row>
    <row r="28" spans="1:18">
      <c r="A28">
        <v>1</v>
      </c>
      <c r="B28">
        <v>4096</v>
      </c>
      <c r="C28">
        <v>2</v>
      </c>
      <c r="D28">
        <v>16384</v>
      </c>
      <c r="E28">
        <v>32</v>
      </c>
      <c r="F28" t="s">
        <v>10</v>
      </c>
      <c r="G28">
        <v>11091018</v>
      </c>
      <c r="H28">
        <v>115463</v>
      </c>
      <c r="I28">
        <v>62878</v>
      </c>
      <c r="J28">
        <v>33472</v>
      </c>
      <c r="K28">
        <v>11153896</v>
      </c>
      <c r="L28">
        <v>148935</v>
      </c>
      <c r="M28">
        <v>5.5999999999999999E-3</v>
      </c>
      <c r="N28">
        <v>0.22470000000000001</v>
      </c>
      <c r="O28">
        <v>25593183</v>
      </c>
      <c r="P28">
        <f t="shared" si="0"/>
        <v>1.0645068988878796</v>
      </c>
      <c r="Q28" s="5">
        <f>(25+15+1.25+2.5+2.85+3.75+3.25)-2.5</f>
        <v>51.1</v>
      </c>
      <c r="R28">
        <f t="shared" si="1"/>
        <v>54.396302533170648</v>
      </c>
    </row>
    <row r="29" spans="1:18">
      <c r="A29">
        <v>1</v>
      </c>
      <c r="B29">
        <v>4096</v>
      </c>
      <c r="C29">
        <v>4</v>
      </c>
      <c r="D29">
        <v>8192</v>
      </c>
      <c r="E29">
        <v>32</v>
      </c>
      <c r="F29" t="s">
        <v>10</v>
      </c>
      <c r="G29">
        <v>11091018</v>
      </c>
      <c r="H29">
        <v>107692</v>
      </c>
      <c r="I29">
        <v>62878</v>
      </c>
      <c r="J29">
        <v>41243</v>
      </c>
      <c r="K29">
        <v>11153896</v>
      </c>
      <c r="L29">
        <v>148935</v>
      </c>
      <c r="M29">
        <v>5.5999999999999999E-3</v>
      </c>
      <c r="N29">
        <v>0.27689999999999998</v>
      </c>
      <c r="O29">
        <v>25593183</v>
      </c>
      <c r="P29">
        <f t="shared" si="0"/>
        <v>1.0766576454362866</v>
      </c>
      <c r="Q29" s="5">
        <f>(25+15+1.25+5+2.85+3.75+3.25)-2.5</f>
        <v>53.6</v>
      </c>
      <c r="R29">
        <f t="shared" si="1"/>
        <v>57.708849795384964</v>
      </c>
    </row>
    <row r="30" spans="1:18">
      <c r="A30">
        <v>1</v>
      </c>
      <c r="B30">
        <v>4096</v>
      </c>
      <c r="C30">
        <v>8</v>
      </c>
      <c r="D30">
        <v>4096</v>
      </c>
      <c r="E30">
        <v>32</v>
      </c>
      <c r="F30" t="s">
        <v>10</v>
      </c>
      <c r="G30">
        <v>11091018</v>
      </c>
      <c r="H30">
        <v>107029</v>
      </c>
      <c r="I30">
        <v>62878</v>
      </c>
      <c r="J30">
        <v>41906</v>
      </c>
      <c r="K30">
        <v>11153896</v>
      </c>
      <c r="L30">
        <v>148935</v>
      </c>
      <c r="M30">
        <v>5.5999999999999999E-3</v>
      </c>
      <c r="N30">
        <v>0.28139999999999998</v>
      </c>
      <c r="O30">
        <v>25593183</v>
      </c>
      <c r="P30">
        <f t="shared" si="0"/>
        <v>1.0777051235870114</v>
      </c>
      <c r="Q30" s="5">
        <f>(25+15+1.25+10+2.85+3.75+3.25)-2.5</f>
        <v>58.6</v>
      </c>
      <c r="R30">
        <f t="shared" si="1"/>
        <v>63.153520242198873</v>
      </c>
    </row>
    <row r="31" spans="1:18">
      <c r="A31">
        <v>1</v>
      </c>
      <c r="B31">
        <v>4096</v>
      </c>
      <c r="C31" s="1" t="s">
        <v>8</v>
      </c>
      <c r="D31">
        <v>1</v>
      </c>
      <c r="E31">
        <v>32</v>
      </c>
      <c r="F31" t="s">
        <v>10</v>
      </c>
      <c r="G31">
        <v>11091018</v>
      </c>
      <c r="H31">
        <v>106940</v>
      </c>
      <c r="I31">
        <v>62878</v>
      </c>
      <c r="J31">
        <v>41995</v>
      </c>
      <c r="K31">
        <v>11153896</v>
      </c>
      <c r="L31">
        <v>148935</v>
      </c>
      <c r="M31">
        <v>5.5999999999999999E-3</v>
      </c>
      <c r="N31">
        <v>0.28199999999999997</v>
      </c>
      <c r="O31">
        <v>25593183</v>
      </c>
      <c r="P31">
        <f t="shared" si="0"/>
        <v>1.0778447873404413</v>
      </c>
      <c r="Q31" s="5">
        <f>(25+15+1.25+20+2.85+3.75+3.25)-2.5</f>
        <v>68.599999999999994</v>
      </c>
      <c r="R31">
        <f t="shared" si="1"/>
        <v>73.940152411554266</v>
      </c>
    </row>
    <row r="32" spans="1:18">
      <c r="A32">
        <v>2</v>
      </c>
      <c r="B32">
        <v>2048</v>
      </c>
      <c r="C32" s="3">
        <v>1</v>
      </c>
      <c r="D32">
        <v>32768</v>
      </c>
      <c r="E32">
        <v>32</v>
      </c>
      <c r="F32" t="s">
        <v>10</v>
      </c>
      <c r="G32">
        <v>11100687</v>
      </c>
      <c r="H32">
        <v>107737</v>
      </c>
      <c r="I32">
        <v>53209</v>
      </c>
      <c r="J32">
        <v>29844</v>
      </c>
      <c r="K32">
        <v>11153896</v>
      </c>
      <c r="L32">
        <v>137581</v>
      </c>
      <c r="M32">
        <v>4.7999999999999996E-3</v>
      </c>
      <c r="N32">
        <v>0.21690000000000001</v>
      </c>
      <c r="O32">
        <v>25593183</v>
      </c>
      <c r="P32">
        <f t="shared" si="0"/>
        <v>1.0570990431319154</v>
      </c>
      <c r="Q32" s="5">
        <f>(25+15+2.5+1.25+2.85+3.75+3.25)-2.5</f>
        <v>51.1</v>
      </c>
      <c r="R32">
        <f t="shared" si="1"/>
        <v>54.017761104040879</v>
      </c>
    </row>
    <row r="33" spans="1:18">
      <c r="A33">
        <v>2</v>
      </c>
      <c r="B33">
        <v>2048</v>
      </c>
      <c r="C33" s="3">
        <v>2</v>
      </c>
      <c r="D33">
        <v>16384</v>
      </c>
      <c r="E33">
        <v>32</v>
      </c>
      <c r="F33" t="s">
        <v>10</v>
      </c>
      <c r="G33">
        <v>11100687</v>
      </c>
      <c r="H33">
        <v>104109</v>
      </c>
      <c r="I33">
        <v>53209</v>
      </c>
      <c r="J33">
        <v>33472</v>
      </c>
      <c r="K33">
        <v>11153896</v>
      </c>
      <c r="L33">
        <v>137581</v>
      </c>
      <c r="M33">
        <v>4.7999999999999996E-3</v>
      </c>
      <c r="N33">
        <v>0.24329999999999999</v>
      </c>
      <c r="O33">
        <v>25593183</v>
      </c>
      <c r="P33">
        <f t="shared" si="0"/>
        <v>1.0627757710324661</v>
      </c>
      <c r="Q33" s="5">
        <f>(25+15+2.5+2.5+2.85+3.75+3.25)-2.5</f>
        <v>52.35</v>
      </c>
      <c r="R33">
        <f t="shared" si="1"/>
        <v>55.636311613549601</v>
      </c>
    </row>
    <row r="34" spans="1:18">
      <c r="A34">
        <v>2</v>
      </c>
      <c r="B34">
        <v>2048</v>
      </c>
      <c r="C34" s="3">
        <v>4</v>
      </c>
      <c r="D34">
        <v>8192</v>
      </c>
      <c r="E34">
        <v>32</v>
      </c>
      <c r="F34" t="s">
        <v>10</v>
      </c>
      <c r="G34">
        <v>11100687</v>
      </c>
      <c r="H34">
        <v>96338</v>
      </c>
      <c r="I34">
        <v>53209</v>
      </c>
      <c r="J34">
        <v>41243</v>
      </c>
      <c r="K34">
        <v>11153896</v>
      </c>
      <c r="L34">
        <v>137581</v>
      </c>
      <c r="M34">
        <v>4.7999999999999996E-3</v>
      </c>
      <c r="N34">
        <v>0.29980000000000001</v>
      </c>
      <c r="O34">
        <v>25593183</v>
      </c>
      <c r="P34">
        <f t="shared" si="0"/>
        <v>1.0749248288499325</v>
      </c>
      <c r="Q34" s="5">
        <f>(25+15+2.5+5+2.85+3.75+3.25)-2.5</f>
        <v>54.85</v>
      </c>
      <c r="R34">
        <f t="shared" si="1"/>
        <v>58.959626862418794</v>
      </c>
    </row>
    <row r="35" spans="1:18">
      <c r="A35">
        <v>2</v>
      </c>
      <c r="B35">
        <v>2048</v>
      </c>
      <c r="C35" s="3">
        <v>8</v>
      </c>
      <c r="D35">
        <v>4096</v>
      </c>
      <c r="E35">
        <v>32</v>
      </c>
      <c r="F35" t="s">
        <v>10</v>
      </c>
      <c r="G35">
        <v>11100687</v>
      </c>
      <c r="H35">
        <v>95675</v>
      </c>
      <c r="I35">
        <v>53209</v>
      </c>
      <c r="J35">
        <v>41906</v>
      </c>
      <c r="K35">
        <v>11153896</v>
      </c>
      <c r="L35">
        <v>137581</v>
      </c>
      <c r="M35">
        <v>4.7999999999999996E-3</v>
      </c>
      <c r="N35">
        <v>0.30459999999999998</v>
      </c>
      <c r="O35">
        <v>25593183</v>
      </c>
      <c r="P35">
        <f t="shared" si="0"/>
        <v>1.0759569611954871</v>
      </c>
      <c r="Q35" s="5">
        <f>(25+15+2.5+10+2.85+3.75+3.25)-2.5</f>
        <v>59.85</v>
      </c>
      <c r="R35">
        <f t="shared" si="1"/>
        <v>64.396024127549907</v>
      </c>
    </row>
    <row r="36" spans="1:18">
      <c r="A36">
        <v>2</v>
      </c>
      <c r="B36">
        <v>2048</v>
      </c>
      <c r="C36" s="1" t="s">
        <v>8</v>
      </c>
      <c r="D36">
        <v>1</v>
      </c>
      <c r="E36">
        <v>32</v>
      </c>
      <c r="F36" t="s">
        <v>10</v>
      </c>
      <c r="G36">
        <v>11100687</v>
      </c>
      <c r="H36">
        <v>95586</v>
      </c>
      <c r="I36">
        <v>53209</v>
      </c>
      <c r="J36">
        <v>41995</v>
      </c>
      <c r="K36">
        <v>11153896</v>
      </c>
      <c r="L36">
        <v>137581</v>
      </c>
      <c r="M36">
        <v>4.7999999999999996E-3</v>
      </c>
      <c r="N36">
        <v>0.30520000000000003</v>
      </c>
      <c r="O36">
        <v>25593183</v>
      </c>
      <c r="P36">
        <f t="shared" si="0"/>
        <v>1.0760859777386815</v>
      </c>
      <c r="Q36" s="5">
        <f>(25+15+2.5+20+2.85+3.75+3.25)-2.5</f>
        <v>69.849999999999994</v>
      </c>
      <c r="R36">
        <f t="shared" si="1"/>
        <v>75.164605545046896</v>
      </c>
    </row>
    <row r="37" spans="1:18">
      <c r="A37">
        <v>4</v>
      </c>
      <c r="B37">
        <v>1024</v>
      </c>
      <c r="C37" s="3">
        <v>1</v>
      </c>
      <c r="D37">
        <v>32768</v>
      </c>
      <c r="E37">
        <v>32</v>
      </c>
      <c r="F37" t="s">
        <v>10</v>
      </c>
      <c r="G37">
        <v>11100890</v>
      </c>
      <c r="H37">
        <v>107469</v>
      </c>
      <c r="I37">
        <v>53006</v>
      </c>
      <c r="J37">
        <v>29841</v>
      </c>
      <c r="K37">
        <v>11153896</v>
      </c>
      <c r="L37">
        <v>137310</v>
      </c>
      <c r="M37">
        <v>4.7999999999999996E-3</v>
      </c>
      <c r="N37">
        <v>0.21729999999999999</v>
      </c>
      <c r="O37">
        <v>25593183</v>
      </c>
      <c r="P37">
        <f t="shared" si="0"/>
        <v>1.0570930166833881</v>
      </c>
      <c r="Q37" s="5">
        <f>(25+15+5+1.25+2.85+3.75+3.25)-2.5</f>
        <v>53.6</v>
      </c>
      <c r="R37">
        <f t="shared" si="1"/>
        <v>56.660185694229604</v>
      </c>
    </row>
    <row r="38" spans="1:18">
      <c r="A38">
        <v>4</v>
      </c>
      <c r="B38">
        <v>1024</v>
      </c>
      <c r="C38" s="3">
        <v>2</v>
      </c>
      <c r="D38">
        <v>16384</v>
      </c>
      <c r="E38">
        <v>32</v>
      </c>
      <c r="F38" t="s">
        <v>10</v>
      </c>
      <c r="G38">
        <v>11100890</v>
      </c>
      <c r="H38">
        <v>103838</v>
      </c>
      <c r="I38">
        <v>53006</v>
      </c>
      <c r="J38">
        <v>33472</v>
      </c>
      <c r="K38">
        <v>11153896</v>
      </c>
      <c r="L38">
        <v>137310</v>
      </c>
      <c r="M38">
        <v>4.7999999999999996E-3</v>
      </c>
      <c r="N38">
        <v>0.24379999999999999</v>
      </c>
      <c r="O38">
        <v>25593183</v>
      </c>
      <c r="P38">
        <f t="shared" si="0"/>
        <v>1.0627800232585374</v>
      </c>
      <c r="Q38" s="5">
        <f>(25+15+5+2.5+2.85+3.75+3.25)-2.5</f>
        <v>54.85</v>
      </c>
      <c r="R38">
        <f t="shared" si="1"/>
        <v>58.293484275730776</v>
      </c>
    </row>
    <row r="39" spans="1:18">
      <c r="A39">
        <v>4</v>
      </c>
      <c r="B39">
        <v>1024</v>
      </c>
      <c r="C39" s="3">
        <v>4</v>
      </c>
      <c r="D39">
        <v>8192</v>
      </c>
      <c r="E39">
        <v>32</v>
      </c>
      <c r="F39" t="s">
        <v>10</v>
      </c>
      <c r="G39">
        <v>11100890</v>
      </c>
      <c r="H39">
        <v>96067</v>
      </c>
      <c r="I39">
        <v>53006</v>
      </c>
      <c r="J39">
        <v>41243</v>
      </c>
      <c r="K39">
        <v>11153896</v>
      </c>
      <c r="L39">
        <v>137310</v>
      </c>
      <c r="M39">
        <v>4.7999999999999996E-3</v>
      </c>
      <c r="N39">
        <v>0.3004</v>
      </c>
      <c r="O39">
        <v>25593183</v>
      </c>
      <c r="P39">
        <f t="shared" si="0"/>
        <v>1.0749266108869695</v>
      </c>
      <c r="Q39" s="5">
        <f>(25+15+5+5+2.85+3.75+3.25)-2.5</f>
        <v>57.35</v>
      </c>
      <c r="R39">
        <f t="shared" si="1"/>
        <v>61.647041134367704</v>
      </c>
    </row>
    <row r="40" spans="1:18">
      <c r="A40">
        <v>4</v>
      </c>
      <c r="B40">
        <v>1024</v>
      </c>
      <c r="C40" s="3">
        <v>8</v>
      </c>
      <c r="D40">
        <v>4096</v>
      </c>
      <c r="E40">
        <v>32</v>
      </c>
      <c r="F40" t="s">
        <v>10</v>
      </c>
      <c r="G40">
        <v>11100890</v>
      </c>
      <c r="H40">
        <v>95404</v>
      </c>
      <c r="I40">
        <v>53006</v>
      </c>
      <c r="J40">
        <v>41906</v>
      </c>
      <c r="K40">
        <v>11153896</v>
      </c>
      <c r="L40">
        <v>137310</v>
      </c>
      <c r="M40">
        <v>4.7999999999999996E-3</v>
      </c>
      <c r="N40">
        <v>0.30520000000000003</v>
      </c>
      <c r="O40">
        <v>25593183</v>
      </c>
      <c r="P40">
        <f t="shared" si="0"/>
        <v>1.0759567101911476</v>
      </c>
      <c r="Q40" s="5">
        <f>(25+15+5+10+2.85+3.75+3.25)-2.5</f>
        <v>62.349999999999994</v>
      </c>
      <c r="R40">
        <f t="shared" si="1"/>
        <v>67.085900880418052</v>
      </c>
    </row>
    <row r="41" spans="1:18">
      <c r="A41">
        <v>4</v>
      </c>
      <c r="B41">
        <v>1024</v>
      </c>
      <c r="C41" s="1" t="s">
        <v>8</v>
      </c>
      <c r="D41">
        <v>1</v>
      </c>
      <c r="E41">
        <v>32</v>
      </c>
      <c r="F41" t="s">
        <v>10</v>
      </c>
      <c r="G41">
        <v>11100890</v>
      </c>
      <c r="H41">
        <v>95315</v>
      </c>
      <c r="I41">
        <v>53006</v>
      </c>
      <c r="J41">
        <v>41995</v>
      </c>
      <c r="K41">
        <v>11153896</v>
      </c>
      <c r="L41">
        <v>137310</v>
      </c>
      <c r="M41">
        <v>4.7999999999999996E-3</v>
      </c>
      <c r="N41">
        <v>0.30580000000000002</v>
      </c>
      <c r="O41">
        <v>25593183</v>
      </c>
      <c r="P41">
        <f t="shared" si="0"/>
        <v>1.0760854726041698</v>
      </c>
      <c r="Q41" s="5">
        <f>(25+15+5+20+2.85+3.75+3.25)-2.5</f>
        <v>72.349999999999994</v>
      </c>
      <c r="R41">
        <f t="shared" si="1"/>
        <v>77.854783942911681</v>
      </c>
    </row>
    <row r="42" spans="1:18">
      <c r="A42">
        <v>8</v>
      </c>
      <c r="B42">
        <v>512</v>
      </c>
      <c r="C42" s="3">
        <v>1</v>
      </c>
      <c r="D42">
        <v>32768</v>
      </c>
      <c r="E42">
        <v>32</v>
      </c>
      <c r="F42" t="s">
        <v>10</v>
      </c>
      <c r="G42">
        <v>11100914</v>
      </c>
      <c r="H42">
        <v>107431</v>
      </c>
      <c r="I42">
        <v>52982</v>
      </c>
      <c r="J42">
        <v>29841</v>
      </c>
      <c r="K42">
        <v>11153896</v>
      </c>
      <c r="L42">
        <v>137272</v>
      </c>
      <c r="M42">
        <v>4.7999999999999996E-3</v>
      </c>
      <c r="N42">
        <v>0.21740000000000001</v>
      </c>
      <c r="O42">
        <v>25593183</v>
      </c>
      <c r="P42">
        <f t="shared" si="0"/>
        <v>1.0571015655223504</v>
      </c>
      <c r="Q42" s="5">
        <f>(25+15+10+1.25+2.85+3.75+3.25)-2.5</f>
        <v>58.6</v>
      </c>
      <c r="R42">
        <f t="shared" si="1"/>
        <v>61.946151739609732</v>
      </c>
    </row>
    <row r="43" spans="1:18">
      <c r="A43">
        <v>8</v>
      </c>
      <c r="B43">
        <v>512</v>
      </c>
      <c r="C43" s="3">
        <v>2</v>
      </c>
      <c r="D43">
        <v>16384</v>
      </c>
      <c r="E43">
        <v>32</v>
      </c>
      <c r="F43" t="s">
        <v>10</v>
      </c>
      <c r="G43">
        <v>11100914</v>
      </c>
      <c r="H43">
        <v>103800</v>
      </c>
      <c r="I43">
        <v>52982</v>
      </c>
      <c r="J43">
        <v>33472</v>
      </c>
      <c r="K43">
        <v>11153896</v>
      </c>
      <c r="L43">
        <v>137272</v>
      </c>
      <c r="M43">
        <v>4.7999999999999996E-3</v>
      </c>
      <c r="N43">
        <v>0.24379999999999999</v>
      </c>
      <c r="O43">
        <v>25593183</v>
      </c>
      <c r="P43">
        <f t="shared" si="0"/>
        <v>1.0627655437778101</v>
      </c>
      <c r="Q43" s="5">
        <f>(25+15+10+2.5+2.85+3.75+3.25)-2.5</f>
        <v>59.85</v>
      </c>
      <c r="R43">
        <f t="shared" si="1"/>
        <v>63.606517795101936</v>
      </c>
    </row>
    <row r="44" spans="1:18">
      <c r="A44">
        <v>8</v>
      </c>
      <c r="B44">
        <v>512</v>
      </c>
      <c r="C44" s="3">
        <v>4</v>
      </c>
      <c r="D44">
        <v>8192</v>
      </c>
      <c r="E44">
        <v>32</v>
      </c>
      <c r="F44" t="s">
        <v>10</v>
      </c>
      <c r="G44">
        <v>11100914</v>
      </c>
      <c r="H44">
        <v>96029</v>
      </c>
      <c r="I44">
        <v>52982</v>
      </c>
      <c r="J44">
        <v>41243</v>
      </c>
      <c r="K44">
        <v>11153896</v>
      </c>
      <c r="L44">
        <v>137272</v>
      </c>
      <c r="M44">
        <v>4.7999999999999996E-3</v>
      </c>
      <c r="N44">
        <v>0.3004</v>
      </c>
      <c r="O44">
        <v>25593183</v>
      </c>
      <c r="P44">
        <f t="shared" si="0"/>
        <v>1.0749087698861062</v>
      </c>
      <c r="Q44" s="5">
        <f>(25+15+10+5+2.85+3.75+3.25)-2.5</f>
        <v>62.349999999999994</v>
      </c>
      <c r="R44">
        <f t="shared" si="1"/>
        <v>67.020561802398717</v>
      </c>
    </row>
    <row r="45" spans="1:18">
      <c r="A45">
        <v>8</v>
      </c>
      <c r="B45">
        <v>512</v>
      </c>
      <c r="C45" s="3">
        <v>8</v>
      </c>
      <c r="D45">
        <v>4096</v>
      </c>
      <c r="E45">
        <v>32</v>
      </c>
      <c r="F45" t="s">
        <v>10</v>
      </c>
      <c r="G45">
        <v>11100914</v>
      </c>
      <c r="H45">
        <v>95366</v>
      </c>
      <c r="I45">
        <v>52982</v>
      </c>
      <c r="J45">
        <v>41906</v>
      </c>
      <c r="K45">
        <v>11153896</v>
      </c>
      <c r="L45">
        <v>137272</v>
      </c>
      <c r="M45">
        <v>4.7999999999999996E-3</v>
      </c>
      <c r="N45">
        <v>0.30530000000000002</v>
      </c>
      <c r="O45">
        <v>25593183</v>
      </c>
      <c r="P45">
        <f t="shared" si="0"/>
        <v>1.0759600385774604</v>
      </c>
      <c r="Q45" s="5">
        <f>(25+15+10+10+2.85+3.75+3.25)-2.5</f>
        <v>67.349999999999994</v>
      </c>
      <c r="R45">
        <f t="shared" si="1"/>
        <v>72.465908598191945</v>
      </c>
    </row>
    <row r="46" spans="1:18">
      <c r="A46">
        <v>8</v>
      </c>
      <c r="B46">
        <v>512</v>
      </c>
      <c r="C46" s="1" t="s">
        <v>8</v>
      </c>
      <c r="D46">
        <v>1</v>
      </c>
      <c r="E46">
        <v>32</v>
      </c>
      <c r="F46" t="s">
        <v>10</v>
      </c>
      <c r="G46">
        <v>11100914</v>
      </c>
      <c r="H46">
        <v>95277</v>
      </c>
      <c r="I46">
        <v>52982</v>
      </c>
      <c r="J46">
        <v>41995</v>
      </c>
      <c r="K46">
        <v>11153896</v>
      </c>
      <c r="L46">
        <v>137272</v>
      </c>
      <c r="M46">
        <v>4.7999999999999996E-3</v>
      </c>
      <c r="N46">
        <v>0.30590000000000001</v>
      </c>
      <c r="O46">
        <v>25593183</v>
      </c>
      <c r="P46">
        <f t="shared" si="0"/>
        <v>1.0760887653559936</v>
      </c>
      <c r="Q46" s="5">
        <f>(25+15+10+20+2.85+3.75+3.25)-2.5</f>
        <v>77.349999999999994</v>
      </c>
      <c r="R46">
        <f t="shared" si="1"/>
        <v>83.235466000286095</v>
      </c>
    </row>
    <row r="47" spans="1:18">
      <c r="A47" s="1" t="s">
        <v>7</v>
      </c>
      <c r="B47">
        <v>1</v>
      </c>
      <c r="C47" s="3">
        <v>1</v>
      </c>
      <c r="D47">
        <v>32768</v>
      </c>
      <c r="E47">
        <v>32</v>
      </c>
      <c r="F47" t="s">
        <v>10</v>
      </c>
      <c r="G47">
        <v>11100901</v>
      </c>
      <c r="H47">
        <v>107449</v>
      </c>
      <c r="I47">
        <v>52995</v>
      </c>
      <c r="J47">
        <v>29841</v>
      </c>
      <c r="K47">
        <v>11153896</v>
      </c>
      <c r="L47">
        <v>137290</v>
      </c>
      <c r="M47">
        <v>4.7999999999999996E-3</v>
      </c>
      <c r="N47">
        <v>0.21740000000000001</v>
      </c>
      <c r="O47">
        <v>25593183</v>
      </c>
      <c r="P47">
        <f t="shared" si="0"/>
        <v>1.0571076815259752</v>
      </c>
      <c r="Q47" s="5">
        <f>(25+15+20+1.25+2.85+3.75+3.25)-2.5</f>
        <v>68.599999999999994</v>
      </c>
      <c r="R47">
        <f t="shared" si="1"/>
        <v>72.517586952681896</v>
      </c>
    </row>
    <row r="48" spans="1:18">
      <c r="A48" s="1" t="s">
        <v>7</v>
      </c>
      <c r="B48" s="4">
        <v>1</v>
      </c>
      <c r="C48" s="3">
        <v>2</v>
      </c>
      <c r="D48">
        <v>16384</v>
      </c>
      <c r="E48">
        <v>32</v>
      </c>
      <c r="F48" t="s">
        <v>10</v>
      </c>
      <c r="G48">
        <v>11100901</v>
      </c>
      <c r="H48">
        <v>103818</v>
      </c>
      <c r="I48">
        <v>52995</v>
      </c>
      <c r="J48">
        <v>33472</v>
      </c>
      <c r="K48">
        <v>11153896</v>
      </c>
      <c r="L48">
        <v>137290</v>
      </c>
      <c r="M48">
        <v>4.7999999999999996E-3</v>
      </c>
      <c r="N48">
        <v>0.24379999999999999</v>
      </c>
      <c r="O48">
        <v>25593183</v>
      </c>
      <c r="P48">
        <f t="shared" si="0"/>
        <v>1.0627724024792071</v>
      </c>
      <c r="Q48" s="5">
        <f>(25+15+20+2.5+2.85+3.75+3.25)-2.5</f>
        <v>69.849999999999994</v>
      </c>
      <c r="R48">
        <f t="shared" si="1"/>
        <v>74.234652313172617</v>
      </c>
    </row>
    <row r="49" spans="1:18">
      <c r="A49" s="1" t="s">
        <v>7</v>
      </c>
      <c r="B49">
        <v>1</v>
      </c>
      <c r="C49" s="3">
        <v>4</v>
      </c>
      <c r="D49">
        <v>8192</v>
      </c>
      <c r="E49">
        <v>32</v>
      </c>
      <c r="F49" t="s">
        <v>10</v>
      </c>
      <c r="G49">
        <v>11100901</v>
      </c>
      <c r="H49">
        <v>96047</v>
      </c>
      <c r="I49">
        <v>52995</v>
      </c>
      <c r="J49">
        <v>41243</v>
      </c>
      <c r="K49">
        <v>11153896</v>
      </c>
      <c r="L49">
        <v>137290</v>
      </c>
      <c r="M49">
        <v>4.7999999999999996E-3</v>
      </c>
      <c r="N49">
        <v>0.3004</v>
      </c>
      <c r="O49">
        <v>25593183</v>
      </c>
      <c r="P49">
        <f t="shared" si="0"/>
        <v>1.074917220886515</v>
      </c>
      <c r="Q49" s="5">
        <f>(25+15+20+5+2.85+3.75+3.25)-2.5</f>
        <v>72.349999999999994</v>
      </c>
      <c r="R49">
        <f t="shared" si="1"/>
        <v>77.770260931139347</v>
      </c>
    </row>
    <row r="50" spans="1:18">
      <c r="A50" s="1" t="s">
        <v>7</v>
      </c>
      <c r="B50">
        <v>1</v>
      </c>
      <c r="C50" s="3">
        <v>8</v>
      </c>
      <c r="D50">
        <v>4096</v>
      </c>
      <c r="E50">
        <v>32</v>
      </c>
      <c r="F50" t="s">
        <v>10</v>
      </c>
      <c r="G50">
        <v>11100901</v>
      </c>
      <c r="H50">
        <v>95384</v>
      </c>
      <c r="I50">
        <v>52995</v>
      </c>
      <c r="J50">
        <v>41906</v>
      </c>
      <c r="K50">
        <v>11153896</v>
      </c>
      <c r="L50">
        <v>137290</v>
      </c>
      <c r="M50">
        <v>4.7999999999999996E-3</v>
      </c>
      <c r="N50">
        <v>0.30520000000000003</v>
      </c>
      <c r="O50">
        <v>25593183</v>
      </c>
      <c r="P50">
        <f t="shared" si="0"/>
        <v>1.075947170150739</v>
      </c>
      <c r="Q50" s="5">
        <f>(25+15+20+10+2.85+3.75+3.25)-2.5</f>
        <v>77.349999999999994</v>
      </c>
      <c r="R50">
        <f t="shared" si="1"/>
        <v>83.224513611159665</v>
      </c>
    </row>
    <row r="51" spans="1:18">
      <c r="A51" s="1" t="s">
        <v>7</v>
      </c>
      <c r="B51">
        <v>1</v>
      </c>
      <c r="D51">
        <v>1</v>
      </c>
      <c r="E51">
        <v>32</v>
      </c>
      <c r="F51" t="s">
        <v>10</v>
      </c>
      <c r="G51">
        <v>11100901</v>
      </c>
      <c r="H51">
        <v>95295</v>
      </c>
      <c r="I51">
        <v>52995</v>
      </c>
      <c r="J51">
        <v>41995</v>
      </c>
      <c r="K51">
        <v>11153896</v>
      </c>
      <c r="L51">
        <v>137290</v>
      </c>
      <c r="M51">
        <v>4.7999999999999996E-3</v>
      </c>
      <c r="N51">
        <v>0.30590000000000001</v>
      </c>
      <c r="O51">
        <v>25593183</v>
      </c>
      <c r="P51">
        <f t="shared" si="0"/>
        <v>1.0760973710851052</v>
      </c>
      <c r="Q51" s="5">
        <f>(25+15+20+20+2.85+3.75+3.25)-2.5</f>
        <v>87.35</v>
      </c>
      <c r="R51">
        <f t="shared" si="1"/>
        <v>93.997105364283925</v>
      </c>
    </row>
    <row r="52" spans="1:18">
      <c r="A52">
        <v>1</v>
      </c>
      <c r="B52">
        <v>2048</v>
      </c>
      <c r="C52">
        <v>1</v>
      </c>
      <c r="D52">
        <v>16384</v>
      </c>
      <c r="E52">
        <v>64</v>
      </c>
      <c r="F52" t="s">
        <v>11</v>
      </c>
      <c r="G52">
        <v>11091018</v>
      </c>
      <c r="H52">
        <v>113474</v>
      </c>
      <c r="I52">
        <v>62878</v>
      </c>
      <c r="J52">
        <v>35461</v>
      </c>
      <c r="K52">
        <v>11153896</v>
      </c>
      <c r="L52">
        <v>148935</v>
      </c>
      <c r="M52">
        <v>5.5999999999999999E-3</v>
      </c>
      <c r="N52">
        <v>0.23810000000000001</v>
      </c>
      <c r="O52">
        <v>25593183</v>
      </c>
      <c r="P52">
        <f t="shared" si="0"/>
        <v>1.0676260560478155</v>
      </c>
      <c r="Q52" s="5">
        <f>(35+25+1.25+1.25+2.85+3.75+3.25)+0.1-2.5</f>
        <v>69.949999999999989</v>
      </c>
      <c r="R52">
        <f t="shared" si="1"/>
        <v>74.680442620544682</v>
      </c>
    </row>
    <row r="53" spans="1:18">
      <c r="A53">
        <v>1</v>
      </c>
      <c r="B53">
        <v>2048</v>
      </c>
      <c r="C53">
        <v>2</v>
      </c>
      <c r="D53">
        <v>8192</v>
      </c>
      <c r="E53">
        <v>64</v>
      </c>
      <c r="F53" t="s">
        <v>11</v>
      </c>
      <c r="G53">
        <v>11091018</v>
      </c>
      <c r="H53">
        <v>115208</v>
      </c>
      <c r="I53">
        <v>62878</v>
      </c>
      <c r="J53">
        <v>33727</v>
      </c>
      <c r="K53">
        <v>11153896</v>
      </c>
      <c r="L53">
        <v>148935</v>
      </c>
      <c r="M53">
        <v>5.5999999999999999E-3</v>
      </c>
      <c r="N53">
        <v>0.22650000000000001</v>
      </c>
      <c r="O53">
        <v>25593183</v>
      </c>
      <c r="P53">
        <f t="shared" si="0"/>
        <v>1.0649258901481695</v>
      </c>
      <c r="Q53" s="5">
        <f>(35+25+1.25+2.5+2.85+3.75+3.25)+0.1-2.5</f>
        <v>71.199999999999989</v>
      </c>
      <c r="R53">
        <f t="shared" si="1"/>
        <v>75.822723378549654</v>
      </c>
    </row>
    <row r="54" spans="1:18">
      <c r="A54">
        <v>1</v>
      </c>
      <c r="B54">
        <v>2048</v>
      </c>
      <c r="C54">
        <v>4</v>
      </c>
      <c r="D54">
        <v>4096</v>
      </c>
      <c r="E54">
        <v>64</v>
      </c>
      <c r="F54" t="s">
        <v>11</v>
      </c>
      <c r="G54">
        <v>11091018</v>
      </c>
      <c r="H54">
        <v>114440</v>
      </c>
      <c r="I54">
        <v>62878</v>
      </c>
      <c r="J54">
        <v>34495</v>
      </c>
      <c r="K54">
        <v>11153896</v>
      </c>
      <c r="L54">
        <v>148935</v>
      </c>
      <c r="M54">
        <v>5.5999999999999999E-3</v>
      </c>
      <c r="N54">
        <v>0.2316</v>
      </c>
      <c r="O54">
        <v>25593183</v>
      </c>
      <c r="P54">
        <f t="shared" si="0"/>
        <v>1.0661130320523242</v>
      </c>
      <c r="Q54" s="5">
        <f>(35+25+1.25+5+2.85+3.75+3.25)+0.1-2.5</f>
        <v>73.699999999999989</v>
      </c>
      <c r="R54">
        <f t="shared" si="1"/>
        <v>78.572530462256282</v>
      </c>
    </row>
    <row r="55" spans="1:18">
      <c r="A55">
        <v>1</v>
      </c>
      <c r="B55">
        <v>2048</v>
      </c>
      <c r="C55">
        <v>8</v>
      </c>
      <c r="D55">
        <v>2048</v>
      </c>
      <c r="E55">
        <v>64</v>
      </c>
      <c r="F55" t="s">
        <v>11</v>
      </c>
      <c r="G55">
        <v>11091018</v>
      </c>
      <c r="H55">
        <v>113629</v>
      </c>
      <c r="I55">
        <v>62878</v>
      </c>
      <c r="J55">
        <v>35306</v>
      </c>
      <c r="K55">
        <v>11153896</v>
      </c>
      <c r="L55">
        <v>148935</v>
      </c>
      <c r="M55">
        <v>5.5999999999999999E-3</v>
      </c>
      <c r="N55">
        <v>0.23710000000000001</v>
      </c>
      <c r="O55">
        <v>25593183</v>
      </c>
      <c r="P55">
        <f t="shared" si="0"/>
        <v>1.0673932831254322</v>
      </c>
      <c r="Q55" s="5">
        <f>(35+25+1.25+10+2.85+3.75+3.25)+0.1-2.5</f>
        <v>78.699999999999989</v>
      </c>
      <c r="R55">
        <f t="shared" si="1"/>
        <v>84.003851381971501</v>
      </c>
    </row>
    <row r="56" spans="1:18">
      <c r="A56">
        <v>1</v>
      </c>
      <c r="B56">
        <v>2048</v>
      </c>
      <c r="C56" s="1" t="s">
        <v>6</v>
      </c>
      <c r="D56">
        <v>1</v>
      </c>
      <c r="E56">
        <v>64</v>
      </c>
      <c r="F56" t="s">
        <v>11</v>
      </c>
      <c r="G56">
        <v>11091018</v>
      </c>
      <c r="H56">
        <v>109284</v>
      </c>
      <c r="I56">
        <v>62878</v>
      </c>
      <c r="J56">
        <v>39651</v>
      </c>
      <c r="K56">
        <v>11153896</v>
      </c>
      <c r="L56">
        <v>148935</v>
      </c>
      <c r="M56">
        <v>5.5999999999999999E-3</v>
      </c>
      <c r="N56">
        <v>0.26619999999999999</v>
      </c>
      <c r="O56">
        <v>25593183</v>
      </c>
      <c r="P56">
        <f t="shared" si="0"/>
        <v>1.0741669751667855</v>
      </c>
      <c r="Q56" s="5">
        <f>(35+25+1.25+20+2.85+3.75+3.25)+0.1-2.5</f>
        <v>88.699999999999989</v>
      </c>
      <c r="R56">
        <f t="shared" si="1"/>
        <v>95.278610697293857</v>
      </c>
    </row>
    <row r="57" spans="1:18">
      <c r="A57">
        <v>2</v>
      </c>
      <c r="B57">
        <v>1024</v>
      </c>
      <c r="C57">
        <v>1</v>
      </c>
      <c r="D57">
        <v>16384</v>
      </c>
      <c r="E57">
        <v>64</v>
      </c>
      <c r="F57" t="s">
        <v>11</v>
      </c>
      <c r="G57">
        <v>11101374</v>
      </c>
      <c r="H57">
        <v>106626</v>
      </c>
      <c r="I57">
        <v>52522</v>
      </c>
      <c r="J57">
        <v>30373</v>
      </c>
      <c r="K57">
        <v>11153896</v>
      </c>
      <c r="L57">
        <v>136999</v>
      </c>
      <c r="M57">
        <v>4.7000000000000002E-3</v>
      </c>
      <c r="N57">
        <v>0.22170000000000001</v>
      </c>
      <c r="O57">
        <v>25593183</v>
      </c>
      <c r="P57">
        <f t="shared" si="0"/>
        <v>1.0577116057818989</v>
      </c>
      <c r="Q57" s="5">
        <f>(35+25+2.5+1.25+2.85+3.75+3.25)+0.1-2.5</f>
        <v>71.199999999999989</v>
      </c>
      <c r="R57">
        <f t="shared" si="1"/>
        <v>75.30906633167119</v>
      </c>
    </row>
    <row r="58" spans="1:18">
      <c r="A58">
        <v>2</v>
      </c>
      <c r="B58">
        <v>1024</v>
      </c>
      <c r="C58">
        <v>2</v>
      </c>
      <c r="D58">
        <v>8192</v>
      </c>
      <c r="E58">
        <v>64</v>
      </c>
      <c r="F58" t="s">
        <v>11</v>
      </c>
      <c r="G58">
        <v>11101366</v>
      </c>
      <c r="H58">
        <v>103268</v>
      </c>
      <c r="I58">
        <v>52530</v>
      </c>
      <c r="J58">
        <v>33782</v>
      </c>
      <c r="K58">
        <v>11153896</v>
      </c>
      <c r="L58">
        <v>137050</v>
      </c>
      <c r="M58">
        <v>4.7000000000000002E-3</v>
      </c>
      <c r="N58">
        <v>0.2465</v>
      </c>
      <c r="O58">
        <v>25593183</v>
      </c>
      <c r="P58">
        <f t="shared" si="0"/>
        <v>1.063041379261032</v>
      </c>
      <c r="Q58" s="5">
        <f>(35+25+2.5+2.5+2.85+3.75+3.25)+0.1-2.5</f>
        <v>72.449999999999989</v>
      </c>
      <c r="R58">
        <f t="shared" si="1"/>
        <v>77.017347927461756</v>
      </c>
    </row>
    <row r="59" spans="1:18">
      <c r="A59">
        <v>2</v>
      </c>
      <c r="B59">
        <v>1024</v>
      </c>
      <c r="C59">
        <v>4</v>
      </c>
      <c r="D59">
        <v>4096</v>
      </c>
      <c r="E59">
        <v>64</v>
      </c>
      <c r="F59" t="s">
        <v>11</v>
      </c>
      <c r="G59">
        <v>11101378</v>
      </c>
      <c r="H59">
        <v>101648</v>
      </c>
      <c r="I59">
        <v>52518</v>
      </c>
      <c r="J59">
        <v>35370</v>
      </c>
      <c r="K59">
        <v>11153896</v>
      </c>
      <c r="L59">
        <v>137018</v>
      </c>
      <c r="M59">
        <v>4.7000000000000002E-3</v>
      </c>
      <c r="N59">
        <v>0.2581</v>
      </c>
      <c r="O59">
        <v>25593183</v>
      </c>
      <c r="P59">
        <f t="shared" si="0"/>
        <v>1.0655131637201984</v>
      </c>
      <c r="Q59" s="5">
        <f>(35+25+2.5+5+2.85+3.75+3.25)+0.1-2.5</f>
        <v>74.949999999999989</v>
      </c>
      <c r="R59">
        <f t="shared" si="1"/>
        <v>79.860211620828863</v>
      </c>
    </row>
    <row r="60" spans="1:18">
      <c r="A60">
        <v>2</v>
      </c>
      <c r="B60">
        <v>1024</v>
      </c>
      <c r="C60">
        <v>8</v>
      </c>
      <c r="D60">
        <v>2048</v>
      </c>
      <c r="E60">
        <v>64</v>
      </c>
      <c r="F60" t="s">
        <v>11</v>
      </c>
      <c r="G60">
        <v>11101402</v>
      </c>
      <c r="H60">
        <v>100339</v>
      </c>
      <c r="I60">
        <v>52494</v>
      </c>
      <c r="J60">
        <v>36623</v>
      </c>
      <c r="K60">
        <v>11153896</v>
      </c>
      <c r="L60">
        <v>136962</v>
      </c>
      <c r="M60">
        <v>4.7000000000000002E-3</v>
      </c>
      <c r="N60">
        <v>0.26740000000000003</v>
      </c>
      <c r="O60">
        <v>25593183</v>
      </c>
      <c r="P60">
        <f t="shared" si="0"/>
        <v>1.0674813331346866</v>
      </c>
      <c r="Q60" s="5">
        <f>(35+25+2.5+10+2.85+3.75+3.25)+0.1-2.5</f>
        <v>79.949999999999989</v>
      </c>
      <c r="R60">
        <f t="shared" si="1"/>
        <v>85.34513258411819</v>
      </c>
    </row>
    <row r="61" spans="1:18">
      <c r="A61">
        <v>2</v>
      </c>
      <c r="B61">
        <v>1024</v>
      </c>
      <c r="C61" s="1" t="s">
        <v>6</v>
      </c>
      <c r="D61">
        <v>1</v>
      </c>
      <c r="E61">
        <v>64</v>
      </c>
      <c r="F61" t="s">
        <v>11</v>
      </c>
      <c r="G61">
        <v>11101407</v>
      </c>
      <c r="H61">
        <v>97451</v>
      </c>
      <c r="I61">
        <v>52489</v>
      </c>
      <c r="J61">
        <v>39532</v>
      </c>
      <c r="K61">
        <v>11153896</v>
      </c>
      <c r="L61">
        <v>136983</v>
      </c>
      <c r="M61">
        <v>4.7000000000000002E-3</v>
      </c>
      <c r="N61">
        <v>0.28860000000000002</v>
      </c>
      <c r="O61">
        <v>25593183</v>
      </c>
      <c r="P61">
        <f t="shared" si="0"/>
        <v>1.0720288800341873</v>
      </c>
      <c r="Q61" s="5">
        <f>(35+25+2.5+20+2.85+3.75+3.25)+0.1-2.5</f>
        <v>89.949999999999989</v>
      </c>
      <c r="R61">
        <f t="shared" si="1"/>
        <v>96.428997759075131</v>
      </c>
    </row>
    <row r="62" spans="1:18">
      <c r="A62">
        <v>4</v>
      </c>
      <c r="B62">
        <v>512</v>
      </c>
      <c r="C62">
        <v>1</v>
      </c>
      <c r="D62">
        <v>16384</v>
      </c>
      <c r="E62">
        <v>64</v>
      </c>
      <c r="F62" t="s">
        <v>11</v>
      </c>
      <c r="G62">
        <v>11101800</v>
      </c>
      <c r="H62">
        <v>105774</v>
      </c>
      <c r="I62">
        <v>52096</v>
      </c>
      <c r="J62">
        <v>30745</v>
      </c>
      <c r="K62">
        <v>11153896</v>
      </c>
      <c r="L62">
        <v>136519</v>
      </c>
      <c r="M62">
        <v>4.7000000000000002E-3</v>
      </c>
      <c r="N62">
        <v>0.22520000000000001</v>
      </c>
      <c r="O62">
        <v>25593183</v>
      </c>
      <c r="P62">
        <f t="shared" si="0"/>
        <v>1.0582920736353896</v>
      </c>
      <c r="Q62" s="5">
        <f>(35+25+5+1.25+2.85+3.75+3.25)+0.1-2.5</f>
        <v>73.699999999999989</v>
      </c>
      <c r="R62">
        <f t="shared" si="1"/>
        <v>77.996125826928193</v>
      </c>
    </row>
    <row r="63" spans="1:18">
      <c r="A63">
        <v>4</v>
      </c>
      <c r="B63">
        <v>512</v>
      </c>
      <c r="C63">
        <v>2</v>
      </c>
      <c r="D63">
        <v>8192</v>
      </c>
      <c r="E63">
        <v>64</v>
      </c>
      <c r="F63" t="s">
        <v>11</v>
      </c>
      <c r="G63">
        <v>11101773</v>
      </c>
      <c r="H63">
        <v>102566</v>
      </c>
      <c r="I63">
        <v>52123</v>
      </c>
      <c r="J63">
        <v>33988</v>
      </c>
      <c r="K63">
        <v>11153896</v>
      </c>
      <c r="L63">
        <v>136554</v>
      </c>
      <c r="M63">
        <v>4.7000000000000002E-3</v>
      </c>
      <c r="N63">
        <v>0.24890000000000001</v>
      </c>
      <c r="O63">
        <v>25593183</v>
      </c>
      <c r="P63">
        <f t="shared" si="0"/>
        <v>1.0633625047732438</v>
      </c>
      <c r="Q63" s="5">
        <f>(35+25+5+2.5+2.85+3.75+3.25)+0.1-2.5</f>
        <v>74.949999999999989</v>
      </c>
      <c r="R63">
        <f t="shared" si="1"/>
        <v>79.699019732754607</v>
      </c>
    </row>
    <row r="64" spans="1:18">
      <c r="A64">
        <v>4</v>
      </c>
      <c r="B64">
        <v>512</v>
      </c>
      <c r="C64">
        <v>4</v>
      </c>
      <c r="D64">
        <v>4096</v>
      </c>
      <c r="E64">
        <v>64</v>
      </c>
      <c r="F64" t="s">
        <v>11</v>
      </c>
      <c r="G64">
        <v>11101742</v>
      </c>
      <c r="H64">
        <v>100783</v>
      </c>
      <c r="I64">
        <v>52154</v>
      </c>
      <c r="J64">
        <v>35796</v>
      </c>
      <c r="K64">
        <v>11153896</v>
      </c>
      <c r="L64">
        <v>136579</v>
      </c>
      <c r="M64">
        <v>4.7000000000000002E-3</v>
      </c>
      <c r="N64">
        <v>0.2621</v>
      </c>
      <c r="O64">
        <v>25593183</v>
      </c>
      <c r="P64">
        <f t="shared" si="0"/>
        <v>1.0661899222148334</v>
      </c>
      <c r="Q64" s="5">
        <f>(35+25+5+5+2.85+3.75+3.25)+0.1-2.5</f>
        <v>77.449999999999989</v>
      </c>
      <c r="R64">
        <f t="shared" si="1"/>
        <v>82.576409475538838</v>
      </c>
    </row>
    <row r="65" spans="1:18">
      <c r="A65">
        <v>4</v>
      </c>
      <c r="B65">
        <v>512</v>
      </c>
      <c r="C65">
        <v>8</v>
      </c>
      <c r="D65">
        <v>2048</v>
      </c>
      <c r="E65">
        <v>64</v>
      </c>
      <c r="F65" t="s">
        <v>11</v>
      </c>
      <c r="G65">
        <v>11101819</v>
      </c>
      <c r="H65">
        <v>99473</v>
      </c>
      <c r="I65">
        <v>52077</v>
      </c>
      <c r="J65">
        <v>37030</v>
      </c>
      <c r="K65">
        <v>11153896</v>
      </c>
      <c r="L65">
        <v>136503</v>
      </c>
      <c r="M65">
        <v>4.7000000000000002E-3</v>
      </c>
      <c r="N65">
        <v>0.27129999999999999</v>
      </c>
      <c r="O65">
        <v>25593183</v>
      </c>
      <c r="P65">
        <f t="shared" si="0"/>
        <v>1.0681215428342774</v>
      </c>
      <c r="Q65" s="5">
        <f>(35+25+5+10+2.85+3.75+3.25)+0.1-2.5</f>
        <v>82.449999999999989</v>
      </c>
      <c r="R65">
        <f t="shared" si="1"/>
        <v>88.066621206686165</v>
      </c>
    </row>
    <row r="66" spans="1:18">
      <c r="A66">
        <v>4</v>
      </c>
      <c r="B66">
        <v>512</v>
      </c>
      <c r="C66" s="1" t="s">
        <v>6</v>
      </c>
      <c r="D66">
        <v>1</v>
      </c>
      <c r="E66">
        <v>64</v>
      </c>
      <c r="F66" t="s">
        <v>11</v>
      </c>
      <c r="G66">
        <v>11101818</v>
      </c>
      <c r="H66">
        <v>97157</v>
      </c>
      <c r="I66">
        <v>52078</v>
      </c>
      <c r="J66">
        <v>39338</v>
      </c>
      <c r="K66">
        <v>11153896</v>
      </c>
      <c r="L66">
        <v>136495</v>
      </c>
      <c r="M66">
        <v>4.7000000000000002E-3</v>
      </c>
      <c r="N66">
        <v>0.28820000000000001</v>
      </c>
      <c r="O66">
        <v>25593183</v>
      </c>
      <c r="P66">
        <f t="shared" ref="P66:P129" si="2">(1+5*(M66 * (K66/O66))+40*(N66*(L66/O66)))</f>
        <v>1.0717234318216691</v>
      </c>
      <c r="Q66" s="5">
        <f>(35+25+5+20+2.85+3.75+3.25)+0.1-2.5</f>
        <v>92.449999999999989</v>
      </c>
      <c r="R66">
        <f t="shared" si="1"/>
        <v>99.080831271913297</v>
      </c>
    </row>
    <row r="67" spans="1:18">
      <c r="A67">
        <v>8</v>
      </c>
      <c r="B67">
        <v>256</v>
      </c>
      <c r="C67">
        <v>1</v>
      </c>
      <c r="D67">
        <v>16384</v>
      </c>
      <c r="E67">
        <v>64</v>
      </c>
      <c r="F67" t="s">
        <v>11</v>
      </c>
      <c r="G67">
        <v>11101897</v>
      </c>
      <c r="H67">
        <v>105456</v>
      </c>
      <c r="I67">
        <v>51999</v>
      </c>
      <c r="J67">
        <v>30928</v>
      </c>
      <c r="K67">
        <v>11153896</v>
      </c>
      <c r="L67">
        <v>136384</v>
      </c>
      <c r="M67">
        <v>4.7000000000000002E-3</v>
      </c>
      <c r="N67">
        <v>0.2268</v>
      </c>
      <c r="O67">
        <v>25593183</v>
      </c>
      <c r="P67">
        <f t="shared" si="2"/>
        <v>1.0585856086755601</v>
      </c>
      <c r="Q67" s="5">
        <f>(35+25+10+1.25+2.85+3.75+3.25)+0.1-2.5</f>
        <v>78.699999999999989</v>
      </c>
      <c r="R67">
        <f t="shared" ref="R67:R130" si="3">(Q67*P67)</f>
        <v>83.310687402766561</v>
      </c>
    </row>
    <row r="68" spans="1:18">
      <c r="A68">
        <v>8</v>
      </c>
      <c r="B68">
        <v>256</v>
      </c>
      <c r="C68">
        <v>2</v>
      </c>
      <c r="D68">
        <v>8192</v>
      </c>
      <c r="E68">
        <v>64</v>
      </c>
      <c r="F68" t="s">
        <v>11</v>
      </c>
      <c r="G68">
        <v>11101949</v>
      </c>
      <c r="H68">
        <v>102341</v>
      </c>
      <c r="I68">
        <v>51947</v>
      </c>
      <c r="J68">
        <v>34023</v>
      </c>
      <c r="K68">
        <v>11153896</v>
      </c>
      <c r="L68">
        <v>136364</v>
      </c>
      <c r="M68">
        <v>4.7000000000000002E-3</v>
      </c>
      <c r="N68">
        <v>0.2495</v>
      </c>
      <c r="O68">
        <v>25593183</v>
      </c>
      <c r="P68">
        <f t="shared" si="2"/>
        <v>1.0634164682056155</v>
      </c>
      <c r="Q68" s="5">
        <f>(35+25+10+2.5+2.85+3.75+3.25)+0.1-2.5</f>
        <v>79.949999999999989</v>
      </c>
      <c r="R68">
        <f t="shared" si="3"/>
        <v>85.020146633038948</v>
      </c>
    </row>
    <row r="69" spans="1:18">
      <c r="A69">
        <v>8</v>
      </c>
      <c r="B69">
        <v>256</v>
      </c>
      <c r="C69">
        <v>4</v>
      </c>
      <c r="D69">
        <v>4096</v>
      </c>
      <c r="E69">
        <v>64</v>
      </c>
      <c r="F69" t="s">
        <v>11</v>
      </c>
      <c r="G69">
        <v>11101911</v>
      </c>
      <c r="H69">
        <v>100461</v>
      </c>
      <c r="I69">
        <v>51985</v>
      </c>
      <c r="J69">
        <v>35924</v>
      </c>
      <c r="K69">
        <v>11153896</v>
      </c>
      <c r="L69">
        <v>136385</v>
      </c>
      <c r="M69">
        <v>4.7000000000000002E-3</v>
      </c>
      <c r="N69">
        <v>0.26340000000000002</v>
      </c>
      <c r="O69">
        <v>25593183</v>
      </c>
      <c r="P69">
        <f t="shared" si="2"/>
        <v>1.0663875578117814</v>
      </c>
      <c r="Q69" s="5">
        <f>(35+25+10+5+2.85+3.75+3.25)+0.1-2.5</f>
        <v>82.449999999999989</v>
      </c>
      <c r="R69">
        <f t="shared" si="3"/>
        <v>87.923654141581366</v>
      </c>
    </row>
    <row r="70" spans="1:18">
      <c r="A70">
        <v>8</v>
      </c>
      <c r="B70">
        <v>256</v>
      </c>
      <c r="C70">
        <v>8</v>
      </c>
      <c r="D70">
        <v>2048</v>
      </c>
      <c r="E70">
        <v>64</v>
      </c>
      <c r="F70" t="s">
        <v>11</v>
      </c>
      <c r="G70">
        <v>11102004</v>
      </c>
      <c r="H70">
        <v>99093</v>
      </c>
      <c r="I70">
        <v>51892</v>
      </c>
      <c r="J70">
        <v>37211</v>
      </c>
      <c r="K70">
        <v>11153896</v>
      </c>
      <c r="L70">
        <v>136304</v>
      </c>
      <c r="M70">
        <v>4.7000000000000002E-3</v>
      </c>
      <c r="N70">
        <v>0.27300000000000002</v>
      </c>
      <c r="O70">
        <v>25593183</v>
      </c>
      <c r="P70">
        <f t="shared" si="2"/>
        <v>1.0683993169587385</v>
      </c>
      <c r="Q70" s="5">
        <f>(35+25+10+10+2.85+3.75+3.25)+0.1-2.5</f>
        <v>87.449999999999989</v>
      </c>
      <c r="R70">
        <f t="shared" si="3"/>
        <v>93.431520268041666</v>
      </c>
    </row>
    <row r="71" spans="1:18">
      <c r="A71">
        <v>8</v>
      </c>
      <c r="B71">
        <v>256</v>
      </c>
      <c r="C71" s="1" t="s">
        <v>6</v>
      </c>
      <c r="D71">
        <v>1</v>
      </c>
      <c r="E71">
        <v>64</v>
      </c>
      <c r="F71" t="s">
        <v>11</v>
      </c>
      <c r="G71">
        <v>11101925</v>
      </c>
      <c r="H71">
        <v>97049</v>
      </c>
      <c r="I71">
        <v>51971</v>
      </c>
      <c r="J71">
        <v>39338</v>
      </c>
      <c r="K71">
        <v>11153896</v>
      </c>
      <c r="L71">
        <v>136387</v>
      </c>
      <c r="M71">
        <v>4.7000000000000002E-3</v>
      </c>
      <c r="N71">
        <v>0.28839999999999999</v>
      </c>
      <c r="O71">
        <v>25593183</v>
      </c>
      <c r="P71">
        <f t="shared" si="2"/>
        <v>1.0717174174075963</v>
      </c>
      <c r="Q71" s="5">
        <f>(35+25+10+20+2.85+3.75+3.25)+0.1-2.5</f>
        <v>97.449999999999989</v>
      </c>
      <c r="R71">
        <f t="shared" si="3"/>
        <v>104.43886232637024</v>
      </c>
    </row>
    <row r="72" spans="1:18">
      <c r="A72" s="1" t="s">
        <v>5</v>
      </c>
      <c r="B72">
        <v>1</v>
      </c>
      <c r="C72">
        <v>1</v>
      </c>
      <c r="D72">
        <v>16384</v>
      </c>
      <c r="E72">
        <v>64</v>
      </c>
      <c r="F72" t="s">
        <v>11</v>
      </c>
      <c r="G72">
        <v>11101990</v>
      </c>
      <c r="H72">
        <v>105178</v>
      </c>
      <c r="I72">
        <v>51906</v>
      </c>
      <c r="J72">
        <v>31105</v>
      </c>
      <c r="K72">
        <v>11153896</v>
      </c>
      <c r="L72">
        <v>136283</v>
      </c>
      <c r="M72">
        <v>4.7000000000000002E-3</v>
      </c>
      <c r="N72">
        <v>0.22819999999999999</v>
      </c>
      <c r="O72">
        <v>25593183</v>
      </c>
      <c r="P72">
        <f t="shared" si="2"/>
        <v>1.0588480057365275</v>
      </c>
      <c r="Q72" s="5">
        <f>(35+25+20+1.25+2.85+3.75+3.25)+0.1-2.5</f>
        <v>88.699999999999989</v>
      </c>
      <c r="R72">
        <f t="shared" si="3"/>
        <v>93.919818108829972</v>
      </c>
    </row>
    <row r="73" spans="1:18">
      <c r="A73" s="2" t="s">
        <v>5</v>
      </c>
      <c r="B73">
        <v>1</v>
      </c>
      <c r="C73">
        <v>2</v>
      </c>
      <c r="D73">
        <v>8192</v>
      </c>
      <c r="E73">
        <v>64</v>
      </c>
      <c r="F73" t="s">
        <v>11</v>
      </c>
      <c r="G73">
        <v>11101917</v>
      </c>
      <c r="H73">
        <v>102370</v>
      </c>
      <c r="I73">
        <v>51979</v>
      </c>
      <c r="J73">
        <v>34003</v>
      </c>
      <c r="K73">
        <v>11153896</v>
      </c>
      <c r="L73">
        <v>136373</v>
      </c>
      <c r="M73">
        <v>4.7000000000000002E-3</v>
      </c>
      <c r="N73">
        <v>0.24929999999999999</v>
      </c>
      <c r="O73">
        <v>25593183</v>
      </c>
      <c r="P73">
        <f t="shared" si="2"/>
        <v>1.0633773498200674</v>
      </c>
      <c r="Q73" s="5">
        <f>(35+25+20+2.5+2.85+3.75+3.25)+0.1-2.5</f>
        <v>89.949999999999989</v>
      </c>
      <c r="R73">
        <f t="shared" si="3"/>
        <v>95.650792616315044</v>
      </c>
    </row>
    <row r="74" spans="1:18">
      <c r="A74" s="2" t="s">
        <v>5</v>
      </c>
      <c r="B74">
        <v>1</v>
      </c>
      <c r="C74">
        <v>4</v>
      </c>
      <c r="D74">
        <v>4096</v>
      </c>
      <c r="E74">
        <v>64</v>
      </c>
      <c r="F74" t="s">
        <v>11</v>
      </c>
      <c r="G74">
        <v>11101940</v>
      </c>
      <c r="H74">
        <v>100232</v>
      </c>
      <c r="I74">
        <v>51956</v>
      </c>
      <c r="J74">
        <v>36114</v>
      </c>
      <c r="K74">
        <v>11153896</v>
      </c>
      <c r="L74">
        <v>136346</v>
      </c>
      <c r="M74">
        <v>4.7000000000000002E-3</v>
      </c>
      <c r="N74">
        <v>0.26490000000000002</v>
      </c>
      <c r="O74">
        <v>25593183</v>
      </c>
      <c r="P74">
        <f t="shared" si="2"/>
        <v>1.0666911486547024</v>
      </c>
      <c r="Q74" s="5">
        <f>(35+25+20+5+2.85+3.75+3.25)+0.1-2.5</f>
        <v>92.449999999999989</v>
      </c>
      <c r="R74">
        <f t="shared" si="3"/>
        <v>98.615596693127216</v>
      </c>
    </row>
    <row r="75" spans="1:18">
      <c r="A75" s="2" t="s">
        <v>5</v>
      </c>
      <c r="B75">
        <v>1</v>
      </c>
      <c r="C75">
        <v>8</v>
      </c>
      <c r="D75">
        <v>2048</v>
      </c>
      <c r="E75">
        <v>64</v>
      </c>
      <c r="F75" t="s">
        <v>11</v>
      </c>
      <c r="G75">
        <v>11102003</v>
      </c>
      <c r="H75">
        <v>98764</v>
      </c>
      <c r="I75">
        <v>51893</v>
      </c>
      <c r="J75">
        <v>37491</v>
      </c>
      <c r="K75">
        <v>11153896</v>
      </c>
      <c r="L75">
        <v>136255</v>
      </c>
      <c r="M75">
        <v>4.7000000000000002E-3</v>
      </c>
      <c r="N75">
        <v>0.2752</v>
      </c>
      <c r="O75">
        <v>25593183</v>
      </c>
      <c r="P75">
        <f t="shared" si="2"/>
        <v>1.0688469111481755</v>
      </c>
      <c r="Q75" s="5">
        <f>(35+25+20+10+2.85+3.75+3.25)+0.1-2.5</f>
        <v>97.449999999999989</v>
      </c>
      <c r="R75">
        <f t="shared" si="3"/>
        <v>104.1591314913897</v>
      </c>
    </row>
    <row r="76" spans="1:18">
      <c r="A76" s="2" t="s">
        <v>5</v>
      </c>
      <c r="B76">
        <v>1</v>
      </c>
      <c r="C76" s="1" t="s">
        <v>6</v>
      </c>
      <c r="D76">
        <v>1</v>
      </c>
      <c r="E76">
        <v>64</v>
      </c>
      <c r="F76" t="s">
        <v>11</v>
      </c>
      <c r="G76">
        <v>11101988</v>
      </c>
      <c r="H76">
        <v>96853</v>
      </c>
      <c r="I76">
        <v>51908</v>
      </c>
      <c r="J76">
        <v>39457</v>
      </c>
      <c r="K76">
        <v>11153896</v>
      </c>
      <c r="L76">
        <v>136310</v>
      </c>
      <c r="M76">
        <v>4.7000000000000002E-3</v>
      </c>
      <c r="N76">
        <v>0.28949999999999998</v>
      </c>
      <c r="O76">
        <v>25593183</v>
      </c>
      <c r="P76">
        <f t="shared" si="2"/>
        <v>1.0719170552564719</v>
      </c>
      <c r="Q76" s="5">
        <f>(35+25+20+20+2.85+3.75+3.25)+0.1-2.5</f>
        <v>107.44999999999999</v>
      </c>
      <c r="R76">
        <f t="shared" si="3"/>
        <v>115.17748758730789</v>
      </c>
    </row>
    <row r="77" spans="1:18">
      <c r="A77">
        <v>1</v>
      </c>
      <c r="B77">
        <v>4096</v>
      </c>
      <c r="C77">
        <v>1</v>
      </c>
      <c r="D77">
        <v>32768</v>
      </c>
      <c r="E77">
        <v>32</v>
      </c>
      <c r="F77" t="s">
        <v>11</v>
      </c>
      <c r="G77">
        <v>11045874</v>
      </c>
      <c r="H77">
        <v>171841</v>
      </c>
      <c r="I77">
        <v>108022</v>
      </c>
      <c r="J77">
        <v>59165</v>
      </c>
      <c r="K77">
        <v>11153896</v>
      </c>
      <c r="L77">
        <v>231006</v>
      </c>
      <c r="M77">
        <v>9.7000000000000003E-3</v>
      </c>
      <c r="N77">
        <v>0.25609999999999999</v>
      </c>
      <c r="O77">
        <v>25593183</v>
      </c>
      <c r="P77">
        <f t="shared" si="2"/>
        <v>1.1136001496961123</v>
      </c>
      <c r="Q77" s="5">
        <f>(25+15+1.25+1.25+2.85+3.75+3.25)+0.1-2.5</f>
        <v>49.95</v>
      </c>
      <c r="R77">
        <f t="shared" si="3"/>
        <v>55.624327477320811</v>
      </c>
    </row>
    <row r="78" spans="1:18">
      <c r="A78">
        <v>1</v>
      </c>
      <c r="B78">
        <v>4096</v>
      </c>
      <c r="C78">
        <v>2</v>
      </c>
      <c r="D78">
        <v>16384</v>
      </c>
      <c r="E78">
        <v>32</v>
      </c>
      <c r="F78" t="s">
        <v>11</v>
      </c>
      <c r="G78">
        <v>11045874</v>
      </c>
      <c r="H78">
        <v>164442</v>
      </c>
      <c r="I78">
        <v>108022</v>
      </c>
      <c r="J78">
        <v>66564</v>
      </c>
      <c r="K78">
        <v>11153896</v>
      </c>
      <c r="L78">
        <v>231006</v>
      </c>
      <c r="M78">
        <v>9.7000000000000003E-3</v>
      </c>
      <c r="N78">
        <v>0.28810000000000002</v>
      </c>
      <c r="O78">
        <v>25593183</v>
      </c>
      <c r="P78">
        <f t="shared" si="2"/>
        <v>1.1251535262339194</v>
      </c>
      <c r="Q78" s="5">
        <f>(25+15+1.25+2.5+2.85+3.75+3.25)+0.1-2.5</f>
        <v>51.2</v>
      </c>
      <c r="R78">
        <f t="shared" si="3"/>
        <v>57.607860543176677</v>
      </c>
    </row>
    <row r="79" spans="1:18">
      <c r="A79">
        <v>1</v>
      </c>
      <c r="B79">
        <v>4096</v>
      </c>
      <c r="C79">
        <v>4</v>
      </c>
      <c r="D79">
        <v>8192</v>
      </c>
      <c r="E79">
        <v>32</v>
      </c>
      <c r="F79" t="s">
        <v>11</v>
      </c>
      <c r="G79">
        <v>11045874</v>
      </c>
      <c r="H79">
        <v>148886</v>
      </c>
      <c r="I79">
        <v>108022</v>
      </c>
      <c r="J79">
        <v>82120</v>
      </c>
      <c r="K79">
        <v>11153896</v>
      </c>
      <c r="L79">
        <v>231006</v>
      </c>
      <c r="M79">
        <v>9.7000000000000003E-3</v>
      </c>
      <c r="N79">
        <v>0.35549999999999998</v>
      </c>
      <c r="O79">
        <v>25593183</v>
      </c>
      <c r="P79">
        <f t="shared" si="2"/>
        <v>1.1494878255666752</v>
      </c>
      <c r="Q79" s="5">
        <f>(25+15+1.25+5+2.85+3.75+3.25)+0.1-2.5</f>
        <v>53.7</v>
      </c>
      <c r="R79">
        <f t="shared" si="3"/>
        <v>61.727496232930463</v>
      </c>
    </row>
    <row r="80" spans="1:18">
      <c r="A80">
        <v>1</v>
      </c>
      <c r="B80">
        <v>4096</v>
      </c>
      <c r="C80">
        <v>8</v>
      </c>
      <c r="D80">
        <v>4096</v>
      </c>
      <c r="E80">
        <v>32</v>
      </c>
      <c r="F80" t="s">
        <v>11</v>
      </c>
      <c r="G80">
        <v>11045874</v>
      </c>
      <c r="H80">
        <v>147370</v>
      </c>
      <c r="I80">
        <v>108022</v>
      </c>
      <c r="J80">
        <v>83636</v>
      </c>
      <c r="K80">
        <v>11153896</v>
      </c>
      <c r="L80">
        <v>231006</v>
      </c>
      <c r="M80">
        <v>9.7000000000000003E-3</v>
      </c>
      <c r="N80">
        <v>0.36209999999999998</v>
      </c>
      <c r="O80">
        <v>25593183</v>
      </c>
      <c r="P80">
        <f t="shared" si="2"/>
        <v>1.151870709477598</v>
      </c>
      <c r="Q80" s="5">
        <f>(25+15+1.25+10+2.85+3.75+3.25)+0.1-2.5</f>
        <v>58.7</v>
      </c>
      <c r="R80">
        <f t="shared" si="3"/>
        <v>67.614810646335002</v>
      </c>
    </row>
    <row r="81" spans="1:18">
      <c r="A81">
        <v>1</v>
      </c>
      <c r="B81">
        <v>4096</v>
      </c>
      <c r="C81" s="1" t="s">
        <v>8</v>
      </c>
      <c r="D81">
        <v>1</v>
      </c>
      <c r="E81">
        <v>32</v>
      </c>
      <c r="F81" t="s">
        <v>11</v>
      </c>
      <c r="G81">
        <v>11045874</v>
      </c>
      <c r="H81">
        <v>147369</v>
      </c>
      <c r="I81">
        <v>108022</v>
      </c>
      <c r="J81">
        <v>83637</v>
      </c>
      <c r="K81">
        <v>11153896</v>
      </c>
      <c r="L81">
        <v>231006</v>
      </c>
      <c r="M81">
        <v>9.7000000000000003E-3</v>
      </c>
      <c r="N81">
        <v>0.36209999999999998</v>
      </c>
      <c r="O81">
        <v>25593183</v>
      </c>
      <c r="P81">
        <f t="shared" si="2"/>
        <v>1.151870709477598</v>
      </c>
      <c r="Q81" s="5">
        <f>(25+15+1.25+20+2.85+3.75+3.25)+0.1-2.5</f>
        <v>68.699999999999989</v>
      </c>
      <c r="R81">
        <f t="shared" si="3"/>
        <v>79.133517741110964</v>
      </c>
    </row>
    <row r="82" spans="1:18">
      <c r="A82">
        <v>2</v>
      </c>
      <c r="B82">
        <v>2048</v>
      </c>
      <c r="C82" s="3">
        <v>1</v>
      </c>
      <c r="D82">
        <v>32768</v>
      </c>
      <c r="E82">
        <v>32</v>
      </c>
      <c r="F82" t="s">
        <v>11</v>
      </c>
      <c r="G82">
        <v>11047634</v>
      </c>
      <c r="H82">
        <v>169067</v>
      </c>
      <c r="I82">
        <v>106262</v>
      </c>
      <c r="J82">
        <v>59181</v>
      </c>
      <c r="K82">
        <v>11153896</v>
      </c>
      <c r="L82">
        <v>228248</v>
      </c>
      <c r="M82">
        <v>9.4999999999999998E-3</v>
      </c>
      <c r="N82">
        <v>0.25929999999999997</v>
      </c>
      <c r="O82">
        <v>25593183</v>
      </c>
      <c r="P82">
        <f t="shared" si="2"/>
        <v>1.1132019536608635</v>
      </c>
      <c r="Q82" s="5">
        <f>(25+15+2.5+1.25+2.85+3.75+3.25)+0.1-2.5</f>
        <v>51.2</v>
      </c>
      <c r="R82">
        <f t="shared" si="3"/>
        <v>56.995940027436212</v>
      </c>
    </row>
    <row r="83" spans="1:18">
      <c r="A83">
        <v>2</v>
      </c>
      <c r="B83">
        <v>2048</v>
      </c>
      <c r="C83" s="3">
        <v>2</v>
      </c>
      <c r="D83">
        <v>16384</v>
      </c>
      <c r="E83">
        <v>32</v>
      </c>
      <c r="F83" t="s">
        <v>11</v>
      </c>
      <c r="G83">
        <v>11047634</v>
      </c>
      <c r="H83">
        <v>161682</v>
      </c>
      <c r="I83">
        <v>106262</v>
      </c>
      <c r="J83">
        <v>66566</v>
      </c>
      <c r="K83">
        <v>11153896</v>
      </c>
      <c r="L83">
        <v>228248</v>
      </c>
      <c r="M83">
        <v>9.4999999999999998E-3</v>
      </c>
      <c r="N83">
        <v>0.29160000000000003</v>
      </c>
      <c r="O83">
        <v>25593183</v>
      </c>
      <c r="P83">
        <f t="shared" si="2"/>
        <v>1.1247244132158163</v>
      </c>
      <c r="Q83" s="5">
        <f>(25+15+2.5+2.5+2.85+3.75+3.25)+0.1-2.5</f>
        <v>52.45</v>
      </c>
      <c r="R83">
        <f t="shared" si="3"/>
        <v>58.991795473169567</v>
      </c>
    </row>
    <row r="84" spans="1:18">
      <c r="A84">
        <v>2</v>
      </c>
      <c r="B84">
        <v>2048</v>
      </c>
      <c r="C84" s="3">
        <v>4</v>
      </c>
      <c r="D84">
        <v>8192</v>
      </c>
      <c r="E84">
        <v>32</v>
      </c>
      <c r="F84" t="s">
        <v>11</v>
      </c>
      <c r="G84">
        <v>11047634</v>
      </c>
      <c r="H84">
        <v>146123</v>
      </c>
      <c r="I84">
        <v>106262</v>
      </c>
      <c r="J84">
        <v>82125</v>
      </c>
      <c r="K84">
        <v>11153896</v>
      </c>
      <c r="L84">
        <v>228248</v>
      </c>
      <c r="M84">
        <v>9.4999999999999998E-3</v>
      </c>
      <c r="N84">
        <v>0.35980000000000001</v>
      </c>
      <c r="O84">
        <v>25593183</v>
      </c>
      <c r="P84">
        <f t="shared" si="2"/>
        <v>1.1490535693039823</v>
      </c>
      <c r="Q84" s="5">
        <f>(25+15+2.5+5+2.85+3.75+3.25)+0.1-2.5</f>
        <v>54.95</v>
      </c>
      <c r="R84">
        <f t="shared" si="3"/>
        <v>63.140493633253833</v>
      </c>
    </row>
    <row r="85" spans="1:18">
      <c r="A85">
        <v>2</v>
      </c>
      <c r="B85">
        <v>2048</v>
      </c>
      <c r="C85" s="3">
        <v>8</v>
      </c>
      <c r="D85">
        <v>4096</v>
      </c>
      <c r="E85">
        <v>32</v>
      </c>
      <c r="F85" t="s">
        <v>11</v>
      </c>
      <c r="G85">
        <v>11047634</v>
      </c>
      <c r="H85">
        <v>144611</v>
      </c>
      <c r="I85">
        <v>106262</v>
      </c>
      <c r="J85">
        <v>83637</v>
      </c>
      <c r="K85">
        <v>11153896</v>
      </c>
      <c r="L85">
        <v>228248</v>
      </c>
      <c r="M85">
        <v>9.4999999999999998E-3</v>
      </c>
      <c r="N85">
        <v>0.3664</v>
      </c>
      <c r="O85">
        <v>25593183</v>
      </c>
      <c r="P85">
        <f t="shared" si="2"/>
        <v>1.1514080037641274</v>
      </c>
      <c r="Q85" s="5">
        <f>(25+15+2.5+10+2.85+3.75+3.25)+0.1-2.5</f>
        <v>59.95</v>
      </c>
      <c r="R85">
        <f t="shared" si="3"/>
        <v>69.026909825659445</v>
      </c>
    </row>
    <row r="86" spans="1:18">
      <c r="A86">
        <v>2</v>
      </c>
      <c r="B86">
        <v>2048</v>
      </c>
      <c r="C86" s="1" t="s">
        <v>8</v>
      </c>
      <c r="D86">
        <v>1</v>
      </c>
      <c r="E86">
        <v>32</v>
      </c>
      <c r="F86" t="s">
        <v>11</v>
      </c>
      <c r="G86">
        <v>11047634</v>
      </c>
      <c r="H86">
        <v>144611</v>
      </c>
      <c r="I86">
        <v>106262</v>
      </c>
      <c r="J86">
        <v>83637</v>
      </c>
      <c r="K86">
        <v>11153896</v>
      </c>
      <c r="L86">
        <v>228248</v>
      </c>
      <c r="M86">
        <v>9.4999999999999998E-3</v>
      </c>
      <c r="N86">
        <v>0.3664</v>
      </c>
      <c r="O86">
        <v>25593183</v>
      </c>
      <c r="P86">
        <f t="shared" si="2"/>
        <v>1.1514080037641274</v>
      </c>
      <c r="Q86" s="5">
        <f>(25+15+2.5+20+2.85+3.75+3.25)+0.1-2.5</f>
        <v>69.949999999999989</v>
      </c>
      <c r="R86">
        <f t="shared" si="3"/>
        <v>80.540989863300695</v>
      </c>
    </row>
    <row r="87" spans="1:18">
      <c r="A87">
        <v>4</v>
      </c>
      <c r="B87">
        <v>1024</v>
      </c>
      <c r="C87" s="3">
        <v>1</v>
      </c>
      <c r="D87">
        <v>32768</v>
      </c>
      <c r="E87">
        <v>32</v>
      </c>
      <c r="F87" t="s">
        <v>11</v>
      </c>
      <c r="G87">
        <v>11047793</v>
      </c>
      <c r="H87">
        <v>168842</v>
      </c>
      <c r="I87">
        <v>106103</v>
      </c>
      <c r="J87">
        <v>59179</v>
      </c>
      <c r="K87">
        <v>11153896</v>
      </c>
      <c r="L87">
        <v>228021</v>
      </c>
      <c r="M87">
        <v>9.4999999999999998E-3</v>
      </c>
      <c r="N87">
        <v>0.25950000000000001</v>
      </c>
      <c r="O87">
        <v>25593183</v>
      </c>
      <c r="P87">
        <f t="shared" si="2"/>
        <v>1.1131812342372578</v>
      </c>
      <c r="Q87" s="5">
        <f>(25+15+5+1.25+2.85+3.75+3.25)+0.1-2.5</f>
        <v>53.7</v>
      </c>
      <c r="R87">
        <f t="shared" si="3"/>
        <v>59.77783227854075</v>
      </c>
    </row>
    <row r="88" spans="1:18">
      <c r="A88">
        <v>4</v>
      </c>
      <c r="B88">
        <v>1024</v>
      </c>
      <c r="C88" s="3">
        <v>2</v>
      </c>
      <c r="D88">
        <v>16384</v>
      </c>
      <c r="E88">
        <v>32</v>
      </c>
      <c r="F88" t="s">
        <v>11</v>
      </c>
      <c r="G88">
        <v>11047793</v>
      </c>
      <c r="H88">
        <v>161455</v>
      </c>
      <c r="I88">
        <v>106103</v>
      </c>
      <c r="J88">
        <v>66566</v>
      </c>
      <c r="K88">
        <v>11153896</v>
      </c>
      <c r="L88">
        <v>228021</v>
      </c>
      <c r="M88">
        <v>9.4999999999999998E-3</v>
      </c>
      <c r="N88">
        <v>0.29189999999999999</v>
      </c>
      <c r="O88">
        <v>25593183</v>
      </c>
      <c r="P88">
        <f t="shared" si="2"/>
        <v>1.1247278721056306</v>
      </c>
      <c r="Q88" s="5">
        <f>(25+15+5+2.5+2.85+3.75+3.25)+0.1-2.5</f>
        <v>54.95</v>
      </c>
      <c r="R88">
        <f t="shared" si="3"/>
        <v>61.803796572204405</v>
      </c>
    </row>
    <row r="89" spans="1:18">
      <c r="A89">
        <v>4</v>
      </c>
      <c r="B89">
        <v>1024</v>
      </c>
      <c r="C89" s="3">
        <v>4</v>
      </c>
      <c r="D89">
        <v>8192</v>
      </c>
      <c r="E89">
        <v>32</v>
      </c>
      <c r="F89" t="s">
        <v>11</v>
      </c>
      <c r="G89">
        <v>11047793</v>
      </c>
      <c r="H89">
        <v>145896</v>
      </c>
      <c r="I89">
        <v>106103</v>
      </c>
      <c r="J89">
        <v>82125</v>
      </c>
      <c r="K89">
        <v>11153896</v>
      </c>
      <c r="L89">
        <v>228021</v>
      </c>
      <c r="M89">
        <v>9.4999999999999998E-3</v>
      </c>
      <c r="N89">
        <v>0.36020000000000002</v>
      </c>
      <c r="O89">
        <v>25593183</v>
      </c>
      <c r="P89">
        <f t="shared" si="2"/>
        <v>1.1490684698343305</v>
      </c>
      <c r="Q89" s="5">
        <f>(25+15+5+5+2.85+3.75+3.25)+0.1-2.5</f>
        <v>57.45</v>
      </c>
      <c r="R89">
        <f t="shared" si="3"/>
        <v>66.013983591982296</v>
      </c>
    </row>
    <row r="90" spans="1:18">
      <c r="A90">
        <v>4</v>
      </c>
      <c r="B90">
        <v>1024</v>
      </c>
      <c r="C90" s="3">
        <v>8</v>
      </c>
      <c r="D90">
        <v>4096</v>
      </c>
      <c r="E90">
        <v>32</v>
      </c>
      <c r="F90" t="s">
        <v>11</v>
      </c>
      <c r="G90">
        <v>11047793</v>
      </c>
      <c r="H90">
        <v>144384</v>
      </c>
      <c r="I90">
        <v>106103</v>
      </c>
      <c r="J90">
        <v>83637</v>
      </c>
      <c r="K90">
        <v>11153896</v>
      </c>
      <c r="L90">
        <v>228021</v>
      </c>
      <c r="M90">
        <v>9.4999999999999998E-3</v>
      </c>
      <c r="N90">
        <v>0.36680000000000001</v>
      </c>
      <c r="O90">
        <v>25593183</v>
      </c>
      <c r="P90">
        <f t="shared" si="2"/>
        <v>1.1514205627334435</v>
      </c>
      <c r="Q90" s="5">
        <f>(25+15+5+10+2.85+3.75+3.25)+0.1-2.5</f>
        <v>62.449999999999989</v>
      </c>
      <c r="R90">
        <f t="shared" si="3"/>
        <v>71.906214142703533</v>
      </c>
    </row>
    <row r="91" spans="1:18">
      <c r="A91">
        <v>4</v>
      </c>
      <c r="B91">
        <v>1024</v>
      </c>
      <c r="C91" s="1" t="s">
        <v>8</v>
      </c>
      <c r="D91">
        <v>1</v>
      </c>
      <c r="E91">
        <v>32</v>
      </c>
      <c r="F91" t="s">
        <v>11</v>
      </c>
      <c r="G91">
        <v>11047793</v>
      </c>
      <c r="H91">
        <v>144384</v>
      </c>
      <c r="I91">
        <v>106103</v>
      </c>
      <c r="J91">
        <v>83637</v>
      </c>
      <c r="K91">
        <v>11153896</v>
      </c>
      <c r="L91">
        <v>228021</v>
      </c>
      <c r="M91">
        <v>9.4999999999999998E-3</v>
      </c>
      <c r="N91">
        <v>0.36680000000000001</v>
      </c>
      <c r="O91">
        <v>25593183</v>
      </c>
      <c r="P91">
        <f t="shared" si="2"/>
        <v>1.1514205627334435</v>
      </c>
      <c r="Q91" s="5">
        <f>(25+15+5+20+2.85+3.75+3.25)+0.1-2.5</f>
        <v>72.449999999999989</v>
      </c>
      <c r="R91">
        <f t="shared" si="3"/>
        <v>83.420419770037967</v>
      </c>
    </row>
    <row r="92" spans="1:18">
      <c r="A92">
        <v>8</v>
      </c>
      <c r="B92">
        <v>512</v>
      </c>
      <c r="C92" s="3">
        <v>1</v>
      </c>
      <c r="D92">
        <v>32768</v>
      </c>
      <c r="E92">
        <v>32</v>
      </c>
      <c r="F92" t="s">
        <v>11</v>
      </c>
      <c r="G92">
        <v>11047846</v>
      </c>
      <c r="H92">
        <v>168772</v>
      </c>
      <c r="I92">
        <v>106050</v>
      </c>
      <c r="J92">
        <v>59179</v>
      </c>
      <c r="K92">
        <v>11153896</v>
      </c>
      <c r="L92">
        <v>227951</v>
      </c>
      <c r="M92">
        <v>9.4999999999999998E-3</v>
      </c>
      <c r="N92">
        <v>0.2596</v>
      </c>
      <c r="O92">
        <v>25593183</v>
      </c>
      <c r="P92">
        <f t="shared" si="2"/>
        <v>1.1131884706954973</v>
      </c>
      <c r="Q92" s="5">
        <f>(25+15+10+1.25+2.85+3.75+3.25)+0.1-2.5</f>
        <v>58.7</v>
      </c>
      <c r="R92">
        <f t="shared" si="3"/>
        <v>65.344163229825696</v>
      </c>
    </row>
    <row r="93" spans="1:18">
      <c r="A93">
        <v>8</v>
      </c>
      <c r="B93">
        <v>512</v>
      </c>
      <c r="C93" s="3">
        <v>2</v>
      </c>
      <c r="D93">
        <v>16384</v>
      </c>
      <c r="E93">
        <v>32</v>
      </c>
      <c r="F93" t="s">
        <v>11</v>
      </c>
      <c r="G93">
        <v>11047846</v>
      </c>
      <c r="H93">
        <v>161385</v>
      </c>
      <c r="I93">
        <v>106050</v>
      </c>
      <c r="J93">
        <v>66566</v>
      </c>
      <c r="K93">
        <v>11153896</v>
      </c>
      <c r="L93">
        <v>227951</v>
      </c>
      <c r="M93">
        <v>9.4999999999999998E-3</v>
      </c>
      <c r="N93">
        <v>0.29199999999999998</v>
      </c>
      <c r="O93">
        <v>25593183</v>
      </c>
      <c r="P93">
        <f t="shared" si="2"/>
        <v>1.1247315638699571</v>
      </c>
      <c r="Q93" s="5">
        <f>(25+15+10+2.5+2.85+3.75+3.25)+0.1-2.5</f>
        <v>59.95</v>
      </c>
      <c r="R93">
        <f t="shared" si="3"/>
        <v>67.427657254003933</v>
      </c>
    </row>
    <row r="94" spans="1:18">
      <c r="A94">
        <v>8</v>
      </c>
      <c r="B94">
        <v>512</v>
      </c>
      <c r="C94" s="3">
        <v>4</v>
      </c>
      <c r="D94">
        <v>8192</v>
      </c>
      <c r="E94">
        <v>32</v>
      </c>
      <c r="F94" t="s">
        <v>11</v>
      </c>
      <c r="G94">
        <v>11047846</v>
      </c>
      <c r="H94">
        <v>145826</v>
      </c>
      <c r="I94">
        <v>106050</v>
      </c>
      <c r="J94">
        <v>82125</v>
      </c>
      <c r="K94">
        <v>11153896</v>
      </c>
      <c r="L94">
        <v>227951</v>
      </c>
      <c r="M94">
        <v>9.4999999999999998E-3</v>
      </c>
      <c r="N94">
        <v>0.36030000000000001</v>
      </c>
      <c r="O94">
        <v>25593183</v>
      </c>
      <c r="P94">
        <f t="shared" si="2"/>
        <v>1.1490646892963647</v>
      </c>
      <c r="Q94" s="5">
        <f>(25+15+10+5+2.85+3.75+3.25)+0.1-2.5</f>
        <v>62.449999999999989</v>
      </c>
      <c r="R94">
        <f t="shared" si="3"/>
        <v>71.75908984655797</v>
      </c>
    </row>
    <row r="95" spans="1:18">
      <c r="A95">
        <v>8</v>
      </c>
      <c r="B95">
        <v>512</v>
      </c>
      <c r="C95" s="3">
        <v>8</v>
      </c>
      <c r="D95">
        <v>4096</v>
      </c>
      <c r="E95">
        <v>32</v>
      </c>
      <c r="F95" t="s">
        <v>11</v>
      </c>
      <c r="G95">
        <v>11047846</v>
      </c>
      <c r="H95">
        <v>144314</v>
      </c>
      <c r="I95">
        <v>106050</v>
      </c>
      <c r="J95">
        <v>83637</v>
      </c>
      <c r="K95">
        <v>11153896</v>
      </c>
      <c r="L95">
        <v>227951</v>
      </c>
      <c r="M95">
        <v>9.4999999999999998E-3</v>
      </c>
      <c r="N95">
        <v>0.3669</v>
      </c>
      <c r="O95">
        <v>25593183</v>
      </c>
      <c r="P95">
        <f t="shared" si="2"/>
        <v>1.1514160601281991</v>
      </c>
      <c r="Q95" s="5">
        <f>(25+15+10+10+2.85+3.75+3.25)+0.1-2.5</f>
        <v>67.449999999999989</v>
      </c>
      <c r="R95">
        <f t="shared" si="3"/>
        <v>77.663013255647016</v>
      </c>
    </row>
    <row r="96" spans="1:18">
      <c r="A96">
        <v>8</v>
      </c>
      <c r="B96">
        <v>512</v>
      </c>
      <c r="C96" s="1" t="s">
        <v>8</v>
      </c>
      <c r="D96">
        <v>1</v>
      </c>
      <c r="E96">
        <v>32</v>
      </c>
      <c r="F96" t="s">
        <v>11</v>
      </c>
      <c r="G96">
        <v>11047846</v>
      </c>
      <c r="H96">
        <v>144314</v>
      </c>
      <c r="I96">
        <v>106050</v>
      </c>
      <c r="J96">
        <v>83637</v>
      </c>
      <c r="K96">
        <v>11153896</v>
      </c>
      <c r="L96">
        <v>227951</v>
      </c>
      <c r="M96">
        <v>9.4999999999999998E-3</v>
      </c>
      <c r="N96">
        <v>0.3669</v>
      </c>
      <c r="O96">
        <v>25593183</v>
      </c>
      <c r="P96">
        <f t="shared" si="2"/>
        <v>1.1514160601281991</v>
      </c>
      <c r="Q96" s="5">
        <f>(25+15+10+20+2.85+3.75+3.25)+0.1-2.5</f>
        <v>77.449999999999989</v>
      </c>
      <c r="R96">
        <f t="shared" si="3"/>
        <v>89.177173856929002</v>
      </c>
    </row>
    <row r="97" spans="1:18">
      <c r="A97" s="1" t="s">
        <v>7</v>
      </c>
      <c r="B97">
        <v>1</v>
      </c>
      <c r="C97" s="3">
        <v>1</v>
      </c>
      <c r="D97">
        <v>32768</v>
      </c>
      <c r="E97">
        <v>32</v>
      </c>
      <c r="F97" t="s">
        <v>11</v>
      </c>
      <c r="G97">
        <v>11047875</v>
      </c>
      <c r="H97">
        <v>168729</v>
      </c>
      <c r="I97">
        <v>106021</v>
      </c>
      <c r="J97">
        <v>59179</v>
      </c>
      <c r="K97">
        <v>11153896</v>
      </c>
      <c r="L97">
        <v>227908</v>
      </c>
      <c r="M97">
        <v>9.4999999999999998E-3</v>
      </c>
      <c r="N97">
        <v>0.25969999999999999</v>
      </c>
      <c r="O97">
        <v>25593183</v>
      </c>
      <c r="P97">
        <f t="shared" si="2"/>
        <v>1.1132066442849256</v>
      </c>
      <c r="Q97" s="5">
        <f>(25+15+20+1.25+2.85+3.75+3.25)+0.1-2.5</f>
        <v>68.699999999999989</v>
      </c>
      <c r="R97">
        <f t="shared" si="3"/>
        <v>76.477296462374369</v>
      </c>
    </row>
    <row r="98" spans="1:18">
      <c r="A98" s="1" t="s">
        <v>7</v>
      </c>
      <c r="B98" s="4">
        <v>1</v>
      </c>
      <c r="C98" s="3">
        <v>2</v>
      </c>
      <c r="D98">
        <v>16384</v>
      </c>
      <c r="E98">
        <v>32</v>
      </c>
      <c r="F98" t="s">
        <v>11</v>
      </c>
      <c r="G98">
        <v>11047875</v>
      </c>
      <c r="H98">
        <v>161342</v>
      </c>
      <c r="I98">
        <v>106021</v>
      </c>
      <c r="J98">
        <v>66566</v>
      </c>
      <c r="K98">
        <v>11153896</v>
      </c>
      <c r="L98">
        <v>227908</v>
      </c>
      <c r="M98">
        <v>9.4999999999999998E-3</v>
      </c>
      <c r="N98">
        <v>0.29210000000000003</v>
      </c>
      <c r="O98">
        <v>25593183</v>
      </c>
      <c r="P98">
        <f t="shared" si="2"/>
        <v>1.1247475600045529</v>
      </c>
      <c r="Q98" s="5">
        <f>(25+15+20+2.5+2.85+3.75+3.25)+0.1-2.5</f>
        <v>69.949999999999989</v>
      </c>
      <c r="R98">
        <f t="shared" si="3"/>
        <v>78.676091822318469</v>
      </c>
    </row>
    <row r="99" spans="1:18">
      <c r="A99" s="1" t="s">
        <v>7</v>
      </c>
      <c r="B99">
        <v>1</v>
      </c>
      <c r="C99" s="3">
        <v>4</v>
      </c>
      <c r="D99">
        <v>8192</v>
      </c>
      <c r="E99">
        <v>32</v>
      </c>
      <c r="F99" t="s">
        <v>11</v>
      </c>
      <c r="G99">
        <v>11047875</v>
      </c>
      <c r="H99">
        <v>145783</v>
      </c>
      <c r="I99">
        <v>106021</v>
      </c>
      <c r="J99">
        <v>82125</v>
      </c>
      <c r="K99">
        <v>11153896</v>
      </c>
      <c r="L99">
        <v>227908</v>
      </c>
      <c r="M99">
        <v>9.4999999999999998E-3</v>
      </c>
      <c r="N99">
        <v>0.36030000000000001</v>
      </c>
      <c r="O99">
        <v>25593183</v>
      </c>
      <c r="P99">
        <f t="shared" si="2"/>
        <v>1.1490404751921635</v>
      </c>
      <c r="Q99" s="5">
        <f>(25+15+20+5+2.85+3.75+3.25)+0.1-2.5</f>
        <v>72.449999999999989</v>
      </c>
      <c r="R99">
        <f t="shared" si="3"/>
        <v>83.247982427672227</v>
      </c>
    </row>
    <row r="100" spans="1:18">
      <c r="A100" s="1" t="s">
        <v>7</v>
      </c>
      <c r="B100">
        <v>1</v>
      </c>
      <c r="C100" s="3">
        <v>8</v>
      </c>
      <c r="D100">
        <v>4096</v>
      </c>
      <c r="E100">
        <v>32</v>
      </c>
      <c r="F100" t="s">
        <v>11</v>
      </c>
      <c r="G100">
        <v>11047875</v>
      </c>
      <c r="H100">
        <v>144271</v>
      </c>
      <c r="I100">
        <v>106021</v>
      </c>
      <c r="J100">
        <v>83637</v>
      </c>
      <c r="K100">
        <v>11153896</v>
      </c>
      <c r="L100">
        <v>227908</v>
      </c>
      <c r="M100">
        <v>9.4999999999999998E-3</v>
      </c>
      <c r="N100">
        <v>0.36699999999999999</v>
      </c>
      <c r="O100">
        <v>25593183</v>
      </c>
      <c r="P100">
        <f t="shared" si="2"/>
        <v>1.1514270225786296</v>
      </c>
      <c r="Q100" s="5">
        <f>(25+15+20+10+2.85+3.75+3.25)+0.1-2.5</f>
        <v>77.449999999999989</v>
      </c>
      <c r="R100">
        <f t="shared" si="3"/>
        <v>89.178022898714843</v>
      </c>
    </row>
    <row r="101" spans="1:18">
      <c r="A101" s="1" t="s">
        <v>7</v>
      </c>
      <c r="B101">
        <v>1</v>
      </c>
      <c r="D101">
        <v>1</v>
      </c>
      <c r="E101">
        <v>32</v>
      </c>
      <c r="F101" t="s">
        <v>11</v>
      </c>
      <c r="G101">
        <v>11047875</v>
      </c>
      <c r="H101">
        <v>144271</v>
      </c>
      <c r="I101">
        <v>106021</v>
      </c>
      <c r="J101">
        <v>83637</v>
      </c>
      <c r="K101">
        <v>11153896</v>
      </c>
      <c r="L101">
        <v>227908</v>
      </c>
      <c r="M101">
        <v>9.4999999999999998E-3</v>
      </c>
      <c r="N101">
        <v>0.36699999999999999</v>
      </c>
      <c r="O101">
        <v>25593183</v>
      </c>
      <c r="P101">
        <f t="shared" si="2"/>
        <v>1.1514270225786296</v>
      </c>
      <c r="Q101" s="5">
        <f>(25+15+20+20+2.85+3.75+3.25)+0.1-2.5</f>
        <v>87.449999999999989</v>
      </c>
      <c r="R101">
        <f t="shared" si="3"/>
        <v>100.69229312450115</v>
      </c>
    </row>
    <row r="102" spans="1:18">
      <c r="A102">
        <v>1</v>
      </c>
      <c r="B102">
        <v>2048</v>
      </c>
      <c r="C102">
        <v>1</v>
      </c>
      <c r="D102">
        <v>16384</v>
      </c>
      <c r="E102">
        <v>64</v>
      </c>
      <c r="F102" t="s">
        <v>12</v>
      </c>
      <c r="G102">
        <v>11045874</v>
      </c>
      <c r="H102">
        <v>171841</v>
      </c>
      <c r="I102">
        <v>108022</v>
      </c>
      <c r="J102">
        <v>59165</v>
      </c>
      <c r="K102">
        <v>11153896</v>
      </c>
      <c r="L102">
        <v>231006</v>
      </c>
      <c r="M102">
        <v>9.7000000000000003E-3</v>
      </c>
      <c r="N102">
        <v>0.25609999999999999</v>
      </c>
      <c r="O102">
        <v>25593183</v>
      </c>
      <c r="P102">
        <f t="shared" si="2"/>
        <v>1.1136001496961123</v>
      </c>
      <c r="Q102" s="6">
        <f>72.35-0.15-2.5</f>
        <v>69.699999999999989</v>
      </c>
      <c r="R102">
        <f t="shared" si="3"/>
        <v>77.617930433819012</v>
      </c>
    </row>
    <row r="103" spans="1:18">
      <c r="A103">
        <v>1</v>
      </c>
      <c r="B103">
        <v>2048</v>
      </c>
      <c r="C103">
        <v>2</v>
      </c>
      <c r="D103">
        <v>8192</v>
      </c>
      <c r="E103">
        <v>64</v>
      </c>
      <c r="F103" t="s">
        <v>12</v>
      </c>
      <c r="G103">
        <v>11045874</v>
      </c>
      <c r="H103">
        <v>164441</v>
      </c>
      <c r="I103">
        <v>108022</v>
      </c>
      <c r="J103">
        <v>66565</v>
      </c>
      <c r="K103">
        <v>11153896</v>
      </c>
      <c r="L103">
        <v>231006</v>
      </c>
      <c r="M103">
        <v>9.7000000000000003E-3</v>
      </c>
      <c r="N103">
        <v>0.28820000000000001</v>
      </c>
      <c r="O103">
        <v>25593183</v>
      </c>
      <c r="P103">
        <f t="shared" si="2"/>
        <v>1.1251896305355999</v>
      </c>
      <c r="Q103" s="6">
        <f>73.6-0.15-2.5</f>
        <v>70.949999999999989</v>
      </c>
      <c r="R103">
        <f t="shared" si="3"/>
        <v>79.832204286500797</v>
      </c>
    </row>
    <row r="104" spans="1:18">
      <c r="A104">
        <v>1</v>
      </c>
      <c r="B104">
        <v>2048</v>
      </c>
      <c r="C104">
        <v>4</v>
      </c>
      <c r="D104">
        <v>4096</v>
      </c>
      <c r="E104">
        <v>64</v>
      </c>
      <c r="F104" t="s">
        <v>12</v>
      </c>
      <c r="G104">
        <v>11045874</v>
      </c>
      <c r="H104">
        <v>148879</v>
      </c>
      <c r="I104">
        <v>108022</v>
      </c>
      <c r="J104">
        <v>82127</v>
      </c>
      <c r="K104">
        <v>11153896</v>
      </c>
      <c r="L104">
        <v>231006</v>
      </c>
      <c r="M104">
        <v>9.7000000000000003E-3</v>
      </c>
      <c r="N104">
        <v>0.35549999999999998</v>
      </c>
      <c r="O104">
        <v>25593183</v>
      </c>
      <c r="P104">
        <f t="shared" si="2"/>
        <v>1.1494878255666752</v>
      </c>
      <c r="Q104" s="6">
        <f>76.1-0.15-2.5</f>
        <v>73.449999999999989</v>
      </c>
      <c r="R104">
        <f t="shared" si="3"/>
        <v>84.429880787872278</v>
      </c>
    </row>
    <row r="105" spans="1:18">
      <c r="A105">
        <v>1</v>
      </c>
      <c r="B105">
        <v>2048</v>
      </c>
      <c r="C105">
        <v>8</v>
      </c>
      <c r="D105">
        <v>2048</v>
      </c>
      <c r="E105">
        <v>64</v>
      </c>
      <c r="F105" t="s">
        <v>12</v>
      </c>
      <c r="G105">
        <v>11045874</v>
      </c>
      <c r="H105">
        <v>147546</v>
      </c>
      <c r="I105">
        <v>108022</v>
      </c>
      <c r="J105">
        <v>83460</v>
      </c>
      <c r="K105">
        <v>11153896</v>
      </c>
      <c r="L105">
        <v>231006</v>
      </c>
      <c r="M105">
        <v>9.7000000000000003E-3</v>
      </c>
      <c r="N105">
        <v>0.36130000000000001</v>
      </c>
      <c r="O105">
        <v>25593183</v>
      </c>
      <c r="P105">
        <f t="shared" si="2"/>
        <v>1.1515818750641529</v>
      </c>
      <c r="Q105" s="6">
        <f>81.1-0.15-2.5</f>
        <v>78.449999999999989</v>
      </c>
      <c r="R105">
        <f t="shared" si="3"/>
        <v>90.341598098782782</v>
      </c>
    </row>
    <row r="106" spans="1:18">
      <c r="A106">
        <v>1</v>
      </c>
      <c r="B106">
        <v>2048</v>
      </c>
      <c r="C106" s="1" t="s">
        <v>6</v>
      </c>
      <c r="D106">
        <v>1</v>
      </c>
      <c r="E106">
        <v>64</v>
      </c>
      <c r="F106" t="s">
        <v>12</v>
      </c>
      <c r="G106">
        <v>11045874</v>
      </c>
      <c r="H106">
        <v>147367</v>
      </c>
      <c r="I106">
        <v>108022</v>
      </c>
      <c r="J106">
        <v>83639</v>
      </c>
      <c r="K106">
        <v>11153896</v>
      </c>
      <c r="L106">
        <v>231006</v>
      </c>
      <c r="M106">
        <v>9.7000000000000003E-3</v>
      </c>
      <c r="N106">
        <v>0.36209999999999998</v>
      </c>
      <c r="O106">
        <v>25593183</v>
      </c>
      <c r="P106">
        <f t="shared" si="2"/>
        <v>1.151870709477598</v>
      </c>
      <c r="Q106" s="6">
        <f>91.1-0.15-2.5</f>
        <v>88.449999999999989</v>
      </c>
      <c r="R106">
        <f t="shared" si="3"/>
        <v>101.88296425329352</v>
      </c>
    </row>
    <row r="107" spans="1:18">
      <c r="A107">
        <v>2</v>
      </c>
      <c r="B107">
        <v>1024</v>
      </c>
      <c r="C107">
        <v>1</v>
      </c>
      <c r="D107">
        <v>16384</v>
      </c>
      <c r="E107">
        <v>64</v>
      </c>
      <c r="F107" t="s">
        <v>12</v>
      </c>
      <c r="G107">
        <v>11047997</v>
      </c>
      <c r="H107">
        <v>168563</v>
      </c>
      <c r="I107">
        <v>105899</v>
      </c>
      <c r="J107">
        <v>59162</v>
      </c>
      <c r="K107">
        <v>11153896</v>
      </c>
      <c r="L107">
        <v>227725</v>
      </c>
      <c r="M107">
        <v>9.4999999999999998E-3</v>
      </c>
      <c r="N107">
        <v>0.25979999999999998</v>
      </c>
      <c r="O107">
        <v>25593183</v>
      </c>
      <c r="P107">
        <f t="shared" si="2"/>
        <v>1.113167958045703</v>
      </c>
      <c r="Q107" s="6">
        <f>73.6-0.15-2.5</f>
        <v>70.949999999999989</v>
      </c>
      <c r="R107">
        <f t="shared" si="3"/>
        <v>78.97926662334261</v>
      </c>
    </row>
    <row r="108" spans="1:18">
      <c r="A108">
        <v>2</v>
      </c>
      <c r="B108">
        <v>1024</v>
      </c>
      <c r="C108">
        <v>2</v>
      </c>
      <c r="D108">
        <v>8192</v>
      </c>
      <c r="E108">
        <v>64</v>
      </c>
      <c r="F108" t="s">
        <v>12</v>
      </c>
      <c r="G108">
        <v>11047997</v>
      </c>
      <c r="H108">
        <v>161160</v>
      </c>
      <c r="I108">
        <v>105899</v>
      </c>
      <c r="J108">
        <v>66565</v>
      </c>
      <c r="K108">
        <v>11153896</v>
      </c>
      <c r="L108">
        <v>227725</v>
      </c>
      <c r="M108">
        <v>9.4999999999999998E-3</v>
      </c>
      <c r="N108">
        <v>0.2923</v>
      </c>
      <c r="O108">
        <v>25593183</v>
      </c>
      <c r="P108">
        <f t="shared" si="2"/>
        <v>1.1247351984315512</v>
      </c>
      <c r="Q108" s="6">
        <f>74.85-0.15-2.5</f>
        <v>72.199999999999989</v>
      </c>
      <c r="R108">
        <f t="shared" si="3"/>
        <v>81.205881326757989</v>
      </c>
    </row>
    <row r="109" spans="1:18">
      <c r="A109">
        <v>2</v>
      </c>
      <c r="B109">
        <v>1024</v>
      </c>
      <c r="C109">
        <v>4</v>
      </c>
      <c r="D109">
        <v>4096</v>
      </c>
      <c r="E109">
        <v>64</v>
      </c>
      <c r="F109" t="s">
        <v>12</v>
      </c>
      <c r="G109">
        <v>11047997</v>
      </c>
      <c r="H109">
        <v>145598</v>
      </c>
      <c r="I109">
        <v>105899</v>
      </c>
      <c r="J109">
        <v>82127</v>
      </c>
      <c r="K109">
        <v>11153896</v>
      </c>
      <c r="L109">
        <v>227725</v>
      </c>
      <c r="M109">
        <v>9.4999999999999998E-3</v>
      </c>
      <c r="N109">
        <v>0.36059999999999998</v>
      </c>
      <c r="O109">
        <v>25593183</v>
      </c>
      <c r="P109">
        <f t="shared" si="2"/>
        <v>1.1490441989962719</v>
      </c>
      <c r="Q109" s="6">
        <f>77.35-0.15-2.5</f>
        <v>74.699999999999989</v>
      </c>
      <c r="R109">
        <f t="shared" si="3"/>
        <v>85.83360166502149</v>
      </c>
    </row>
    <row r="110" spans="1:18">
      <c r="A110">
        <v>2</v>
      </c>
      <c r="B110">
        <v>1024</v>
      </c>
      <c r="C110">
        <v>8</v>
      </c>
      <c r="D110">
        <v>2048</v>
      </c>
      <c r="E110">
        <v>64</v>
      </c>
      <c r="F110" t="s">
        <v>12</v>
      </c>
      <c r="G110">
        <v>11047997</v>
      </c>
      <c r="H110">
        <v>144265</v>
      </c>
      <c r="I110">
        <v>105899</v>
      </c>
      <c r="J110">
        <v>83460</v>
      </c>
      <c r="K110">
        <v>11153896</v>
      </c>
      <c r="L110">
        <v>227725</v>
      </c>
      <c r="M110">
        <v>9.4999999999999998E-3</v>
      </c>
      <c r="N110">
        <v>0.36649999999999999</v>
      </c>
      <c r="O110">
        <v>25593183</v>
      </c>
      <c r="P110">
        <f t="shared" si="2"/>
        <v>1.1511440980201642</v>
      </c>
      <c r="Q110" s="6">
        <f>82.35-0.15-2.5</f>
        <v>79.699999999999989</v>
      </c>
      <c r="R110">
        <f t="shared" si="3"/>
        <v>91.746184612207074</v>
      </c>
    </row>
    <row r="111" spans="1:18">
      <c r="A111">
        <v>2</v>
      </c>
      <c r="B111">
        <v>1024</v>
      </c>
      <c r="C111" s="1" t="s">
        <v>6</v>
      </c>
      <c r="D111">
        <v>1</v>
      </c>
      <c r="E111">
        <v>64</v>
      </c>
      <c r="F111" t="s">
        <v>12</v>
      </c>
      <c r="G111">
        <v>11047997</v>
      </c>
      <c r="H111">
        <v>144086</v>
      </c>
      <c r="I111">
        <v>105899</v>
      </c>
      <c r="J111">
        <v>83639</v>
      </c>
      <c r="K111">
        <v>11153896</v>
      </c>
      <c r="L111">
        <v>227725</v>
      </c>
      <c r="M111">
        <v>9.4999999999999998E-3</v>
      </c>
      <c r="N111">
        <v>0.36730000000000002</v>
      </c>
      <c r="O111">
        <v>25593183</v>
      </c>
      <c r="P111">
        <f t="shared" si="2"/>
        <v>1.1514288300912006</v>
      </c>
      <c r="Q111" s="6">
        <f>92.35-0.15-2.5</f>
        <v>89.699999999999989</v>
      </c>
      <c r="R111">
        <f t="shared" si="3"/>
        <v>103.28316605918067</v>
      </c>
    </row>
    <row r="112" spans="1:18">
      <c r="A112">
        <v>4</v>
      </c>
      <c r="B112">
        <v>512</v>
      </c>
      <c r="C112">
        <v>1</v>
      </c>
      <c r="D112">
        <v>16384</v>
      </c>
      <c r="E112">
        <v>64</v>
      </c>
      <c r="F112" t="s">
        <v>12</v>
      </c>
      <c r="G112">
        <v>11048193</v>
      </c>
      <c r="H112">
        <v>168293</v>
      </c>
      <c r="I112">
        <v>105703</v>
      </c>
      <c r="J112">
        <v>59160</v>
      </c>
      <c r="K112">
        <v>11153896</v>
      </c>
      <c r="L112">
        <v>227453</v>
      </c>
      <c r="M112">
        <v>9.4999999999999998E-3</v>
      </c>
      <c r="N112">
        <v>0.2601</v>
      </c>
      <c r="O112">
        <v>25593183</v>
      </c>
      <c r="P112">
        <f t="shared" si="2"/>
        <v>1.1131641606282423</v>
      </c>
      <c r="Q112" s="6">
        <f>76.1-0.15-2.5</f>
        <v>73.449999999999989</v>
      </c>
      <c r="R112">
        <f t="shared" si="3"/>
        <v>81.76190759814439</v>
      </c>
    </row>
    <row r="113" spans="1:18">
      <c r="A113">
        <v>4</v>
      </c>
      <c r="B113">
        <v>512</v>
      </c>
      <c r="C113">
        <v>2</v>
      </c>
      <c r="D113">
        <v>8192</v>
      </c>
      <c r="E113">
        <v>64</v>
      </c>
      <c r="F113" t="s">
        <v>12</v>
      </c>
      <c r="G113">
        <v>11048193</v>
      </c>
      <c r="H113">
        <v>160888</v>
      </c>
      <c r="I113">
        <v>105703</v>
      </c>
      <c r="J113">
        <v>66565</v>
      </c>
      <c r="K113">
        <v>11153896</v>
      </c>
      <c r="L113">
        <v>227453</v>
      </c>
      <c r="M113">
        <v>9.4999999999999998E-3</v>
      </c>
      <c r="N113">
        <v>0.29270000000000002</v>
      </c>
      <c r="O113">
        <v>25593183</v>
      </c>
      <c r="P113">
        <f t="shared" si="2"/>
        <v>1.1247531338325523</v>
      </c>
      <c r="Q113" s="6">
        <f>77.35-0.15-2.5</f>
        <v>74.699999999999989</v>
      </c>
      <c r="R113">
        <f t="shared" si="3"/>
        <v>84.019059097291645</v>
      </c>
    </row>
    <row r="114" spans="1:18">
      <c r="A114">
        <v>4</v>
      </c>
      <c r="B114">
        <v>512</v>
      </c>
      <c r="C114">
        <v>4</v>
      </c>
      <c r="D114">
        <v>4096</v>
      </c>
      <c r="E114">
        <v>64</v>
      </c>
      <c r="F114" t="s">
        <v>12</v>
      </c>
      <c r="G114">
        <v>11048193</v>
      </c>
      <c r="H114">
        <v>145326</v>
      </c>
      <c r="I114">
        <v>105703</v>
      </c>
      <c r="J114">
        <v>82127</v>
      </c>
      <c r="K114">
        <v>11153896</v>
      </c>
      <c r="L114">
        <v>227453</v>
      </c>
      <c r="M114">
        <v>9.4999999999999998E-3</v>
      </c>
      <c r="N114">
        <v>0.36109999999999998</v>
      </c>
      <c r="O114">
        <v>25593183</v>
      </c>
      <c r="P114">
        <f t="shared" si="2"/>
        <v>1.1490686481630674</v>
      </c>
      <c r="Q114" s="6">
        <f>79.85-0.15-2.5</f>
        <v>77.199999999999989</v>
      </c>
      <c r="R114">
        <f t="shared" si="3"/>
        <v>88.708099638188799</v>
      </c>
    </row>
    <row r="115" spans="1:18">
      <c r="A115">
        <v>4</v>
      </c>
      <c r="B115">
        <v>512</v>
      </c>
      <c r="C115">
        <v>8</v>
      </c>
      <c r="D115">
        <v>2048</v>
      </c>
      <c r="E115">
        <v>64</v>
      </c>
      <c r="F115" t="s">
        <v>12</v>
      </c>
      <c r="G115">
        <v>11048193</v>
      </c>
      <c r="H115">
        <v>143993</v>
      </c>
      <c r="I115">
        <v>105703</v>
      </c>
      <c r="J115">
        <v>83460</v>
      </c>
      <c r="K115">
        <v>11153896</v>
      </c>
      <c r="L115">
        <v>227453</v>
      </c>
      <c r="M115">
        <v>9.4999999999999998E-3</v>
      </c>
      <c r="N115">
        <v>0.3669</v>
      </c>
      <c r="O115">
        <v>25593183</v>
      </c>
      <c r="P115">
        <f t="shared" si="2"/>
        <v>1.1511304900215031</v>
      </c>
      <c r="Q115" s="6">
        <f>84.85-0.15-2.5</f>
        <v>82.199999999999989</v>
      </c>
      <c r="R115">
        <f t="shared" si="3"/>
        <v>94.62292627976754</v>
      </c>
    </row>
    <row r="116" spans="1:18">
      <c r="A116">
        <v>4</v>
      </c>
      <c r="B116">
        <v>512</v>
      </c>
      <c r="C116" s="1" t="s">
        <v>6</v>
      </c>
      <c r="D116">
        <v>1</v>
      </c>
      <c r="E116">
        <v>64</v>
      </c>
      <c r="F116" t="s">
        <v>12</v>
      </c>
      <c r="G116">
        <v>11048193</v>
      </c>
      <c r="H116">
        <v>143814</v>
      </c>
      <c r="I116">
        <v>105703</v>
      </c>
      <c r="J116">
        <v>83639</v>
      </c>
      <c r="K116">
        <v>11153896</v>
      </c>
      <c r="L116">
        <v>227453</v>
      </c>
      <c r="M116">
        <v>9.4999999999999998E-3</v>
      </c>
      <c r="N116">
        <v>0.36770000000000003</v>
      </c>
      <c r="O116">
        <v>25593183</v>
      </c>
      <c r="P116">
        <f t="shared" si="2"/>
        <v>1.1514148820019769</v>
      </c>
      <c r="Q116" s="6">
        <f>94.85-0.15-2.5</f>
        <v>92.199999999999989</v>
      </c>
      <c r="R116">
        <f t="shared" si="3"/>
        <v>106.16045212058226</v>
      </c>
    </row>
    <row r="117" spans="1:18">
      <c r="A117">
        <v>8</v>
      </c>
      <c r="B117">
        <v>256</v>
      </c>
      <c r="C117">
        <v>1</v>
      </c>
      <c r="D117">
        <v>16384</v>
      </c>
      <c r="E117">
        <v>64</v>
      </c>
      <c r="F117" t="s">
        <v>12</v>
      </c>
      <c r="G117">
        <v>11048224</v>
      </c>
      <c r="H117">
        <v>168241</v>
      </c>
      <c r="I117">
        <v>105672</v>
      </c>
      <c r="J117">
        <v>59158</v>
      </c>
      <c r="K117">
        <v>11153896</v>
      </c>
      <c r="L117">
        <v>227399</v>
      </c>
      <c r="M117">
        <v>9.4999999999999998E-3</v>
      </c>
      <c r="N117">
        <v>0.26019999999999999</v>
      </c>
      <c r="O117">
        <v>25593183</v>
      </c>
      <c r="P117">
        <f t="shared" si="2"/>
        <v>1.1131777494030344</v>
      </c>
      <c r="Q117" s="6">
        <f>81.1-0.15-2.5</f>
        <v>78.449999999999989</v>
      </c>
      <c r="R117">
        <f t="shared" si="3"/>
        <v>87.328794440668034</v>
      </c>
    </row>
    <row r="118" spans="1:18">
      <c r="A118">
        <v>8</v>
      </c>
      <c r="B118">
        <v>256</v>
      </c>
      <c r="C118">
        <v>2</v>
      </c>
      <c r="D118">
        <v>8192</v>
      </c>
      <c r="E118">
        <v>64</v>
      </c>
      <c r="F118" t="s">
        <v>12</v>
      </c>
      <c r="G118">
        <v>11048224</v>
      </c>
      <c r="H118">
        <v>160834</v>
      </c>
      <c r="I118">
        <v>105672</v>
      </c>
      <c r="J118">
        <v>66565</v>
      </c>
      <c r="K118">
        <v>11153896</v>
      </c>
      <c r="L118">
        <v>227399</v>
      </c>
      <c r="M118">
        <v>9.4999999999999998E-3</v>
      </c>
      <c r="N118">
        <v>0.29270000000000002</v>
      </c>
      <c r="O118">
        <v>25593183</v>
      </c>
      <c r="P118">
        <f t="shared" si="2"/>
        <v>1.1247284306918761</v>
      </c>
      <c r="Q118" s="6">
        <f>82.35-0.15-2.5</f>
        <v>79.699999999999989</v>
      </c>
      <c r="R118">
        <f t="shared" si="3"/>
        <v>89.640855926142507</v>
      </c>
    </row>
    <row r="119" spans="1:18">
      <c r="A119">
        <v>8</v>
      </c>
      <c r="B119">
        <v>256</v>
      </c>
      <c r="C119">
        <v>4</v>
      </c>
      <c r="D119">
        <v>4096</v>
      </c>
      <c r="E119">
        <v>64</v>
      </c>
      <c r="F119" t="s">
        <v>12</v>
      </c>
      <c r="G119">
        <v>11048224</v>
      </c>
      <c r="H119">
        <v>145272</v>
      </c>
      <c r="I119">
        <v>105672</v>
      </c>
      <c r="J119">
        <v>82127</v>
      </c>
      <c r="K119">
        <v>11153896</v>
      </c>
      <c r="L119">
        <v>227399</v>
      </c>
      <c r="M119">
        <v>9.4999999999999998E-3</v>
      </c>
      <c r="N119">
        <v>0.36120000000000002</v>
      </c>
      <c r="O119">
        <v>25593183</v>
      </c>
      <c r="P119">
        <f t="shared" si="2"/>
        <v>1.1490737127929731</v>
      </c>
      <c r="Q119" s="6">
        <f>84.85-0.15-2.5</f>
        <v>82.199999999999989</v>
      </c>
      <c r="R119">
        <f t="shared" si="3"/>
        <v>94.453859191582382</v>
      </c>
    </row>
    <row r="120" spans="1:18">
      <c r="A120">
        <v>8</v>
      </c>
      <c r="B120">
        <v>256</v>
      </c>
      <c r="C120">
        <v>8</v>
      </c>
      <c r="D120">
        <v>2048</v>
      </c>
      <c r="E120">
        <v>64</v>
      </c>
      <c r="F120" t="s">
        <v>12</v>
      </c>
      <c r="G120">
        <v>11048224</v>
      </c>
      <c r="H120">
        <v>143939</v>
      </c>
      <c r="I120">
        <v>105672</v>
      </c>
      <c r="J120">
        <v>83460</v>
      </c>
      <c r="K120">
        <v>11153896</v>
      </c>
      <c r="L120">
        <v>227399</v>
      </c>
      <c r="M120">
        <v>9.4999999999999998E-3</v>
      </c>
      <c r="N120">
        <v>0.36699999999999999</v>
      </c>
      <c r="O120">
        <v>25593183</v>
      </c>
      <c r="P120">
        <f t="shared" si="2"/>
        <v>1.1511350651460588</v>
      </c>
      <c r="Q120" s="6">
        <f>89.85-0.15-2.5</f>
        <v>87.199999999999989</v>
      </c>
      <c r="R120">
        <f t="shared" si="3"/>
        <v>100.37897768073631</v>
      </c>
    </row>
    <row r="121" spans="1:18">
      <c r="A121">
        <v>8</v>
      </c>
      <c r="B121">
        <v>256</v>
      </c>
      <c r="C121" s="1" t="s">
        <v>6</v>
      </c>
      <c r="D121">
        <v>1</v>
      </c>
      <c r="E121">
        <v>64</v>
      </c>
      <c r="F121" t="s">
        <v>12</v>
      </c>
      <c r="G121">
        <v>11048224</v>
      </c>
      <c r="H121">
        <v>143760</v>
      </c>
      <c r="I121">
        <v>105672</v>
      </c>
      <c r="J121">
        <v>83639</v>
      </c>
      <c r="K121">
        <v>11153896</v>
      </c>
      <c r="L121">
        <v>227399</v>
      </c>
      <c r="M121">
        <v>9.4999999999999998E-3</v>
      </c>
      <c r="N121">
        <v>0.36780000000000002</v>
      </c>
      <c r="O121">
        <v>25593183</v>
      </c>
      <c r="P121">
        <f t="shared" si="2"/>
        <v>1.1514193896085532</v>
      </c>
      <c r="Q121" s="6">
        <f>99.85-0.15-2.5</f>
        <v>97.199999999999989</v>
      </c>
      <c r="R121">
        <f t="shared" si="3"/>
        <v>111.91796466995136</v>
      </c>
    </row>
    <row r="122" spans="1:18">
      <c r="A122" s="1" t="s">
        <v>5</v>
      </c>
      <c r="B122">
        <v>1</v>
      </c>
      <c r="C122">
        <v>1</v>
      </c>
      <c r="D122">
        <v>16384</v>
      </c>
      <c r="E122">
        <v>64</v>
      </c>
      <c r="F122" t="s">
        <v>12</v>
      </c>
      <c r="G122">
        <v>11048212</v>
      </c>
      <c r="H122">
        <v>168259</v>
      </c>
      <c r="I122">
        <v>105684</v>
      </c>
      <c r="J122">
        <v>59158</v>
      </c>
      <c r="K122">
        <v>11153896</v>
      </c>
      <c r="L122">
        <v>227417</v>
      </c>
      <c r="M122">
        <v>9.4999999999999998E-3</v>
      </c>
      <c r="N122">
        <v>0.2601</v>
      </c>
      <c r="O122">
        <v>25593183</v>
      </c>
      <c r="P122">
        <f t="shared" si="2"/>
        <v>1.1131495261062292</v>
      </c>
      <c r="Q122" s="6">
        <f>91.1-0.15-2.5</f>
        <v>88.449999999999989</v>
      </c>
      <c r="R122">
        <f t="shared" si="3"/>
        <v>98.458075584095965</v>
      </c>
    </row>
    <row r="123" spans="1:18">
      <c r="A123" s="2" t="s">
        <v>5</v>
      </c>
      <c r="B123">
        <v>1</v>
      </c>
      <c r="C123">
        <v>2</v>
      </c>
      <c r="D123">
        <v>8192</v>
      </c>
      <c r="E123">
        <v>64</v>
      </c>
      <c r="F123" t="s">
        <v>12</v>
      </c>
      <c r="G123">
        <v>11048212</v>
      </c>
      <c r="H123">
        <v>160852</v>
      </c>
      <c r="I123">
        <v>105684</v>
      </c>
      <c r="J123">
        <v>66565</v>
      </c>
      <c r="K123">
        <v>11153896</v>
      </c>
      <c r="L123">
        <v>227417</v>
      </c>
      <c r="M123">
        <v>9.4999999999999998E-3</v>
      </c>
      <c r="N123">
        <v>0.29270000000000002</v>
      </c>
      <c r="O123">
        <v>25593183</v>
      </c>
      <c r="P123">
        <f t="shared" si="2"/>
        <v>1.1247366650721016</v>
      </c>
      <c r="Q123" s="6">
        <f>92.35-0.15-2.5</f>
        <v>89.699999999999989</v>
      </c>
      <c r="R123">
        <f t="shared" si="3"/>
        <v>100.88887885696749</v>
      </c>
    </row>
    <row r="124" spans="1:18">
      <c r="A124" s="2" t="s">
        <v>5</v>
      </c>
      <c r="B124">
        <v>1</v>
      </c>
      <c r="C124">
        <v>4</v>
      </c>
      <c r="D124">
        <v>4096</v>
      </c>
      <c r="E124">
        <v>64</v>
      </c>
      <c r="F124" t="s">
        <v>12</v>
      </c>
      <c r="G124">
        <v>11048212</v>
      </c>
      <c r="H124">
        <v>145290</v>
      </c>
      <c r="I124">
        <v>105684</v>
      </c>
      <c r="J124">
        <v>82127</v>
      </c>
      <c r="K124">
        <v>11153896</v>
      </c>
      <c r="L124">
        <v>227417</v>
      </c>
      <c r="M124">
        <v>9.4999999999999998E-3</v>
      </c>
      <c r="N124">
        <v>0.36109999999999998</v>
      </c>
      <c r="O124">
        <v>25593183</v>
      </c>
      <c r="P124">
        <f t="shared" si="2"/>
        <v>1.1490483308777968</v>
      </c>
      <c r="Q124" s="6">
        <f>94.85-0.15-2.5</f>
        <v>92.199999999999989</v>
      </c>
      <c r="R124">
        <f t="shared" si="3"/>
        <v>105.94225610693285</v>
      </c>
    </row>
    <row r="125" spans="1:18">
      <c r="A125" s="2" t="s">
        <v>5</v>
      </c>
      <c r="B125">
        <v>1</v>
      </c>
      <c r="C125">
        <v>8</v>
      </c>
      <c r="D125">
        <v>2048</v>
      </c>
      <c r="E125">
        <v>64</v>
      </c>
      <c r="F125" t="s">
        <v>12</v>
      </c>
      <c r="G125">
        <v>11048212</v>
      </c>
      <c r="H125">
        <v>143957</v>
      </c>
      <c r="I125">
        <v>105684</v>
      </c>
      <c r="J125">
        <v>83460</v>
      </c>
      <c r="K125">
        <v>11153896</v>
      </c>
      <c r="L125">
        <v>227417</v>
      </c>
      <c r="M125">
        <v>9.4999999999999998E-3</v>
      </c>
      <c r="N125">
        <v>0.36699999999999999</v>
      </c>
      <c r="O125">
        <v>25593183</v>
      </c>
      <c r="P125">
        <f t="shared" si="2"/>
        <v>1.1511453897703932</v>
      </c>
      <c r="Q125" s="6">
        <f>99.85-0.15-2.5</f>
        <v>97.199999999999989</v>
      </c>
      <c r="R125">
        <f t="shared" si="3"/>
        <v>111.89133188568221</v>
      </c>
    </row>
    <row r="126" spans="1:18">
      <c r="A126" s="2" t="s">
        <v>5</v>
      </c>
      <c r="B126">
        <v>1</v>
      </c>
      <c r="C126" s="1" t="s">
        <v>6</v>
      </c>
      <c r="D126">
        <v>1</v>
      </c>
      <c r="E126">
        <v>64</v>
      </c>
      <c r="F126" t="s">
        <v>12</v>
      </c>
      <c r="G126">
        <v>11048212</v>
      </c>
      <c r="H126">
        <v>143778</v>
      </c>
      <c r="I126">
        <v>105684</v>
      </c>
      <c r="J126">
        <v>83639</v>
      </c>
      <c r="K126">
        <v>11153896</v>
      </c>
      <c r="L126">
        <v>227417</v>
      </c>
      <c r="M126">
        <v>9.4999999999999998E-3</v>
      </c>
      <c r="N126">
        <v>0.36780000000000002</v>
      </c>
      <c r="O126">
        <v>25593183</v>
      </c>
      <c r="P126">
        <f t="shared" si="2"/>
        <v>1.1514297367388808</v>
      </c>
      <c r="Q126" s="6">
        <f>109.85-0.15-2.5</f>
        <v>107.19999999999999</v>
      </c>
      <c r="R126">
        <f t="shared" si="3"/>
        <v>123.43326777840801</v>
      </c>
    </row>
    <row r="127" spans="1:18">
      <c r="A127">
        <v>1</v>
      </c>
      <c r="B127">
        <v>4096</v>
      </c>
      <c r="C127">
        <v>1</v>
      </c>
      <c r="D127">
        <v>32768</v>
      </c>
      <c r="E127">
        <v>32</v>
      </c>
      <c r="F127" t="s">
        <v>12</v>
      </c>
      <c r="G127">
        <v>11045874</v>
      </c>
      <c r="H127">
        <v>171841</v>
      </c>
      <c r="I127">
        <v>108022</v>
      </c>
      <c r="J127">
        <v>59165</v>
      </c>
      <c r="K127">
        <v>11153896</v>
      </c>
      <c r="L127">
        <v>231006</v>
      </c>
      <c r="M127">
        <v>9.7000000000000003E-3</v>
      </c>
      <c r="N127">
        <v>0.25609999999999999</v>
      </c>
      <c r="O127">
        <v>25593183</v>
      </c>
      <c r="P127">
        <f t="shared" si="2"/>
        <v>1.1136001496961123</v>
      </c>
      <c r="Q127" s="6">
        <f>52.35-0.15-2.5</f>
        <v>49.7</v>
      </c>
      <c r="R127">
        <f t="shared" si="3"/>
        <v>55.345927439896784</v>
      </c>
    </row>
    <row r="128" spans="1:18">
      <c r="A128">
        <v>1</v>
      </c>
      <c r="B128">
        <v>4096</v>
      </c>
      <c r="C128">
        <v>2</v>
      </c>
      <c r="D128">
        <v>16384</v>
      </c>
      <c r="E128">
        <v>32</v>
      </c>
      <c r="F128" t="s">
        <v>12</v>
      </c>
      <c r="G128">
        <v>11045874</v>
      </c>
      <c r="H128">
        <v>164256</v>
      </c>
      <c r="I128">
        <v>108022</v>
      </c>
      <c r="J128">
        <v>66750</v>
      </c>
      <c r="K128">
        <v>11153896</v>
      </c>
      <c r="L128">
        <v>231006</v>
      </c>
      <c r="M128">
        <v>9.7000000000000003E-3</v>
      </c>
      <c r="N128">
        <v>0.28899999999999998</v>
      </c>
      <c r="O128">
        <v>25593183</v>
      </c>
      <c r="P128">
        <f t="shared" si="2"/>
        <v>1.1254784649490452</v>
      </c>
      <c r="Q128" s="6">
        <f>53.6-0.15-2.5</f>
        <v>50.95</v>
      </c>
      <c r="R128">
        <f t="shared" si="3"/>
        <v>57.343127789153861</v>
      </c>
    </row>
    <row r="129" spans="1:18">
      <c r="A129">
        <v>1</v>
      </c>
      <c r="B129">
        <v>4096</v>
      </c>
      <c r="C129">
        <v>4</v>
      </c>
      <c r="D129">
        <v>8192</v>
      </c>
      <c r="E129">
        <v>32</v>
      </c>
      <c r="F129" t="s">
        <v>12</v>
      </c>
      <c r="G129">
        <v>11045874</v>
      </c>
      <c r="H129">
        <v>162401</v>
      </c>
      <c r="I129">
        <v>108022</v>
      </c>
      <c r="J129">
        <v>68605</v>
      </c>
      <c r="K129">
        <v>11153896</v>
      </c>
      <c r="L129">
        <v>231006</v>
      </c>
      <c r="M129">
        <v>9.7000000000000003E-3</v>
      </c>
      <c r="N129">
        <v>0.29699999999999999</v>
      </c>
      <c r="O129">
        <v>25593183</v>
      </c>
      <c r="P129">
        <f t="shared" si="2"/>
        <v>1.1283668090834968</v>
      </c>
      <c r="Q129" s="6">
        <f>56.1-0.15-2.5</f>
        <v>53.45</v>
      </c>
      <c r="R129">
        <f t="shared" si="3"/>
        <v>60.31120594551291</v>
      </c>
    </row>
    <row r="130" spans="1:18">
      <c r="A130">
        <v>1</v>
      </c>
      <c r="B130">
        <v>4096</v>
      </c>
      <c r="C130">
        <v>8</v>
      </c>
      <c r="D130">
        <v>4096</v>
      </c>
      <c r="E130">
        <v>32</v>
      </c>
      <c r="F130" t="s">
        <v>12</v>
      </c>
      <c r="G130">
        <v>11045874</v>
      </c>
      <c r="H130">
        <v>161044</v>
      </c>
      <c r="I130">
        <v>108022</v>
      </c>
      <c r="J130">
        <v>69962</v>
      </c>
      <c r="K130">
        <v>11153896</v>
      </c>
      <c r="L130">
        <v>231006</v>
      </c>
      <c r="M130">
        <v>9.7000000000000003E-3</v>
      </c>
      <c r="N130">
        <v>0.3029</v>
      </c>
      <c r="O130">
        <v>25593183</v>
      </c>
      <c r="P130">
        <f t="shared" ref="P130:P151" si="4">(1+5*(M130 * (K130/O130))+40*(N130*(L130/O130)))</f>
        <v>1.1304969628826551</v>
      </c>
      <c r="Q130" s="6">
        <f>61.1-0.15-2.5</f>
        <v>58.45</v>
      </c>
      <c r="R130">
        <f t="shared" si="3"/>
        <v>66.077547480491191</v>
      </c>
    </row>
    <row r="131" spans="1:18">
      <c r="A131">
        <v>1</v>
      </c>
      <c r="B131">
        <v>4096</v>
      </c>
      <c r="C131" s="1" t="s">
        <v>8</v>
      </c>
      <c r="D131">
        <v>1</v>
      </c>
      <c r="E131">
        <v>32</v>
      </c>
      <c r="F131" t="s">
        <v>12</v>
      </c>
      <c r="G131">
        <v>11045874</v>
      </c>
      <c r="H131">
        <v>152245</v>
      </c>
      <c r="I131">
        <v>108022</v>
      </c>
      <c r="J131">
        <v>78761</v>
      </c>
      <c r="K131">
        <v>11153896</v>
      </c>
      <c r="L131">
        <v>231006</v>
      </c>
      <c r="M131">
        <v>9.7000000000000003E-3</v>
      </c>
      <c r="N131">
        <v>0.34089999999999998</v>
      </c>
      <c r="O131">
        <v>25593183</v>
      </c>
      <c r="P131">
        <f t="shared" si="4"/>
        <v>1.1442165975213008</v>
      </c>
      <c r="Q131" s="6">
        <f>71.1-0.15-2.5</f>
        <v>68.449999999999989</v>
      </c>
      <c r="R131">
        <f t="shared" ref="R131:R151" si="5">(Q131*P131)</f>
        <v>78.32162610033302</v>
      </c>
    </row>
    <row r="132" spans="1:18">
      <c r="A132">
        <v>2</v>
      </c>
      <c r="B132">
        <v>2048</v>
      </c>
      <c r="C132" s="3">
        <v>1</v>
      </c>
      <c r="D132">
        <v>32768</v>
      </c>
      <c r="E132">
        <v>32</v>
      </c>
      <c r="F132" t="s">
        <v>12</v>
      </c>
      <c r="G132">
        <v>11049765</v>
      </c>
      <c r="H132">
        <v>165767</v>
      </c>
      <c r="I132">
        <v>104131</v>
      </c>
      <c r="J132">
        <v>60332</v>
      </c>
      <c r="K132">
        <v>11153896</v>
      </c>
      <c r="L132">
        <v>226099</v>
      </c>
      <c r="M132">
        <v>9.2999999999999992E-3</v>
      </c>
      <c r="N132">
        <v>0.26679999999999998</v>
      </c>
      <c r="O132">
        <v>25593183</v>
      </c>
      <c r="P132">
        <f t="shared" si="4"/>
        <v>1.1145455292528483</v>
      </c>
      <c r="Q132" s="6">
        <f>53.6-0.15-2.5</f>
        <v>50.95</v>
      </c>
      <c r="R132">
        <f t="shared" si="5"/>
        <v>56.786094715432625</v>
      </c>
    </row>
    <row r="133" spans="1:18">
      <c r="A133">
        <v>2</v>
      </c>
      <c r="B133">
        <v>2048</v>
      </c>
      <c r="C133" s="3">
        <v>2</v>
      </c>
      <c r="D133">
        <v>16384</v>
      </c>
      <c r="E133">
        <v>32</v>
      </c>
      <c r="F133" t="s">
        <v>12</v>
      </c>
      <c r="G133">
        <v>11049846</v>
      </c>
      <c r="H133">
        <v>158673</v>
      </c>
      <c r="I133">
        <v>104050</v>
      </c>
      <c r="J133">
        <v>67343</v>
      </c>
      <c r="K133">
        <v>11153896</v>
      </c>
      <c r="L133">
        <v>226016</v>
      </c>
      <c r="M133">
        <v>9.2999999999999992E-3</v>
      </c>
      <c r="N133">
        <v>0.29799999999999999</v>
      </c>
      <c r="O133">
        <v>25593183</v>
      </c>
      <c r="P133">
        <f t="shared" si="4"/>
        <v>1.1255321342405906</v>
      </c>
      <c r="Q133" s="6">
        <f>54.85-0.15-2.5</f>
        <v>52.2</v>
      </c>
      <c r="R133">
        <f t="shared" si="5"/>
        <v>58.752777407358835</v>
      </c>
    </row>
    <row r="134" spans="1:18">
      <c r="A134">
        <v>2</v>
      </c>
      <c r="B134">
        <v>2048</v>
      </c>
      <c r="C134" s="3">
        <v>4</v>
      </c>
      <c r="D134">
        <v>8192</v>
      </c>
      <c r="E134">
        <v>32</v>
      </c>
      <c r="F134" t="s">
        <v>12</v>
      </c>
      <c r="G134">
        <v>11049876</v>
      </c>
      <c r="H134">
        <v>155796</v>
      </c>
      <c r="I134">
        <v>104020</v>
      </c>
      <c r="J134">
        <v>70209</v>
      </c>
      <c r="K134">
        <v>11153896</v>
      </c>
      <c r="L134">
        <v>226005</v>
      </c>
      <c r="M134">
        <v>9.2999999999999992E-3</v>
      </c>
      <c r="N134">
        <v>0.31069999999999998</v>
      </c>
      <c r="O134">
        <v>25593183</v>
      </c>
      <c r="P134">
        <f t="shared" si="4"/>
        <v>1.130012992287829</v>
      </c>
      <c r="Q134" s="6">
        <f>57.35-0.15-2.5</f>
        <v>54.7</v>
      </c>
      <c r="R134">
        <f t="shared" si="5"/>
        <v>61.811710678144252</v>
      </c>
    </row>
    <row r="135" spans="1:18">
      <c r="A135">
        <v>2</v>
      </c>
      <c r="B135">
        <v>2048</v>
      </c>
      <c r="C135" s="3">
        <v>8</v>
      </c>
      <c r="D135">
        <v>4096</v>
      </c>
      <c r="E135">
        <v>32</v>
      </c>
      <c r="F135" t="s">
        <v>12</v>
      </c>
      <c r="G135">
        <v>11049787</v>
      </c>
      <c r="H135">
        <v>153642</v>
      </c>
      <c r="I135">
        <v>104109</v>
      </c>
      <c r="J135">
        <v>72471</v>
      </c>
      <c r="K135">
        <v>11153896</v>
      </c>
      <c r="L135">
        <v>226113</v>
      </c>
      <c r="M135">
        <v>9.2999999999999992E-3</v>
      </c>
      <c r="N135">
        <v>0.32050000000000001</v>
      </c>
      <c r="O135">
        <v>25593183</v>
      </c>
      <c r="P135">
        <f t="shared" si="4"/>
        <v>1.1335287144236807</v>
      </c>
      <c r="Q135" s="6">
        <f>62.35-0.15-2.5</f>
        <v>59.7</v>
      </c>
      <c r="R135">
        <f t="shared" si="5"/>
        <v>67.671664251093745</v>
      </c>
    </row>
    <row r="136" spans="1:18">
      <c r="A136">
        <v>2</v>
      </c>
      <c r="B136">
        <v>2048</v>
      </c>
      <c r="C136" s="1" t="s">
        <v>8</v>
      </c>
      <c r="D136">
        <v>1</v>
      </c>
      <c r="E136">
        <v>32</v>
      </c>
      <c r="F136" t="s">
        <v>12</v>
      </c>
      <c r="G136">
        <v>11049871</v>
      </c>
      <c r="H136">
        <v>147304</v>
      </c>
      <c r="I136">
        <v>104025</v>
      </c>
      <c r="J136">
        <v>78705</v>
      </c>
      <c r="K136">
        <v>11153896</v>
      </c>
      <c r="L136">
        <v>226009</v>
      </c>
      <c r="M136">
        <v>9.2999999999999992E-3</v>
      </c>
      <c r="N136">
        <v>0.34820000000000001</v>
      </c>
      <c r="O136">
        <v>25593183</v>
      </c>
      <c r="P136">
        <f t="shared" si="4"/>
        <v>1.1432611768532268</v>
      </c>
      <c r="Q136" s="6">
        <f>72.35-0.15-2.5</f>
        <v>69.699999999999989</v>
      </c>
      <c r="R136">
        <f t="shared" si="5"/>
        <v>79.685304026669897</v>
      </c>
    </row>
    <row r="137" spans="1:18">
      <c r="A137">
        <v>4</v>
      </c>
      <c r="B137">
        <v>1024</v>
      </c>
      <c r="C137" s="3">
        <v>1</v>
      </c>
      <c r="D137">
        <v>32768</v>
      </c>
      <c r="E137">
        <v>32</v>
      </c>
      <c r="F137" t="s">
        <v>12</v>
      </c>
      <c r="G137">
        <v>11050444</v>
      </c>
      <c r="H137">
        <v>164263</v>
      </c>
      <c r="I137">
        <v>103452</v>
      </c>
      <c r="J137">
        <v>61106</v>
      </c>
      <c r="K137">
        <v>11153896</v>
      </c>
      <c r="L137">
        <v>225369</v>
      </c>
      <c r="M137">
        <v>9.2999999999999992E-3</v>
      </c>
      <c r="N137">
        <v>0.27110000000000001</v>
      </c>
      <c r="O137">
        <v>25593183</v>
      </c>
      <c r="P137">
        <f t="shared" si="4"/>
        <v>1.1157557307350163</v>
      </c>
      <c r="Q137" s="6">
        <f>56.1-0.15-2.5</f>
        <v>53.45</v>
      </c>
      <c r="R137">
        <f t="shared" si="5"/>
        <v>59.637143807786629</v>
      </c>
    </row>
    <row r="138" spans="1:18">
      <c r="A138">
        <v>4</v>
      </c>
      <c r="B138">
        <v>1024</v>
      </c>
      <c r="C138" s="3">
        <v>2</v>
      </c>
      <c r="D138">
        <v>16384</v>
      </c>
      <c r="E138">
        <v>32</v>
      </c>
      <c r="F138" t="s">
        <v>12</v>
      </c>
      <c r="G138">
        <v>11050391</v>
      </c>
      <c r="H138">
        <v>157764</v>
      </c>
      <c r="I138">
        <v>103505</v>
      </c>
      <c r="J138">
        <v>67647</v>
      </c>
      <c r="K138">
        <v>11153896</v>
      </c>
      <c r="L138">
        <v>225411</v>
      </c>
      <c r="M138">
        <v>9.2999999999999992E-3</v>
      </c>
      <c r="N138">
        <v>0.30009999999999998</v>
      </c>
      <c r="O138">
        <v>25593183</v>
      </c>
      <c r="P138">
        <f t="shared" si="4"/>
        <v>1.1259901829326973</v>
      </c>
      <c r="Q138" s="6">
        <f>57.35-0.15-2.5</f>
        <v>54.7</v>
      </c>
      <c r="R138">
        <f t="shared" si="5"/>
        <v>61.591663006418543</v>
      </c>
    </row>
    <row r="139" spans="1:18">
      <c r="A139">
        <v>4</v>
      </c>
      <c r="B139">
        <v>1024</v>
      </c>
      <c r="C139" s="3">
        <v>4</v>
      </c>
      <c r="D139">
        <v>8192</v>
      </c>
      <c r="E139">
        <v>32</v>
      </c>
      <c r="F139" t="s">
        <v>12</v>
      </c>
      <c r="G139">
        <v>11050391</v>
      </c>
      <c r="H139">
        <v>154285</v>
      </c>
      <c r="I139">
        <v>103505</v>
      </c>
      <c r="J139">
        <v>71141</v>
      </c>
      <c r="K139">
        <v>11153896</v>
      </c>
      <c r="L139">
        <v>225426</v>
      </c>
      <c r="M139">
        <v>9.2999999999999992E-3</v>
      </c>
      <c r="N139">
        <v>0.31559999999999999</v>
      </c>
      <c r="O139">
        <v>25593183</v>
      </c>
      <c r="P139">
        <f t="shared" si="4"/>
        <v>1.1314582085393599</v>
      </c>
      <c r="Q139" s="6">
        <f>59.85-0.15-2.5</f>
        <v>57.2</v>
      </c>
      <c r="R139">
        <f t="shared" si="5"/>
        <v>64.719409528451393</v>
      </c>
    </row>
    <row r="140" spans="1:18">
      <c r="A140">
        <v>4</v>
      </c>
      <c r="B140">
        <v>1024</v>
      </c>
      <c r="C140" s="3">
        <v>8</v>
      </c>
      <c r="D140">
        <v>4096</v>
      </c>
      <c r="E140">
        <v>32</v>
      </c>
      <c r="F140" t="s">
        <v>12</v>
      </c>
      <c r="G140">
        <v>11050372</v>
      </c>
      <c r="H140">
        <v>151872</v>
      </c>
      <c r="I140">
        <v>103524</v>
      </c>
      <c r="J140">
        <v>73570</v>
      </c>
      <c r="K140">
        <v>11153896</v>
      </c>
      <c r="L140">
        <v>225442</v>
      </c>
      <c r="M140">
        <v>9.2999999999999992E-3</v>
      </c>
      <c r="N140">
        <v>0.32629999999999998</v>
      </c>
      <c r="O140">
        <v>25593183</v>
      </c>
      <c r="P140">
        <f t="shared" si="4"/>
        <v>1.1352362130181306</v>
      </c>
      <c r="Q140" s="6">
        <f>64.85-0.15-2.5</f>
        <v>62.199999999999989</v>
      </c>
      <c r="R140">
        <f t="shared" si="5"/>
        <v>70.611692449727713</v>
      </c>
    </row>
    <row r="141" spans="1:18">
      <c r="A141">
        <v>4</v>
      </c>
      <c r="B141">
        <v>1024</v>
      </c>
      <c r="C141" s="1" t="s">
        <v>8</v>
      </c>
      <c r="D141">
        <v>1</v>
      </c>
      <c r="E141">
        <v>32</v>
      </c>
      <c r="F141" t="s">
        <v>12</v>
      </c>
      <c r="G141">
        <v>11050494</v>
      </c>
      <c r="H141">
        <v>146894</v>
      </c>
      <c r="I141">
        <v>103402</v>
      </c>
      <c r="J141">
        <v>78434</v>
      </c>
      <c r="K141">
        <v>11153896</v>
      </c>
      <c r="L141">
        <v>225328</v>
      </c>
      <c r="M141">
        <v>9.2999999999999992E-3</v>
      </c>
      <c r="N141">
        <v>0.34810000000000002</v>
      </c>
      <c r="O141">
        <v>25593183</v>
      </c>
      <c r="P141">
        <f t="shared" si="4"/>
        <v>1.1428553547247327</v>
      </c>
      <c r="Q141" s="6">
        <f>74.85-0.15-2.5</f>
        <v>72.199999999999989</v>
      </c>
      <c r="R141">
        <f t="shared" si="5"/>
        <v>82.514156611125685</v>
      </c>
    </row>
    <row r="142" spans="1:18">
      <c r="A142">
        <v>8</v>
      </c>
      <c r="B142">
        <v>512</v>
      </c>
      <c r="C142" s="3">
        <v>1</v>
      </c>
      <c r="D142">
        <v>32768</v>
      </c>
      <c r="E142">
        <v>32</v>
      </c>
      <c r="F142" t="s">
        <v>12</v>
      </c>
      <c r="G142">
        <v>11050585</v>
      </c>
      <c r="H142">
        <v>163813</v>
      </c>
      <c r="I142">
        <v>103311</v>
      </c>
      <c r="J142">
        <v>61376</v>
      </c>
      <c r="K142">
        <v>11153896</v>
      </c>
      <c r="L142">
        <v>225189</v>
      </c>
      <c r="M142">
        <v>9.2999999999999992E-3</v>
      </c>
      <c r="N142">
        <v>0.27260000000000001</v>
      </c>
      <c r="O142">
        <v>25593183</v>
      </c>
      <c r="P142">
        <f t="shared" si="4"/>
        <v>1.1162073908509151</v>
      </c>
      <c r="Q142" s="6">
        <f>61.1-0.15-2.5</f>
        <v>58.45</v>
      </c>
      <c r="R142">
        <f t="shared" si="5"/>
        <v>65.242321995235997</v>
      </c>
    </row>
    <row r="143" spans="1:18">
      <c r="A143">
        <v>8</v>
      </c>
      <c r="B143">
        <v>512</v>
      </c>
      <c r="C143" s="3">
        <v>2</v>
      </c>
      <c r="D143">
        <v>16384</v>
      </c>
      <c r="E143">
        <v>32</v>
      </c>
      <c r="F143" t="s">
        <v>12</v>
      </c>
      <c r="G143">
        <v>11050585</v>
      </c>
      <c r="H143">
        <v>157490</v>
      </c>
      <c r="I143">
        <v>103311</v>
      </c>
      <c r="J143">
        <v>67705</v>
      </c>
      <c r="K143">
        <v>11153896</v>
      </c>
      <c r="L143">
        <v>225195</v>
      </c>
      <c r="M143">
        <v>9.2999999999999992E-3</v>
      </c>
      <c r="N143">
        <v>0.30070000000000002</v>
      </c>
      <c r="O143">
        <v>25593183</v>
      </c>
      <c r="P143">
        <f t="shared" si="4"/>
        <v>1.1261000487512631</v>
      </c>
      <c r="Q143" s="6">
        <f>62.35-0.15-2.5</f>
        <v>59.7</v>
      </c>
      <c r="R143">
        <f t="shared" si="5"/>
        <v>67.228172910450411</v>
      </c>
    </row>
    <row r="144" spans="1:18">
      <c r="A144">
        <v>8</v>
      </c>
      <c r="B144">
        <v>512</v>
      </c>
      <c r="C144" s="3">
        <v>4</v>
      </c>
      <c r="D144">
        <v>8192</v>
      </c>
      <c r="E144">
        <v>32</v>
      </c>
      <c r="F144" t="s">
        <v>12</v>
      </c>
      <c r="G144">
        <v>11050512</v>
      </c>
      <c r="H144">
        <v>153615</v>
      </c>
      <c r="I144">
        <v>103384</v>
      </c>
      <c r="J144">
        <v>71645</v>
      </c>
      <c r="K144">
        <v>11153896</v>
      </c>
      <c r="L144">
        <v>225260</v>
      </c>
      <c r="M144">
        <v>9.2999999999999992E-3</v>
      </c>
      <c r="N144">
        <v>0.31809999999999999</v>
      </c>
      <c r="O144">
        <v>25593183</v>
      </c>
      <c r="P144">
        <f t="shared" si="4"/>
        <v>1.1322564842364469</v>
      </c>
      <c r="Q144" s="6">
        <f>64.85-0.15-2.5</f>
        <v>62.199999999999989</v>
      </c>
      <c r="R144">
        <f t="shared" si="5"/>
        <v>70.426353319506987</v>
      </c>
    </row>
    <row r="145" spans="1:18">
      <c r="A145">
        <v>8</v>
      </c>
      <c r="B145">
        <v>512</v>
      </c>
      <c r="C145" s="3">
        <v>8</v>
      </c>
      <c r="D145">
        <v>4096</v>
      </c>
      <c r="E145">
        <v>32</v>
      </c>
      <c r="F145" t="s">
        <v>12</v>
      </c>
      <c r="G145">
        <v>11050605</v>
      </c>
      <c r="H145">
        <v>151416</v>
      </c>
      <c r="I145">
        <v>103291</v>
      </c>
      <c r="J145">
        <v>73769</v>
      </c>
      <c r="K145">
        <v>11153896</v>
      </c>
      <c r="L145">
        <v>225185</v>
      </c>
      <c r="M145">
        <v>9.2999999999999992E-3</v>
      </c>
      <c r="N145">
        <v>0.3276</v>
      </c>
      <c r="O145">
        <v>25593183</v>
      </c>
      <c r="P145">
        <f t="shared" si="4"/>
        <v>1.1355626771394554</v>
      </c>
      <c r="Q145" s="6">
        <f>69.85-0.15-2.5</f>
        <v>67.199999999999989</v>
      </c>
      <c r="R145">
        <f t="shared" si="5"/>
        <v>76.30981190377139</v>
      </c>
    </row>
    <row r="146" spans="1:18">
      <c r="A146">
        <v>8</v>
      </c>
      <c r="B146">
        <v>512</v>
      </c>
      <c r="C146" s="1" t="s">
        <v>8</v>
      </c>
      <c r="D146">
        <v>1</v>
      </c>
      <c r="E146">
        <v>32</v>
      </c>
      <c r="F146" t="s">
        <v>12</v>
      </c>
      <c r="G146">
        <v>11050559</v>
      </c>
      <c r="H146">
        <v>147000</v>
      </c>
      <c r="I146">
        <v>103337</v>
      </c>
      <c r="J146">
        <v>78239</v>
      </c>
      <c r="K146">
        <v>11153896</v>
      </c>
      <c r="L146">
        <v>225239</v>
      </c>
      <c r="M146">
        <v>9.2999999999999992E-3</v>
      </c>
      <c r="N146">
        <v>0.34739999999999999</v>
      </c>
      <c r="O146">
        <v>25593183</v>
      </c>
      <c r="P146">
        <f t="shared" si="4"/>
        <v>1.1425605133992125</v>
      </c>
      <c r="Q146" s="6">
        <f>79.85-0.15-2.5</f>
        <v>77.199999999999989</v>
      </c>
      <c r="R146">
        <f t="shared" si="5"/>
        <v>88.20567163441919</v>
      </c>
    </row>
    <row r="147" spans="1:18">
      <c r="A147" s="1" t="s">
        <v>7</v>
      </c>
      <c r="B147">
        <v>1</v>
      </c>
      <c r="C147" s="3">
        <v>1</v>
      </c>
      <c r="D147">
        <v>32768</v>
      </c>
      <c r="E147">
        <v>32</v>
      </c>
      <c r="F147" t="s">
        <v>12</v>
      </c>
      <c r="G147">
        <v>11050586</v>
      </c>
      <c r="H147">
        <v>163399</v>
      </c>
      <c r="I147">
        <v>103310</v>
      </c>
      <c r="J147">
        <v>61768</v>
      </c>
      <c r="K147">
        <v>11153896</v>
      </c>
      <c r="L147">
        <v>225167</v>
      </c>
      <c r="M147">
        <v>9.2999999999999992E-3</v>
      </c>
      <c r="N147">
        <v>0.27429999999999999</v>
      </c>
      <c r="O147">
        <v>25593183</v>
      </c>
      <c r="P147">
        <f t="shared" si="4"/>
        <v>1.1167962768835749</v>
      </c>
      <c r="Q147" s="6">
        <f>71.1-0.15-2.5</f>
        <v>68.449999999999989</v>
      </c>
      <c r="R147">
        <f t="shared" si="5"/>
        <v>76.444705152680683</v>
      </c>
    </row>
    <row r="148" spans="1:18">
      <c r="A148" s="1" t="s">
        <v>7</v>
      </c>
      <c r="B148" s="4">
        <v>1</v>
      </c>
      <c r="C148" s="3">
        <v>2</v>
      </c>
      <c r="D148">
        <v>16384</v>
      </c>
      <c r="E148">
        <v>32</v>
      </c>
      <c r="F148" t="s">
        <v>12</v>
      </c>
      <c r="G148">
        <v>11050654</v>
      </c>
      <c r="H148">
        <v>157066</v>
      </c>
      <c r="I148">
        <v>103242</v>
      </c>
      <c r="J148">
        <v>68005</v>
      </c>
      <c r="K148">
        <v>11153896</v>
      </c>
      <c r="L148">
        <v>225071</v>
      </c>
      <c r="M148">
        <v>9.2999999999999992E-3</v>
      </c>
      <c r="N148">
        <v>0.30209999999999998</v>
      </c>
      <c r="O148">
        <v>25593183</v>
      </c>
      <c r="P148">
        <f t="shared" si="4"/>
        <v>1.1265342465608907</v>
      </c>
      <c r="Q148" s="6">
        <f>72.35-0.15-2.5</f>
        <v>69.699999999999989</v>
      </c>
      <c r="R148">
        <f t="shared" si="5"/>
        <v>78.519436985294078</v>
      </c>
    </row>
    <row r="149" spans="1:18">
      <c r="A149" s="1" t="s">
        <v>7</v>
      </c>
      <c r="B149">
        <v>1</v>
      </c>
      <c r="C149" s="3">
        <v>4</v>
      </c>
      <c r="D149">
        <v>8192</v>
      </c>
      <c r="E149">
        <v>32</v>
      </c>
      <c r="F149" t="s">
        <v>12</v>
      </c>
      <c r="G149">
        <v>11050528</v>
      </c>
      <c r="H149">
        <v>153635</v>
      </c>
      <c r="I149">
        <v>103368</v>
      </c>
      <c r="J149">
        <v>71580</v>
      </c>
      <c r="K149">
        <v>11153896</v>
      </c>
      <c r="L149">
        <v>225215</v>
      </c>
      <c r="M149">
        <v>9.2999999999999992E-3</v>
      </c>
      <c r="N149">
        <v>0.31780000000000003</v>
      </c>
      <c r="O149">
        <v>25593183</v>
      </c>
      <c r="P149">
        <f t="shared" si="4"/>
        <v>1.1321285142219317</v>
      </c>
      <c r="Q149" s="6">
        <f>74.85-0.15-2.5</f>
        <v>72.199999999999989</v>
      </c>
      <c r="R149">
        <f t="shared" si="5"/>
        <v>81.739678726823456</v>
      </c>
    </row>
    <row r="150" spans="1:18">
      <c r="A150" s="1" t="s">
        <v>7</v>
      </c>
      <c r="B150">
        <v>1</v>
      </c>
      <c r="C150" s="3">
        <v>8</v>
      </c>
      <c r="D150">
        <v>4096</v>
      </c>
      <c r="E150">
        <v>32</v>
      </c>
      <c r="F150" t="s">
        <v>12</v>
      </c>
      <c r="G150">
        <v>11050590</v>
      </c>
      <c r="H150">
        <v>150603</v>
      </c>
      <c r="I150">
        <v>103306</v>
      </c>
      <c r="J150">
        <v>74539</v>
      </c>
      <c r="K150">
        <v>11153896</v>
      </c>
      <c r="L150">
        <v>225142</v>
      </c>
      <c r="M150">
        <v>9.2999999999999992E-3</v>
      </c>
      <c r="N150">
        <v>0.33110000000000001</v>
      </c>
      <c r="O150">
        <v>25593183</v>
      </c>
      <c r="P150">
        <f t="shared" si="4"/>
        <v>1.1367722339186963</v>
      </c>
      <c r="Q150" s="6">
        <f>79.85-0.15-2.5</f>
        <v>77.199999999999989</v>
      </c>
      <c r="R150">
        <f t="shared" si="5"/>
        <v>87.758816458523341</v>
      </c>
    </row>
    <row r="151" spans="1:18">
      <c r="A151" s="1" t="s">
        <v>7</v>
      </c>
      <c r="B151">
        <v>1</v>
      </c>
      <c r="D151">
        <v>1</v>
      </c>
      <c r="E151">
        <v>32</v>
      </c>
      <c r="F151" t="s">
        <v>12</v>
      </c>
      <c r="G151">
        <v>11050646</v>
      </c>
      <c r="H151">
        <v>146739</v>
      </c>
      <c r="I151">
        <v>103250</v>
      </c>
      <c r="J151">
        <v>78318</v>
      </c>
      <c r="K151">
        <v>11153896</v>
      </c>
      <c r="L151">
        <v>225057</v>
      </c>
      <c r="M151">
        <v>9.2999999999999992E-3</v>
      </c>
      <c r="N151">
        <v>0.34799999999999998</v>
      </c>
      <c r="O151">
        <v>25593183</v>
      </c>
      <c r="P151">
        <f t="shared" si="4"/>
        <v>1.142672742347054</v>
      </c>
      <c r="Q151" s="6">
        <f>89.85-0.15-2.5</f>
        <v>87.199999999999989</v>
      </c>
      <c r="R151">
        <f t="shared" si="5"/>
        <v>99.641063132663092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D13" sqref="D13"/>
    </sheetView>
  </sheetViews>
  <sheetFormatPr baseColWidth="10" defaultColWidth="8.83203125" defaultRowHeight="15" x14ac:dyDescent="0"/>
  <sheetData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plawanrath@gmail.com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Plawan Rath</dc:creator>
  <cp:lastModifiedBy>Plawan Rath</cp:lastModifiedBy>
  <dcterms:created xsi:type="dcterms:W3CDTF">2014-10-18T22:54:49Z</dcterms:created>
  <dcterms:modified xsi:type="dcterms:W3CDTF">2014-10-22T18:05:51Z</dcterms:modified>
</cp:coreProperties>
</file>