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0740" windowHeight="117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49" i="1"/>
  <c r="P50" i="1"/>
  <c r="P51" i="1"/>
  <c r="P52" i="1"/>
  <c r="P53" i="1"/>
  <c r="P54" i="1"/>
  <c r="P55" i="1"/>
  <c r="P56" i="1"/>
  <c r="P57" i="1"/>
  <c r="P58" i="1"/>
  <c r="P59" i="1"/>
  <c r="P60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" i="1"/>
</calcChain>
</file>

<file path=xl/sharedStrings.xml><?xml version="1.0" encoding="utf-8"?>
<sst xmlns="http://schemas.openxmlformats.org/spreadsheetml/2006/main" count="224" uniqueCount="24">
  <si>
    <t>L1 NO. OF SETS</t>
  </si>
  <si>
    <t>L2 NO.OF SETS</t>
  </si>
  <si>
    <t>Block size</t>
  </si>
  <si>
    <t>L1 ASSOCIATIVITY(128K = 131072bytes)</t>
  </si>
  <si>
    <t>L2 ASSOCIATIVITY(1MB = 1024K = 1048576bytes)</t>
  </si>
  <si>
    <t>Full(2048)</t>
  </si>
  <si>
    <t>Full(16384)</t>
  </si>
  <si>
    <t>Full(4096)</t>
  </si>
  <si>
    <t>Full(32768)</t>
  </si>
  <si>
    <t>Replacement</t>
  </si>
  <si>
    <t>f</t>
  </si>
  <si>
    <t>l</t>
  </si>
  <si>
    <t>r</t>
  </si>
  <si>
    <t>ul1.hits</t>
  </si>
  <si>
    <t>ul2.hits</t>
  </si>
  <si>
    <t>ul1.missses</t>
  </si>
  <si>
    <t>ul2.misses</t>
  </si>
  <si>
    <t>ul1.miss_rate</t>
  </si>
  <si>
    <t>ul2.miss_rate</t>
  </si>
  <si>
    <t>ul1.accesses</t>
  </si>
  <si>
    <t>ul2.accesses</t>
  </si>
  <si>
    <t>Total # of instructions</t>
  </si>
  <si>
    <t>COSTS</t>
  </si>
  <si>
    <t>CPI*COST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</si>
</sst>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</a:t>
            </a:r>
            <a:r>
              <a:rPr lang="en-US" baseline="0"/>
              <a:t> </a:t>
            </a:r>
            <a:r>
              <a:rPr lang="en-US"/>
              <a:t>Unified L1 &amp; L2 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CPI</c:v>
          </c:tx>
          <c:marker>
            <c:symbol val="diamond"/>
            <c:size val="5"/>
          </c:marker>
          <c:val>
            <c:numRef>
              <c:f>Sheet1!$P$2:$P$151</c:f>
              <c:numCache>
                <c:formatCode>General</c:formatCode>
                <c:ptCount val="150"/>
                <c:pt idx="0">
                  <c:v>1.016844917294478</c:v>
                </c:pt>
                <c:pt idx="1">
                  <c:v>1.011496865222293</c:v>
                </c:pt>
                <c:pt idx="2">
                  <c:v>1.011496865222293</c:v>
                </c:pt>
                <c:pt idx="3">
                  <c:v>1.01190825384323</c:v>
                </c:pt>
                <c:pt idx="4">
                  <c:v>1.012113948153699</c:v>
                </c:pt>
                <c:pt idx="5">
                  <c:v>1.005707914218486</c:v>
                </c:pt>
                <c:pt idx="6">
                  <c:v>1.003934654264781</c:v>
                </c:pt>
                <c:pt idx="7">
                  <c:v>1.003737625381036</c:v>
                </c:pt>
                <c:pt idx="8">
                  <c:v>1.004131683148526</c:v>
                </c:pt>
                <c:pt idx="9">
                  <c:v>1.004525740916016</c:v>
                </c:pt>
                <c:pt idx="10">
                  <c:v>1.00432462892651</c:v>
                </c:pt>
                <c:pt idx="11">
                  <c:v>1.003341182526156</c:v>
                </c:pt>
                <c:pt idx="12">
                  <c:v>1.003341182526156</c:v>
                </c:pt>
                <c:pt idx="13">
                  <c:v>1.003734561086298</c:v>
                </c:pt>
                <c:pt idx="14">
                  <c:v>1.00412793964644</c:v>
                </c:pt>
                <c:pt idx="15">
                  <c:v>1.003930141561105</c:v>
                </c:pt>
                <c:pt idx="16">
                  <c:v>1.00334026939241</c:v>
                </c:pt>
                <c:pt idx="17">
                  <c:v>1.00334026939241</c:v>
                </c:pt>
                <c:pt idx="18">
                  <c:v>1.003733517504874</c:v>
                </c:pt>
                <c:pt idx="19">
                  <c:v>1.004126765617337</c:v>
                </c:pt>
                <c:pt idx="20">
                  <c:v>1.003141635105397</c:v>
                </c:pt>
                <c:pt idx="21">
                  <c:v>1.002945210340972</c:v>
                </c:pt>
                <c:pt idx="22">
                  <c:v>1.003141635105397</c:v>
                </c:pt>
                <c:pt idx="23">
                  <c:v>1.003534484634248</c:v>
                </c:pt>
                <c:pt idx="24">
                  <c:v>1.003927334163099</c:v>
                </c:pt>
                <c:pt idx="25">
                  <c:v>1.016844917294478</c:v>
                </c:pt>
                <c:pt idx="26">
                  <c:v>1.011496865222293</c:v>
                </c:pt>
                <c:pt idx="27">
                  <c:v>1.011496865222293</c:v>
                </c:pt>
                <c:pt idx="28">
                  <c:v>1.01190825384323</c:v>
                </c:pt>
                <c:pt idx="29">
                  <c:v>1.012113948153699</c:v>
                </c:pt>
                <c:pt idx="30">
                  <c:v>1.005312087863547</c:v>
                </c:pt>
                <c:pt idx="31">
                  <c:v>1.003736884017751</c:v>
                </c:pt>
                <c:pt idx="32">
                  <c:v>1.003539983537027</c:v>
                </c:pt>
                <c:pt idx="33">
                  <c:v>1.003933784498476</c:v>
                </c:pt>
                <c:pt idx="34">
                  <c:v>1.0041306849792</c:v>
                </c:pt>
                <c:pt idx="35">
                  <c:v>1.003929907715321</c:v>
                </c:pt>
                <c:pt idx="36">
                  <c:v>1.003340076813529</c:v>
                </c:pt>
                <c:pt idx="37">
                  <c:v>1.003340076813529</c:v>
                </c:pt>
                <c:pt idx="38">
                  <c:v>1.003733297414724</c:v>
                </c:pt>
                <c:pt idx="39">
                  <c:v>1.004126518015919</c:v>
                </c:pt>
                <c:pt idx="40">
                  <c:v>1.003535737447702</c:v>
                </c:pt>
                <c:pt idx="41">
                  <c:v>1.003339190458199</c:v>
                </c:pt>
                <c:pt idx="42">
                  <c:v>1.003339190458199</c:v>
                </c:pt>
                <c:pt idx="43">
                  <c:v>1.003732284437204</c:v>
                </c:pt>
                <c:pt idx="44">
                  <c:v>1.00412537841621</c:v>
                </c:pt>
                <c:pt idx="45">
                  <c:v>1.003141516192812</c:v>
                </c:pt>
                <c:pt idx="46">
                  <c:v>1.003141516192812</c:v>
                </c:pt>
                <c:pt idx="47">
                  <c:v>1.003141516192812</c:v>
                </c:pt>
                <c:pt idx="48">
                  <c:v>1.00353434873415</c:v>
                </c:pt>
                <c:pt idx="49">
                  <c:v>1.003927181275489</c:v>
                </c:pt>
                <c:pt idx="50">
                  <c:v>1.016844917294478</c:v>
                </c:pt>
                <c:pt idx="51">
                  <c:v>1.011702559532761</c:v>
                </c:pt>
                <c:pt idx="52">
                  <c:v>1.011496865222293</c:v>
                </c:pt>
                <c:pt idx="53">
                  <c:v>1.011496865222293</c:v>
                </c:pt>
                <c:pt idx="54">
                  <c:v>1.01190825384323</c:v>
                </c:pt>
                <c:pt idx="55">
                  <c:v>1.005510941632441</c:v>
                </c:pt>
                <c:pt idx="56">
                  <c:v>1.004131795597356</c:v>
                </c:pt>
                <c:pt idx="57">
                  <c:v>1.003934688672188</c:v>
                </c:pt>
                <c:pt idx="58">
                  <c:v>1.004131750453665</c:v>
                </c:pt>
                <c:pt idx="59">
                  <c:v>1.004131766048759</c:v>
                </c:pt>
                <c:pt idx="60">
                  <c:v>1.003930243720692</c:v>
                </c:pt>
                <c:pt idx="61">
                  <c:v>1.003537008543068</c:v>
                </c:pt>
                <c:pt idx="62">
                  <c:v>1.003536976883856</c:v>
                </c:pt>
                <c:pt idx="63">
                  <c:v>1.003733650825332</c:v>
                </c:pt>
                <c:pt idx="64">
                  <c:v>1.003733608730306</c:v>
                </c:pt>
                <c:pt idx="65">
                  <c:v>1.003535794280384</c:v>
                </c:pt>
                <c:pt idx="66">
                  <c:v>1.003535826049524</c:v>
                </c:pt>
                <c:pt idx="67">
                  <c:v>1.003535813847536</c:v>
                </c:pt>
                <c:pt idx="68">
                  <c:v>1.003732336499019</c:v>
                </c:pt>
                <c:pt idx="69">
                  <c:v>1.003928869051335</c:v>
                </c:pt>
                <c:pt idx="70">
                  <c:v>1.003142276556204</c:v>
                </c:pt>
                <c:pt idx="71">
                  <c:v>1.003338753514358</c:v>
                </c:pt>
                <c:pt idx="72">
                  <c:v>1.00333874285136</c:v>
                </c:pt>
                <c:pt idx="73">
                  <c:v>1.003535254656632</c:v>
                </c:pt>
                <c:pt idx="74">
                  <c:v>1.003731699889617</c:v>
                </c:pt>
                <c:pt idx="75">
                  <c:v>1.019103246378261</c:v>
                </c:pt>
                <c:pt idx="76">
                  <c:v>1.013161157815115</c:v>
                </c:pt>
                <c:pt idx="77">
                  <c:v>1.013366057420741</c:v>
                </c:pt>
                <c:pt idx="78">
                  <c:v>1.013980756237618</c:v>
                </c:pt>
                <c:pt idx="79">
                  <c:v>1.014595455054495</c:v>
                </c:pt>
                <c:pt idx="80">
                  <c:v>1.008687599051949</c:v>
                </c:pt>
                <c:pt idx="81">
                  <c:v>1.00671011536549</c:v>
                </c:pt>
                <c:pt idx="82">
                  <c:v>1.006907863734136</c:v>
                </c:pt>
                <c:pt idx="83">
                  <c:v>1.007501108840074</c:v>
                </c:pt>
                <c:pt idx="84">
                  <c:v>1.008094353946012</c:v>
                </c:pt>
                <c:pt idx="85">
                  <c:v>1.006896514121085</c:v>
                </c:pt>
                <c:pt idx="86">
                  <c:v>1.006107541706088</c:v>
                </c:pt>
                <c:pt idx="87">
                  <c:v>1.006502027913586</c:v>
                </c:pt>
                <c:pt idx="88">
                  <c:v>1.007093757224834</c:v>
                </c:pt>
                <c:pt idx="89">
                  <c:v>1.007685486536082</c:v>
                </c:pt>
                <c:pt idx="90">
                  <c:v>1.006499367719005</c:v>
                </c:pt>
                <c:pt idx="91">
                  <c:v>1.006105071525405</c:v>
                </c:pt>
                <c:pt idx="92">
                  <c:v>1.006499367719005</c:v>
                </c:pt>
                <c:pt idx="93">
                  <c:v>1.007090812009405</c:v>
                </c:pt>
                <c:pt idx="94">
                  <c:v>1.007682256299805</c:v>
                </c:pt>
                <c:pt idx="95">
                  <c:v>1.005905124964066</c:v>
                </c:pt>
                <c:pt idx="96">
                  <c:v>1.005905124964066</c:v>
                </c:pt>
                <c:pt idx="97">
                  <c:v>1.006299105591542</c:v>
                </c:pt>
                <c:pt idx="98">
                  <c:v>1.007087066846493</c:v>
                </c:pt>
                <c:pt idx="99">
                  <c:v>1.007481047473968</c:v>
                </c:pt>
                <c:pt idx="100">
                  <c:v>1.019103246378261</c:v>
                </c:pt>
                <c:pt idx="101">
                  <c:v>1.013161157815115</c:v>
                </c:pt>
                <c:pt idx="102">
                  <c:v>1.013161157815115</c:v>
                </c:pt>
                <c:pt idx="103">
                  <c:v>1.013980756237618</c:v>
                </c:pt>
                <c:pt idx="104">
                  <c:v>1.014390555448869</c:v>
                </c:pt>
                <c:pt idx="105">
                  <c:v>1.00848395468277</c:v>
                </c:pt>
                <c:pt idx="106">
                  <c:v>1.006705693365089</c:v>
                </c:pt>
                <c:pt idx="107">
                  <c:v>1.006705693365089</c:v>
                </c:pt>
                <c:pt idx="108">
                  <c:v>1.007496031728503</c:v>
                </c:pt>
                <c:pt idx="109">
                  <c:v>1.008088785501063</c:v>
                </c:pt>
                <c:pt idx="110">
                  <c:v>1.00669685075854</c:v>
                </c:pt>
                <c:pt idx="111">
                  <c:v>1.006105371818892</c:v>
                </c:pt>
                <c:pt idx="112">
                  <c:v>1.006302531465441</c:v>
                </c:pt>
                <c:pt idx="113">
                  <c:v>1.007091170051639</c:v>
                </c:pt>
                <c:pt idx="114">
                  <c:v>1.007682648991287</c:v>
                </c:pt>
                <c:pt idx="115">
                  <c:v>1.006300383585794</c:v>
                </c:pt>
                <c:pt idx="116">
                  <c:v>1.006103303490343</c:v>
                </c:pt>
                <c:pt idx="117">
                  <c:v>1.006300383585794</c:v>
                </c:pt>
                <c:pt idx="118">
                  <c:v>1.0070887039676</c:v>
                </c:pt>
                <c:pt idx="119">
                  <c:v>1.007679944253954</c:v>
                </c:pt>
                <c:pt idx="120">
                  <c:v>1.005707509527467</c:v>
                </c:pt>
                <c:pt idx="121">
                  <c:v>1.005707509527467</c:v>
                </c:pt>
                <c:pt idx="122">
                  <c:v>1.006101440145114</c:v>
                </c:pt>
                <c:pt idx="123">
                  <c:v>1.006889301380407</c:v>
                </c:pt>
                <c:pt idx="124">
                  <c:v>1.007480197306877</c:v>
                </c:pt>
                <c:pt idx="125">
                  <c:v>1.019103246378261</c:v>
                </c:pt>
                <c:pt idx="126">
                  <c:v>1.013570957026367</c:v>
                </c:pt>
                <c:pt idx="127">
                  <c:v>1.013570957026367</c:v>
                </c:pt>
                <c:pt idx="128">
                  <c:v>1.013570957026367</c:v>
                </c:pt>
                <c:pt idx="129">
                  <c:v>1.014185655843244</c:v>
                </c:pt>
                <c:pt idx="130">
                  <c:v>1.008686020447252</c:v>
                </c:pt>
                <c:pt idx="131">
                  <c:v>1.007301690296857</c:v>
                </c:pt>
                <c:pt idx="132">
                  <c:v>1.007105786162489</c:v>
                </c:pt>
                <c:pt idx="133">
                  <c:v>1.007303453030651</c:v>
                </c:pt>
                <c:pt idx="134">
                  <c:v>1.007698918651042</c:v>
                </c:pt>
                <c:pt idx="135">
                  <c:v>1.006698327184414</c:v>
                </c:pt>
                <c:pt idx="136">
                  <c:v>1.006698424521833</c:v>
                </c:pt>
                <c:pt idx="137">
                  <c:v>1.006895590067842</c:v>
                </c:pt>
                <c:pt idx="138">
                  <c:v>1.006895623266043</c:v>
                </c:pt>
                <c:pt idx="139">
                  <c:v>1.007289998021391</c:v>
                </c:pt>
                <c:pt idx="140">
                  <c:v>1.006301484732753</c:v>
                </c:pt>
                <c:pt idx="141">
                  <c:v>1.006695805337657</c:v>
                </c:pt>
                <c:pt idx="142">
                  <c:v>1.006892919921129</c:v>
                </c:pt>
                <c:pt idx="143">
                  <c:v>1.007090052987132</c:v>
                </c:pt>
                <c:pt idx="144">
                  <c:v>1.007287183400211</c:v>
                </c:pt>
                <c:pt idx="145">
                  <c:v>1.005906534590469</c:v>
                </c:pt>
                <c:pt idx="146">
                  <c:v>1.006497718974863</c:v>
                </c:pt>
                <c:pt idx="147">
                  <c:v>1.006694691165168</c:v>
                </c:pt>
                <c:pt idx="148">
                  <c:v>1.006891759285816</c:v>
                </c:pt>
                <c:pt idx="149">
                  <c:v>1.00708878723151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32392"/>
        <c:axId val="2020313688"/>
      </c:lineChart>
      <c:catAx>
        <c:axId val="2102032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0313688"/>
        <c:crosses val="autoZero"/>
        <c:auto val="1"/>
        <c:lblAlgn val="ctr"/>
        <c:lblOffset val="100"/>
        <c:tickLblSkip val="5"/>
        <c:noMultiLvlLbl val="0"/>
      </c:catAx>
      <c:valAx>
        <c:axId val="2020313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20323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6</xdr:row>
      <xdr:rowOff>19050</xdr:rowOff>
    </xdr:from>
    <xdr:to>
      <xdr:col>13</xdr:col>
      <xdr:colOff>323851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tabSelected="1" topLeftCell="K132" workbookViewId="0">
      <selection activeCell="T146" sqref="T146"/>
    </sheetView>
  </sheetViews>
  <sheetFormatPr baseColWidth="10" defaultColWidth="11" defaultRowHeight="15" x14ac:dyDescent="0"/>
  <cols>
    <col min="1" max="1" width="35" customWidth="1"/>
    <col min="2" max="2" width="25.5" customWidth="1"/>
    <col min="3" max="3" width="42" customWidth="1"/>
    <col min="4" max="4" width="24.5" customWidth="1"/>
    <col min="5" max="5" width="19.5" customWidth="1"/>
    <col min="6" max="6" width="23.5" customWidth="1"/>
    <col min="7" max="7" width="19.1640625" customWidth="1"/>
    <col min="8" max="8" width="22.1640625" customWidth="1"/>
    <col min="9" max="9" width="21" customWidth="1"/>
    <col min="10" max="10" width="21.1640625" customWidth="1"/>
    <col min="11" max="11" width="20.33203125" customWidth="1"/>
    <col min="12" max="12" width="20.5" customWidth="1"/>
    <col min="13" max="13" width="20.33203125" customWidth="1"/>
    <col min="14" max="14" width="19" customWidth="1"/>
    <col min="15" max="15" width="18.1640625" customWidth="1"/>
    <col min="17" max="17" width="15.83203125" customWidth="1"/>
    <col min="18" max="18" width="16.6640625" customWidth="1"/>
  </cols>
  <sheetData>
    <row r="1" spans="1:18">
      <c r="A1" t="s">
        <v>3</v>
      </c>
      <c r="B1" t="s">
        <v>0</v>
      </c>
      <c r="C1" t="s">
        <v>4</v>
      </c>
      <c r="D1" t="s">
        <v>1</v>
      </c>
      <c r="E1" t="s">
        <v>2</v>
      </c>
      <c r="F1" t="s">
        <v>9</v>
      </c>
      <c r="G1" t="s">
        <v>13</v>
      </c>
      <c r="H1" t="s">
        <v>14</v>
      </c>
      <c r="I1" t="s">
        <v>15</v>
      </c>
      <c r="J1" t="s">
        <v>16</v>
      </c>
      <c r="K1" t="s">
        <v>19</v>
      </c>
      <c r="L1" t="s">
        <v>20</v>
      </c>
      <c r="M1" t="s">
        <v>17</v>
      </c>
      <c r="N1" t="s">
        <v>18</v>
      </c>
      <c r="O1" t="s">
        <v>21</v>
      </c>
      <c r="P1" t="e">
        <f>(1+5*(M1 * (K1/O1))+40*(N1*(L1/O1)))</f>
        <v>#VALUE!</v>
      </c>
      <c r="Q1" s="5" t="s">
        <v>22</v>
      </c>
      <c r="R1" t="s">
        <v>23</v>
      </c>
    </row>
    <row r="2" spans="1:18">
      <c r="A2">
        <v>1</v>
      </c>
      <c r="B2">
        <v>2048</v>
      </c>
      <c r="C2">
        <v>1</v>
      </c>
      <c r="D2">
        <v>16384</v>
      </c>
      <c r="E2">
        <v>64</v>
      </c>
      <c r="F2" t="s">
        <v>10</v>
      </c>
      <c r="G2">
        <v>212857699</v>
      </c>
      <c r="H2">
        <v>27955841</v>
      </c>
      <c r="I2">
        <v>930808</v>
      </c>
      <c r="J2">
        <v>111801</v>
      </c>
      <c r="K2">
        <v>213788507</v>
      </c>
      <c r="L2">
        <v>28067642</v>
      </c>
      <c r="M2">
        <v>4.4000000000000003E-3</v>
      </c>
      <c r="N2">
        <v>4.0000000000000001E-3</v>
      </c>
      <c r="O2">
        <v>545812705</v>
      </c>
      <c r="P2">
        <f t="shared" ref="P2:P65" si="0">(1+5*(M2 * (K2/O2))+40*(N2*(L2/O2)))</f>
        <v>1.0168449172944776</v>
      </c>
      <c r="Q2" s="5">
        <f>(35+25+1.25+1.25+2.85+3.75+3.25)-2.5</f>
        <v>69.849999999999994</v>
      </c>
      <c r="R2">
        <f>(Q2*P2)</f>
        <v>71.026617473019257</v>
      </c>
    </row>
    <row r="3" spans="1:18">
      <c r="A3">
        <v>1</v>
      </c>
      <c r="B3">
        <v>2048</v>
      </c>
      <c r="C3">
        <v>2</v>
      </c>
      <c r="D3">
        <v>8192</v>
      </c>
      <c r="E3">
        <v>64</v>
      </c>
      <c r="F3" t="s">
        <v>10</v>
      </c>
      <c r="G3">
        <v>212857699</v>
      </c>
      <c r="H3">
        <v>28028051</v>
      </c>
      <c r="I3">
        <v>930808</v>
      </c>
      <c r="J3">
        <v>39591</v>
      </c>
      <c r="K3">
        <v>213788507</v>
      </c>
      <c r="L3">
        <v>28067642</v>
      </c>
      <c r="M3">
        <v>4.4000000000000003E-3</v>
      </c>
      <c r="N3">
        <v>1.4E-3</v>
      </c>
      <c r="O3">
        <v>545812705</v>
      </c>
      <c r="P3">
        <f t="shared" si="0"/>
        <v>1.0114968652222927</v>
      </c>
      <c r="Q3" s="5">
        <f>(35+25+1.25+2.5+2.85+3.75+3.25)-2.5</f>
        <v>71.099999999999994</v>
      </c>
      <c r="R3">
        <f t="shared" ref="R3:R66" si="1">(Q3*P3)</f>
        <v>71.917427117304996</v>
      </c>
    </row>
    <row r="4" spans="1:18">
      <c r="A4">
        <v>1</v>
      </c>
      <c r="B4">
        <v>2048</v>
      </c>
      <c r="C4">
        <v>4</v>
      </c>
      <c r="D4">
        <v>4096</v>
      </c>
      <c r="E4">
        <v>64</v>
      </c>
      <c r="F4" t="s">
        <v>10</v>
      </c>
      <c r="G4">
        <v>212857699</v>
      </c>
      <c r="H4">
        <v>28028981</v>
      </c>
      <c r="I4">
        <v>930808</v>
      </c>
      <c r="J4">
        <v>38661</v>
      </c>
      <c r="K4">
        <v>213788507</v>
      </c>
      <c r="L4">
        <v>28067642</v>
      </c>
      <c r="M4">
        <v>4.4000000000000003E-3</v>
      </c>
      <c r="N4">
        <v>1.4E-3</v>
      </c>
      <c r="O4">
        <v>545812705</v>
      </c>
      <c r="P4">
        <f t="shared" si="0"/>
        <v>1.0114968652222927</v>
      </c>
      <c r="Q4" s="5">
        <f>(35+25+1.25+5+2.85+3.75+3.25)-2.5</f>
        <v>73.599999999999994</v>
      </c>
      <c r="R4">
        <f t="shared" si="1"/>
        <v>74.446169280360735</v>
      </c>
    </row>
    <row r="5" spans="1:18">
      <c r="A5">
        <v>1</v>
      </c>
      <c r="B5">
        <v>2048</v>
      </c>
      <c r="C5">
        <v>8</v>
      </c>
      <c r="D5">
        <v>2048</v>
      </c>
      <c r="E5">
        <v>64</v>
      </c>
      <c r="F5" t="s">
        <v>10</v>
      </c>
      <c r="G5">
        <v>212857699</v>
      </c>
      <c r="H5">
        <v>28023633</v>
      </c>
      <c r="I5">
        <v>930808</v>
      </c>
      <c r="J5">
        <v>44009</v>
      </c>
      <c r="K5">
        <v>213788507</v>
      </c>
      <c r="L5">
        <v>28067642</v>
      </c>
      <c r="M5">
        <v>4.4000000000000003E-3</v>
      </c>
      <c r="N5">
        <v>1.6000000000000001E-3</v>
      </c>
      <c r="O5">
        <v>545812705</v>
      </c>
      <c r="P5">
        <f t="shared" si="0"/>
        <v>1.01190825384323</v>
      </c>
      <c r="Q5" s="5">
        <f>(35+25+1.25+10+2.85+3.75+3.25)-2.5</f>
        <v>78.599999999999994</v>
      </c>
      <c r="R5">
        <f t="shared" si="1"/>
        <v>79.53598875207787</v>
      </c>
    </row>
    <row r="6" spans="1:18">
      <c r="A6">
        <v>1</v>
      </c>
      <c r="B6">
        <v>2048</v>
      </c>
      <c r="C6" s="1" t="s">
        <v>6</v>
      </c>
      <c r="D6">
        <v>1</v>
      </c>
      <c r="E6">
        <v>64</v>
      </c>
      <c r="F6" t="s">
        <v>10</v>
      </c>
      <c r="G6">
        <v>212857699</v>
      </c>
      <c r="H6">
        <v>28020472</v>
      </c>
      <c r="I6">
        <v>930808</v>
      </c>
      <c r="J6">
        <v>47170</v>
      </c>
      <c r="K6">
        <v>213788507</v>
      </c>
      <c r="L6">
        <v>28067642</v>
      </c>
      <c r="M6">
        <v>4.4000000000000003E-3</v>
      </c>
      <c r="N6">
        <v>1.6999999999999999E-3</v>
      </c>
      <c r="O6">
        <v>545812705</v>
      </c>
      <c r="P6">
        <f t="shared" si="0"/>
        <v>1.0121139481536987</v>
      </c>
      <c r="Q6" s="5">
        <f>(35+25+1.25+20+2.85+3.75+3.25)-2.5</f>
        <v>88.6</v>
      </c>
      <c r="R6">
        <f t="shared" si="1"/>
        <v>89.673295806417698</v>
      </c>
    </row>
    <row r="7" spans="1:18">
      <c r="A7">
        <v>2</v>
      </c>
      <c r="B7">
        <v>1024</v>
      </c>
      <c r="C7">
        <v>1</v>
      </c>
      <c r="D7">
        <v>16384</v>
      </c>
      <c r="E7">
        <v>64</v>
      </c>
      <c r="F7" t="s">
        <v>10</v>
      </c>
      <c r="G7">
        <v>213684937</v>
      </c>
      <c r="H7">
        <v>26821094</v>
      </c>
      <c r="I7">
        <v>103570</v>
      </c>
      <c r="J7">
        <v>64123</v>
      </c>
      <c r="K7">
        <v>213788507</v>
      </c>
      <c r="L7">
        <v>26885217</v>
      </c>
      <c r="M7">
        <v>5.0000000000000001E-4</v>
      </c>
      <c r="N7">
        <v>2.3999999999999998E-3</v>
      </c>
      <c r="O7">
        <v>545812705</v>
      </c>
      <c r="P7">
        <f t="shared" si="0"/>
        <v>1.0057079142184864</v>
      </c>
      <c r="Q7" s="5">
        <f>(35+25+2.5+1.25+2.85+3.75+3.25)-2.5</f>
        <v>71.099999999999994</v>
      </c>
      <c r="R7">
        <f t="shared" si="1"/>
        <v>71.505832700934377</v>
      </c>
    </row>
    <row r="8" spans="1:18">
      <c r="A8">
        <v>2</v>
      </c>
      <c r="B8">
        <v>1024</v>
      </c>
      <c r="C8">
        <v>2</v>
      </c>
      <c r="D8">
        <v>8192</v>
      </c>
      <c r="E8">
        <v>64</v>
      </c>
      <c r="F8" t="s">
        <v>10</v>
      </c>
      <c r="G8">
        <v>213684937</v>
      </c>
      <c r="H8">
        <v>26846071</v>
      </c>
      <c r="I8">
        <v>103570</v>
      </c>
      <c r="J8">
        <v>39146</v>
      </c>
      <c r="K8">
        <v>213788507</v>
      </c>
      <c r="L8">
        <v>26885217</v>
      </c>
      <c r="M8">
        <v>5.0000000000000001E-4</v>
      </c>
      <c r="N8">
        <v>1.5E-3</v>
      </c>
      <c r="O8">
        <v>545812705</v>
      </c>
      <c r="P8">
        <f t="shared" si="0"/>
        <v>1.0039346542647811</v>
      </c>
      <c r="Q8" s="5">
        <f>(35+25+2.5+2.5+2.85+3.75+3.25)-2.5</f>
        <v>72.349999999999994</v>
      </c>
      <c r="R8">
        <f t="shared" si="1"/>
        <v>72.634672236056915</v>
      </c>
    </row>
    <row r="9" spans="1:18">
      <c r="A9">
        <v>2</v>
      </c>
      <c r="B9">
        <v>1024</v>
      </c>
      <c r="C9">
        <v>4</v>
      </c>
      <c r="D9">
        <v>4096</v>
      </c>
      <c r="E9">
        <v>64</v>
      </c>
      <c r="F9" t="s">
        <v>10</v>
      </c>
      <c r="G9">
        <v>213684937</v>
      </c>
      <c r="H9">
        <v>26846555</v>
      </c>
      <c r="I9">
        <v>103570</v>
      </c>
      <c r="J9">
        <v>38662</v>
      </c>
      <c r="K9">
        <v>213788507</v>
      </c>
      <c r="L9">
        <v>26885217</v>
      </c>
      <c r="M9">
        <v>5.0000000000000001E-4</v>
      </c>
      <c r="N9">
        <v>1.4E-3</v>
      </c>
      <c r="O9">
        <v>545812705</v>
      </c>
      <c r="P9">
        <f t="shared" si="0"/>
        <v>1.0037376253810362</v>
      </c>
      <c r="Q9" s="5">
        <f>(35+25+2.5+5+2.85+3.75+3.25)-2.5</f>
        <v>74.849999999999994</v>
      </c>
      <c r="R9">
        <f t="shared" si="1"/>
        <v>75.129761259770547</v>
      </c>
    </row>
    <row r="10" spans="1:18">
      <c r="A10">
        <v>2</v>
      </c>
      <c r="B10">
        <v>1024</v>
      </c>
      <c r="C10">
        <v>8</v>
      </c>
      <c r="D10">
        <v>2048</v>
      </c>
      <c r="E10">
        <v>64</v>
      </c>
      <c r="F10" t="s">
        <v>10</v>
      </c>
      <c r="G10">
        <v>213684937</v>
      </c>
      <c r="H10">
        <v>26841207</v>
      </c>
      <c r="I10">
        <v>103570</v>
      </c>
      <c r="J10">
        <v>44010</v>
      </c>
      <c r="K10">
        <v>213788507</v>
      </c>
      <c r="L10">
        <v>26885217</v>
      </c>
      <c r="M10">
        <v>5.0000000000000001E-4</v>
      </c>
      <c r="N10">
        <v>1.6000000000000001E-3</v>
      </c>
      <c r="O10">
        <v>545812705</v>
      </c>
      <c r="P10">
        <f t="shared" si="0"/>
        <v>1.0041316831485263</v>
      </c>
      <c r="Q10" s="5">
        <f>(35+25+2.5+10+2.85+3.75+3.25)-2.5</f>
        <v>79.849999999999994</v>
      </c>
      <c r="R10">
        <f t="shared" si="1"/>
        <v>80.179914899409823</v>
      </c>
    </row>
    <row r="11" spans="1:18">
      <c r="A11">
        <v>2</v>
      </c>
      <c r="B11">
        <v>1024</v>
      </c>
      <c r="C11" s="1" t="s">
        <v>6</v>
      </c>
      <c r="D11">
        <v>1</v>
      </c>
      <c r="E11">
        <v>64</v>
      </c>
      <c r="F11" t="s">
        <v>10</v>
      </c>
      <c r="G11">
        <v>213684937</v>
      </c>
      <c r="H11">
        <v>26838047</v>
      </c>
      <c r="I11">
        <v>103570</v>
      </c>
      <c r="J11">
        <v>47170</v>
      </c>
      <c r="K11">
        <v>213788507</v>
      </c>
      <c r="L11">
        <v>26885217</v>
      </c>
      <c r="M11">
        <v>5.0000000000000001E-4</v>
      </c>
      <c r="N11">
        <v>1.8E-3</v>
      </c>
      <c r="O11">
        <v>545812705</v>
      </c>
      <c r="P11">
        <f t="shared" si="0"/>
        <v>1.0045257409160162</v>
      </c>
      <c r="Q11" s="5">
        <f>(35+25+2.5+20+2.85+3.75+3.25)-2.5</f>
        <v>89.85</v>
      </c>
      <c r="R11">
        <f t="shared" si="1"/>
        <v>90.256637821304054</v>
      </c>
    </row>
    <row r="12" spans="1:18">
      <c r="A12">
        <v>4</v>
      </c>
      <c r="B12">
        <v>512</v>
      </c>
      <c r="C12">
        <v>1</v>
      </c>
      <c r="D12">
        <v>16384</v>
      </c>
      <c r="E12">
        <v>64</v>
      </c>
      <c r="F12" t="s">
        <v>10</v>
      </c>
      <c r="G12">
        <v>213714447</v>
      </c>
      <c r="H12">
        <v>26787854</v>
      </c>
      <c r="I12">
        <v>74060</v>
      </c>
      <c r="J12">
        <v>51023</v>
      </c>
      <c r="K12">
        <v>213788507</v>
      </c>
      <c r="L12">
        <v>26838877</v>
      </c>
      <c r="M12">
        <v>2.9999999999999997E-4</v>
      </c>
      <c r="N12">
        <v>1.9E-3</v>
      </c>
      <c r="O12">
        <v>545812705</v>
      </c>
      <c r="P12">
        <f t="shared" si="0"/>
        <v>1.0043246289265104</v>
      </c>
      <c r="Q12" s="5">
        <f>(35+25+5+1.25+2.85+3.75+3.25)-2.5</f>
        <v>73.599999999999994</v>
      </c>
      <c r="R12">
        <f t="shared" si="1"/>
        <v>73.918292688991158</v>
      </c>
    </row>
    <row r="13" spans="1:18">
      <c r="A13">
        <v>4</v>
      </c>
      <c r="B13">
        <v>512</v>
      </c>
      <c r="C13">
        <v>2</v>
      </c>
      <c r="D13">
        <v>8192</v>
      </c>
      <c r="E13">
        <v>64</v>
      </c>
      <c r="F13" t="s">
        <v>10</v>
      </c>
      <c r="G13">
        <v>213714447</v>
      </c>
      <c r="H13">
        <v>26800766</v>
      </c>
      <c r="I13">
        <v>74060</v>
      </c>
      <c r="J13">
        <v>38111</v>
      </c>
      <c r="K13">
        <v>213788507</v>
      </c>
      <c r="L13">
        <v>26838877</v>
      </c>
      <c r="M13">
        <v>2.9999999999999997E-4</v>
      </c>
      <c r="N13">
        <v>1.4E-3</v>
      </c>
      <c r="O13">
        <v>545812705</v>
      </c>
      <c r="P13">
        <f t="shared" si="0"/>
        <v>1.003341182526156</v>
      </c>
      <c r="Q13" s="5">
        <f>(35+25+5+2.5+2.85+3.75+3.25)-2.5</f>
        <v>74.849999999999994</v>
      </c>
      <c r="R13">
        <f t="shared" si="1"/>
        <v>75.100087512082766</v>
      </c>
    </row>
    <row r="14" spans="1:18">
      <c r="A14">
        <v>4</v>
      </c>
      <c r="B14">
        <v>512</v>
      </c>
      <c r="C14">
        <v>4</v>
      </c>
      <c r="D14">
        <v>4096</v>
      </c>
      <c r="E14">
        <v>64</v>
      </c>
      <c r="F14" t="s">
        <v>10</v>
      </c>
      <c r="G14">
        <v>213714447</v>
      </c>
      <c r="H14">
        <v>26800215</v>
      </c>
      <c r="I14">
        <v>74060</v>
      </c>
      <c r="J14">
        <v>38662</v>
      </c>
      <c r="K14">
        <v>213788507</v>
      </c>
      <c r="L14">
        <v>26838877</v>
      </c>
      <c r="M14">
        <v>2.9999999999999997E-4</v>
      </c>
      <c r="N14">
        <v>1.4E-3</v>
      </c>
      <c r="O14">
        <v>545812705</v>
      </c>
      <c r="P14">
        <f t="shared" si="0"/>
        <v>1.003341182526156</v>
      </c>
      <c r="Q14" s="5">
        <f>(35+25+5+5+2.85+3.75+3.25)-2.5</f>
        <v>77.349999999999994</v>
      </c>
      <c r="R14">
        <f t="shared" si="1"/>
        <v>77.608440468398157</v>
      </c>
    </row>
    <row r="15" spans="1:18">
      <c r="A15">
        <v>4</v>
      </c>
      <c r="B15">
        <v>512</v>
      </c>
      <c r="C15">
        <v>8</v>
      </c>
      <c r="D15">
        <v>2048</v>
      </c>
      <c r="E15">
        <v>64</v>
      </c>
      <c r="F15" t="s">
        <v>10</v>
      </c>
      <c r="G15">
        <v>213714447</v>
      </c>
      <c r="H15">
        <v>26794867</v>
      </c>
      <c r="I15">
        <v>74060</v>
      </c>
      <c r="J15">
        <v>44010</v>
      </c>
      <c r="K15">
        <v>213788507</v>
      </c>
      <c r="L15">
        <v>26838877</v>
      </c>
      <c r="M15">
        <v>2.9999999999999997E-4</v>
      </c>
      <c r="N15">
        <v>1.6000000000000001E-3</v>
      </c>
      <c r="O15">
        <v>545812705</v>
      </c>
      <c r="P15">
        <f t="shared" si="0"/>
        <v>1.0037345610862978</v>
      </c>
      <c r="Q15" s="5">
        <f>(35+25+5+10+2.85+3.75+3.25)-2.5</f>
        <v>82.35</v>
      </c>
      <c r="R15">
        <f t="shared" si="1"/>
        <v>82.657541105456616</v>
      </c>
    </row>
    <row r="16" spans="1:18">
      <c r="A16">
        <v>4</v>
      </c>
      <c r="B16">
        <v>512</v>
      </c>
      <c r="C16" s="1" t="s">
        <v>6</v>
      </c>
      <c r="D16">
        <v>1</v>
      </c>
      <c r="E16">
        <v>64</v>
      </c>
      <c r="F16" t="s">
        <v>10</v>
      </c>
      <c r="G16">
        <v>213714447</v>
      </c>
      <c r="H16">
        <v>26791707</v>
      </c>
      <c r="I16">
        <v>74060</v>
      </c>
      <c r="J16">
        <v>47170</v>
      </c>
      <c r="K16">
        <v>213788507</v>
      </c>
      <c r="L16">
        <v>26838877</v>
      </c>
      <c r="M16">
        <v>2.9999999999999997E-4</v>
      </c>
      <c r="N16">
        <v>1.8E-3</v>
      </c>
      <c r="O16">
        <v>545812705</v>
      </c>
      <c r="P16">
        <f t="shared" si="0"/>
        <v>1.0041279396464395</v>
      </c>
      <c r="Q16" s="5">
        <f>(35+25+5+20+2.85+3.75+3.25)-2.5</f>
        <v>92.35</v>
      </c>
      <c r="R16">
        <f t="shared" si="1"/>
        <v>92.731215226348681</v>
      </c>
    </row>
    <row r="17" spans="1:18">
      <c r="A17">
        <v>8</v>
      </c>
      <c r="B17">
        <v>256</v>
      </c>
      <c r="C17">
        <v>1</v>
      </c>
      <c r="D17">
        <v>16384</v>
      </c>
      <c r="E17">
        <v>64</v>
      </c>
      <c r="F17" t="s">
        <v>10</v>
      </c>
      <c r="G17">
        <v>213721917</v>
      </c>
      <c r="H17">
        <v>26785377</v>
      </c>
      <c r="I17">
        <v>66590</v>
      </c>
      <c r="J17">
        <v>44600</v>
      </c>
      <c r="K17">
        <v>213788507</v>
      </c>
      <c r="L17">
        <v>26829977</v>
      </c>
      <c r="M17">
        <v>2.9999999999999997E-4</v>
      </c>
      <c r="N17">
        <v>1.6999999999999999E-3</v>
      </c>
      <c r="O17">
        <v>545812705</v>
      </c>
      <c r="P17">
        <f t="shared" si="0"/>
        <v>1.0039301415611055</v>
      </c>
      <c r="Q17" s="5">
        <f>(35+25+10+1.25+2.85+3.75+3.25)-2.5</f>
        <v>78.599999999999994</v>
      </c>
      <c r="R17">
        <f t="shared" si="1"/>
        <v>78.908909126702881</v>
      </c>
    </row>
    <row r="18" spans="1:18">
      <c r="A18">
        <v>8</v>
      </c>
      <c r="B18">
        <v>256</v>
      </c>
      <c r="C18">
        <v>2</v>
      </c>
      <c r="D18">
        <v>8192</v>
      </c>
      <c r="E18">
        <v>64</v>
      </c>
      <c r="F18" t="s">
        <v>10</v>
      </c>
      <c r="G18">
        <v>213721917</v>
      </c>
      <c r="H18">
        <v>26792530</v>
      </c>
      <c r="I18">
        <v>66590</v>
      </c>
      <c r="J18">
        <v>37447</v>
      </c>
      <c r="K18">
        <v>213788507</v>
      </c>
      <c r="L18">
        <v>26829977</v>
      </c>
      <c r="M18">
        <v>2.9999999999999997E-4</v>
      </c>
      <c r="N18">
        <v>1.4E-3</v>
      </c>
      <c r="O18">
        <v>545812705</v>
      </c>
      <c r="P18">
        <f>(1+5*(M18 * (K18/O18))+40*(N18*(L18/O18)))</f>
        <v>1.0033402693924098</v>
      </c>
      <c r="Q18" s="5">
        <f>(35+25+10+2.5+2.85+3.75+3.25)-2.5</f>
        <v>79.849999999999994</v>
      </c>
      <c r="R18">
        <f t="shared" si="1"/>
        <v>80.116720510983924</v>
      </c>
    </row>
    <row r="19" spans="1:18">
      <c r="A19">
        <v>8</v>
      </c>
      <c r="B19">
        <v>256</v>
      </c>
      <c r="C19">
        <v>4</v>
      </c>
      <c r="D19">
        <v>4096</v>
      </c>
      <c r="E19">
        <v>64</v>
      </c>
      <c r="F19" t="s">
        <v>10</v>
      </c>
      <c r="G19">
        <v>213721917</v>
      </c>
      <c r="H19">
        <v>26791314</v>
      </c>
      <c r="I19">
        <v>66590</v>
      </c>
      <c r="J19">
        <v>38663</v>
      </c>
      <c r="K19">
        <v>213788507</v>
      </c>
      <c r="L19">
        <v>26829977</v>
      </c>
      <c r="M19">
        <v>2.9999999999999997E-4</v>
      </c>
      <c r="N19">
        <v>1.4E-3</v>
      </c>
      <c r="O19">
        <v>545812705</v>
      </c>
      <c r="P19">
        <f t="shared" si="0"/>
        <v>1.0033402693924098</v>
      </c>
      <c r="Q19" s="5">
        <f>(35+25+10+5+2.85+3.75+3.25)-2.5</f>
        <v>82.35</v>
      </c>
      <c r="R19">
        <f t="shared" si="1"/>
        <v>82.625071184464943</v>
      </c>
    </row>
    <row r="20" spans="1:18">
      <c r="A20">
        <v>8</v>
      </c>
      <c r="B20">
        <v>256</v>
      </c>
      <c r="C20">
        <v>8</v>
      </c>
      <c r="D20">
        <v>2048</v>
      </c>
      <c r="E20">
        <v>64</v>
      </c>
      <c r="F20" t="s">
        <v>10</v>
      </c>
      <c r="G20">
        <v>213721917</v>
      </c>
      <c r="H20">
        <v>26785967</v>
      </c>
      <c r="I20">
        <v>66590</v>
      </c>
      <c r="J20">
        <v>44010</v>
      </c>
      <c r="K20">
        <v>213788507</v>
      </c>
      <c r="L20">
        <v>26829977</v>
      </c>
      <c r="M20">
        <v>2.9999999999999997E-4</v>
      </c>
      <c r="N20">
        <v>1.6000000000000001E-3</v>
      </c>
      <c r="O20">
        <v>545812705</v>
      </c>
      <c r="P20">
        <f t="shared" si="0"/>
        <v>1.0037335175048736</v>
      </c>
      <c r="Q20" s="5">
        <f>(35+25+10+10+2.85+3.75+3.25)-2.5</f>
        <v>87.35</v>
      </c>
      <c r="R20">
        <f t="shared" si="1"/>
        <v>87.676122754050709</v>
      </c>
    </row>
    <row r="21" spans="1:18">
      <c r="A21">
        <v>8</v>
      </c>
      <c r="B21">
        <v>256</v>
      </c>
      <c r="C21" s="1" t="s">
        <v>6</v>
      </c>
      <c r="D21">
        <v>1</v>
      </c>
      <c r="E21">
        <v>64</v>
      </c>
      <c r="F21" t="s">
        <v>10</v>
      </c>
      <c r="G21">
        <v>213721917</v>
      </c>
      <c r="H21">
        <v>26782807</v>
      </c>
      <c r="I21">
        <v>66590</v>
      </c>
      <c r="J21">
        <v>47170</v>
      </c>
      <c r="K21">
        <v>213788507</v>
      </c>
      <c r="L21">
        <v>26829977</v>
      </c>
      <c r="M21">
        <v>2.9999999999999997E-4</v>
      </c>
      <c r="N21">
        <v>1.8E-3</v>
      </c>
      <c r="O21">
        <v>545812705</v>
      </c>
      <c r="P21">
        <f t="shared" si="0"/>
        <v>1.0041267656173374</v>
      </c>
      <c r="Q21" s="5">
        <f>(35+25+10+20+2.85+3.75+3.25)-2.5</f>
        <v>97.35</v>
      </c>
      <c r="R21">
        <f t="shared" si="1"/>
        <v>97.751740632847785</v>
      </c>
    </row>
    <row r="22" spans="1:18">
      <c r="A22" s="1" t="s">
        <v>5</v>
      </c>
      <c r="B22">
        <v>1</v>
      </c>
      <c r="C22">
        <v>1</v>
      </c>
      <c r="D22">
        <v>16384</v>
      </c>
      <c r="E22">
        <v>64</v>
      </c>
      <c r="F22" t="s">
        <v>10</v>
      </c>
      <c r="G22">
        <v>213742128</v>
      </c>
      <c r="H22">
        <v>26765549</v>
      </c>
      <c r="I22">
        <v>46379</v>
      </c>
      <c r="J22">
        <v>37234</v>
      </c>
      <c r="K22">
        <v>213788507</v>
      </c>
      <c r="L22">
        <v>26802783</v>
      </c>
      <c r="M22">
        <v>2.0000000000000001E-4</v>
      </c>
      <c r="N22">
        <v>1.4E-3</v>
      </c>
      <c r="O22">
        <v>545812705</v>
      </c>
      <c r="P22">
        <f t="shared" si="0"/>
        <v>1.0031416351053974</v>
      </c>
      <c r="Q22" s="5">
        <f>(35+25+20+1.25+2.85+3.75+3.25)-2.5</f>
        <v>88.6</v>
      </c>
      <c r="R22">
        <f t="shared" si="1"/>
        <v>88.878348870338215</v>
      </c>
    </row>
    <row r="23" spans="1:18">
      <c r="A23" s="2" t="s">
        <v>5</v>
      </c>
      <c r="B23">
        <v>1</v>
      </c>
      <c r="C23">
        <v>2</v>
      </c>
      <c r="D23">
        <v>8192</v>
      </c>
      <c r="E23">
        <v>64</v>
      </c>
      <c r="F23" t="s">
        <v>10</v>
      </c>
      <c r="G23">
        <v>213742128</v>
      </c>
      <c r="H23">
        <v>26766704</v>
      </c>
      <c r="I23">
        <v>46379</v>
      </c>
      <c r="J23">
        <v>36079</v>
      </c>
      <c r="K23">
        <v>213788507</v>
      </c>
      <c r="L23">
        <v>26802783</v>
      </c>
      <c r="M23">
        <v>2.0000000000000001E-4</v>
      </c>
      <c r="N23">
        <v>1.2999999999999999E-3</v>
      </c>
      <c r="O23">
        <v>545812705</v>
      </c>
      <c r="P23">
        <f t="shared" si="0"/>
        <v>1.0029452103409722</v>
      </c>
      <c r="Q23" s="5">
        <f>(35+25+20+2.5+2.85+3.75+3.25)-2.5</f>
        <v>89.85</v>
      </c>
      <c r="R23">
        <f t="shared" si="1"/>
        <v>90.114627149136339</v>
      </c>
    </row>
    <row r="24" spans="1:18">
      <c r="A24" s="2" t="s">
        <v>5</v>
      </c>
      <c r="B24">
        <v>1</v>
      </c>
      <c r="C24">
        <v>4</v>
      </c>
      <c r="D24">
        <v>4096</v>
      </c>
      <c r="E24">
        <v>64</v>
      </c>
      <c r="F24" t="s">
        <v>10</v>
      </c>
      <c r="G24">
        <v>213742128</v>
      </c>
      <c r="H24">
        <v>26764121</v>
      </c>
      <c r="I24">
        <v>46379</v>
      </c>
      <c r="J24">
        <v>38662</v>
      </c>
      <c r="K24">
        <v>213788507</v>
      </c>
      <c r="L24">
        <v>26802783</v>
      </c>
      <c r="M24">
        <v>2.0000000000000001E-4</v>
      </c>
      <c r="N24">
        <v>1.4E-3</v>
      </c>
      <c r="O24">
        <v>545812705</v>
      </c>
      <c r="P24">
        <f t="shared" si="0"/>
        <v>1.0031416351053974</v>
      </c>
      <c r="Q24" s="5">
        <f>(35+25+20+5+2.85+3.75+3.25)-2.5</f>
        <v>92.35</v>
      </c>
      <c r="R24">
        <f t="shared" si="1"/>
        <v>92.640130001983451</v>
      </c>
    </row>
    <row r="25" spans="1:18">
      <c r="A25" s="2" t="s">
        <v>5</v>
      </c>
      <c r="B25">
        <v>1</v>
      </c>
      <c r="C25">
        <v>8</v>
      </c>
      <c r="D25">
        <v>2048</v>
      </c>
      <c r="E25">
        <v>64</v>
      </c>
      <c r="F25" t="s">
        <v>10</v>
      </c>
      <c r="G25">
        <v>213742128</v>
      </c>
      <c r="H25">
        <v>26758773</v>
      </c>
      <c r="I25">
        <v>46379</v>
      </c>
      <c r="J25">
        <v>44010</v>
      </c>
      <c r="K25">
        <v>213788507</v>
      </c>
      <c r="L25">
        <v>26802783</v>
      </c>
      <c r="M25">
        <v>2.0000000000000001E-4</v>
      </c>
      <c r="N25">
        <v>1.6000000000000001E-3</v>
      </c>
      <c r="O25">
        <v>545812705</v>
      </c>
      <c r="P25">
        <f t="shared" si="0"/>
        <v>1.0035344846342482</v>
      </c>
      <c r="Q25" s="5">
        <f>(35+25+20+10+2.85+3.75+3.25)-2.5</f>
        <v>97.35</v>
      </c>
      <c r="R25">
        <f t="shared" si="1"/>
        <v>97.694082079144053</v>
      </c>
    </row>
    <row r="26" spans="1:18">
      <c r="A26" s="2" t="s">
        <v>5</v>
      </c>
      <c r="B26">
        <v>1</v>
      </c>
      <c r="C26" s="1" t="s">
        <v>6</v>
      </c>
      <c r="D26">
        <v>1</v>
      </c>
      <c r="E26">
        <v>64</v>
      </c>
      <c r="F26" t="s">
        <v>10</v>
      </c>
      <c r="G26">
        <v>213742128</v>
      </c>
      <c r="H26">
        <v>26755613</v>
      </c>
      <c r="I26">
        <v>46379</v>
      </c>
      <c r="J26">
        <v>47170</v>
      </c>
      <c r="K26">
        <v>213788507</v>
      </c>
      <c r="L26">
        <v>26802783</v>
      </c>
      <c r="M26">
        <v>2.0000000000000001E-4</v>
      </c>
      <c r="N26">
        <v>1.8E-3</v>
      </c>
      <c r="O26">
        <v>545812705</v>
      </c>
      <c r="P26">
        <f t="shared" si="0"/>
        <v>1.003927334163099</v>
      </c>
      <c r="Q26" s="5">
        <f>(35+25+20+20+2.85+3.75+3.25)-2.5</f>
        <v>107.35</v>
      </c>
      <c r="R26">
        <f t="shared" si="1"/>
        <v>107.77159932240868</v>
      </c>
    </row>
    <row r="27" spans="1:18">
      <c r="A27">
        <v>1</v>
      </c>
      <c r="B27">
        <v>4096</v>
      </c>
      <c r="C27">
        <v>1</v>
      </c>
      <c r="D27">
        <v>32768</v>
      </c>
      <c r="E27">
        <v>32</v>
      </c>
      <c r="F27" t="s">
        <v>10</v>
      </c>
      <c r="G27">
        <v>212857699</v>
      </c>
      <c r="H27">
        <v>27955841</v>
      </c>
      <c r="I27">
        <v>930808</v>
      </c>
      <c r="J27">
        <v>111801</v>
      </c>
      <c r="K27">
        <v>213788507</v>
      </c>
      <c r="L27">
        <v>28067642</v>
      </c>
      <c r="M27">
        <v>4.4000000000000003E-3</v>
      </c>
      <c r="N27">
        <v>4.0000000000000001E-3</v>
      </c>
      <c r="O27">
        <v>545812705</v>
      </c>
      <c r="P27">
        <f t="shared" si="0"/>
        <v>1.0168449172944776</v>
      </c>
      <c r="Q27" s="5">
        <f>(25+15+1.25+1.25+2.85+3.75+3.25)-2.5</f>
        <v>49.85</v>
      </c>
      <c r="R27">
        <f t="shared" si="1"/>
        <v>50.689719127129706</v>
      </c>
    </row>
    <row r="28" spans="1:18">
      <c r="A28">
        <v>1</v>
      </c>
      <c r="B28">
        <v>4096</v>
      </c>
      <c r="C28">
        <v>2</v>
      </c>
      <c r="D28">
        <v>16384</v>
      </c>
      <c r="E28">
        <v>32</v>
      </c>
      <c r="F28" t="s">
        <v>10</v>
      </c>
      <c r="G28">
        <v>212857699</v>
      </c>
      <c r="H28">
        <v>28027900</v>
      </c>
      <c r="I28">
        <v>930808</v>
      </c>
      <c r="J28">
        <v>39742</v>
      </c>
      <c r="K28">
        <v>213788507</v>
      </c>
      <c r="L28">
        <v>28067642</v>
      </c>
      <c r="M28">
        <v>4.4000000000000003E-3</v>
      </c>
      <c r="N28">
        <v>1.4E-3</v>
      </c>
      <c r="O28">
        <v>545812705</v>
      </c>
      <c r="P28">
        <f t="shared" si="0"/>
        <v>1.0114968652222927</v>
      </c>
      <c r="Q28" s="5">
        <f>(25+15+1.25+2.5+2.85+3.75+3.25)-2.5</f>
        <v>51.1</v>
      </c>
      <c r="R28">
        <f t="shared" si="1"/>
        <v>51.687489812859155</v>
      </c>
    </row>
    <row r="29" spans="1:18">
      <c r="A29">
        <v>1</v>
      </c>
      <c r="B29">
        <v>4096</v>
      </c>
      <c r="C29">
        <v>4</v>
      </c>
      <c r="D29">
        <v>8192</v>
      </c>
      <c r="E29">
        <v>32</v>
      </c>
      <c r="F29" t="s">
        <v>10</v>
      </c>
      <c r="G29">
        <v>212857699</v>
      </c>
      <c r="H29">
        <v>28029074</v>
      </c>
      <c r="I29">
        <v>930808</v>
      </c>
      <c r="J29">
        <v>38568</v>
      </c>
      <c r="K29">
        <v>213788507</v>
      </c>
      <c r="L29">
        <v>28067642</v>
      </c>
      <c r="M29">
        <v>4.4000000000000003E-3</v>
      </c>
      <c r="N29">
        <v>1.4E-3</v>
      </c>
      <c r="O29">
        <v>545812705</v>
      </c>
      <c r="P29">
        <f t="shared" si="0"/>
        <v>1.0114968652222927</v>
      </c>
      <c r="Q29" s="5">
        <f>(25+15+1.25+5+2.85+3.75+3.25)-2.5</f>
        <v>53.6</v>
      </c>
      <c r="R29">
        <f t="shared" si="1"/>
        <v>54.216231975914887</v>
      </c>
    </row>
    <row r="30" spans="1:18">
      <c r="A30">
        <v>1</v>
      </c>
      <c r="B30">
        <v>4096</v>
      </c>
      <c r="C30">
        <v>8</v>
      </c>
      <c r="D30">
        <v>4096</v>
      </c>
      <c r="E30">
        <v>32</v>
      </c>
      <c r="F30" t="s">
        <v>10</v>
      </c>
      <c r="G30">
        <v>212857699</v>
      </c>
      <c r="H30">
        <v>28023982</v>
      </c>
      <c r="I30">
        <v>930808</v>
      </c>
      <c r="J30">
        <v>43660</v>
      </c>
      <c r="K30">
        <v>213788507</v>
      </c>
      <c r="L30">
        <v>28067642</v>
      </c>
      <c r="M30">
        <v>4.4000000000000003E-3</v>
      </c>
      <c r="N30">
        <v>1.6000000000000001E-3</v>
      </c>
      <c r="O30">
        <v>545812705</v>
      </c>
      <c r="P30">
        <f t="shared" si="0"/>
        <v>1.01190825384323</v>
      </c>
      <c r="Q30" s="5">
        <f>(25+15+1.25+10+2.85+3.75+3.25)-2.5</f>
        <v>58.6</v>
      </c>
      <c r="R30">
        <f t="shared" si="1"/>
        <v>59.29782367521328</v>
      </c>
    </row>
    <row r="31" spans="1:18">
      <c r="A31">
        <v>1</v>
      </c>
      <c r="B31">
        <v>4096</v>
      </c>
      <c r="C31" s="1" t="s">
        <v>8</v>
      </c>
      <c r="D31">
        <v>1</v>
      </c>
      <c r="E31">
        <v>32</v>
      </c>
      <c r="F31" t="s">
        <v>10</v>
      </c>
      <c r="G31">
        <v>212857699</v>
      </c>
      <c r="H31">
        <v>28021222</v>
      </c>
      <c r="I31">
        <v>930808</v>
      </c>
      <c r="J31">
        <v>46420</v>
      </c>
      <c r="K31">
        <v>213788507</v>
      </c>
      <c r="L31">
        <v>28067642</v>
      </c>
      <c r="M31">
        <v>4.4000000000000003E-3</v>
      </c>
      <c r="N31">
        <v>1.6999999999999999E-3</v>
      </c>
      <c r="O31">
        <v>545812705</v>
      </c>
      <c r="P31">
        <f t="shared" si="0"/>
        <v>1.0121139481536987</v>
      </c>
      <c r="Q31" s="5">
        <f>(25+15+1.25+20+2.85+3.75+3.25)-2.5</f>
        <v>68.599999999999994</v>
      </c>
      <c r="R31">
        <f t="shared" si="1"/>
        <v>69.431016843343727</v>
      </c>
    </row>
    <row r="32" spans="1:18">
      <c r="A32">
        <v>2</v>
      </c>
      <c r="B32">
        <v>2048</v>
      </c>
      <c r="C32" s="3">
        <v>1</v>
      </c>
      <c r="D32">
        <v>32768</v>
      </c>
      <c r="E32">
        <v>32</v>
      </c>
      <c r="F32" t="s">
        <v>10</v>
      </c>
      <c r="G32">
        <v>213694952</v>
      </c>
      <c r="H32">
        <v>26805701</v>
      </c>
      <c r="I32">
        <v>93555</v>
      </c>
      <c r="J32">
        <v>61995</v>
      </c>
      <c r="K32">
        <v>213788507</v>
      </c>
      <c r="L32">
        <v>26867696</v>
      </c>
      <c r="M32">
        <v>4.0000000000000002E-4</v>
      </c>
      <c r="N32">
        <v>2.3E-3</v>
      </c>
      <c r="O32">
        <v>545812705</v>
      </c>
      <c r="P32">
        <f t="shared" si="0"/>
        <v>1.0053120878635466</v>
      </c>
      <c r="Q32" s="5">
        <f>(25+15+2.5+1.25+2.85+3.75+3.25)-2.5</f>
        <v>51.1</v>
      </c>
      <c r="R32">
        <f t="shared" si="1"/>
        <v>51.371447689827235</v>
      </c>
    </row>
    <row r="33" spans="1:18">
      <c r="A33">
        <v>2</v>
      </c>
      <c r="B33">
        <v>2048</v>
      </c>
      <c r="C33" s="3">
        <v>2</v>
      </c>
      <c r="D33">
        <v>16384</v>
      </c>
      <c r="E33">
        <v>32</v>
      </c>
      <c r="F33" t="s">
        <v>10</v>
      </c>
      <c r="G33">
        <v>213694952</v>
      </c>
      <c r="H33">
        <v>26828384</v>
      </c>
      <c r="I33">
        <v>93555</v>
      </c>
      <c r="J33">
        <v>39312</v>
      </c>
      <c r="K33">
        <v>213788507</v>
      </c>
      <c r="L33">
        <v>26867696</v>
      </c>
      <c r="M33">
        <v>4.0000000000000002E-4</v>
      </c>
      <c r="N33">
        <v>1.5E-3</v>
      </c>
      <c r="O33">
        <v>545812705</v>
      </c>
      <c r="P33">
        <f t="shared" si="0"/>
        <v>1.0037368840177512</v>
      </c>
      <c r="Q33" s="5">
        <f>(25+15+2.5+2.5+2.85+3.75+3.25)-2.5</f>
        <v>52.35</v>
      </c>
      <c r="R33">
        <f t="shared" si="1"/>
        <v>52.545625878329275</v>
      </c>
    </row>
    <row r="34" spans="1:18">
      <c r="A34">
        <v>2</v>
      </c>
      <c r="B34">
        <v>2048</v>
      </c>
      <c r="C34" s="3">
        <v>4</v>
      </c>
      <c r="D34">
        <v>8192</v>
      </c>
      <c r="E34">
        <v>32</v>
      </c>
      <c r="F34" t="s">
        <v>10</v>
      </c>
      <c r="G34">
        <v>213694952</v>
      </c>
      <c r="H34">
        <v>26829241</v>
      </c>
      <c r="I34">
        <v>93555</v>
      </c>
      <c r="J34">
        <v>38455</v>
      </c>
      <c r="K34">
        <v>213788507</v>
      </c>
      <c r="L34">
        <v>26867696</v>
      </c>
      <c r="M34">
        <v>4.0000000000000002E-4</v>
      </c>
      <c r="N34">
        <v>1.4E-3</v>
      </c>
      <c r="O34">
        <v>545812705</v>
      </c>
      <c r="P34">
        <f t="shared" si="0"/>
        <v>1.0035399835370267</v>
      </c>
      <c r="Q34" s="5">
        <f>(25+15+2.5+5+2.85+3.75+3.25)-2.5</f>
        <v>54.85</v>
      </c>
      <c r="R34">
        <f t="shared" si="1"/>
        <v>55.044168097005915</v>
      </c>
    </row>
    <row r="35" spans="1:18">
      <c r="A35">
        <v>2</v>
      </c>
      <c r="B35">
        <v>2048</v>
      </c>
      <c r="C35" s="3">
        <v>8</v>
      </c>
      <c r="D35">
        <v>4096</v>
      </c>
      <c r="E35">
        <v>32</v>
      </c>
      <c r="F35" t="s">
        <v>10</v>
      </c>
      <c r="G35">
        <v>213694952</v>
      </c>
      <c r="H35">
        <v>26823905</v>
      </c>
      <c r="I35">
        <v>93555</v>
      </c>
      <c r="J35">
        <v>43791</v>
      </c>
      <c r="K35">
        <v>213788507</v>
      </c>
      <c r="L35">
        <v>26867696</v>
      </c>
      <c r="M35">
        <v>4.0000000000000002E-4</v>
      </c>
      <c r="N35">
        <v>1.6000000000000001E-3</v>
      </c>
      <c r="O35">
        <v>545812705</v>
      </c>
      <c r="P35">
        <f>(1+5*(M35 * (K35/O35))+40*(N35*(L35/O35)))</f>
        <v>1.0039337844984757</v>
      </c>
      <c r="Q35" s="5">
        <f>(25+15+2.5+10+2.85+3.75+3.25)-2.5</f>
        <v>59.85</v>
      </c>
      <c r="R35">
        <f t="shared" si="1"/>
        <v>60.085437002233775</v>
      </c>
    </row>
    <row r="36" spans="1:18">
      <c r="A36">
        <v>2</v>
      </c>
      <c r="B36">
        <v>2048</v>
      </c>
      <c r="C36" s="1" t="s">
        <v>8</v>
      </c>
      <c r="D36">
        <v>1</v>
      </c>
      <c r="E36">
        <v>32</v>
      </c>
      <c r="F36" t="s">
        <v>10</v>
      </c>
      <c r="G36">
        <v>213694952</v>
      </c>
      <c r="H36">
        <v>26820775</v>
      </c>
      <c r="I36">
        <v>93555</v>
      </c>
      <c r="J36">
        <v>46921</v>
      </c>
      <c r="K36">
        <v>213788507</v>
      </c>
      <c r="L36">
        <v>26867696</v>
      </c>
      <c r="M36">
        <v>4.0000000000000002E-4</v>
      </c>
      <c r="N36">
        <v>1.6999999999999999E-3</v>
      </c>
      <c r="O36">
        <v>545812705</v>
      </c>
      <c r="P36">
        <f t="shared" si="0"/>
        <v>1.0041306849792</v>
      </c>
      <c r="Q36" s="5">
        <f>(25+15+2.5+20+2.85+3.75+3.25)-2.5</f>
        <v>69.849999999999994</v>
      </c>
      <c r="R36">
        <f t="shared" si="1"/>
        <v>70.138528345797113</v>
      </c>
    </row>
    <row r="37" spans="1:18">
      <c r="A37">
        <v>4</v>
      </c>
      <c r="B37">
        <v>1024</v>
      </c>
      <c r="C37" s="3">
        <v>1</v>
      </c>
      <c r="D37">
        <v>32768</v>
      </c>
      <c r="E37">
        <v>32</v>
      </c>
      <c r="F37" t="s">
        <v>10</v>
      </c>
      <c r="G37">
        <v>213720814</v>
      </c>
      <c r="H37">
        <v>26781228</v>
      </c>
      <c r="I37">
        <v>67693</v>
      </c>
      <c r="J37">
        <v>46872</v>
      </c>
      <c r="K37">
        <v>213788507</v>
      </c>
      <c r="L37">
        <v>26828100</v>
      </c>
      <c r="M37">
        <v>2.9999999999999997E-4</v>
      </c>
      <c r="N37">
        <v>1.6999999999999999E-3</v>
      </c>
      <c r="O37">
        <v>545812705</v>
      </c>
      <c r="P37">
        <f t="shared" si="0"/>
        <v>1.0039299077153214</v>
      </c>
      <c r="Q37" s="5">
        <f>(25+15+5+1.25+2.85+3.75+3.25)-2.5</f>
        <v>53.6</v>
      </c>
      <c r="R37">
        <f t="shared" si="1"/>
        <v>53.810643053541227</v>
      </c>
    </row>
    <row r="38" spans="1:18">
      <c r="A38">
        <v>4</v>
      </c>
      <c r="B38">
        <v>1024</v>
      </c>
      <c r="C38" s="3">
        <v>2</v>
      </c>
      <c r="D38">
        <v>16384</v>
      </c>
      <c r="E38">
        <v>32</v>
      </c>
      <c r="F38" t="s">
        <v>10</v>
      </c>
      <c r="G38">
        <v>213720814</v>
      </c>
      <c r="H38">
        <v>26790040</v>
      </c>
      <c r="I38">
        <v>67693</v>
      </c>
      <c r="J38">
        <v>38060</v>
      </c>
      <c r="K38">
        <v>213788507</v>
      </c>
      <c r="L38">
        <v>26828100</v>
      </c>
      <c r="M38">
        <v>2.9999999999999997E-4</v>
      </c>
      <c r="N38">
        <v>1.4E-3</v>
      </c>
      <c r="O38">
        <v>545812705</v>
      </c>
      <c r="P38">
        <f t="shared" si="0"/>
        <v>1.0033400768135288</v>
      </c>
      <c r="Q38" s="5">
        <f>(25+15+5+2.5+2.85+3.75+3.25)-2.5</f>
        <v>54.85</v>
      </c>
      <c r="R38">
        <f t="shared" si="1"/>
        <v>55.033203213222052</v>
      </c>
    </row>
    <row r="39" spans="1:18">
      <c r="A39">
        <v>4</v>
      </c>
      <c r="B39">
        <v>1024</v>
      </c>
      <c r="C39" s="3">
        <v>4</v>
      </c>
      <c r="D39">
        <v>8192</v>
      </c>
      <c r="E39">
        <v>32</v>
      </c>
      <c r="F39" t="s">
        <v>10</v>
      </c>
      <c r="G39">
        <v>213720814</v>
      </c>
      <c r="H39">
        <v>26789564</v>
      </c>
      <c r="I39">
        <v>67693</v>
      </c>
      <c r="J39">
        <v>38536</v>
      </c>
      <c r="K39">
        <v>213788507</v>
      </c>
      <c r="L39">
        <v>26828100</v>
      </c>
      <c r="M39">
        <v>2.9999999999999997E-4</v>
      </c>
      <c r="N39">
        <v>1.4E-3</v>
      </c>
      <c r="O39">
        <v>545812705</v>
      </c>
      <c r="P39">
        <f t="shared" si="0"/>
        <v>1.0033400768135288</v>
      </c>
      <c r="Q39" s="5">
        <f>(25+15+5+5+2.85+3.75+3.25)-2.5</f>
        <v>57.35</v>
      </c>
      <c r="R39">
        <f t="shared" si="1"/>
        <v>57.541553405255875</v>
      </c>
    </row>
    <row r="40" spans="1:18">
      <c r="A40">
        <v>4</v>
      </c>
      <c r="B40">
        <v>1024</v>
      </c>
      <c r="C40" s="3">
        <v>8</v>
      </c>
      <c r="D40">
        <v>4096</v>
      </c>
      <c r="E40">
        <v>32</v>
      </c>
      <c r="F40" t="s">
        <v>10</v>
      </c>
      <c r="G40">
        <v>213720814</v>
      </c>
      <c r="H40">
        <v>26784241</v>
      </c>
      <c r="I40">
        <v>67693</v>
      </c>
      <c r="J40">
        <v>43859</v>
      </c>
      <c r="K40">
        <v>213788507</v>
      </c>
      <c r="L40">
        <v>26828100</v>
      </c>
      <c r="M40">
        <v>2.9999999999999997E-4</v>
      </c>
      <c r="N40">
        <v>1.6000000000000001E-3</v>
      </c>
      <c r="O40">
        <v>545812705</v>
      </c>
      <c r="P40">
        <f t="shared" si="0"/>
        <v>1.0037332974147239</v>
      </c>
      <c r="Q40" s="5">
        <f>(25+15+5+10+2.85+3.75+3.25)-2.5</f>
        <v>62.349999999999994</v>
      </c>
      <c r="R40">
        <f t="shared" si="1"/>
        <v>62.582771093808034</v>
      </c>
    </row>
    <row r="41" spans="1:18">
      <c r="A41">
        <v>4</v>
      </c>
      <c r="B41">
        <v>1024</v>
      </c>
      <c r="C41" s="1" t="s">
        <v>8</v>
      </c>
      <c r="D41">
        <v>1</v>
      </c>
      <c r="E41">
        <v>32</v>
      </c>
      <c r="F41" t="s">
        <v>10</v>
      </c>
      <c r="G41">
        <v>213720814</v>
      </c>
      <c r="H41">
        <v>26781001</v>
      </c>
      <c r="I41">
        <v>67693</v>
      </c>
      <c r="J41">
        <v>47099</v>
      </c>
      <c r="K41">
        <v>213788507</v>
      </c>
      <c r="L41">
        <v>26828100</v>
      </c>
      <c r="M41">
        <v>2.9999999999999997E-4</v>
      </c>
      <c r="N41">
        <v>1.8E-3</v>
      </c>
      <c r="O41">
        <v>545812705</v>
      </c>
      <c r="P41">
        <f t="shared" si="0"/>
        <v>1.0041265180159189</v>
      </c>
      <c r="Q41" s="5">
        <f>(25+15+5+20+2.85+3.75+3.25)-2.5</f>
        <v>72.349999999999994</v>
      </c>
      <c r="R41">
        <f t="shared" si="1"/>
        <v>72.648553578451725</v>
      </c>
    </row>
    <row r="42" spans="1:18">
      <c r="A42">
        <v>8</v>
      </c>
      <c r="B42">
        <v>512</v>
      </c>
      <c r="C42" s="3">
        <v>1</v>
      </c>
      <c r="D42">
        <v>32768</v>
      </c>
      <c r="E42">
        <v>32</v>
      </c>
      <c r="F42" t="s">
        <v>10</v>
      </c>
      <c r="G42">
        <v>213727832</v>
      </c>
      <c r="H42">
        <v>26778210</v>
      </c>
      <c r="I42">
        <v>60675</v>
      </c>
      <c r="J42">
        <v>41251</v>
      </c>
      <c r="K42">
        <v>213788507</v>
      </c>
      <c r="L42">
        <v>26819461</v>
      </c>
      <c r="M42">
        <v>2.9999999999999997E-4</v>
      </c>
      <c r="N42">
        <v>1.5E-3</v>
      </c>
      <c r="O42">
        <v>545812705</v>
      </c>
      <c r="P42">
        <f t="shared" si="0"/>
        <v>1.0035357374477019</v>
      </c>
      <c r="Q42" s="5">
        <f>(25+15+10+1.25+2.85+3.75+3.25)-2.5</f>
        <v>58.6</v>
      </c>
      <c r="R42">
        <f t="shared" si="1"/>
        <v>58.807194214435327</v>
      </c>
    </row>
    <row r="43" spans="1:18">
      <c r="A43">
        <v>8</v>
      </c>
      <c r="B43">
        <v>512</v>
      </c>
      <c r="C43" s="3">
        <v>2</v>
      </c>
      <c r="D43">
        <v>16384</v>
      </c>
      <c r="E43">
        <v>32</v>
      </c>
      <c r="F43" t="s">
        <v>10</v>
      </c>
      <c r="G43">
        <v>213727832</v>
      </c>
      <c r="H43">
        <v>26782058</v>
      </c>
      <c r="I43">
        <v>60675</v>
      </c>
      <c r="J43">
        <v>37403</v>
      </c>
      <c r="K43">
        <v>213788507</v>
      </c>
      <c r="L43">
        <v>26819461</v>
      </c>
      <c r="M43">
        <v>2.9999999999999997E-4</v>
      </c>
      <c r="N43">
        <v>1.4E-3</v>
      </c>
      <c r="O43">
        <v>545812705</v>
      </c>
      <c r="P43">
        <f t="shared" si="0"/>
        <v>1.0033391904581992</v>
      </c>
      <c r="Q43" s="5">
        <f>(25+15+10+2.5+2.85+3.75+3.25)-2.5</f>
        <v>59.85</v>
      </c>
      <c r="R43">
        <f t="shared" si="1"/>
        <v>60.049850548923224</v>
      </c>
    </row>
    <row r="44" spans="1:18">
      <c r="A44">
        <v>8</v>
      </c>
      <c r="B44">
        <v>512</v>
      </c>
      <c r="C44" s="3">
        <v>4</v>
      </c>
      <c r="D44">
        <v>8192</v>
      </c>
      <c r="E44">
        <v>32</v>
      </c>
      <c r="F44" t="s">
        <v>10</v>
      </c>
      <c r="G44">
        <v>213727832</v>
      </c>
      <c r="H44">
        <v>26780935</v>
      </c>
      <c r="I44">
        <v>60675</v>
      </c>
      <c r="J44">
        <v>38526</v>
      </c>
      <c r="K44">
        <v>213788507</v>
      </c>
      <c r="L44">
        <v>26819461</v>
      </c>
      <c r="M44">
        <v>2.9999999999999997E-4</v>
      </c>
      <c r="N44">
        <v>1.4E-3</v>
      </c>
      <c r="O44">
        <v>545812705</v>
      </c>
      <c r="P44">
        <f t="shared" si="0"/>
        <v>1.0033391904581992</v>
      </c>
      <c r="Q44" s="5">
        <f>(25+15+10+5+2.85+3.75+3.25)-2.5</f>
        <v>62.349999999999994</v>
      </c>
      <c r="R44">
        <f t="shared" si="1"/>
        <v>62.558198525068711</v>
      </c>
    </row>
    <row r="45" spans="1:18">
      <c r="A45">
        <v>8</v>
      </c>
      <c r="B45">
        <v>512</v>
      </c>
      <c r="C45" s="3">
        <v>8</v>
      </c>
      <c r="D45">
        <v>4096</v>
      </c>
      <c r="E45">
        <v>32</v>
      </c>
      <c r="F45" t="s">
        <v>10</v>
      </c>
      <c r="G45">
        <v>213727832</v>
      </c>
      <c r="H45">
        <v>26775599</v>
      </c>
      <c r="I45">
        <v>60675</v>
      </c>
      <c r="J45">
        <v>43862</v>
      </c>
      <c r="K45">
        <v>213788507</v>
      </c>
      <c r="L45">
        <v>26819461</v>
      </c>
      <c r="M45">
        <v>2.9999999999999997E-4</v>
      </c>
      <c r="N45">
        <v>1.6000000000000001E-3</v>
      </c>
      <c r="O45">
        <v>545812705</v>
      </c>
      <c r="P45">
        <f t="shared" si="0"/>
        <v>1.0037322844372043</v>
      </c>
      <c r="Q45" s="5">
        <f>(25+15+10+10+2.85+3.75+3.25)-2.5</f>
        <v>67.349999999999994</v>
      </c>
      <c r="R45">
        <f t="shared" si="1"/>
        <v>67.601369356845709</v>
      </c>
    </row>
    <row r="46" spans="1:18">
      <c r="A46">
        <v>8</v>
      </c>
      <c r="B46">
        <v>512</v>
      </c>
      <c r="C46" s="1" t="s">
        <v>8</v>
      </c>
      <c r="D46">
        <v>1</v>
      </c>
      <c r="E46">
        <v>32</v>
      </c>
      <c r="F46" t="s">
        <v>10</v>
      </c>
      <c r="G46">
        <v>213727832</v>
      </c>
      <c r="H46">
        <v>26772348</v>
      </c>
      <c r="I46">
        <v>60675</v>
      </c>
      <c r="J46">
        <v>47113</v>
      </c>
      <c r="K46">
        <v>213788507</v>
      </c>
      <c r="L46">
        <v>26819461</v>
      </c>
      <c r="M46">
        <v>2.9999999999999997E-4</v>
      </c>
      <c r="N46">
        <v>1.8E-3</v>
      </c>
      <c r="O46">
        <v>545812705</v>
      </c>
      <c r="P46">
        <f t="shared" si="0"/>
        <v>1.0041253784162096</v>
      </c>
      <c r="Q46" s="5">
        <f>(25+15+10+20+2.85+3.75+3.25)-2.5</f>
        <v>77.349999999999994</v>
      </c>
      <c r="R46">
        <f t="shared" si="1"/>
        <v>77.669098020493806</v>
      </c>
    </row>
    <row r="47" spans="1:18">
      <c r="A47" s="1" t="s">
        <v>7</v>
      </c>
      <c r="B47">
        <v>1</v>
      </c>
      <c r="C47" s="3">
        <v>1</v>
      </c>
      <c r="D47">
        <v>32768</v>
      </c>
      <c r="E47">
        <v>32</v>
      </c>
      <c r="F47" t="s">
        <v>10</v>
      </c>
      <c r="G47">
        <v>213742570</v>
      </c>
      <c r="H47">
        <v>26764983</v>
      </c>
      <c r="I47">
        <v>45937</v>
      </c>
      <c r="J47">
        <v>36641</v>
      </c>
      <c r="K47">
        <v>213788507</v>
      </c>
      <c r="L47">
        <v>26801624</v>
      </c>
      <c r="M47">
        <v>2.0000000000000001E-4</v>
      </c>
      <c r="N47">
        <v>1.4E-3</v>
      </c>
      <c r="O47">
        <v>545812705</v>
      </c>
      <c r="P47">
        <f t="shared" si="0"/>
        <v>1.0031415161928119</v>
      </c>
      <c r="Q47" s="5">
        <f>(25+15+20+1.25+2.85+3.75+3.25)-2.5</f>
        <v>68.599999999999994</v>
      </c>
      <c r="R47">
        <f t="shared" si="1"/>
        <v>68.815508010826889</v>
      </c>
    </row>
    <row r="48" spans="1:18">
      <c r="A48" s="1" t="s">
        <v>7</v>
      </c>
      <c r="B48" s="4">
        <v>1</v>
      </c>
      <c r="C48" s="3">
        <v>2</v>
      </c>
      <c r="D48">
        <v>16384</v>
      </c>
      <c r="E48">
        <v>32</v>
      </c>
      <c r="F48" t="s">
        <v>10</v>
      </c>
      <c r="G48">
        <v>213742570</v>
      </c>
      <c r="H48">
        <v>26764748</v>
      </c>
      <c r="I48">
        <v>45937</v>
      </c>
      <c r="J48">
        <v>36876</v>
      </c>
      <c r="K48">
        <v>213788507</v>
      </c>
      <c r="L48">
        <v>26801624</v>
      </c>
      <c r="M48">
        <v>2.0000000000000001E-4</v>
      </c>
      <c r="N48">
        <v>1.4E-3</v>
      </c>
      <c r="O48">
        <v>545812705</v>
      </c>
      <c r="P48">
        <f t="shared" si="0"/>
        <v>1.0031415161928119</v>
      </c>
      <c r="Q48" s="5">
        <f>(25+15+20+2.5+2.85+3.75+3.25)-2.5</f>
        <v>69.849999999999994</v>
      </c>
      <c r="R48">
        <f t="shared" si="1"/>
        <v>70.069434906067912</v>
      </c>
    </row>
    <row r="49" spans="1:18">
      <c r="A49" s="1" t="s">
        <v>7</v>
      </c>
      <c r="B49">
        <v>1</v>
      </c>
      <c r="C49" s="3">
        <v>4</v>
      </c>
      <c r="D49">
        <v>8192</v>
      </c>
      <c r="E49">
        <v>32</v>
      </c>
      <c r="F49" t="s">
        <v>10</v>
      </c>
      <c r="G49">
        <v>213742570</v>
      </c>
      <c r="H49">
        <v>26762956</v>
      </c>
      <c r="I49">
        <v>45937</v>
      </c>
      <c r="J49">
        <v>38668</v>
      </c>
      <c r="K49">
        <v>213788507</v>
      </c>
      <c r="L49">
        <v>26801624</v>
      </c>
      <c r="M49">
        <v>2.0000000000000001E-4</v>
      </c>
      <c r="N49">
        <v>1.4E-3</v>
      </c>
      <c r="O49">
        <v>545812705</v>
      </c>
      <c r="P49">
        <f>(1+5*(M49 * (K49/O49))+40*(N49*(L49/O49)))</f>
        <v>1.0031415161928119</v>
      </c>
      <c r="Q49" s="5">
        <f>(25+15+20+5+2.85+3.75+3.25)-2.5</f>
        <v>72.349999999999994</v>
      </c>
      <c r="R49">
        <f t="shared" si="1"/>
        <v>72.577288696549928</v>
      </c>
    </row>
    <row r="50" spans="1:18">
      <c r="A50" s="1" t="s">
        <v>7</v>
      </c>
      <c r="B50">
        <v>1</v>
      </c>
      <c r="C50" s="3">
        <v>8</v>
      </c>
      <c r="D50">
        <v>4096</v>
      </c>
      <c r="E50">
        <v>32</v>
      </c>
      <c r="F50" t="s">
        <v>10</v>
      </c>
      <c r="G50">
        <v>213742570</v>
      </c>
      <c r="H50">
        <v>26757634</v>
      </c>
      <c r="I50">
        <v>45937</v>
      </c>
      <c r="J50">
        <v>43990</v>
      </c>
      <c r="K50">
        <v>213788507</v>
      </c>
      <c r="L50">
        <v>26801624</v>
      </c>
      <c r="M50">
        <v>2.0000000000000001E-4</v>
      </c>
      <c r="N50">
        <v>1.6000000000000001E-3</v>
      </c>
      <c r="O50">
        <v>545812705</v>
      </c>
      <c r="P50">
        <f t="shared" si="0"/>
        <v>1.0035343487341504</v>
      </c>
      <c r="Q50" s="5">
        <f>(25+15+20+10+2.85+3.75+3.25)-2.5</f>
        <v>77.349999999999994</v>
      </c>
      <c r="R50">
        <f t="shared" si="1"/>
        <v>77.623381874586528</v>
      </c>
    </row>
    <row r="51" spans="1:18">
      <c r="A51" s="1" t="s">
        <v>7</v>
      </c>
      <c r="B51">
        <v>1</v>
      </c>
      <c r="D51">
        <v>1</v>
      </c>
      <c r="E51">
        <v>32</v>
      </c>
      <c r="F51" t="s">
        <v>10</v>
      </c>
      <c r="G51">
        <v>213742570</v>
      </c>
      <c r="H51">
        <v>26754454</v>
      </c>
      <c r="I51">
        <v>45937</v>
      </c>
      <c r="J51">
        <v>47170</v>
      </c>
      <c r="K51">
        <v>213788507</v>
      </c>
      <c r="L51">
        <v>26801624</v>
      </c>
      <c r="M51">
        <v>2.0000000000000001E-4</v>
      </c>
      <c r="N51">
        <v>1.8E-3</v>
      </c>
      <c r="O51">
        <v>545812705</v>
      </c>
      <c r="P51">
        <f t="shared" si="0"/>
        <v>1.0039271812754889</v>
      </c>
      <c r="Q51" s="5">
        <f>(25+15+20+20+2.85+3.75+3.25)-2.5</f>
        <v>87.35</v>
      </c>
      <c r="R51">
        <f t="shared" si="1"/>
        <v>87.693039284413942</v>
      </c>
    </row>
    <row r="52" spans="1:18">
      <c r="A52">
        <v>1</v>
      </c>
      <c r="B52">
        <v>2048</v>
      </c>
      <c r="C52">
        <v>1</v>
      </c>
      <c r="D52">
        <v>16384</v>
      </c>
      <c r="E52">
        <v>64</v>
      </c>
      <c r="F52" t="s">
        <v>11</v>
      </c>
      <c r="G52">
        <v>212857699</v>
      </c>
      <c r="H52">
        <v>27955841</v>
      </c>
      <c r="I52">
        <v>930808</v>
      </c>
      <c r="J52">
        <v>111801</v>
      </c>
      <c r="K52">
        <v>213788507</v>
      </c>
      <c r="L52">
        <v>28067642</v>
      </c>
      <c r="M52">
        <v>4.4000000000000003E-3</v>
      </c>
      <c r="N52">
        <v>4.0000000000000001E-3</v>
      </c>
      <c r="O52">
        <v>545812705</v>
      </c>
      <c r="P52">
        <f t="shared" si="0"/>
        <v>1.0168449172944776</v>
      </c>
      <c r="Q52" s="5">
        <f>(35+25+1.25+1.25+2.85+3.75+3.25)+0.1-2.5</f>
        <v>69.949999999999989</v>
      </c>
      <c r="R52">
        <f t="shared" si="1"/>
        <v>71.128301964748701</v>
      </c>
    </row>
    <row r="53" spans="1:18">
      <c r="A53">
        <v>1</v>
      </c>
      <c r="B53">
        <v>2048</v>
      </c>
      <c r="C53">
        <v>2</v>
      </c>
      <c r="D53">
        <v>8192</v>
      </c>
      <c r="E53">
        <v>64</v>
      </c>
      <c r="F53" t="s">
        <v>11</v>
      </c>
      <c r="G53">
        <v>212857699</v>
      </c>
      <c r="H53">
        <v>28024698</v>
      </c>
      <c r="I53">
        <v>930808</v>
      </c>
      <c r="J53">
        <v>42944</v>
      </c>
      <c r="K53">
        <v>213788507</v>
      </c>
      <c r="L53">
        <v>28067642</v>
      </c>
      <c r="M53">
        <v>4.4000000000000003E-3</v>
      </c>
      <c r="N53">
        <v>1.5E-3</v>
      </c>
      <c r="O53">
        <v>545812705</v>
      </c>
      <c r="P53">
        <f t="shared" si="0"/>
        <v>1.0117025595327613</v>
      </c>
      <c r="Q53" s="5">
        <f>(35+25+1.25+2.5+2.85+3.75+3.25)+0.1-2.5</f>
        <v>71.199999999999989</v>
      </c>
      <c r="R53">
        <f t="shared" si="1"/>
        <v>72.033222238732591</v>
      </c>
    </row>
    <row r="54" spans="1:18">
      <c r="A54">
        <v>1</v>
      </c>
      <c r="B54">
        <v>2048</v>
      </c>
      <c r="C54">
        <v>4</v>
      </c>
      <c r="D54">
        <v>4096</v>
      </c>
      <c r="E54">
        <v>64</v>
      </c>
      <c r="F54" t="s">
        <v>11</v>
      </c>
      <c r="G54">
        <v>212857699</v>
      </c>
      <c r="H54">
        <v>28027418</v>
      </c>
      <c r="I54">
        <v>930808</v>
      </c>
      <c r="J54">
        <v>40224</v>
      </c>
      <c r="K54">
        <v>213788507</v>
      </c>
      <c r="L54">
        <v>28067642</v>
      </c>
      <c r="M54">
        <v>4.4000000000000003E-3</v>
      </c>
      <c r="N54">
        <v>1.4E-3</v>
      </c>
      <c r="O54">
        <v>545812705</v>
      </c>
      <c r="P54">
        <f t="shared" si="0"/>
        <v>1.0114968652222927</v>
      </c>
      <c r="Q54" s="5">
        <f>(35+25+1.25+5+2.85+3.75+3.25)+0.1-2.5</f>
        <v>73.699999999999989</v>
      </c>
      <c r="R54">
        <f t="shared" si="1"/>
        <v>74.547318966882955</v>
      </c>
    </row>
    <row r="55" spans="1:18">
      <c r="A55">
        <v>1</v>
      </c>
      <c r="B55">
        <v>2048</v>
      </c>
      <c r="C55">
        <v>8</v>
      </c>
      <c r="D55">
        <v>2048</v>
      </c>
      <c r="E55">
        <v>64</v>
      </c>
      <c r="F55" t="s">
        <v>11</v>
      </c>
      <c r="G55">
        <v>212857699</v>
      </c>
      <c r="H55">
        <v>28027178</v>
      </c>
      <c r="I55">
        <v>930808</v>
      </c>
      <c r="J55">
        <v>40464</v>
      </c>
      <c r="K55">
        <v>213788507</v>
      </c>
      <c r="L55">
        <v>28067642</v>
      </c>
      <c r="M55">
        <v>4.4000000000000003E-3</v>
      </c>
      <c r="N55">
        <v>1.4E-3</v>
      </c>
      <c r="O55">
        <v>545812705</v>
      </c>
      <c r="P55">
        <f t="shared" si="0"/>
        <v>1.0114968652222927</v>
      </c>
      <c r="Q55" s="5">
        <f>(35+25+1.25+10+2.85+3.75+3.25)+0.1-2.5</f>
        <v>78.699999999999989</v>
      </c>
      <c r="R55">
        <f t="shared" si="1"/>
        <v>79.604803292994418</v>
      </c>
    </row>
    <row r="56" spans="1:18">
      <c r="A56">
        <v>1</v>
      </c>
      <c r="B56">
        <v>2048</v>
      </c>
      <c r="C56" s="1" t="s">
        <v>6</v>
      </c>
      <c r="D56">
        <v>1</v>
      </c>
      <c r="E56">
        <v>64</v>
      </c>
      <c r="F56" t="s">
        <v>11</v>
      </c>
      <c r="G56">
        <v>212857699</v>
      </c>
      <c r="H56">
        <v>28023049</v>
      </c>
      <c r="I56">
        <v>930808</v>
      </c>
      <c r="J56">
        <v>44593</v>
      </c>
      <c r="K56">
        <v>213788507</v>
      </c>
      <c r="L56">
        <v>28067642</v>
      </c>
      <c r="M56">
        <v>4.4000000000000003E-3</v>
      </c>
      <c r="N56">
        <v>1.6000000000000001E-3</v>
      </c>
      <c r="O56">
        <v>545812705</v>
      </c>
      <c r="P56">
        <f t="shared" si="0"/>
        <v>1.01190825384323</v>
      </c>
      <c r="Q56" s="5">
        <f>(35+25+1.25+20+2.85+3.75+3.25)+0.1-2.5</f>
        <v>88.699999999999989</v>
      </c>
      <c r="R56">
        <f t="shared" si="1"/>
        <v>89.756262115894486</v>
      </c>
    </row>
    <row r="57" spans="1:18">
      <c r="A57">
        <v>2</v>
      </c>
      <c r="B57">
        <v>1024</v>
      </c>
      <c r="C57">
        <v>1</v>
      </c>
      <c r="D57">
        <v>16384</v>
      </c>
      <c r="E57">
        <v>64</v>
      </c>
      <c r="F57" t="s">
        <v>11</v>
      </c>
      <c r="G57">
        <v>213683656</v>
      </c>
      <c r="H57">
        <v>26824042</v>
      </c>
      <c r="I57">
        <v>104851</v>
      </c>
      <c r="J57">
        <v>61509</v>
      </c>
      <c r="K57">
        <v>213788507</v>
      </c>
      <c r="L57">
        <v>26885551</v>
      </c>
      <c r="M57">
        <v>5.0000000000000001E-4</v>
      </c>
      <c r="N57">
        <v>2.3E-3</v>
      </c>
      <c r="O57">
        <v>545812705</v>
      </c>
      <c r="P57">
        <f t="shared" si="0"/>
        <v>1.0055109416324415</v>
      </c>
      <c r="Q57" s="5">
        <f>(35+25+2.5+1.25+2.85+3.75+3.25)+0.1-2.5</f>
        <v>71.199999999999989</v>
      </c>
      <c r="R57">
        <f t="shared" si="1"/>
        <v>71.592379044229816</v>
      </c>
    </row>
    <row r="58" spans="1:18">
      <c r="A58">
        <v>2</v>
      </c>
      <c r="B58">
        <v>1024</v>
      </c>
      <c r="C58">
        <v>2</v>
      </c>
      <c r="D58">
        <v>8192</v>
      </c>
      <c r="E58">
        <v>64</v>
      </c>
      <c r="F58" t="s">
        <v>11</v>
      </c>
      <c r="G58">
        <v>213683211</v>
      </c>
      <c r="H58">
        <v>26843965</v>
      </c>
      <c r="I58">
        <v>105296</v>
      </c>
      <c r="J58">
        <v>42211</v>
      </c>
      <c r="K58">
        <v>213788507</v>
      </c>
      <c r="L58">
        <v>26886176</v>
      </c>
      <c r="M58">
        <v>5.0000000000000001E-4</v>
      </c>
      <c r="N58">
        <v>1.6000000000000001E-3</v>
      </c>
      <c r="O58">
        <v>545812705</v>
      </c>
      <c r="P58">
        <f t="shared" si="0"/>
        <v>1.0041317955973561</v>
      </c>
      <c r="Q58" s="5">
        <f>(35+25+2.5+2.5+2.85+3.75+3.25)+0.1-2.5</f>
        <v>72.449999999999989</v>
      </c>
      <c r="R58">
        <f t="shared" si="1"/>
        <v>72.749348591028436</v>
      </c>
    </row>
    <row r="59" spans="1:18">
      <c r="A59">
        <v>2</v>
      </c>
      <c r="B59">
        <v>1024</v>
      </c>
      <c r="C59">
        <v>4</v>
      </c>
      <c r="D59">
        <v>4096</v>
      </c>
      <c r="E59">
        <v>64</v>
      </c>
      <c r="F59" t="s">
        <v>11</v>
      </c>
      <c r="G59">
        <v>213683664</v>
      </c>
      <c r="H59">
        <v>26844934</v>
      </c>
      <c r="I59">
        <v>104843</v>
      </c>
      <c r="J59">
        <v>40596</v>
      </c>
      <c r="K59">
        <v>213788507</v>
      </c>
      <c r="L59">
        <v>26885530</v>
      </c>
      <c r="M59">
        <v>5.0000000000000001E-4</v>
      </c>
      <c r="N59">
        <v>1.5E-3</v>
      </c>
      <c r="O59">
        <v>545812705</v>
      </c>
      <c r="P59">
        <f t="shared" si="0"/>
        <v>1.0039346886721885</v>
      </c>
      <c r="Q59" s="5">
        <f>(35+25+2.5+5+2.85+3.75+3.25)+0.1-2.5</f>
        <v>74.949999999999989</v>
      </c>
      <c r="R59">
        <f t="shared" si="1"/>
        <v>75.244904915980513</v>
      </c>
    </row>
    <row r="60" spans="1:18">
      <c r="A60">
        <v>2</v>
      </c>
      <c r="B60">
        <v>1024</v>
      </c>
      <c r="C60">
        <v>8</v>
      </c>
      <c r="D60">
        <v>2048</v>
      </c>
      <c r="E60">
        <v>64</v>
      </c>
      <c r="F60" t="s">
        <v>11</v>
      </c>
      <c r="G60">
        <v>213683547</v>
      </c>
      <c r="H60">
        <v>26844066</v>
      </c>
      <c r="I60">
        <v>104960</v>
      </c>
      <c r="J60">
        <v>41725</v>
      </c>
      <c r="K60">
        <v>213788507</v>
      </c>
      <c r="L60">
        <v>26885791</v>
      </c>
      <c r="M60">
        <v>5.0000000000000001E-4</v>
      </c>
      <c r="N60">
        <v>1.6000000000000001E-3</v>
      </c>
      <c r="O60">
        <v>545812705</v>
      </c>
      <c r="P60">
        <f t="shared" si="0"/>
        <v>1.0041317504536653</v>
      </c>
      <c r="Q60" s="5">
        <f>(35+25+2.5+10+2.85+3.75+3.25)+0.1-2.5</f>
        <v>79.949999999999989</v>
      </c>
      <c r="R60">
        <f t="shared" si="1"/>
        <v>80.280333448770534</v>
      </c>
    </row>
    <row r="61" spans="1:18">
      <c r="A61">
        <v>2</v>
      </c>
      <c r="B61">
        <v>1024</v>
      </c>
      <c r="C61" s="1" t="s">
        <v>6</v>
      </c>
      <c r="D61">
        <v>1</v>
      </c>
      <c r="E61">
        <v>64</v>
      </c>
      <c r="F61" t="s">
        <v>11</v>
      </c>
      <c r="G61">
        <v>213683494</v>
      </c>
      <c r="H61">
        <v>26841582</v>
      </c>
      <c r="I61">
        <v>105013</v>
      </c>
      <c r="J61">
        <v>44342</v>
      </c>
      <c r="K61">
        <v>213788507</v>
      </c>
      <c r="L61">
        <v>26885924</v>
      </c>
      <c r="M61">
        <v>5.0000000000000001E-4</v>
      </c>
      <c r="N61">
        <v>1.6000000000000001E-3</v>
      </c>
      <c r="O61">
        <v>545812705</v>
      </c>
      <c r="P61">
        <f t="shared" si="0"/>
        <v>1.0041317660487585</v>
      </c>
      <c r="Q61" s="5">
        <f>(35+25+2.5+20+2.85+3.75+3.25)+0.1-2.5</f>
        <v>89.949999999999989</v>
      </c>
      <c r="R61">
        <f t="shared" si="1"/>
        <v>90.321652356085821</v>
      </c>
    </row>
    <row r="62" spans="1:18">
      <c r="A62">
        <v>4</v>
      </c>
      <c r="B62">
        <v>512</v>
      </c>
      <c r="C62">
        <v>1</v>
      </c>
      <c r="D62">
        <v>16384</v>
      </c>
      <c r="E62">
        <v>64</v>
      </c>
      <c r="F62" t="s">
        <v>11</v>
      </c>
      <c r="G62">
        <v>213720622</v>
      </c>
      <c r="H62">
        <v>26783847</v>
      </c>
      <c r="I62">
        <v>67885</v>
      </c>
      <c r="J62">
        <v>46950</v>
      </c>
      <c r="K62">
        <v>213788507</v>
      </c>
      <c r="L62">
        <v>26830797</v>
      </c>
      <c r="M62">
        <v>2.9999999999999997E-4</v>
      </c>
      <c r="N62">
        <v>1.6999999999999999E-3</v>
      </c>
      <c r="O62">
        <v>545812705</v>
      </c>
      <c r="P62">
        <f t="shared" si="0"/>
        <v>1.0039302437206916</v>
      </c>
      <c r="Q62" s="5">
        <f>(35+25+5+1.25+2.85+3.75+3.25)+0.1-2.5</f>
        <v>73.699999999999989</v>
      </c>
      <c r="R62">
        <f t="shared" si="1"/>
        <v>73.989658962214961</v>
      </c>
    </row>
    <row r="63" spans="1:18">
      <c r="A63">
        <v>4</v>
      </c>
      <c r="B63">
        <v>512</v>
      </c>
      <c r="C63">
        <v>2</v>
      </c>
      <c r="D63">
        <v>8192</v>
      </c>
      <c r="E63">
        <v>64</v>
      </c>
      <c r="F63" t="s">
        <v>11</v>
      </c>
      <c r="G63">
        <v>213720420</v>
      </c>
      <c r="H63">
        <v>26789722</v>
      </c>
      <c r="I63">
        <v>68087</v>
      </c>
      <c r="J63">
        <v>41302</v>
      </c>
      <c r="K63">
        <v>213788507</v>
      </c>
      <c r="L63">
        <v>26831024</v>
      </c>
      <c r="M63">
        <v>2.9999999999999997E-4</v>
      </c>
      <c r="N63">
        <v>1.5E-3</v>
      </c>
      <c r="O63">
        <v>545812705</v>
      </c>
      <c r="P63">
        <f t="shared" si="0"/>
        <v>1.0035370085430677</v>
      </c>
      <c r="Q63" s="5">
        <f>(35+25+5+2.5+2.85+3.75+3.25)+0.1-2.5</f>
        <v>74.949999999999989</v>
      </c>
      <c r="R63">
        <f t="shared" si="1"/>
        <v>75.215098790302918</v>
      </c>
    </row>
    <row r="64" spans="1:18">
      <c r="A64">
        <v>4</v>
      </c>
      <c r="B64">
        <v>512</v>
      </c>
      <c r="C64">
        <v>4</v>
      </c>
      <c r="D64">
        <v>4096</v>
      </c>
      <c r="E64">
        <v>64</v>
      </c>
      <c r="F64" t="s">
        <v>11</v>
      </c>
      <c r="G64">
        <v>213720629</v>
      </c>
      <c r="H64">
        <v>26789642</v>
      </c>
      <c r="I64">
        <v>67878</v>
      </c>
      <c r="J64">
        <v>41094</v>
      </c>
      <c r="K64">
        <v>213788507</v>
      </c>
      <c r="L64">
        <v>26830736</v>
      </c>
      <c r="M64">
        <v>2.9999999999999997E-4</v>
      </c>
      <c r="N64">
        <v>1.5E-3</v>
      </c>
      <c r="O64">
        <v>545812705</v>
      </c>
      <c r="P64">
        <f t="shared" si="0"/>
        <v>1.003536976883856</v>
      </c>
      <c r="Q64" s="5">
        <f>(35+25+5+5+2.85+3.75+3.25)+0.1-2.5</f>
        <v>77.449999999999989</v>
      </c>
      <c r="R64">
        <f t="shared" si="1"/>
        <v>77.723938859654638</v>
      </c>
    </row>
    <row r="65" spans="1:18">
      <c r="A65">
        <v>4</v>
      </c>
      <c r="B65">
        <v>512</v>
      </c>
      <c r="C65">
        <v>8</v>
      </c>
      <c r="D65">
        <v>2048</v>
      </c>
      <c r="E65">
        <v>64</v>
      </c>
      <c r="F65" t="s">
        <v>11</v>
      </c>
      <c r="G65">
        <v>213720315</v>
      </c>
      <c r="H65">
        <v>26789064</v>
      </c>
      <c r="I65">
        <v>68192</v>
      </c>
      <c r="J65">
        <v>42050</v>
      </c>
      <c r="K65">
        <v>213788507</v>
      </c>
      <c r="L65">
        <v>26831114</v>
      </c>
      <c r="M65">
        <v>2.9999999999999997E-4</v>
      </c>
      <c r="N65">
        <v>1.6000000000000001E-3</v>
      </c>
      <c r="O65">
        <v>545812705</v>
      </c>
      <c r="P65">
        <f t="shared" si="0"/>
        <v>1.0037336508253321</v>
      </c>
      <c r="Q65" s="5">
        <f>(35+25+5+10+2.85+3.75+3.25)+0.1-2.5</f>
        <v>82.449999999999989</v>
      </c>
      <c r="R65">
        <f t="shared" si="1"/>
        <v>82.757839510548621</v>
      </c>
    </row>
    <row r="66" spans="1:18">
      <c r="A66">
        <v>4</v>
      </c>
      <c r="B66">
        <v>512</v>
      </c>
      <c r="C66" s="1" t="s">
        <v>6</v>
      </c>
      <c r="D66">
        <v>1</v>
      </c>
      <c r="E66">
        <v>64</v>
      </c>
      <c r="F66" t="s">
        <v>11</v>
      </c>
      <c r="G66">
        <v>213720575</v>
      </c>
      <c r="H66">
        <v>26786563</v>
      </c>
      <c r="I66">
        <v>67932</v>
      </c>
      <c r="J66">
        <v>44192</v>
      </c>
      <c r="K66">
        <v>213788507</v>
      </c>
      <c r="L66">
        <v>26830755</v>
      </c>
      <c r="M66">
        <v>2.9999999999999997E-4</v>
      </c>
      <c r="N66">
        <v>1.6000000000000001E-3</v>
      </c>
      <c r="O66">
        <v>545812705</v>
      </c>
      <c r="P66">
        <f t="shared" ref="P66:P129" si="2">(1+5*(M66 * (K66/O66))+40*(N66*(L66/O66)))</f>
        <v>1.0037336087303059</v>
      </c>
      <c r="Q66" s="5">
        <f>(35+25+5+20+2.85+3.75+3.25)+0.1-2.5</f>
        <v>92.449999999999989</v>
      </c>
      <c r="R66">
        <f t="shared" si="1"/>
        <v>92.795172127116771</v>
      </c>
    </row>
    <row r="67" spans="1:18">
      <c r="A67">
        <v>8</v>
      </c>
      <c r="B67">
        <v>256</v>
      </c>
      <c r="C67">
        <v>1</v>
      </c>
      <c r="D67">
        <v>16384</v>
      </c>
      <c r="E67">
        <v>64</v>
      </c>
      <c r="F67" t="s">
        <v>11</v>
      </c>
      <c r="G67">
        <v>213729174</v>
      </c>
      <c r="H67">
        <v>26778803</v>
      </c>
      <c r="I67">
        <v>59333</v>
      </c>
      <c r="J67">
        <v>41175</v>
      </c>
      <c r="K67">
        <v>213788507</v>
      </c>
      <c r="L67">
        <v>26819978</v>
      </c>
      <c r="M67">
        <v>2.9999999999999997E-4</v>
      </c>
      <c r="N67">
        <v>1.5E-3</v>
      </c>
      <c r="O67">
        <v>545812705</v>
      </c>
      <c r="P67">
        <f t="shared" si="2"/>
        <v>1.003535794280384</v>
      </c>
      <c r="Q67" s="5">
        <f>(35+25+10+1.25+2.85+3.75+3.25)+0.1-2.5</f>
        <v>78.699999999999989</v>
      </c>
      <c r="R67">
        <f t="shared" ref="R67:R130" si="3">(Q67*P67)</f>
        <v>78.978267009866201</v>
      </c>
    </row>
    <row r="68" spans="1:18">
      <c r="A68">
        <v>8</v>
      </c>
      <c r="B68">
        <v>256</v>
      </c>
      <c r="C68">
        <v>2</v>
      </c>
      <c r="D68">
        <v>8192</v>
      </c>
      <c r="E68">
        <v>64</v>
      </c>
      <c r="F68" t="s">
        <v>11</v>
      </c>
      <c r="G68">
        <v>213729039</v>
      </c>
      <c r="H68">
        <v>26779289</v>
      </c>
      <c r="I68">
        <v>59468</v>
      </c>
      <c r="J68">
        <v>40978</v>
      </c>
      <c r="K68">
        <v>213788507</v>
      </c>
      <c r="L68">
        <v>26820267</v>
      </c>
      <c r="M68">
        <v>2.9999999999999997E-4</v>
      </c>
      <c r="N68">
        <v>1.5E-3</v>
      </c>
      <c r="O68">
        <v>545812705</v>
      </c>
      <c r="P68">
        <f t="shared" si="2"/>
        <v>1.0035358260495235</v>
      </c>
      <c r="Q68" s="5">
        <f>(35+25+10+2.5+2.85+3.75+3.25)+0.1-2.5</f>
        <v>79.949999999999989</v>
      </c>
      <c r="R68">
        <f t="shared" si="3"/>
        <v>80.232689292659387</v>
      </c>
    </row>
    <row r="69" spans="1:18">
      <c r="A69">
        <v>8</v>
      </c>
      <c r="B69">
        <v>256</v>
      </c>
      <c r="C69">
        <v>4</v>
      </c>
      <c r="D69">
        <v>4096</v>
      </c>
      <c r="E69">
        <v>64</v>
      </c>
      <c r="F69" t="s">
        <v>11</v>
      </c>
      <c r="G69">
        <v>213729025</v>
      </c>
      <c r="H69">
        <v>26778881</v>
      </c>
      <c r="I69">
        <v>59482</v>
      </c>
      <c r="J69">
        <v>41275</v>
      </c>
      <c r="K69">
        <v>213788507</v>
      </c>
      <c r="L69">
        <v>26820156</v>
      </c>
      <c r="M69">
        <v>2.9999999999999997E-4</v>
      </c>
      <c r="N69">
        <v>1.5E-3</v>
      </c>
      <c r="O69">
        <v>545812705</v>
      </c>
      <c r="P69">
        <f t="shared" si="2"/>
        <v>1.0035358138475357</v>
      </c>
      <c r="Q69" s="5">
        <f>(35+25+10+5+2.85+3.75+3.25)+0.1-2.5</f>
        <v>82.449999999999989</v>
      </c>
      <c r="R69">
        <f t="shared" si="3"/>
        <v>82.741527851729302</v>
      </c>
    </row>
    <row r="70" spans="1:18">
      <c r="A70">
        <v>8</v>
      </c>
      <c r="B70">
        <v>256</v>
      </c>
      <c r="C70">
        <v>8</v>
      </c>
      <c r="D70">
        <v>2048</v>
      </c>
      <c r="E70">
        <v>64</v>
      </c>
      <c r="F70" t="s">
        <v>11</v>
      </c>
      <c r="G70">
        <v>213729278</v>
      </c>
      <c r="H70">
        <v>26777612</v>
      </c>
      <c r="I70">
        <v>59229</v>
      </c>
      <c r="J70">
        <v>42293</v>
      </c>
      <c r="K70">
        <v>213788507</v>
      </c>
      <c r="L70">
        <v>26819905</v>
      </c>
      <c r="M70">
        <v>2.9999999999999997E-4</v>
      </c>
      <c r="N70">
        <v>1.6000000000000001E-3</v>
      </c>
      <c r="O70">
        <v>545812705</v>
      </c>
      <c r="P70">
        <f t="shared" si="2"/>
        <v>1.0037323364990194</v>
      </c>
      <c r="Q70" s="5">
        <f>(35+25+10+10+2.85+3.75+3.25)+0.1-2.5</f>
        <v>87.449999999999989</v>
      </c>
      <c r="R70">
        <f t="shared" si="3"/>
        <v>87.776392826839228</v>
      </c>
    </row>
    <row r="71" spans="1:18">
      <c r="A71">
        <v>8</v>
      </c>
      <c r="B71">
        <v>256</v>
      </c>
      <c r="C71" s="1" t="s">
        <v>6</v>
      </c>
      <c r="D71">
        <v>1</v>
      </c>
      <c r="E71">
        <v>64</v>
      </c>
      <c r="F71" t="s">
        <v>11</v>
      </c>
      <c r="G71">
        <v>213729369</v>
      </c>
      <c r="H71">
        <v>26775485</v>
      </c>
      <c r="I71">
        <v>59138</v>
      </c>
      <c r="J71">
        <v>44278</v>
      </c>
      <c r="K71">
        <v>213788507</v>
      </c>
      <c r="L71">
        <v>26819763</v>
      </c>
      <c r="M71">
        <v>2.9999999999999997E-4</v>
      </c>
      <c r="N71">
        <v>1.6999999999999999E-3</v>
      </c>
      <c r="O71">
        <v>545812705</v>
      </c>
      <c r="P71">
        <f t="shared" si="2"/>
        <v>1.003928869051335</v>
      </c>
      <c r="Q71" s="5">
        <f>(35+25+10+20+2.85+3.75+3.25)+0.1-2.5</f>
        <v>97.449999999999989</v>
      </c>
      <c r="R71">
        <f t="shared" si="3"/>
        <v>97.832868289052584</v>
      </c>
    </row>
    <row r="72" spans="1:18">
      <c r="A72" s="1" t="s">
        <v>5</v>
      </c>
      <c r="B72">
        <v>1</v>
      </c>
      <c r="C72">
        <v>1</v>
      </c>
      <c r="D72">
        <v>16384</v>
      </c>
      <c r="E72">
        <v>64</v>
      </c>
      <c r="F72" t="s">
        <v>11</v>
      </c>
      <c r="G72">
        <v>213737063</v>
      </c>
      <c r="H72">
        <v>26770809</v>
      </c>
      <c r="I72">
        <v>51444</v>
      </c>
      <c r="J72">
        <v>38226</v>
      </c>
      <c r="K72">
        <v>213788507</v>
      </c>
      <c r="L72">
        <v>26809035</v>
      </c>
      <c r="M72">
        <v>2.0000000000000001E-4</v>
      </c>
      <c r="N72">
        <v>1.4E-3</v>
      </c>
      <c r="O72">
        <v>545812705</v>
      </c>
      <c r="P72">
        <f t="shared" si="2"/>
        <v>1.0031422765562044</v>
      </c>
      <c r="Q72" s="5">
        <f>(35+25+20+1.25+2.85+3.75+3.25)+0.1-2.5</f>
        <v>88.699999999999989</v>
      </c>
      <c r="R72">
        <f t="shared" si="3"/>
        <v>88.97871993053532</v>
      </c>
    </row>
    <row r="73" spans="1:18">
      <c r="A73" s="2" t="s">
        <v>5</v>
      </c>
      <c r="B73">
        <v>1</v>
      </c>
      <c r="C73">
        <v>2</v>
      </c>
      <c r="D73">
        <v>8192</v>
      </c>
      <c r="E73">
        <v>64</v>
      </c>
      <c r="F73" t="s">
        <v>11</v>
      </c>
      <c r="G73">
        <v>213737046</v>
      </c>
      <c r="H73">
        <v>26768713</v>
      </c>
      <c r="I73">
        <v>51461</v>
      </c>
      <c r="J73">
        <v>40380</v>
      </c>
      <c r="K73">
        <v>213788507</v>
      </c>
      <c r="L73">
        <v>26809093</v>
      </c>
      <c r="M73">
        <v>2.0000000000000001E-4</v>
      </c>
      <c r="N73">
        <v>1.5E-3</v>
      </c>
      <c r="O73">
        <v>545812705</v>
      </c>
      <c r="P73">
        <f t="shared" si="2"/>
        <v>1.0033387535143579</v>
      </c>
      <c r="Q73" s="5">
        <f>(35+25+20+2.5+2.85+3.75+3.25)+0.1-2.5</f>
        <v>89.949999999999989</v>
      </c>
      <c r="R73">
        <f t="shared" si="3"/>
        <v>90.250320878616478</v>
      </c>
    </row>
    <row r="74" spans="1:18">
      <c r="A74" s="2" t="s">
        <v>5</v>
      </c>
      <c r="B74">
        <v>1</v>
      </c>
      <c r="C74">
        <v>4</v>
      </c>
      <c r="D74">
        <v>4096</v>
      </c>
      <c r="E74">
        <v>64</v>
      </c>
      <c r="F74" t="s">
        <v>11</v>
      </c>
      <c r="G74">
        <v>213737151</v>
      </c>
      <c r="H74">
        <v>26767631</v>
      </c>
      <c r="I74">
        <v>51356</v>
      </c>
      <c r="J74">
        <v>41365</v>
      </c>
      <c r="K74">
        <v>213788507</v>
      </c>
      <c r="L74">
        <v>26808996</v>
      </c>
      <c r="M74">
        <v>2.0000000000000001E-4</v>
      </c>
      <c r="N74">
        <v>1.5E-3</v>
      </c>
      <c r="O74">
        <v>545812705</v>
      </c>
      <c r="P74">
        <f t="shared" si="2"/>
        <v>1.0033387428513596</v>
      </c>
      <c r="Q74" s="5">
        <f>(35+25+20+5+2.85+3.75+3.25)+0.1-2.5</f>
        <v>92.449999999999989</v>
      </c>
      <c r="R74">
        <f t="shared" si="3"/>
        <v>92.75866677660818</v>
      </c>
    </row>
    <row r="75" spans="1:18">
      <c r="A75" s="2" t="s">
        <v>5</v>
      </c>
      <c r="B75">
        <v>1</v>
      </c>
      <c r="C75">
        <v>8</v>
      </c>
      <c r="D75">
        <v>2048</v>
      </c>
      <c r="E75">
        <v>64</v>
      </c>
      <c r="F75" t="s">
        <v>11</v>
      </c>
      <c r="G75">
        <v>213736837</v>
      </c>
      <c r="H75">
        <v>26766781</v>
      </c>
      <c r="I75">
        <v>51670</v>
      </c>
      <c r="J75">
        <v>42569</v>
      </c>
      <c r="K75">
        <v>213788507</v>
      </c>
      <c r="L75">
        <v>26809350</v>
      </c>
      <c r="M75">
        <v>2.0000000000000001E-4</v>
      </c>
      <c r="N75">
        <v>1.6000000000000001E-3</v>
      </c>
      <c r="O75">
        <v>545812705</v>
      </c>
      <c r="P75">
        <f t="shared" si="2"/>
        <v>1.0035352546566316</v>
      </c>
      <c r="Q75" s="5">
        <f>(35+25+20+10+2.85+3.75+3.25)+0.1-2.5</f>
        <v>97.449999999999989</v>
      </c>
      <c r="R75">
        <f t="shared" si="3"/>
        <v>97.794510566288736</v>
      </c>
    </row>
    <row r="76" spans="1:18">
      <c r="A76" s="2" t="s">
        <v>5</v>
      </c>
      <c r="B76">
        <v>1</v>
      </c>
      <c r="C76" s="1" t="s">
        <v>6</v>
      </c>
      <c r="D76">
        <v>1</v>
      </c>
      <c r="E76">
        <v>64</v>
      </c>
      <c r="F76" t="s">
        <v>11</v>
      </c>
      <c r="G76">
        <v>213736954</v>
      </c>
      <c r="H76">
        <v>26764775</v>
      </c>
      <c r="I76">
        <v>51553</v>
      </c>
      <c r="J76">
        <v>44353</v>
      </c>
      <c r="K76">
        <v>213788507</v>
      </c>
      <c r="L76">
        <v>26809128</v>
      </c>
      <c r="M76">
        <v>2.0000000000000001E-4</v>
      </c>
      <c r="N76">
        <v>1.6999999999999999E-3</v>
      </c>
      <c r="O76">
        <v>545812705</v>
      </c>
      <c r="P76">
        <f t="shared" si="2"/>
        <v>1.0037316998896169</v>
      </c>
      <c r="Q76" s="5">
        <f>(35+25+20+20+2.85+3.75+3.25)+0.1-2.5</f>
        <v>107.44999999999999</v>
      </c>
      <c r="R76">
        <f t="shared" si="3"/>
        <v>107.85097115313933</v>
      </c>
    </row>
    <row r="77" spans="1:18">
      <c r="A77">
        <v>1</v>
      </c>
      <c r="B77">
        <v>4096</v>
      </c>
      <c r="C77">
        <v>1</v>
      </c>
      <c r="D77">
        <v>32768</v>
      </c>
      <c r="E77">
        <v>32</v>
      </c>
      <c r="F77" t="s">
        <v>11</v>
      </c>
      <c r="G77">
        <v>212935801</v>
      </c>
      <c r="H77">
        <v>27805353</v>
      </c>
      <c r="I77">
        <v>852706</v>
      </c>
      <c r="J77">
        <v>153849</v>
      </c>
      <c r="K77">
        <v>213788507</v>
      </c>
      <c r="L77">
        <v>27959202</v>
      </c>
      <c r="M77">
        <v>4.0000000000000001E-3</v>
      </c>
      <c r="N77">
        <v>5.4999999999999997E-3</v>
      </c>
      <c r="O77">
        <v>545812705</v>
      </c>
      <c r="P77">
        <f t="shared" si="2"/>
        <v>1.0191032463782608</v>
      </c>
      <c r="Q77" s="5">
        <f>(25+15+1.25+1.25+2.85+3.75+3.25)+0.1-2.5</f>
        <v>49.95</v>
      </c>
      <c r="R77">
        <f t="shared" si="3"/>
        <v>50.904207156594126</v>
      </c>
    </row>
    <row r="78" spans="1:18">
      <c r="A78">
        <v>1</v>
      </c>
      <c r="B78">
        <v>4096</v>
      </c>
      <c r="C78">
        <v>2</v>
      </c>
      <c r="D78">
        <v>16384</v>
      </c>
      <c r="E78">
        <v>32</v>
      </c>
      <c r="F78" t="s">
        <v>11</v>
      </c>
      <c r="G78">
        <v>212935801</v>
      </c>
      <c r="H78">
        <v>27886505</v>
      </c>
      <c r="I78">
        <v>852706</v>
      </c>
      <c r="J78">
        <v>72697</v>
      </c>
      <c r="K78">
        <v>213788507</v>
      </c>
      <c r="L78">
        <v>27959202</v>
      </c>
      <c r="M78">
        <v>4.0000000000000001E-3</v>
      </c>
      <c r="N78">
        <v>2.5999999999999999E-3</v>
      </c>
      <c r="O78">
        <v>545812705</v>
      </c>
      <c r="P78">
        <f t="shared" si="2"/>
        <v>1.0131611578151154</v>
      </c>
      <c r="Q78" s="5">
        <f>(25+15+1.25+2.5+2.85+3.75+3.25)+0.1-2.5</f>
        <v>51.2</v>
      </c>
      <c r="R78">
        <f t="shared" si="3"/>
        <v>51.873851280133913</v>
      </c>
    </row>
    <row r="79" spans="1:18">
      <c r="A79">
        <v>1</v>
      </c>
      <c r="B79">
        <v>4096</v>
      </c>
      <c r="C79">
        <v>4</v>
      </c>
      <c r="D79">
        <v>8192</v>
      </c>
      <c r="E79">
        <v>32</v>
      </c>
      <c r="F79" t="s">
        <v>11</v>
      </c>
      <c r="G79">
        <v>212935801</v>
      </c>
      <c r="H79">
        <v>27884976</v>
      </c>
      <c r="I79">
        <v>852706</v>
      </c>
      <c r="J79">
        <v>74226</v>
      </c>
      <c r="K79">
        <v>213788507</v>
      </c>
      <c r="L79">
        <v>27959202</v>
      </c>
      <c r="M79">
        <v>4.0000000000000001E-3</v>
      </c>
      <c r="N79">
        <v>2.7000000000000001E-3</v>
      </c>
      <c r="O79">
        <v>545812705</v>
      </c>
      <c r="P79">
        <f t="shared" si="2"/>
        <v>1.013366057420741</v>
      </c>
      <c r="Q79" s="5">
        <f>(25+15+1.25+5+2.85+3.75+3.25)+0.1-2.5</f>
        <v>53.7</v>
      </c>
      <c r="R79">
        <f t="shared" si="3"/>
        <v>54.417757283493799</v>
      </c>
    </row>
    <row r="80" spans="1:18">
      <c r="A80">
        <v>1</v>
      </c>
      <c r="B80">
        <v>4096</v>
      </c>
      <c r="C80">
        <v>8</v>
      </c>
      <c r="D80">
        <v>4096</v>
      </c>
      <c r="E80">
        <v>32</v>
      </c>
      <c r="F80" t="s">
        <v>11</v>
      </c>
      <c r="G80">
        <v>212935801</v>
      </c>
      <c r="H80">
        <v>27874476</v>
      </c>
      <c r="I80">
        <v>852706</v>
      </c>
      <c r="J80">
        <v>84726</v>
      </c>
      <c r="K80">
        <v>213788507</v>
      </c>
      <c r="L80">
        <v>27959202</v>
      </c>
      <c r="M80">
        <v>4.0000000000000001E-3</v>
      </c>
      <c r="N80">
        <v>3.0000000000000001E-3</v>
      </c>
      <c r="O80">
        <v>545812705</v>
      </c>
      <c r="P80">
        <f t="shared" si="2"/>
        <v>1.0139807562376182</v>
      </c>
      <c r="Q80" s="5">
        <f>(25+15+1.25+10+2.85+3.75+3.25)+0.1-2.5</f>
        <v>58.7</v>
      </c>
      <c r="R80">
        <f t="shared" si="3"/>
        <v>59.520670391148194</v>
      </c>
    </row>
    <row r="81" spans="1:18">
      <c r="A81">
        <v>1</v>
      </c>
      <c r="B81">
        <v>4096</v>
      </c>
      <c r="C81" s="1" t="s">
        <v>8</v>
      </c>
      <c r="D81">
        <v>1</v>
      </c>
      <c r="E81">
        <v>32</v>
      </c>
      <c r="F81" t="s">
        <v>11</v>
      </c>
      <c r="G81">
        <v>212935801</v>
      </c>
      <c r="H81">
        <v>27866835</v>
      </c>
      <c r="I81">
        <v>852706</v>
      </c>
      <c r="J81">
        <v>92367</v>
      </c>
      <c r="K81">
        <v>213788507</v>
      </c>
      <c r="L81">
        <v>27959202</v>
      </c>
      <c r="M81">
        <v>4.0000000000000001E-3</v>
      </c>
      <c r="N81">
        <v>3.3E-3</v>
      </c>
      <c r="O81">
        <v>545812705</v>
      </c>
      <c r="P81">
        <f t="shared" si="2"/>
        <v>1.0145954550544953</v>
      </c>
      <c r="Q81" s="5">
        <f>(25+15+1.25+20+2.85+3.75+3.25)+0.1-2.5</f>
        <v>68.699999999999989</v>
      </c>
      <c r="R81">
        <f t="shared" si="3"/>
        <v>69.702707762243818</v>
      </c>
    </row>
    <row r="82" spans="1:18">
      <c r="A82">
        <v>2</v>
      </c>
      <c r="B82">
        <v>2048</v>
      </c>
      <c r="C82" s="3">
        <v>1</v>
      </c>
      <c r="D82">
        <v>32768</v>
      </c>
      <c r="E82">
        <v>32</v>
      </c>
      <c r="F82" t="s">
        <v>11</v>
      </c>
      <c r="G82">
        <v>213630247</v>
      </c>
      <c r="H82">
        <v>26882780</v>
      </c>
      <c r="I82">
        <v>158260</v>
      </c>
      <c r="J82">
        <v>100613</v>
      </c>
      <c r="K82">
        <v>213788507</v>
      </c>
      <c r="L82">
        <v>26983393</v>
      </c>
      <c r="M82">
        <v>6.9999999999999999E-4</v>
      </c>
      <c r="N82">
        <v>3.7000000000000002E-3</v>
      </c>
      <c r="O82">
        <v>545812705</v>
      </c>
      <c r="P82">
        <f t="shared" si="2"/>
        <v>1.0086875990519495</v>
      </c>
      <c r="Q82" s="5">
        <f>(25+15+2.5+1.25+2.85+3.75+3.25)+0.1-2.5</f>
        <v>51.2</v>
      </c>
      <c r="R82">
        <f t="shared" si="3"/>
        <v>51.644805071459814</v>
      </c>
    </row>
    <row r="83" spans="1:18">
      <c r="A83">
        <v>2</v>
      </c>
      <c r="B83">
        <v>2048</v>
      </c>
      <c r="C83" s="3">
        <v>2</v>
      </c>
      <c r="D83">
        <v>16384</v>
      </c>
      <c r="E83">
        <v>32</v>
      </c>
      <c r="F83" t="s">
        <v>11</v>
      </c>
      <c r="G83">
        <v>213630247</v>
      </c>
      <c r="H83">
        <v>26910592</v>
      </c>
      <c r="I83">
        <v>158260</v>
      </c>
      <c r="J83">
        <v>72801</v>
      </c>
      <c r="K83">
        <v>213788507</v>
      </c>
      <c r="L83">
        <v>26983393</v>
      </c>
      <c r="M83">
        <v>6.9999999999999999E-4</v>
      </c>
      <c r="N83">
        <v>2.7000000000000001E-3</v>
      </c>
      <c r="O83">
        <v>545812705</v>
      </c>
      <c r="P83">
        <f t="shared" si="2"/>
        <v>1.0067101153654896</v>
      </c>
      <c r="Q83" s="5">
        <f>(25+15+2.5+2.5+2.85+3.75+3.25)+0.1-2.5</f>
        <v>52.45</v>
      </c>
      <c r="R83">
        <f t="shared" si="3"/>
        <v>52.801945550919932</v>
      </c>
    </row>
    <row r="84" spans="1:18">
      <c r="A84">
        <v>2</v>
      </c>
      <c r="B84">
        <v>2048</v>
      </c>
      <c r="C84" s="3">
        <v>4</v>
      </c>
      <c r="D84">
        <v>8192</v>
      </c>
      <c r="E84">
        <v>32</v>
      </c>
      <c r="F84" t="s">
        <v>11</v>
      </c>
      <c r="G84">
        <v>213630247</v>
      </c>
      <c r="H84">
        <v>26909166</v>
      </c>
      <c r="I84">
        <v>158260</v>
      </c>
      <c r="J84">
        <v>74227</v>
      </c>
      <c r="K84">
        <v>213788507</v>
      </c>
      <c r="L84">
        <v>26983393</v>
      </c>
      <c r="M84">
        <v>6.9999999999999999E-4</v>
      </c>
      <c r="N84">
        <v>2.8E-3</v>
      </c>
      <c r="O84">
        <v>545812705</v>
      </c>
      <c r="P84">
        <f t="shared" si="2"/>
        <v>1.0069078637341358</v>
      </c>
      <c r="Q84" s="5">
        <f>(25+15+2.5+5+2.85+3.75+3.25)+0.1-2.5</f>
        <v>54.95</v>
      </c>
      <c r="R84">
        <f t="shared" si="3"/>
        <v>55.329587112190765</v>
      </c>
    </row>
    <row r="85" spans="1:18">
      <c r="A85">
        <v>2</v>
      </c>
      <c r="B85">
        <v>2048</v>
      </c>
      <c r="C85" s="3">
        <v>8</v>
      </c>
      <c r="D85">
        <v>4096</v>
      </c>
      <c r="E85">
        <v>32</v>
      </c>
      <c r="F85" t="s">
        <v>11</v>
      </c>
      <c r="G85">
        <v>213630247</v>
      </c>
      <c r="H85">
        <v>26898666</v>
      </c>
      <c r="I85">
        <v>158260</v>
      </c>
      <c r="J85">
        <v>84727</v>
      </c>
      <c r="K85">
        <v>213788507</v>
      </c>
      <c r="L85">
        <v>26983393</v>
      </c>
      <c r="M85">
        <v>6.9999999999999999E-4</v>
      </c>
      <c r="N85">
        <v>3.0999999999999999E-3</v>
      </c>
      <c r="O85">
        <v>545812705</v>
      </c>
      <c r="P85">
        <f t="shared" si="2"/>
        <v>1.0075011088400736</v>
      </c>
      <c r="Q85" s="5">
        <f>(25+15+2.5+10+2.85+3.75+3.25)+0.1-2.5</f>
        <v>59.95</v>
      </c>
      <c r="R85">
        <f t="shared" si="3"/>
        <v>60.399691474962417</v>
      </c>
    </row>
    <row r="86" spans="1:18">
      <c r="A86">
        <v>2</v>
      </c>
      <c r="B86">
        <v>2048</v>
      </c>
      <c r="C86" s="1" t="s">
        <v>8</v>
      </c>
      <c r="D86">
        <v>1</v>
      </c>
      <c r="E86">
        <v>32</v>
      </c>
      <c r="F86" t="s">
        <v>11</v>
      </c>
      <c r="G86">
        <v>213630247</v>
      </c>
      <c r="H86">
        <v>26891026</v>
      </c>
      <c r="I86">
        <v>158260</v>
      </c>
      <c r="J86">
        <v>92367</v>
      </c>
      <c r="K86">
        <v>213788507</v>
      </c>
      <c r="L86">
        <v>26983393</v>
      </c>
      <c r="M86">
        <v>6.9999999999999999E-4</v>
      </c>
      <c r="N86">
        <v>3.3999999999999998E-3</v>
      </c>
      <c r="O86">
        <v>545812705</v>
      </c>
      <c r="P86">
        <f t="shared" si="2"/>
        <v>1.0080943539460117</v>
      </c>
      <c r="Q86" s="5">
        <f>(25+15+2.5+20+2.85+3.75+3.25)+0.1-2.5</f>
        <v>69.949999999999989</v>
      </c>
      <c r="R86">
        <f t="shared" si="3"/>
        <v>70.516200058523509</v>
      </c>
    </row>
    <row r="87" spans="1:18">
      <c r="A87">
        <v>4</v>
      </c>
      <c r="B87">
        <v>1024</v>
      </c>
      <c r="C87" s="3">
        <v>1</v>
      </c>
      <c r="D87">
        <v>32768</v>
      </c>
      <c r="E87">
        <v>32</v>
      </c>
      <c r="F87" t="s">
        <v>11</v>
      </c>
      <c r="G87">
        <v>213676034</v>
      </c>
      <c r="H87">
        <v>26832458</v>
      </c>
      <c r="I87">
        <v>112473</v>
      </c>
      <c r="J87">
        <v>81990</v>
      </c>
      <c r="K87">
        <v>213788507</v>
      </c>
      <c r="L87">
        <v>26914448</v>
      </c>
      <c r="M87">
        <v>5.0000000000000001E-4</v>
      </c>
      <c r="N87">
        <v>3.0000000000000001E-3</v>
      </c>
      <c r="O87">
        <v>545812705</v>
      </c>
      <c r="P87">
        <f t="shared" si="2"/>
        <v>1.0068965141210848</v>
      </c>
      <c r="Q87" s="5">
        <f>(25+15+5+1.25+2.85+3.75+3.25)+0.1-2.5</f>
        <v>53.7</v>
      </c>
      <c r="R87">
        <f t="shared" si="3"/>
        <v>54.070342808302257</v>
      </c>
    </row>
    <row r="88" spans="1:18">
      <c r="A88">
        <v>4</v>
      </c>
      <c r="B88">
        <v>1024</v>
      </c>
      <c r="C88" s="3">
        <v>2</v>
      </c>
      <c r="D88">
        <v>16384</v>
      </c>
      <c r="E88">
        <v>32</v>
      </c>
      <c r="F88" t="s">
        <v>11</v>
      </c>
      <c r="G88">
        <v>213676034</v>
      </c>
      <c r="H88">
        <v>26843358</v>
      </c>
      <c r="I88">
        <v>112473</v>
      </c>
      <c r="J88">
        <v>71090</v>
      </c>
      <c r="K88">
        <v>213788507</v>
      </c>
      <c r="L88">
        <v>26914448</v>
      </c>
      <c r="M88">
        <v>5.0000000000000001E-4</v>
      </c>
      <c r="N88">
        <v>2.5999999999999999E-3</v>
      </c>
      <c r="O88">
        <v>545812705</v>
      </c>
      <c r="P88">
        <f t="shared" si="2"/>
        <v>1.0061075417060876</v>
      </c>
      <c r="Q88" s="5">
        <f>(25+15+5+2.5+2.85+3.75+3.25)+0.1-2.5</f>
        <v>54.95</v>
      </c>
      <c r="R88">
        <f t="shared" si="3"/>
        <v>55.285609416749516</v>
      </c>
    </row>
    <row r="89" spans="1:18">
      <c r="A89">
        <v>4</v>
      </c>
      <c r="B89">
        <v>1024</v>
      </c>
      <c r="C89" s="3">
        <v>4</v>
      </c>
      <c r="D89">
        <v>8192</v>
      </c>
      <c r="E89">
        <v>32</v>
      </c>
      <c r="F89" t="s">
        <v>11</v>
      </c>
      <c r="G89">
        <v>213676034</v>
      </c>
      <c r="H89">
        <v>26840221</v>
      </c>
      <c r="I89">
        <v>112473</v>
      </c>
      <c r="J89">
        <v>74227</v>
      </c>
      <c r="K89">
        <v>213788507</v>
      </c>
      <c r="L89">
        <v>26914448</v>
      </c>
      <c r="M89">
        <v>5.0000000000000001E-4</v>
      </c>
      <c r="N89">
        <v>2.8E-3</v>
      </c>
      <c r="O89">
        <v>545812705</v>
      </c>
      <c r="P89">
        <f t="shared" si="2"/>
        <v>1.0065020279135863</v>
      </c>
      <c r="Q89" s="5">
        <f>(25+15+5+5+2.85+3.75+3.25)+0.1-2.5</f>
        <v>57.45</v>
      </c>
      <c r="R89">
        <f t="shared" si="3"/>
        <v>57.823541503635539</v>
      </c>
    </row>
    <row r="90" spans="1:18">
      <c r="A90">
        <v>4</v>
      </c>
      <c r="B90">
        <v>1024</v>
      </c>
      <c r="C90" s="3">
        <v>8</v>
      </c>
      <c r="D90">
        <v>4096</v>
      </c>
      <c r="E90">
        <v>32</v>
      </c>
      <c r="F90" t="s">
        <v>11</v>
      </c>
      <c r="G90">
        <v>213676034</v>
      </c>
      <c r="H90">
        <v>26829721</v>
      </c>
      <c r="I90">
        <v>112473</v>
      </c>
      <c r="J90">
        <v>84727</v>
      </c>
      <c r="K90">
        <v>213788507</v>
      </c>
      <c r="L90">
        <v>26914448</v>
      </c>
      <c r="M90">
        <v>5.0000000000000001E-4</v>
      </c>
      <c r="N90">
        <v>3.0999999999999999E-3</v>
      </c>
      <c r="O90">
        <v>545812705</v>
      </c>
      <c r="P90">
        <f t="shared" si="2"/>
        <v>1.0070937572248342</v>
      </c>
      <c r="Q90" s="5">
        <f>(25+15+5+10+2.85+3.75+3.25)+0.1-2.5</f>
        <v>62.449999999999989</v>
      </c>
      <c r="R90">
        <f t="shared" si="3"/>
        <v>62.893005138690881</v>
      </c>
    </row>
    <row r="91" spans="1:18">
      <c r="A91">
        <v>4</v>
      </c>
      <c r="B91">
        <v>1024</v>
      </c>
      <c r="C91" s="1" t="s">
        <v>8</v>
      </c>
      <c r="D91">
        <v>1</v>
      </c>
      <c r="E91">
        <v>32</v>
      </c>
      <c r="F91" t="s">
        <v>11</v>
      </c>
      <c r="G91">
        <v>213676034</v>
      </c>
      <c r="H91">
        <v>26822081</v>
      </c>
      <c r="I91">
        <v>112473</v>
      </c>
      <c r="J91">
        <v>92367</v>
      </c>
      <c r="K91">
        <v>213788507</v>
      </c>
      <c r="L91">
        <v>26914448</v>
      </c>
      <c r="M91">
        <v>5.0000000000000001E-4</v>
      </c>
      <c r="N91">
        <v>3.3999999999999998E-3</v>
      </c>
      <c r="O91">
        <v>545812705</v>
      </c>
      <c r="P91">
        <f t="shared" si="2"/>
        <v>1.007685486536082</v>
      </c>
      <c r="Q91" s="5">
        <f>(25+15+5+20+2.85+3.75+3.25)+0.1-2.5</f>
        <v>72.449999999999989</v>
      </c>
      <c r="R91">
        <f t="shared" si="3"/>
        <v>73.006813499539135</v>
      </c>
    </row>
    <row r="92" spans="1:18">
      <c r="A92">
        <v>8</v>
      </c>
      <c r="B92">
        <v>512</v>
      </c>
      <c r="C92" s="3">
        <v>1</v>
      </c>
      <c r="D92">
        <v>32768</v>
      </c>
      <c r="E92">
        <v>32</v>
      </c>
      <c r="F92" t="s">
        <v>11</v>
      </c>
      <c r="G92">
        <v>213686531</v>
      </c>
      <c r="H92">
        <v>26825804</v>
      </c>
      <c r="I92">
        <v>101976</v>
      </c>
      <c r="J92">
        <v>75680</v>
      </c>
      <c r="K92">
        <v>213788507</v>
      </c>
      <c r="L92">
        <v>26901484</v>
      </c>
      <c r="M92">
        <v>5.0000000000000001E-4</v>
      </c>
      <c r="N92">
        <v>2.8E-3</v>
      </c>
      <c r="O92">
        <v>545812705</v>
      </c>
      <c r="P92">
        <f t="shared" si="2"/>
        <v>1.0064993677190055</v>
      </c>
      <c r="Q92" s="5">
        <f>(25+15+10+1.25+2.85+3.75+3.25)+0.1-2.5</f>
        <v>58.7</v>
      </c>
      <c r="R92">
        <f t="shared" si="3"/>
        <v>59.081512885105624</v>
      </c>
    </row>
    <row r="93" spans="1:18">
      <c r="A93">
        <v>8</v>
      </c>
      <c r="B93">
        <v>512</v>
      </c>
      <c r="C93" s="3">
        <v>2</v>
      </c>
      <c r="D93">
        <v>16384</v>
      </c>
      <c r="E93">
        <v>32</v>
      </c>
      <c r="F93" t="s">
        <v>11</v>
      </c>
      <c r="G93">
        <v>213686531</v>
      </c>
      <c r="H93">
        <v>26831140</v>
      </c>
      <c r="I93">
        <v>101976</v>
      </c>
      <c r="J93">
        <v>70344</v>
      </c>
      <c r="K93">
        <v>213788507</v>
      </c>
      <c r="L93">
        <v>26901484</v>
      </c>
      <c r="M93">
        <v>5.0000000000000001E-4</v>
      </c>
      <c r="N93">
        <v>2.5999999999999999E-3</v>
      </c>
      <c r="O93">
        <v>545812705</v>
      </c>
      <c r="P93">
        <f t="shared" si="2"/>
        <v>1.0061050715254054</v>
      </c>
      <c r="Q93" s="5">
        <f>(25+15+10+2.5+2.85+3.75+3.25)+0.1-2.5</f>
        <v>59.95</v>
      </c>
      <c r="R93">
        <f t="shared" si="3"/>
        <v>60.315999037948053</v>
      </c>
    </row>
    <row r="94" spans="1:18">
      <c r="A94">
        <v>8</v>
      </c>
      <c r="B94">
        <v>512</v>
      </c>
      <c r="C94" s="3">
        <v>4</v>
      </c>
      <c r="D94">
        <v>8192</v>
      </c>
      <c r="E94">
        <v>32</v>
      </c>
      <c r="F94" t="s">
        <v>11</v>
      </c>
      <c r="G94">
        <v>213686531</v>
      </c>
      <c r="H94">
        <v>26827251</v>
      </c>
      <c r="I94">
        <v>101976</v>
      </c>
      <c r="J94">
        <v>74233</v>
      </c>
      <c r="K94">
        <v>213788507</v>
      </c>
      <c r="L94">
        <v>26901484</v>
      </c>
      <c r="M94">
        <v>5.0000000000000001E-4</v>
      </c>
      <c r="N94">
        <v>2.8E-3</v>
      </c>
      <c r="O94">
        <v>545812705</v>
      </c>
      <c r="P94">
        <f t="shared" si="2"/>
        <v>1.0064993677190055</v>
      </c>
      <c r="Q94" s="5">
        <f>(25+15+10+5+2.85+3.75+3.25)+0.1-2.5</f>
        <v>62.449999999999989</v>
      </c>
      <c r="R94">
        <f t="shared" si="3"/>
        <v>62.855885514051884</v>
      </c>
    </row>
    <row r="95" spans="1:18">
      <c r="A95">
        <v>8</v>
      </c>
      <c r="B95">
        <v>512</v>
      </c>
      <c r="C95" s="3">
        <v>8</v>
      </c>
      <c r="D95">
        <v>4096</v>
      </c>
      <c r="E95">
        <v>32</v>
      </c>
      <c r="F95" t="s">
        <v>11</v>
      </c>
      <c r="G95">
        <v>213686531</v>
      </c>
      <c r="H95">
        <v>26816757</v>
      </c>
      <c r="I95">
        <v>101976</v>
      </c>
      <c r="J95">
        <v>84727</v>
      </c>
      <c r="K95">
        <v>213788507</v>
      </c>
      <c r="L95">
        <v>26901484</v>
      </c>
      <c r="M95">
        <v>5.0000000000000001E-4</v>
      </c>
      <c r="N95">
        <v>3.0999999999999999E-3</v>
      </c>
      <c r="O95">
        <v>545812705</v>
      </c>
      <c r="P95">
        <f t="shared" si="2"/>
        <v>1.0070908120094053</v>
      </c>
      <c r="Q95" s="5">
        <f>(25+15+10+10+2.85+3.75+3.25)+0.1-2.5</f>
        <v>67.449999999999989</v>
      </c>
      <c r="R95">
        <f t="shared" si="3"/>
        <v>67.928275270034376</v>
      </c>
    </row>
    <row r="96" spans="1:18">
      <c r="A96">
        <v>8</v>
      </c>
      <c r="B96">
        <v>512</v>
      </c>
      <c r="C96" s="1" t="s">
        <v>8</v>
      </c>
      <c r="D96">
        <v>1</v>
      </c>
      <c r="E96">
        <v>32</v>
      </c>
      <c r="F96" t="s">
        <v>11</v>
      </c>
      <c r="G96">
        <v>213686531</v>
      </c>
      <c r="H96">
        <v>26809117</v>
      </c>
      <c r="I96">
        <v>101976</v>
      </c>
      <c r="J96">
        <v>92367</v>
      </c>
      <c r="K96">
        <v>213788507</v>
      </c>
      <c r="L96">
        <v>26901484</v>
      </c>
      <c r="M96">
        <v>5.0000000000000001E-4</v>
      </c>
      <c r="N96">
        <v>3.3999999999999998E-3</v>
      </c>
      <c r="O96">
        <v>545812705</v>
      </c>
      <c r="P96">
        <f t="shared" si="2"/>
        <v>1.0076822562998053</v>
      </c>
      <c r="Q96" s="5">
        <f>(25+15+10+20+2.85+3.75+3.25)+0.1-2.5</f>
        <v>77.449999999999989</v>
      </c>
      <c r="R96">
        <f t="shared" si="3"/>
        <v>78.044990750419913</v>
      </c>
    </row>
    <row r="97" spans="1:18">
      <c r="A97" s="1" t="s">
        <v>7</v>
      </c>
      <c r="B97">
        <v>1</v>
      </c>
      <c r="C97" s="3">
        <v>1</v>
      </c>
      <c r="D97">
        <v>32768</v>
      </c>
      <c r="E97">
        <v>32</v>
      </c>
      <c r="F97" t="s">
        <v>11</v>
      </c>
      <c r="G97">
        <v>213702108</v>
      </c>
      <c r="H97">
        <v>26810513</v>
      </c>
      <c r="I97">
        <v>86399</v>
      </c>
      <c r="J97">
        <v>69441</v>
      </c>
      <c r="K97">
        <v>213788507</v>
      </c>
      <c r="L97">
        <v>26879954</v>
      </c>
      <c r="M97">
        <v>4.0000000000000002E-4</v>
      </c>
      <c r="N97">
        <v>2.5999999999999999E-3</v>
      </c>
      <c r="O97">
        <v>545812705</v>
      </c>
      <c r="P97">
        <f t="shared" si="2"/>
        <v>1.0059051249640663</v>
      </c>
      <c r="Q97" s="5">
        <f>(25+15+20+1.25+2.85+3.75+3.25)+0.1-2.5</f>
        <v>68.699999999999989</v>
      </c>
      <c r="R97">
        <f t="shared" si="3"/>
        <v>69.105682085031347</v>
      </c>
    </row>
    <row r="98" spans="1:18">
      <c r="A98" s="1" t="s">
        <v>7</v>
      </c>
      <c r="B98" s="4">
        <v>1</v>
      </c>
      <c r="C98" s="3">
        <v>2</v>
      </c>
      <c r="D98">
        <v>16384</v>
      </c>
      <c r="E98">
        <v>32</v>
      </c>
      <c r="F98" t="s">
        <v>11</v>
      </c>
      <c r="G98">
        <v>213702108</v>
      </c>
      <c r="H98">
        <v>26810949</v>
      </c>
      <c r="I98">
        <v>86399</v>
      </c>
      <c r="J98">
        <v>69005</v>
      </c>
      <c r="K98">
        <v>213788507</v>
      </c>
      <c r="L98">
        <v>26879954</v>
      </c>
      <c r="M98">
        <v>4.0000000000000002E-4</v>
      </c>
      <c r="N98">
        <v>2.5999999999999999E-3</v>
      </c>
      <c r="O98">
        <v>545812705</v>
      </c>
      <c r="P98">
        <f t="shared" si="2"/>
        <v>1.0059051249640663</v>
      </c>
      <c r="Q98" s="5">
        <f>(25+15+20+2.5+2.85+3.75+3.25)+0.1-2.5</f>
        <v>69.949999999999989</v>
      </c>
      <c r="R98">
        <f t="shared" si="3"/>
        <v>70.363063491236417</v>
      </c>
    </row>
    <row r="99" spans="1:18">
      <c r="A99" s="1" t="s">
        <v>7</v>
      </c>
      <c r="B99">
        <v>1</v>
      </c>
      <c r="C99" s="3">
        <v>4</v>
      </c>
      <c r="D99">
        <v>8192</v>
      </c>
      <c r="E99">
        <v>32</v>
      </c>
      <c r="F99" t="s">
        <v>11</v>
      </c>
      <c r="G99">
        <v>213702108</v>
      </c>
      <c r="H99">
        <v>26805712</v>
      </c>
      <c r="I99">
        <v>86399</v>
      </c>
      <c r="J99">
        <v>74242</v>
      </c>
      <c r="K99">
        <v>213788507</v>
      </c>
      <c r="L99">
        <v>26879954</v>
      </c>
      <c r="M99">
        <v>4.0000000000000002E-4</v>
      </c>
      <c r="N99">
        <v>2.8E-3</v>
      </c>
      <c r="O99">
        <v>545812705</v>
      </c>
      <c r="P99">
        <f t="shared" si="2"/>
        <v>1.0062991055915418</v>
      </c>
      <c r="Q99" s="5">
        <f>(25+15+20+5+2.85+3.75+3.25)+0.1-2.5</f>
        <v>72.449999999999989</v>
      </c>
      <c r="R99">
        <f t="shared" si="3"/>
        <v>72.90637020010719</v>
      </c>
    </row>
    <row r="100" spans="1:18">
      <c r="A100" s="1" t="s">
        <v>7</v>
      </c>
      <c r="B100">
        <v>1</v>
      </c>
      <c r="C100" s="3">
        <v>8</v>
      </c>
      <c r="D100">
        <v>4096</v>
      </c>
      <c r="E100">
        <v>32</v>
      </c>
      <c r="F100" t="s">
        <v>11</v>
      </c>
      <c r="G100">
        <v>213702108</v>
      </c>
      <c r="H100">
        <v>26795227</v>
      </c>
      <c r="I100">
        <v>86399</v>
      </c>
      <c r="J100">
        <v>84727</v>
      </c>
      <c r="K100">
        <v>213788507</v>
      </c>
      <c r="L100">
        <v>26879954</v>
      </c>
      <c r="M100">
        <v>4.0000000000000002E-4</v>
      </c>
      <c r="N100">
        <v>3.2000000000000002E-3</v>
      </c>
      <c r="O100">
        <v>545812705</v>
      </c>
      <c r="P100">
        <f t="shared" si="2"/>
        <v>1.0070870668464929</v>
      </c>
      <c r="Q100" s="5">
        <f>(25+15+20+10+2.85+3.75+3.25)+0.1-2.5</f>
        <v>77.449999999999989</v>
      </c>
      <c r="R100">
        <f t="shared" si="3"/>
        <v>77.998893327260859</v>
      </c>
    </row>
    <row r="101" spans="1:18">
      <c r="A101" s="1" t="s">
        <v>7</v>
      </c>
      <c r="B101">
        <v>1</v>
      </c>
      <c r="D101">
        <v>1</v>
      </c>
      <c r="E101">
        <v>32</v>
      </c>
      <c r="F101" t="s">
        <v>11</v>
      </c>
      <c r="G101">
        <v>213702108</v>
      </c>
      <c r="H101">
        <v>26787587</v>
      </c>
      <c r="I101">
        <v>86399</v>
      </c>
      <c r="J101">
        <v>92367</v>
      </c>
      <c r="K101">
        <v>213788507</v>
      </c>
      <c r="L101">
        <v>26879954</v>
      </c>
      <c r="M101">
        <v>4.0000000000000002E-4</v>
      </c>
      <c r="N101">
        <v>3.3999999999999998E-3</v>
      </c>
      <c r="O101">
        <v>545812705</v>
      </c>
      <c r="P101">
        <f t="shared" si="2"/>
        <v>1.0074810474739684</v>
      </c>
      <c r="Q101" s="5">
        <f>(25+15+20+20+2.85+3.75+3.25)+0.1-2.5</f>
        <v>87.449999999999989</v>
      </c>
      <c r="R101">
        <f t="shared" si="3"/>
        <v>88.104217601598521</v>
      </c>
    </row>
    <row r="102" spans="1:18">
      <c r="A102">
        <v>1</v>
      </c>
      <c r="B102">
        <v>2048</v>
      </c>
      <c r="C102">
        <v>1</v>
      </c>
      <c r="D102">
        <v>16384</v>
      </c>
      <c r="E102">
        <v>64</v>
      </c>
      <c r="F102" t="s">
        <v>12</v>
      </c>
      <c r="G102">
        <v>212935801</v>
      </c>
      <c r="H102">
        <v>27805353</v>
      </c>
      <c r="I102">
        <v>852706</v>
      </c>
      <c r="J102">
        <v>153849</v>
      </c>
      <c r="K102">
        <v>213788507</v>
      </c>
      <c r="L102">
        <v>27959202</v>
      </c>
      <c r="M102">
        <v>4.0000000000000001E-3</v>
      </c>
      <c r="N102">
        <v>5.4999999999999997E-3</v>
      </c>
      <c r="O102">
        <v>545812705</v>
      </c>
      <c r="P102">
        <f t="shared" si="2"/>
        <v>1.0191032463782608</v>
      </c>
      <c r="Q102" s="6">
        <f>72.35-0.15-2.5</f>
        <v>69.699999999999989</v>
      </c>
      <c r="R102">
        <f t="shared" si="3"/>
        <v>71.031496272564766</v>
      </c>
    </row>
    <row r="103" spans="1:18">
      <c r="A103">
        <v>1</v>
      </c>
      <c r="B103">
        <v>2048</v>
      </c>
      <c r="C103">
        <v>2</v>
      </c>
      <c r="D103">
        <v>8192</v>
      </c>
      <c r="E103">
        <v>64</v>
      </c>
      <c r="F103" t="s">
        <v>12</v>
      </c>
      <c r="G103">
        <v>212935801</v>
      </c>
      <c r="H103">
        <v>27886189</v>
      </c>
      <c r="I103">
        <v>852706</v>
      </c>
      <c r="J103">
        <v>73013</v>
      </c>
      <c r="K103">
        <v>213788507</v>
      </c>
      <c r="L103">
        <v>27959202</v>
      </c>
      <c r="M103">
        <v>4.0000000000000001E-3</v>
      </c>
      <c r="N103">
        <v>2.5999999999999999E-3</v>
      </c>
      <c r="O103">
        <v>545812705</v>
      </c>
      <c r="P103">
        <f t="shared" si="2"/>
        <v>1.0131611578151154</v>
      </c>
      <c r="Q103" s="6">
        <f>73.6-0.15-2.5</f>
        <v>70.949999999999989</v>
      </c>
      <c r="R103">
        <f t="shared" si="3"/>
        <v>71.883784146982421</v>
      </c>
    </row>
    <row r="104" spans="1:18">
      <c r="A104">
        <v>1</v>
      </c>
      <c r="B104">
        <v>2048</v>
      </c>
      <c r="C104">
        <v>4</v>
      </c>
      <c r="D104">
        <v>4096</v>
      </c>
      <c r="E104">
        <v>64</v>
      </c>
      <c r="F104" t="s">
        <v>12</v>
      </c>
      <c r="G104">
        <v>212935801</v>
      </c>
      <c r="H104">
        <v>27885157</v>
      </c>
      <c r="I104">
        <v>852706</v>
      </c>
      <c r="J104">
        <v>74045</v>
      </c>
      <c r="K104">
        <v>213788507</v>
      </c>
      <c r="L104">
        <v>27959202</v>
      </c>
      <c r="M104">
        <v>4.0000000000000001E-3</v>
      </c>
      <c r="N104">
        <v>2.5999999999999999E-3</v>
      </c>
      <c r="O104">
        <v>545812705</v>
      </c>
      <c r="P104">
        <f t="shared" si="2"/>
        <v>1.0131611578151154</v>
      </c>
      <c r="Q104" s="6">
        <f>76.1-0.15-2.5</f>
        <v>73.449999999999989</v>
      </c>
      <c r="R104">
        <f t="shared" si="3"/>
        <v>74.41668704152022</v>
      </c>
    </row>
    <row r="105" spans="1:18">
      <c r="A105">
        <v>1</v>
      </c>
      <c r="B105">
        <v>2048</v>
      </c>
      <c r="C105">
        <v>8</v>
      </c>
      <c r="D105">
        <v>2048</v>
      </c>
      <c r="E105">
        <v>64</v>
      </c>
      <c r="F105" t="s">
        <v>12</v>
      </c>
      <c r="G105">
        <v>212935801</v>
      </c>
      <c r="H105">
        <v>27875156</v>
      </c>
      <c r="I105">
        <v>852706</v>
      </c>
      <c r="J105">
        <v>84046</v>
      </c>
      <c r="K105">
        <v>213788507</v>
      </c>
      <c r="L105">
        <v>27959202</v>
      </c>
      <c r="M105">
        <v>4.0000000000000001E-3</v>
      </c>
      <c r="N105">
        <v>3.0000000000000001E-3</v>
      </c>
      <c r="O105">
        <v>545812705</v>
      </c>
      <c r="P105">
        <f t="shared" si="2"/>
        <v>1.0139807562376182</v>
      </c>
      <c r="Q105" s="6">
        <f>81.1-0.15-2.5</f>
        <v>78.449999999999989</v>
      </c>
      <c r="R105">
        <f t="shared" si="3"/>
        <v>79.546790326841133</v>
      </c>
    </row>
    <row r="106" spans="1:18">
      <c r="A106">
        <v>1</v>
      </c>
      <c r="B106">
        <v>2048</v>
      </c>
      <c r="C106" s="1" t="s">
        <v>6</v>
      </c>
      <c r="D106">
        <v>1</v>
      </c>
      <c r="E106">
        <v>64</v>
      </c>
      <c r="F106" t="s">
        <v>12</v>
      </c>
      <c r="G106">
        <v>212935801</v>
      </c>
      <c r="H106">
        <v>27868485</v>
      </c>
      <c r="I106">
        <v>852706</v>
      </c>
      <c r="J106">
        <v>90717</v>
      </c>
      <c r="K106">
        <v>213788507</v>
      </c>
      <c r="L106">
        <v>27959202</v>
      </c>
      <c r="M106">
        <v>4.0000000000000001E-3</v>
      </c>
      <c r="N106">
        <v>3.2000000000000002E-3</v>
      </c>
      <c r="O106">
        <v>545812705</v>
      </c>
      <c r="P106">
        <f t="shared" si="2"/>
        <v>1.0143905554488695</v>
      </c>
      <c r="Q106" s="6">
        <f>91.1-0.15-2.5</f>
        <v>88.449999999999989</v>
      </c>
      <c r="R106">
        <f t="shared" si="3"/>
        <v>89.722844629452496</v>
      </c>
    </row>
    <row r="107" spans="1:18">
      <c r="A107">
        <v>2</v>
      </c>
      <c r="B107">
        <v>1024</v>
      </c>
      <c r="C107">
        <v>1</v>
      </c>
      <c r="D107">
        <v>16384</v>
      </c>
      <c r="E107">
        <v>64</v>
      </c>
      <c r="F107" t="s">
        <v>12</v>
      </c>
      <c r="G107">
        <v>213643248</v>
      </c>
      <c r="H107">
        <v>26863157</v>
      </c>
      <c r="I107">
        <v>145259</v>
      </c>
      <c r="J107">
        <v>97888</v>
      </c>
      <c r="K107">
        <v>213788507</v>
      </c>
      <c r="L107">
        <v>26961045</v>
      </c>
      <c r="M107">
        <v>6.9999999999999999E-4</v>
      </c>
      <c r="N107">
        <v>3.5999999999999999E-3</v>
      </c>
      <c r="O107">
        <v>545812705</v>
      </c>
      <c r="P107">
        <f t="shared" si="2"/>
        <v>1.0084839546827697</v>
      </c>
      <c r="Q107" s="6">
        <f>73.6-0.15-2.5</f>
        <v>70.949999999999989</v>
      </c>
      <c r="R107">
        <f t="shared" si="3"/>
        <v>71.551936584742506</v>
      </c>
    </row>
    <row r="108" spans="1:18">
      <c r="A108">
        <v>2</v>
      </c>
      <c r="B108">
        <v>1024</v>
      </c>
      <c r="C108">
        <v>2</v>
      </c>
      <c r="D108">
        <v>8192</v>
      </c>
      <c r="E108">
        <v>64</v>
      </c>
      <c r="F108" t="s">
        <v>12</v>
      </c>
      <c r="G108">
        <v>213643248</v>
      </c>
      <c r="H108">
        <v>26888761</v>
      </c>
      <c r="I108">
        <v>145259</v>
      </c>
      <c r="J108">
        <v>72284</v>
      </c>
      <c r="K108">
        <v>213788507</v>
      </c>
      <c r="L108">
        <v>26961045</v>
      </c>
      <c r="M108">
        <v>6.9999999999999999E-4</v>
      </c>
      <c r="N108">
        <v>2.7000000000000001E-3</v>
      </c>
      <c r="O108">
        <v>545812705</v>
      </c>
      <c r="P108">
        <f t="shared" si="2"/>
        <v>1.0067056933650893</v>
      </c>
      <c r="Q108" s="6">
        <f>74.85-0.15-2.5</f>
        <v>72.199999999999989</v>
      </c>
      <c r="R108">
        <f t="shared" si="3"/>
        <v>72.684151060959437</v>
      </c>
    </row>
    <row r="109" spans="1:18">
      <c r="A109">
        <v>2</v>
      </c>
      <c r="B109">
        <v>1024</v>
      </c>
      <c r="C109">
        <v>4</v>
      </c>
      <c r="D109">
        <v>4096</v>
      </c>
      <c r="E109">
        <v>64</v>
      </c>
      <c r="F109" t="s">
        <v>12</v>
      </c>
      <c r="G109">
        <v>213643248</v>
      </c>
      <c r="H109">
        <v>26887481</v>
      </c>
      <c r="I109">
        <v>145259</v>
      </c>
      <c r="J109">
        <v>73564</v>
      </c>
      <c r="K109">
        <v>213788507</v>
      </c>
      <c r="L109">
        <v>26961045</v>
      </c>
      <c r="M109">
        <v>6.9999999999999999E-4</v>
      </c>
      <c r="N109">
        <v>2.7000000000000001E-3</v>
      </c>
      <c r="O109">
        <v>545812705</v>
      </c>
      <c r="P109">
        <f t="shared" si="2"/>
        <v>1.0067056933650893</v>
      </c>
      <c r="Q109" s="6">
        <f>77.35-0.15-2.5</f>
        <v>74.699999999999989</v>
      </c>
      <c r="R109">
        <f t="shared" si="3"/>
        <v>75.200915294372166</v>
      </c>
    </row>
    <row r="110" spans="1:18">
      <c r="A110">
        <v>2</v>
      </c>
      <c r="B110">
        <v>1024</v>
      </c>
      <c r="C110">
        <v>8</v>
      </c>
      <c r="D110">
        <v>2048</v>
      </c>
      <c r="E110">
        <v>64</v>
      </c>
      <c r="F110" t="s">
        <v>12</v>
      </c>
      <c r="G110">
        <v>213643248</v>
      </c>
      <c r="H110">
        <v>26877016</v>
      </c>
      <c r="I110">
        <v>145259</v>
      </c>
      <c r="J110">
        <v>84029</v>
      </c>
      <c r="K110">
        <v>213788507</v>
      </c>
      <c r="L110">
        <v>26961045</v>
      </c>
      <c r="M110">
        <v>6.9999999999999999E-4</v>
      </c>
      <c r="N110">
        <v>3.0999999999999999E-3</v>
      </c>
      <c r="O110">
        <v>545812705</v>
      </c>
      <c r="P110">
        <f t="shared" si="2"/>
        <v>1.0074960317285029</v>
      </c>
      <c r="Q110" s="6">
        <f>82.35-0.15-2.5</f>
        <v>79.699999999999989</v>
      </c>
      <c r="R110">
        <f t="shared" si="3"/>
        <v>80.297433728761675</v>
      </c>
    </row>
    <row r="111" spans="1:18">
      <c r="A111">
        <v>2</v>
      </c>
      <c r="B111">
        <v>1024</v>
      </c>
      <c r="C111" s="1" t="s">
        <v>6</v>
      </c>
      <c r="D111">
        <v>1</v>
      </c>
      <c r="E111">
        <v>64</v>
      </c>
      <c r="F111" t="s">
        <v>12</v>
      </c>
      <c r="G111">
        <v>213643248</v>
      </c>
      <c r="H111">
        <v>26869574</v>
      </c>
      <c r="I111">
        <v>145259</v>
      </c>
      <c r="J111">
        <v>91471</v>
      </c>
      <c r="K111">
        <v>213788507</v>
      </c>
      <c r="L111">
        <v>26961045</v>
      </c>
      <c r="M111">
        <v>6.9999999999999999E-4</v>
      </c>
      <c r="N111">
        <v>3.3999999999999998E-3</v>
      </c>
      <c r="O111">
        <v>545812705</v>
      </c>
      <c r="P111">
        <f t="shared" si="2"/>
        <v>1.008088785501063</v>
      </c>
      <c r="Q111" s="6">
        <f>92.35-0.15-2.5</f>
        <v>89.699999999999989</v>
      </c>
      <c r="R111">
        <f t="shared" si="3"/>
        <v>90.425564059445335</v>
      </c>
    </row>
    <row r="112" spans="1:18">
      <c r="A112">
        <v>4</v>
      </c>
      <c r="B112">
        <v>512</v>
      </c>
      <c r="C112">
        <v>1</v>
      </c>
      <c r="D112">
        <v>16384</v>
      </c>
      <c r="E112">
        <v>64</v>
      </c>
      <c r="F112" t="s">
        <v>12</v>
      </c>
      <c r="G112">
        <v>213682632</v>
      </c>
      <c r="H112">
        <v>26824686</v>
      </c>
      <c r="I112">
        <v>105875</v>
      </c>
      <c r="J112">
        <v>78374</v>
      </c>
      <c r="K112">
        <v>213788507</v>
      </c>
      <c r="L112">
        <v>26903060</v>
      </c>
      <c r="M112">
        <v>5.0000000000000001E-4</v>
      </c>
      <c r="N112">
        <v>2.8999999999999998E-3</v>
      </c>
      <c r="O112">
        <v>545812705</v>
      </c>
      <c r="P112">
        <f t="shared" si="2"/>
        <v>1.0066968507585401</v>
      </c>
      <c r="Q112" s="6">
        <f>76.1-0.15-2.5</f>
        <v>73.449999999999989</v>
      </c>
      <c r="R112">
        <f t="shared" si="3"/>
        <v>73.941883688214759</v>
      </c>
    </row>
    <row r="113" spans="1:18">
      <c r="A113">
        <v>4</v>
      </c>
      <c r="B113">
        <v>512</v>
      </c>
      <c r="C113">
        <v>2</v>
      </c>
      <c r="D113">
        <v>8192</v>
      </c>
      <c r="E113">
        <v>64</v>
      </c>
      <c r="F113" t="s">
        <v>12</v>
      </c>
      <c r="G113">
        <v>213682632</v>
      </c>
      <c r="H113">
        <v>26832574</v>
      </c>
      <c r="I113">
        <v>105875</v>
      </c>
      <c r="J113">
        <v>70486</v>
      </c>
      <c r="K113">
        <v>213788507</v>
      </c>
      <c r="L113">
        <v>26903060</v>
      </c>
      <c r="M113">
        <v>5.0000000000000001E-4</v>
      </c>
      <c r="N113">
        <v>2.5999999999999999E-3</v>
      </c>
      <c r="O113">
        <v>545812705</v>
      </c>
      <c r="P113">
        <f t="shared" si="2"/>
        <v>1.0061053718188917</v>
      </c>
      <c r="Q113" s="6">
        <f>77.35-0.15-2.5</f>
        <v>74.699999999999989</v>
      </c>
      <c r="R113">
        <f t="shared" si="3"/>
        <v>75.156071274871195</v>
      </c>
    </row>
    <row r="114" spans="1:18">
      <c r="A114">
        <v>4</v>
      </c>
      <c r="B114">
        <v>512</v>
      </c>
      <c r="C114">
        <v>4</v>
      </c>
      <c r="D114">
        <v>4096</v>
      </c>
      <c r="E114">
        <v>64</v>
      </c>
      <c r="F114" t="s">
        <v>12</v>
      </c>
      <c r="G114">
        <v>213682632</v>
      </c>
      <c r="H114">
        <v>26829596</v>
      </c>
      <c r="I114">
        <v>105875</v>
      </c>
      <c r="J114">
        <v>73464</v>
      </c>
      <c r="K114">
        <v>213788507</v>
      </c>
      <c r="L114">
        <v>26903060</v>
      </c>
      <c r="M114">
        <v>5.0000000000000001E-4</v>
      </c>
      <c r="N114">
        <v>2.7000000000000001E-3</v>
      </c>
      <c r="O114">
        <v>545812705</v>
      </c>
      <c r="P114">
        <f t="shared" si="2"/>
        <v>1.006302531465441</v>
      </c>
      <c r="Q114" s="6">
        <f>79.85-0.15-2.5</f>
        <v>77.199999999999989</v>
      </c>
      <c r="R114">
        <f t="shared" si="3"/>
        <v>77.686555429132042</v>
      </c>
    </row>
    <row r="115" spans="1:18">
      <c r="A115">
        <v>4</v>
      </c>
      <c r="B115">
        <v>512</v>
      </c>
      <c r="C115">
        <v>8</v>
      </c>
      <c r="D115">
        <v>2048</v>
      </c>
      <c r="E115">
        <v>64</v>
      </c>
      <c r="F115" t="s">
        <v>12</v>
      </c>
      <c r="G115">
        <v>213682632</v>
      </c>
      <c r="H115">
        <v>26819100</v>
      </c>
      <c r="I115">
        <v>105875</v>
      </c>
      <c r="J115">
        <v>83960</v>
      </c>
      <c r="K115">
        <v>213788507</v>
      </c>
      <c r="L115">
        <v>26903060</v>
      </c>
      <c r="M115">
        <v>5.0000000000000001E-4</v>
      </c>
      <c r="N115">
        <v>3.0999999999999999E-3</v>
      </c>
      <c r="O115">
        <v>545812705</v>
      </c>
      <c r="P115">
        <f t="shared" si="2"/>
        <v>1.007091170051639</v>
      </c>
      <c r="Q115" s="6">
        <f>84.85-0.15-2.5</f>
        <v>82.199999999999989</v>
      </c>
      <c r="R115">
        <f t="shared" si="3"/>
        <v>82.782894178244717</v>
      </c>
    </row>
    <row r="116" spans="1:18">
      <c r="A116">
        <v>4</v>
      </c>
      <c r="B116">
        <v>512</v>
      </c>
      <c r="C116" s="1" t="s">
        <v>6</v>
      </c>
      <c r="D116">
        <v>1</v>
      </c>
      <c r="E116">
        <v>64</v>
      </c>
      <c r="F116" t="s">
        <v>12</v>
      </c>
      <c r="G116">
        <v>213682632</v>
      </c>
      <c r="H116">
        <v>26811222</v>
      </c>
      <c r="I116">
        <v>105875</v>
      </c>
      <c r="J116">
        <v>91838</v>
      </c>
      <c r="K116">
        <v>213788507</v>
      </c>
      <c r="L116">
        <v>26903060</v>
      </c>
      <c r="M116">
        <v>5.0000000000000001E-4</v>
      </c>
      <c r="N116">
        <v>3.3999999999999998E-3</v>
      </c>
      <c r="O116">
        <v>545812705</v>
      </c>
      <c r="P116">
        <f t="shared" si="2"/>
        <v>1.0076826489912873</v>
      </c>
      <c r="Q116" s="6">
        <f>94.85-0.15-2.5</f>
        <v>92.199999999999989</v>
      </c>
      <c r="R116">
        <f t="shared" si="3"/>
        <v>92.908340236996679</v>
      </c>
    </row>
    <row r="117" spans="1:18">
      <c r="A117">
        <v>8</v>
      </c>
      <c r="B117">
        <v>256</v>
      </c>
      <c r="C117">
        <v>1</v>
      </c>
      <c r="D117">
        <v>16384</v>
      </c>
      <c r="E117">
        <v>64</v>
      </c>
      <c r="F117" t="s">
        <v>12</v>
      </c>
      <c r="G117">
        <v>213691919</v>
      </c>
      <c r="H117">
        <v>26819529</v>
      </c>
      <c r="I117">
        <v>96588</v>
      </c>
      <c r="J117">
        <v>72676</v>
      </c>
      <c r="K117">
        <v>213788507</v>
      </c>
      <c r="L117">
        <v>26892205</v>
      </c>
      <c r="M117">
        <v>5.0000000000000001E-4</v>
      </c>
      <c r="N117">
        <v>2.7000000000000001E-3</v>
      </c>
      <c r="O117">
        <v>545812705</v>
      </c>
      <c r="P117">
        <f t="shared" si="2"/>
        <v>1.0063003835857944</v>
      </c>
      <c r="Q117" s="6">
        <f>81.1-0.15-2.5</f>
        <v>78.449999999999989</v>
      </c>
      <c r="R117">
        <f t="shared" si="3"/>
        <v>78.944265092305557</v>
      </c>
    </row>
    <row r="118" spans="1:18">
      <c r="A118">
        <v>8</v>
      </c>
      <c r="B118">
        <v>256</v>
      </c>
      <c r="C118">
        <v>2</v>
      </c>
      <c r="D118">
        <v>8192</v>
      </c>
      <c r="E118">
        <v>64</v>
      </c>
      <c r="F118" t="s">
        <v>12</v>
      </c>
      <c r="G118">
        <v>213691919</v>
      </c>
      <c r="H118">
        <v>26822906</v>
      </c>
      <c r="I118">
        <v>96588</v>
      </c>
      <c r="J118">
        <v>69299</v>
      </c>
      <c r="K118">
        <v>213788507</v>
      </c>
      <c r="L118">
        <v>26892205</v>
      </c>
      <c r="M118">
        <v>5.0000000000000001E-4</v>
      </c>
      <c r="N118">
        <v>2.5999999999999999E-3</v>
      </c>
      <c r="O118">
        <v>545812705</v>
      </c>
      <c r="P118">
        <f t="shared" si="2"/>
        <v>1.006103303490343</v>
      </c>
      <c r="Q118" s="6">
        <f>82.35-0.15-2.5</f>
        <v>79.699999999999989</v>
      </c>
      <c r="R118">
        <f t="shared" si="3"/>
        <v>80.186433288180325</v>
      </c>
    </row>
    <row r="119" spans="1:18">
      <c r="A119">
        <v>8</v>
      </c>
      <c r="B119">
        <v>256</v>
      </c>
      <c r="C119">
        <v>4</v>
      </c>
      <c r="D119">
        <v>4096</v>
      </c>
      <c r="E119">
        <v>64</v>
      </c>
      <c r="F119" t="s">
        <v>12</v>
      </c>
      <c r="G119">
        <v>213691919</v>
      </c>
      <c r="H119">
        <v>26818892</v>
      </c>
      <c r="I119">
        <v>96588</v>
      </c>
      <c r="J119">
        <v>73313</v>
      </c>
      <c r="K119">
        <v>213788507</v>
      </c>
      <c r="L119">
        <v>26892205</v>
      </c>
      <c r="M119">
        <v>5.0000000000000001E-4</v>
      </c>
      <c r="N119">
        <v>2.7000000000000001E-3</v>
      </c>
      <c r="O119">
        <v>545812705</v>
      </c>
      <c r="P119">
        <f t="shared" si="2"/>
        <v>1.0063003835857944</v>
      </c>
      <c r="Q119" s="6">
        <f>84.85-0.15-2.5</f>
        <v>82.199999999999989</v>
      </c>
      <c r="R119">
        <f t="shared" si="3"/>
        <v>82.717891530752297</v>
      </c>
    </row>
    <row r="120" spans="1:18">
      <c r="A120">
        <v>8</v>
      </c>
      <c r="B120">
        <v>256</v>
      </c>
      <c r="C120">
        <v>8</v>
      </c>
      <c r="D120">
        <v>2048</v>
      </c>
      <c r="E120">
        <v>64</v>
      </c>
      <c r="F120" t="s">
        <v>12</v>
      </c>
      <c r="G120">
        <v>213691919</v>
      </c>
      <c r="H120">
        <v>26808378</v>
      </c>
      <c r="I120">
        <v>96588</v>
      </c>
      <c r="J120">
        <v>83827</v>
      </c>
      <c r="K120">
        <v>213788507</v>
      </c>
      <c r="L120">
        <v>26892205</v>
      </c>
      <c r="M120">
        <v>5.0000000000000001E-4</v>
      </c>
      <c r="N120">
        <v>3.0999999999999999E-3</v>
      </c>
      <c r="O120">
        <v>545812705</v>
      </c>
      <c r="P120">
        <f t="shared" si="2"/>
        <v>1.0070887039676</v>
      </c>
      <c r="Q120" s="6">
        <f>89.85-0.15-2.5</f>
        <v>87.199999999999989</v>
      </c>
      <c r="R120">
        <f t="shared" si="3"/>
        <v>87.818134985974709</v>
      </c>
    </row>
    <row r="121" spans="1:18">
      <c r="A121">
        <v>8</v>
      </c>
      <c r="B121">
        <v>256</v>
      </c>
      <c r="C121" s="1" t="s">
        <v>6</v>
      </c>
      <c r="D121">
        <v>1</v>
      </c>
      <c r="E121">
        <v>64</v>
      </c>
      <c r="F121" t="s">
        <v>12</v>
      </c>
      <c r="G121">
        <v>213691919</v>
      </c>
      <c r="H121">
        <v>26800269</v>
      </c>
      <c r="I121">
        <v>96588</v>
      </c>
      <c r="J121">
        <v>91936</v>
      </c>
      <c r="K121">
        <v>213788507</v>
      </c>
      <c r="L121">
        <v>26892205</v>
      </c>
      <c r="M121">
        <v>5.0000000000000001E-4</v>
      </c>
      <c r="N121">
        <v>3.3999999999999998E-3</v>
      </c>
      <c r="O121">
        <v>545812705</v>
      </c>
      <c r="P121">
        <f t="shared" si="2"/>
        <v>1.0076799442539544</v>
      </c>
      <c r="Q121" s="6">
        <f>99.85-0.15-2.5</f>
        <v>97.199999999999989</v>
      </c>
      <c r="R121">
        <f t="shared" si="3"/>
        <v>97.946490581484355</v>
      </c>
    </row>
    <row r="122" spans="1:18">
      <c r="A122" s="1" t="s">
        <v>5</v>
      </c>
      <c r="B122">
        <v>1</v>
      </c>
      <c r="C122">
        <v>1</v>
      </c>
      <c r="D122">
        <v>16384</v>
      </c>
      <c r="E122">
        <v>64</v>
      </c>
      <c r="F122" t="s">
        <v>12</v>
      </c>
      <c r="G122">
        <v>213704778</v>
      </c>
      <c r="H122">
        <v>26809583</v>
      </c>
      <c r="I122">
        <v>83729</v>
      </c>
      <c r="J122">
        <v>66959</v>
      </c>
      <c r="K122">
        <v>213788507</v>
      </c>
      <c r="L122">
        <v>26876542</v>
      </c>
      <c r="M122">
        <v>4.0000000000000002E-4</v>
      </c>
      <c r="N122">
        <v>2.5000000000000001E-3</v>
      </c>
      <c r="O122">
        <v>545812705</v>
      </c>
      <c r="P122">
        <f t="shared" si="2"/>
        <v>1.005707509527467</v>
      </c>
      <c r="Q122" s="6">
        <f>91.1-0.15-2.5</f>
        <v>88.449999999999989</v>
      </c>
      <c r="R122">
        <f t="shared" si="3"/>
        <v>88.954829217704443</v>
      </c>
    </row>
    <row r="123" spans="1:18">
      <c r="A123" s="2" t="s">
        <v>5</v>
      </c>
      <c r="B123">
        <v>1</v>
      </c>
      <c r="C123">
        <v>2</v>
      </c>
      <c r="D123">
        <v>8192</v>
      </c>
      <c r="E123">
        <v>64</v>
      </c>
      <c r="F123" t="s">
        <v>12</v>
      </c>
      <c r="G123">
        <v>213704778</v>
      </c>
      <c r="H123">
        <v>26809655</v>
      </c>
      <c r="I123">
        <v>83729</v>
      </c>
      <c r="J123">
        <v>66887</v>
      </c>
      <c r="K123">
        <v>213788507</v>
      </c>
      <c r="L123">
        <v>26876542</v>
      </c>
      <c r="M123">
        <v>4.0000000000000002E-4</v>
      </c>
      <c r="N123">
        <v>2.5000000000000001E-3</v>
      </c>
      <c r="O123">
        <v>545812705</v>
      </c>
      <c r="P123">
        <f t="shared" si="2"/>
        <v>1.005707509527467</v>
      </c>
      <c r="Q123" s="6">
        <f>92.35-0.15-2.5</f>
        <v>89.699999999999989</v>
      </c>
      <c r="R123">
        <f t="shared" si="3"/>
        <v>90.211963604613786</v>
      </c>
    </row>
    <row r="124" spans="1:18">
      <c r="A124" s="2" t="s">
        <v>5</v>
      </c>
      <c r="B124">
        <v>1</v>
      </c>
      <c r="C124">
        <v>4</v>
      </c>
      <c r="D124">
        <v>4096</v>
      </c>
      <c r="E124">
        <v>64</v>
      </c>
      <c r="F124" t="s">
        <v>12</v>
      </c>
      <c r="G124">
        <v>213704778</v>
      </c>
      <c r="H124">
        <v>26803536</v>
      </c>
      <c r="I124">
        <v>83729</v>
      </c>
      <c r="J124">
        <v>73006</v>
      </c>
      <c r="K124">
        <v>213788507</v>
      </c>
      <c r="L124">
        <v>26876542</v>
      </c>
      <c r="M124">
        <v>4.0000000000000002E-4</v>
      </c>
      <c r="N124">
        <v>2.7000000000000001E-3</v>
      </c>
      <c r="O124">
        <v>545812705</v>
      </c>
      <c r="P124">
        <f t="shared" si="2"/>
        <v>1.0061014401451136</v>
      </c>
      <c r="Q124" s="6">
        <f>94.85-0.15-2.5</f>
        <v>92.199999999999989</v>
      </c>
      <c r="R124">
        <f t="shared" si="3"/>
        <v>92.762552781379469</v>
      </c>
    </row>
    <row r="125" spans="1:18">
      <c r="A125" s="2" t="s">
        <v>5</v>
      </c>
      <c r="B125">
        <v>1</v>
      </c>
      <c r="C125">
        <v>8</v>
      </c>
      <c r="D125">
        <v>2048</v>
      </c>
      <c r="E125">
        <v>64</v>
      </c>
      <c r="F125" t="s">
        <v>12</v>
      </c>
      <c r="G125">
        <v>213704778</v>
      </c>
      <c r="H125">
        <v>26792963</v>
      </c>
      <c r="I125">
        <v>83729</v>
      </c>
      <c r="J125">
        <v>83579</v>
      </c>
      <c r="K125">
        <v>213788507</v>
      </c>
      <c r="L125">
        <v>26876542</v>
      </c>
      <c r="M125">
        <v>4.0000000000000002E-4</v>
      </c>
      <c r="N125">
        <v>3.0999999999999999E-3</v>
      </c>
      <c r="O125">
        <v>545812705</v>
      </c>
      <c r="P125">
        <f t="shared" si="2"/>
        <v>1.0068893013804068</v>
      </c>
      <c r="Q125" s="6">
        <f>99.85-0.15-2.5</f>
        <v>97.199999999999989</v>
      </c>
      <c r="R125">
        <f t="shared" si="3"/>
        <v>97.869640094175523</v>
      </c>
    </row>
    <row r="126" spans="1:18">
      <c r="A126" s="2" t="s">
        <v>5</v>
      </c>
      <c r="B126">
        <v>1</v>
      </c>
      <c r="C126" s="1" t="s">
        <v>6</v>
      </c>
      <c r="D126">
        <v>1</v>
      </c>
      <c r="E126">
        <v>64</v>
      </c>
      <c r="F126" t="s">
        <v>12</v>
      </c>
      <c r="G126">
        <v>213704778</v>
      </c>
      <c r="H126">
        <v>26784175</v>
      </c>
      <c r="I126">
        <v>83729</v>
      </c>
      <c r="J126">
        <v>92367</v>
      </c>
      <c r="K126">
        <v>213788507</v>
      </c>
      <c r="L126">
        <v>26876542</v>
      </c>
      <c r="M126">
        <v>4.0000000000000002E-4</v>
      </c>
      <c r="N126">
        <v>3.3999999999999998E-3</v>
      </c>
      <c r="O126">
        <v>545812705</v>
      </c>
      <c r="P126">
        <f t="shared" si="2"/>
        <v>1.0074801973068765</v>
      </c>
      <c r="Q126" s="6">
        <f>109.85-0.15-2.5</f>
        <v>107.19999999999999</v>
      </c>
      <c r="R126">
        <f t="shared" si="3"/>
        <v>108.00187715129715</v>
      </c>
    </row>
    <row r="127" spans="1:18">
      <c r="A127">
        <v>1</v>
      </c>
      <c r="B127">
        <v>4096</v>
      </c>
      <c r="C127">
        <v>1</v>
      </c>
      <c r="D127">
        <v>32768</v>
      </c>
      <c r="E127">
        <v>32</v>
      </c>
      <c r="F127" t="s">
        <v>12</v>
      </c>
      <c r="G127">
        <v>212935801</v>
      </c>
      <c r="H127">
        <v>27805353</v>
      </c>
      <c r="I127">
        <v>852706</v>
      </c>
      <c r="J127">
        <v>153849</v>
      </c>
      <c r="K127">
        <v>213788507</v>
      </c>
      <c r="L127">
        <v>27959202</v>
      </c>
      <c r="M127">
        <v>4.0000000000000001E-3</v>
      </c>
      <c r="N127">
        <v>5.4999999999999997E-3</v>
      </c>
      <c r="O127">
        <v>545812705</v>
      </c>
      <c r="P127">
        <f t="shared" si="2"/>
        <v>1.0191032463782608</v>
      </c>
      <c r="Q127" s="6">
        <f>52.35-0.15-2.5</f>
        <v>49.7</v>
      </c>
      <c r="R127">
        <f t="shared" si="3"/>
        <v>50.649431344999563</v>
      </c>
    </row>
    <row r="128" spans="1:18">
      <c r="A128">
        <v>1</v>
      </c>
      <c r="B128">
        <v>4096</v>
      </c>
      <c r="C128">
        <v>2</v>
      </c>
      <c r="D128">
        <v>16384</v>
      </c>
      <c r="E128">
        <v>32</v>
      </c>
      <c r="F128" t="s">
        <v>12</v>
      </c>
      <c r="G128">
        <v>212935801</v>
      </c>
      <c r="H128">
        <v>27879588</v>
      </c>
      <c r="I128">
        <v>852706</v>
      </c>
      <c r="J128">
        <v>79614</v>
      </c>
      <c r="K128">
        <v>213788507</v>
      </c>
      <c r="L128">
        <v>27959202</v>
      </c>
      <c r="M128">
        <v>4.0000000000000001E-3</v>
      </c>
      <c r="N128">
        <v>2.8E-3</v>
      </c>
      <c r="O128">
        <v>545812705</v>
      </c>
      <c r="P128">
        <f t="shared" si="2"/>
        <v>1.0135709570263667</v>
      </c>
      <c r="Q128" s="6">
        <f>53.6-0.15-2.5</f>
        <v>50.95</v>
      </c>
      <c r="R128">
        <f t="shared" si="3"/>
        <v>51.641440260493383</v>
      </c>
    </row>
    <row r="129" spans="1:18">
      <c r="A129">
        <v>1</v>
      </c>
      <c r="B129">
        <v>4096</v>
      </c>
      <c r="C129">
        <v>4</v>
      </c>
      <c r="D129">
        <v>8192</v>
      </c>
      <c r="E129">
        <v>32</v>
      </c>
      <c r="F129" t="s">
        <v>12</v>
      </c>
      <c r="G129">
        <v>212935801</v>
      </c>
      <c r="H129">
        <v>27881438</v>
      </c>
      <c r="I129">
        <v>852706</v>
      </c>
      <c r="J129">
        <v>77764</v>
      </c>
      <c r="K129">
        <v>213788507</v>
      </c>
      <c r="L129">
        <v>27959202</v>
      </c>
      <c r="M129">
        <v>4.0000000000000001E-3</v>
      </c>
      <c r="N129">
        <v>2.8E-3</v>
      </c>
      <c r="O129">
        <v>545812705</v>
      </c>
      <c r="P129">
        <f t="shared" si="2"/>
        <v>1.0135709570263667</v>
      </c>
      <c r="Q129" s="6">
        <f>56.1-0.15-2.5</f>
        <v>53.45</v>
      </c>
      <c r="R129">
        <f t="shared" si="3"/>
        <v>54.175367653059304</v>
      </c>
    </row>
    <row r="130" spans="1:18">
      <c r="A130">
        <v>1</v>
      </c>
      <c r="B130">
        <v>4096</v>
      </c>
      <c r="C130">
        <v>8</v>
      </c>
      <c r="D130">
        <v>4096</v>
      </c>
      <c r="E130">
        <v>32</v>
      </c>
      <c r="F130" t="s">
        <v>12</v>
      </c>
      <c r="G130">
        <v>212935801</v>
      </c>
      <c r="H130">
        <v>27880700</v>
      </c>
      <c r="I130">
        <v>852706</v>
      </c>
      <c r="J130">
        <v>78502</v>
      </c>
      <c r="K130">
        <v>213788507</v>
      </c>
      <c r="L130">
        <v>27959202</v>
      </c>
      <c r="M130">
        <v>4.0000000000000001E-3</v>
      </c>
      <c r="N130">
        <v>2.8E-3</v>
      </c>
      <c r="O130">
        <v>545812705</v>
      </c>
      <c r="P130">
        <f t="shared" ref="P130:P151" si="4">(1+5*(M130 * (K130/O130))+40*(N130*(L130/O130)))</f>
        <v>1.0135709570263667</v>
      </c>
      <c r="Q130" s="6">
        <f>61.1-0.15-2.5</f>
        <v>58.45</v>
      </c>
      <c r="R130">
        <f t="shared" si="3"/>
        <v>59.243222438191133</v>
      </c>
    </row>
    <row r="131" spans="1:18">
      <c r="A131">
        <v>1</v>
      </c>
      <c r="B131">
        <v>4096</v>
      </c>
      <c r="C131" s="1" t="s">
        <v>8</v>
      </c>
      <c r="D131">
        <v>1</v>
      </c>
      <c r="E131">
        <v>32</v>
      </c>
      <c r="F131" t="s">
        <v>12</v>
      </c>
      <c r="G131">
        <v>212935801</v>
      </c>
      <c r="H131">
        <v>27872316</v>
      </c>
      <c r="I131">
        <v>852706</v>
      </c>
      <c r="J131">
        <v>86886</v>
      </c>
      <c r="K131">
        <v>213788507</v>
      </c>
      <c r="L131">
        <v>27959202</v>
      </c>
      <c r="M131">
        <v>4.0000000000000001E-3</v>
      </c>
      <c r="N131">
        <v>3.0999999999999999E-3</v>
      </c>
      <c r="O131">
        <v>545812705</v>
      </c>
      <c r="P131">
        <f t="shared" si="4"/>
        <v>1.0141856558432438</v>
      </c>
      <c r="Q131" s="6">
        <f>71.1-0.15-2.5</f>
        <v>68.449999999999989</v>
      </c>
      <c r="R131">
        <f t="shared" ref="R131:R194" si="5">(Q131*P131)</f>
        <v>69.421008142470029</v>
      </c>
    </row>
    <row r="132" spans="1:18">
      <c r="A132">
        <v>2</v>
      </c>
      <c r="B132">
        <v>2048</v>
      </c>
      <c r="C132" s="3">
        <v>1</v>
      </c>
      <c r="D132">
        <v>32768</v>
      </c>
      <c r="E132">
        <v>32</v>
      </c>
      <c r="F132" t="s">
        <v>12</v>
      </c>
      <c r="G132">
        <v>213627980</v>
      </c>
      <c r="H132">
        <v>26886373</v>
      </c>
      <c r="I132">
        <v>160527</v>
      </c>
      <c r="J132">
        <v>98254</v>
      </c>
      <c r="K132">
        <v>213788507</v>
      </c>
      <c r="L132">
        <v>26984627</v>
      </c>
      <c r="M132">
        <v>8.0000000000000004E-4</v>
      </c>
      <c r="N132">
        <v>3.5999999999999999E-3</v>
      </c>
      <c r="O132">
        <v>545812705</v>
      </c>
      <c r="P132">
        <f t="shared" si="4"/>
        <v>1.0086860204472521</v>
      </c>
      <c r="Q132" s="6">
        <f>53.6-0.15-2.5</f>
        <v>50.95</v>
      </c>
      <c r="R132">
        <f t="shared" si="5"/>
        <v>51.392552741787497</v>
      </c>
    </row>
    <row r="133" spans="1:18">
      <c r="A133">
        <v>2</v>
      </c>
      <c r="B133">
        <v>2048</v>
      </c>
      <c r="C133" s="3">
        <v>2</v>
      </c>
      <c r="D133">
        <v>16384</v>
      </c>
      <c r="E133">
        <v>32</v>
      </c>
      <c r="F133" t="s">
        <v>12</v>
      </c>
      <c r="G133">
        <v>213628114</v>
      </c>
      <c r="H133">
        <v>26904918</v>
      </c>
      <c r="I133">
        <v>160393</v>
      </c>
      <c r="J133">
        <v>79576</v>
      </c>
      <c r="K133">
        <v>213788507</v>
      </c>
      <c r="L133">
        <v>26984494</v>
      </c>
      <c r="M133">
        <v>8.0000000000000004E-4</v>
      </c>
      <c r="N133">
        <v>2.8999999999999998E-3</v>
      </c>
      <c r="O133">
        <v>545812705</v>
      </c>
      <c r="P133">
        <f t="shared" si="4"/>
        <v>1.0073016902968575</v>
      </c>
      <c r="Q133" s="6">
        <f>54.85-0.15-2.5</f>
        <v>52.2</v>
      </c>
      <c r="R133">
        <f t="shared" si="5"/>
        <v>52.581148233495959</v>
      </c>
    </row>
    <row r="134" spans="1:18">
      <c r="A134">
        <v>2</v>
      </c>
      <c r="B134">
        <v>2048</v>
      </c>
      <c r="C134" s="3">
        <v>4</v>
      </c>
      <c r="D134">
        <v>8192</v>
      </c>
      <c r="E134">
        <v>32</v>
      </c>
      <c r="F134" t="s">
        <v>12</v>
      </c>
      <c r="G134">
        <v>213628195</v>
      </c>
      <c r="H134">
        <v>26905480</v>
      </c>
      <c r="I134">
        <v>160312</v>
      </c>
      <c r="J134">
        <v>78732</v>
      </c>
      <c r="K134">
        <v>213788507</v>
      </c>
      <c r="L134">
        <v>26984212</v>
      </c>
      <c r="M134">
        <v>6.9999999999999999E-4</v>
      </c>
      <c r="N134">
        <v>2.8999999999999998E-3</v>
      </c>
      <c r="O134">
        <v>545812705</v>
      </c>
      <c r="P134">
        <f t="shared" si="4"/>
        <v>1.0071057861624895</v>
      </c>
      <c r="Q134" s="6">
        <f>57.35-0.15-2.5</f>
        <v>54.7</v>
      </c>
      <c r="R134">
        <f t="shared" si="5"/>
        <v>55.088686503088176</v>
      </c>
    </row>
    <row r="135" spans="1:18">
      <c r="A135">
        <v>2</v>
      </c>
      <c r="B135">
        <v>2048</v>
      </c>
      <c r="C135" s="3">
        <v>8</v>
      </c>
      <c r="D135">
        <v>4096</v>
      </c>
      <c r="E135">
        <v>32</v>
      </c>
      <c r="F135" t="s">
        <v>12</v>
      </c>
      <c r="G135">
        <v>213628592</v>
      </c>
      <c r="H135">
        <v>26903052</v>
      </c>
      <c r="I135">
        <v>159915</v>
      </c>
      <c r="J135">
        <v>80762</v>
      </c>
      <c r="K135">
        <v>213788507</v>
      </c>
      <c r="L135">
        <v>26983814</v>
      </c>
      <c r="M135">
        <v>6.9999999999999999E-4</v>
      </c>
      <c r="N135">
        <v>3.0000000000000001E-3</v>
      </c>
      <c r="O135">
        <v>545812705</v>
      </c>
      <c r="P135">
        <f t="shared" si="4"/>
        <v>1.0073034530306508</v>
      </c>
      <c r="Q135" s="6">
        <f>62.35-0.15-2.5</f>
        <v>59.7</v>
      </c>
      <c r="R135">
        <f t="shared" si="5"/>
        <v>60.136016145929858</v>
      </c>
    </row>
    <row r="136" spans="1:18">
      <c r="A136">
        <v>2</v>
      </c>
      <c r="B136">
        <v>2048</v>
      </c>
      <c r="C136" s="1" t="s">
        <v>8</v>
      </c>
      <c r="D136">
        <v>1</v>
      </c>
      <c r="E136">
        <v>32</v>
      </c>
      <c r="F136" t="s">
        <v>12</v>
      </c>
      <c r="G136">
        <v>213628695</v>
      </c>
      <c r="H136">
        <v>26897393</v>
      </c>
      <c r="I136">
        <v>159812</v>
      </c>
      <c r="J136">
        <v>86262</v>
      </c>
      <c r="K136">
        <v>213788507</v>
      </c>
      <c r="L136">
        <v>26983655</v>
      </c>
      <c r="M136">
        <v>6.9999999999999999E-4</v>
      </c>
      <c r="N136">
        <v>3.2000000000000002E-3</v>
      </c>
      <c r="O136">
        <v>545812705</v>
      </c>
      <c r="P136">
        <f t="shared" si="4"/>
        <v>1.0076989186510417</v>
      </c>
      <c r="Q136" s="6">
        <f>72.35-0.15-2.5</f>
        <v>69.699999999999989</v>
      </c>
      <c r="R136">
        <f t="shared" si="5"/>
        <v>70.236614629977595</v>
      </c>
    </row>
    <row r="137" spans="1:18">
      <c r="A137">
        <v>4</v>
      </c>
      <c r="B137">
        <v>1024</v>
      </c>
      <c r="C137" s="3">
        <v>1</v>
      </c>
      <c r="D137">
        <v>32768</v>
      </c>
      <c r="E137">
        <v>32</v>
      </c>
      <c r="F137" t="s">
        <v>12</v>
      </c>
      <c r="G137">
        <v>213679003</v>
      </c>
      <c r="H137">
        <v>26831088</v>
      </c>
      <c r="I137">
        <v>109504</v>
      </c>
      <c r="J137">
        <v>78919</v>
      </c>
      <c r="K137">
        <v>213788507</v>
      </c>
      <c r="L137">
        <v>26910007</v>
      </c>
      <c r="M137">
        <v>5.0000000000000001E-4</v>
      </c>
      <c r="N137">
        <v>2.8999999999999998E-3</v>
      </c>
      <c r="O137">
        <v>545812705</v>
      </c>
      <c r="P137">
        <f t="shared" si="4"/>
        <v>1.0066983271844139</v>
      </c>
      <c r="Q137" s="6">
        <f>56.1-0.15-2.5</f>
        <v>53.45</v>
      </c>
      <c r="R137">
        <f t="shared" si="5"/>
        <v>53.808025588006927</v>
      </c>
    </row>
    <row r="138" spans="1:18">
      <c r="A138">
        <v>4</v>
      </c>
      <c r="B138">
        <v>1024</v>
      </c>
      <c r="C138" s="3">
        <v>2</v>
      </c>
      <c r="D138">
        <v>16384</v>
      </c>
      <c r="E138">
        <v>32</v>
      </c>
      <c r="F138" t="s">
        <v>12</v>
      </c>
      <c r="G138">
        <v>213678700</v>
      </c>
      <c r="H138">
        <v>26832384</v>
      </c>
      <c r="I138">
        <v>109807</v>
      </c>
      <c r="J138">
        <v>78081</v>
      </c>
      <c r="K138">
        <v>213788507</v>
      </c>
      <c r="L138">
        <v>26910465</v>
      </c>
      <c r="M138">
        <v>5.0000000000000001E-4</v>
      </c>
      <c r="N138">
        <v>2.8999999999999998E-3</v>
      </c>
      <c r="O138">
        <v>545812705</v>
      </c>
      <c r="P138">
        <f t="shared" si="4"/>
        <v>1.0066984245218331</v>
      </c>
      <c r="Q138" s="6">
        <f>57.35-0.15-2.5</f>
        <v>54.7</v>
      </c>
      <c r="R138">
        <f t="shared" si="5"/>
        <v>55.066403821344274</v>
      </c>
    </row>
    <row r="139" spans="1:18">
      <c r="A139">
        <v>4</v>
      </c>
      <c r="B139">
        <v>1024</v>
      </c>
      <c r="C139" s="3">
        <v>4</v>
      </c>
      <c r="D139">
        <v>8192</v>
      </c>
      <c r="E139">
        <v>32</v>
      </c>
      <c r="F139" t="s">
        <v>12</v>
      </c>
      <c r="G139">
        <v>213678938</v>
      </c>
      <c r="H139">
        <v>26830812</v>
      </c>
      <c r="I139">
        <v>109569</v>
      </c>
      <c r="J139">
        <v>79433</v>
      </c>
      <c r="K139">
        <v>213788507</v>
      </c>
      <c r="L139">
        <v>26910245</v>
      </c>
      <c r="M139">
        <v>5.0000000000000001E-4</v>
      </c>
      <c r="N139">
        <v>3.0000000000000001E-3</v>
      </c>
      <c r="O139">
        <v>545812705</v>
      </c>
      <c r="P139">
        <f t="shared" si="4"/>
        <v>1.006895590067842</v>
      </c>
      <c r="Q139" s="6">
        <f>59.85-0.15-2.5</f>
        <v>57.2</v>
      </c>
      <c r="R139">
        <f t="shared" si="5"/>
        <v>57.594427751880566</v>
      </c>
    </row>
    <row r="140" spans="1:18">
      <c r="A140">
        <v>4</v>
      </c>
      <c r="B140">
        <v>1024</v>
      </c>
      <c r="C140" s="3">
        <v>8</v>
      </c>
      <c r="D140">
        <v>4096</v>
      </c>
      <c r="E140">
        <v>32</v>
      </c>
      <c r="F140" t="s">
        <v>12</v>
      </c>
      <c r="G140">
        <v>213678751</v>
      </c>
      <c r="H140">
        <v>26828383</v>
      </c>
      <c r="I140">
        <v>109756</v>
      </c>
      <c r="J140">
        <v>82013</v>
      </c>
      <c r="K140">
        <v>213788507</v>
      </c>
      <c r="L140">
        <v>26910396</v>
      </c>
      <c r="M140">
        <v>5.0000000000000001E-4</v>
      </c>
      <c r="N140">
        <v>3.0000000000000001E-3</v>
      </c>
      <c r="O140">
        <v>545812705</v>
      </c>
      <c r="P140">
        <f t="shared" si="4"/>
        <v>1.0068956232660433</v>
      </c>
      <c r="Q140" s="6">
        <f>64.85-0.15-2.5</f>
        <v>62.199999999999989</v>
      </c>
      <c r="R140">
        <f t="shared" si="5"/>
        <v>62.628907767147879</v>
      </c>
    </row>
    <row r="141" spans="1:18">
      <c r="A141">
        <v>4</v>
      </c>
      <c r="B141">
        <v>1024</v>
      </c>
      <c r="C141" s="1" t="s">
        <v>8</v>
      </c>
      <c r="D141">
        <v>1</v>
      </c>
      <c r="E141">
        <v>32</v>
      </c>
      <c r="F141" t="s">
        <v>12</v>
      </c>
      <c r="G141">
        <v>213678939</v>
      </c>
      <c r="H141">
        <v>26824162</v>
      </c>
      <c r="I141">
        <v>109568</v>
      </c>
      <c r="J141">
        <v>86012</v>
      </c>
      <c r="K141">
        <v>213788507</v>
      </c>
      <c r="L141">
        <v>26910174</v>
      </c>
      <c r="M141">
        <v>5.0000000000000001E-4</v>
      </c>
      <c r="N141">
        <v>3.2000000000000002E-3</v>
      </c>
      <c r="O141">
        <v>545812705</v>
      </c>
      <c r="P141">
        <f t="shared" si="4"/>
        <v>1.007289998021391</v>
      </c>
      <c r="Q141" s="6">
        <f>74.85-0.15-2.5</f>
        <v>72.199999999999989</v>
      </c>
      <c r="R141">
        <f t="shared" si="5"/>
        <v>72.726337857144415</v>
      </c>
    </row>
    <row r="142" spans="1:18">
      <c r="A142">
        <v>8</v>
      </c>
      <c r="B142">
        <v>512</v>
      </c>
      <c r="C142" s="3">
        <v>1</v>
      </c>
      <c r="D142">
        <v>32768</v>
      </c>
      <c r="E142">
        <v>32</v>
      </c>
      <c r="F142" t="s">
        <v>12</v>
      </c>
      <c r="G142">
        <v>213688599</v>
      </c>
      <c r="H142">
        <v>26824783</v>
      </c>
      <c r="I142">
        <v>99908</v>
      </c>
      <c r="J142">
        <v>72987</v>
      </c>
      <c r="K142">
        <v>213788507</v>
      </c>
      <c r="L142">
        <v>26897770</v>
      </c>
      <c r="M142">
        <v>5.0000000000000001E-4</v>
      </c>
      <c r="N142">
        <v>2.7000000000000001E-3</v>
      </c>
      <c r="O142">
        <v>545812705</v>
      </c>
      <c r="P142">
        <f t="shared" si="4"/>
        <v>1.0063014847327529</v>
      </c>
      <c r="Q142" s="6">
        <f>61.1-0.15-2.5</f>
        <v>58.45</v>
      </c>
      <c r="R142">
        <f t="shared" si="5"/>
        <v>58.818321782629411</v>
      </c>
    </row>
    <row r="143" spans="1:18">
      <c r="A143">
        <v>8</v>
      </c>
      <c r="B143">
        <v>512</v>
      </c>
      <c r="C143" s="3">
        <v>2</v>
      </c>
      <c r="D143">
        <v>16384</v>
      </c>
      <c r="E143">
        <v>32</v>
      </c>
      <c r="F143" t="s">
        <v>12</v>
      </c>
      <c r="G143">
        <v>213688298</v>
      </c>
      <c r="H143">
        <v>26820436</v>
      </c>
      <c r="I143">
        <v>100209</v>
      </c>
      <c r="J143">
        <v>77705</v>
      </c>
      <c r="K143">
        <v>213788507</v>
      </c>
      <c r="L143">
        <v>26898141</v>
      </c>
      <c r="M143">
        <v>5.0000000000000001E-4</v>
      </c>
      <c r="N143">
        <v>2.8999999999999998E-3</v>
      </c>
      <c r="O143">
        <v>545812705</v>
      </c>
      <c r="P143">
        <f t="shared" si="4"/>
        <v>1.0066958053376571</v>
      </c>
      <c r="Q143" s="6">
        <f>62.35-0.15-2.5</f>
        <v>59.7</v>
      </c>
      <c r="R143">
        <f t="shared" si="5"/>
        <v>60.099739578658131</v>
      </c>
    </row>
    <row r="144" spans="1:18">
      <c r="A144">
        <v>8</v>
      </c>
      <c r="B144">
        <v>512</v>
      </c>
      <c r="C144" s="3">
        <v>4</v>
      </c>
      <c r="D144">
        <v>8192</v>
      </c>
      <c r="E144">
        <v>32</v>
      </c>
      <c r="F144" t="s">
        <v>12</v>
      </c>
      <c r="G144">
        <v>213688315</v>
      </c>
      <c r="H144">
        <v>26818486</v>
      </c>
      <c r="I144">
        <v>100192</v>
      </c>
      <c r="J144">
        <v>79614</v>
      </c>
      <c r="K144">
        <v>213788507</v>
      </c>
      <c r="L144">
        <v>26898100</v>
      </c>
      <c r="M144">
        <v>5.0000000000000001E-4</v>
      </c>
      <c r="N144">
        <v>3.0000000000000001E-3</v>
      </c>
      <c r="O144">
        <v>545812705</v>
      </c>
      <c r="P144">
        <f t="shared" si="4"/>
        <v>1.0068929199211294</v>
      </c>
      <c r="Q144" s="6">
        <f>64.85-0.15-2.5</f>
        <v>62.199999999999989</v>
      </c>
      <c r="R144">
        <f t="shared" si="5"/>
        <v>62.62873961909424</v>
      </c>
    </row>
    <row r="145" spans="1:18">
      <c r="A145">
        <v>8</v>
      </c>
      <c r="B145">
        <v>512</v>
      </c>
      <c r="C145" s="3">
        <v>8</v>
      </c>
      <c r="D145">
        <v>4096</v>
      </c>
      <c r="E145">
        <v>32</v>
      </c>
      <c r="F145" t="s">
        <v>12</v>
      </c>
      <c r="G145">
        <v>213688329</v>
      </c>
      <c r="H145">
        <v>26815830</v>
      </c>
      <c r="I145">
        <v>100178</v>
      </c>
      <c r="J145">
        <v>82313</v>
      </c>
      <c r="K145">
        <v>213788507</v>
      </c>
      <c r="L145">
        <v>26898143</v>
      </c>
      <c r="M145">
        <v>5.0000000000000001E-4</v>
      </c>
      <c r="N145">
        <v>3.0999999999999999E-3</v>
      </c>
      <c r="O145">
        <v>545812705</v>
      </c>
      <c r="P145">
        <f t="shared" si="4"/>
        <v>1.0070900529871323</v>
      </c>
      <c r="Q145" s="6">
        <f>69.85-0.15-2.5</f>
        <v>67.199999999999989</v>
      </c>
      <c r="R145">
        <f t="shared" si="5"/>
        <v>67.676451560735273</v>
      </c>
    </row>
    <row r="146" spans="1:18">
      <c r="A146">
        <v>8</v>
      </c>
      <c r="B146">
        <v>512</v>
      </c>
      <c r="C146" s="1" t="s">
        <v>8</v>
      </c>
      <c r="D146">
        <v>1</v>
      </c>
      <c r="E146">
        <v>32</v>
      </c>
      <c r="F146" t="s">
        <v>12</v>
      </c>
      <c r="G146">
        <v>213688267</v>
      </c>
      <c r="H146">
        <v>26811899</v>
      </c>
      <c r="I146">
        <v>100240</v>
      </c>
      <c r="J146">
        <v>86273</v>
      </c>
      <c r="K146">
        <v>213788507</v>
      </c>
      <c r="L146">
        <v>26898172</v>
      </c>
      <c r="M146">
        <v>5.0000000000000001E-4</v>
      </c>
      <c r="N146">
        <v>3.2000000000000002E-3</v>
      </c>
      <c r="O146">
        <v>545812705</v>
      </c>
      <c r="P146">
        <f t="shared" si="4"/>
        <v>1.0072871834002106</v>
      </c>
      <c r="Q146" s="6">
        <f>79.85-0.15-2.5</f>
        <v>77.199999999999989</v>
      </c>
      <c r="R146">
        <f t="shared" si="5"/>
        <v>77.76257055849625</v>
      </c>
    </row>
    <row r="147" spans="1:18">
      <c r="A147" s="1" t="s">
        <v>7</v>
      </c>
      <c r="B147">
        <v>1</v>
      </c>
      <c r="C147" s="3">
        <v>1</v>
      </c>
      <c r="D147">
        <v>32768</v>
      </c>
      <c r="E147">
        <v>32</v>
      </c>
      <c r="F147" t="s">
        <v>12</v>
      </c>
      <c r="G147">
        <v>213695934</v>
      </c>
      <c r="H147">
        <v>26817667</v>
      </c>
      <c r="I147">
        <v>92573</v>
      </c>
      <c r="J147">
        <v>69685</v>
      </c>
      <c r="K147">
        <v>213788507</v>
      </c>
      <c r="L147">
        <v>26887352</v>
      </c>
      <c r="M147">
        <v>4.0000000000000002E-4</v>
      </c>
      <c r="N147">
        <v>2.5999999999999999E-3</v>
      </c>
      <c r="O147">
        <v>545812705</v>
      </c>
      <c r="P147">
        <f t="shared" si="4"/>
        <v>1.0059065345904692</v>
      </c>
      <c r="Q147" s="6">
        <f>71.1-0.15-2.5</f>
        <v>68.449999999999989</v>
      </c>
      <c r="R147">
        <f t="shared" si="5"/>
        <v>68.854302292717605</v>
      </c>
    </row>
    <row r="148" spans="1:18">
      <c r="A148" s="1" t="s">
        <v>7</v>
      </c>
      <c r="B148" s="4">
        <v>1</v>
      </c>
      <c r="C148" s="3">
        <v>2</v>
      </c>
      <c r="D148">
        <v>16384</v>
      </c>
      <c r="E148">
        <v>32</v>
      </c>
      <c r="F148" t="s">
        <v>12</v>
      </c>
      <c r="G148">
        <v>213695734</v>
      </c>
      <c r="H148">
        <v>26810175</v>
      </c>
      <c r="I148">
        <v>92773</v>
      </c>
      <c r="J148">
        <v>77416</v>
      </c>
      <c r="K148">
        <v>213788507</v>
      </c>
      <c r="L148">
        <v>26887591</v>
      </c>
      <c r="M148">
        <v>4.0000000000000002E-4</v>
      </c>
      <c r="N148">
        <v>2.8999999999999998E-3</v>
      </c>
      <c r="O148">
        <v>545812705</v>
      </c>
      <c r="P148">
        <f t="shared" si="4"/>
        <v>1.0064977189748634</v>
      </c>
      <c r="Q148" s="6">
        <f>72.35-0.15-2.5</f>
        <v>69.699999999999989</v>
      </c>
      <c r="R148">
        <f t="shared" si="5"/>
        <v>70.152891012547968</v>
      </c>
    </row>
    <row r="149" spans="1:18">
      <c r="A149" s="1" t="s">
        <v>7</v>
      </c>
      <c r="B149">
        <v>1</v>
      </c>
      <c r="C149" s="3">
        <v>4</v>
      </c>
      <c r="D149">
        <v>8192</v>
      </c>
      <c r="E149">
        <v>32</v>
      </c>
      <c r="F149" t="s">
        <v>12</v>
      </c>
      <c r="G149">
        <v>213695993</v>
      </c>
      <c r="H149">
        <v>26807418</v>
      </c>
      <c r="I149">
        <v>92514</v>
      </c>
      <c r="J149">
        <v>79836</v>
      </c>
      <c r="K149">
        <v>213788507</v>
      </c>
      <c r="L149">
        <v>26887254</v>
      </c>
      <c r="M149">
        <v>4.0000000000000002E-4</v>
      </c>
      <c r="N149">
        <v>3.0000000000000001E-3</v>
      </c>
      <c r="O149">
        <v>545812705</v>
      </c>
      <c r="P149">
        <f t="shared" si="4"/>
        <v>1.0066946911651682</v>
      </c>
      <c r="Q149" s="6">
        <f>74.85-0.15-2.5</f>
        <v>72.199999999999989</v>
      </c>
      <c r="R149">
        <f t="shared" si="5"/>
        <v>72.683356702125138</v>
      </c>
    </row>
    <row r="150" spans="1:18">
      <c r="A150" s="1" t="s">
        <v>7</v>
      </c>
      <c r="B150">
        <v>1</v>
      </c>
      <c r="C150" s="3">
        <v>8</v>
      </c>
      <c r="D150">
        <v>4096</v>
      </c>
      <c r="E150">
        <v>32</v>
      </c>
      <c r="F150" t="s">
        <v>12</v>
      </c>
      <c r="G150">
        <v>213695908</v>
      </c>
      <c r="H150">
        <v>26805016</v>
      </c>
      <c r="I150">
        <v>92599</v>
      </c>
      <c r="J150">
        <v>82345</v>
      </c>
      <c r="K150">
        <v>213788507</v>
      </c>
      <c r="L150">
        <v>26887361</v>
      </c>
      <c r="M150">
        <v>4.0000000000000002E-4</v>
      </c>
      <c r="N150">
        <v>3.0999999999999999E-3</v>
      </c>
      <c r="O150">
        <v>545812705</v>
      </c>
      <c r="P150">
        <f t="shared" si="4"/>
        <v>1.006891759285816</v>
      </c>
      <c r="Q150" s="6">
        <f>79.85-0.15-2.5</f>
        <v>77.199999999999989</v>
      </c>
      <c r="R150">
        <f t="shared" si="5"/>
        <v>77.732043816864987</v>
      </c>
    </row>
    <row r="151" spans="1:18">
      <c r="A151" s="1" t="s">
        <v>7</v>
      </c>
      <c r="B151">
        <v>1</v>
      </c>
      <c r="D151">
        <v>1</v>
      </c>
      <c r="E151">
        <v>32</v>
      </c>
      <c r="F151" t="s">
        <v>12</v>
      </c>
      <c r="G151">
        <v>213695999</v>
      </c>
      <c r="H151">
        <v>26801215</v>
      </c>
      <c r="I151">
        <v>92508</v>
      </c>
      <c r="J151">
        <v>86075</v>
      </c>
      <c r="K151">
        <v>213788507</v>
      </c>
      <c r="L151">
        <v>26887290</v>
      </c>
      <c r="M151">
        <v>4.0000000000000002E-4</v>
      </c>
      <c r="N151">
        <v>3.2000000000000002E-3</v>
      </c>
      <c r="O151">
        <v>545812705</v>
      </c>
      <c r="P151">
        <f t="shared" si="4"/>
        <v>1.0070887872315102</v>
      </c>
      <c r="Q151" s="6">
        <f>89.85-0.15-2.5</f>
        <v>87.199999999999989</v>
      </c>
      <c r="R151">
        <f t="shared" si="5"/>
        <v>87.818142246587684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baseColWidth="10" defaultColWidth="8.83203125" defaultRowHeight="15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plawanrath@gmail.com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Plawan Rath</dc:creator>
  <cp:lastModifiedBy>Plawan Rath</cp:lastModifiedBy>
  <dcterms:created xsi:type="dcterms:W3CDTF">2014-10-18T22:54:49Z</dcterms:created>
  <dcterms:modified xsi:type="dcterms:W3CDTF">2014-10-22T18:03:29Z</dcterms:modified>
</cp:coreProperties>
</file>