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ngding\Desktop\rwkv-project\"/>
    </mc:Choice>
  </mc:AlternateContent>
  <xr:revisionPtr revIDLastSave="0" documentId="13_ncr:1_{4A0228EF-1C0A-4500-89DC-F9739BBB7689}" xr6:coauthVersionLast="47" xr6:coauthVersionMax="47" xr10:uidLastSave="{00000000-0000-0000-0000-000000000000}"/>
  <bookViews>
    <workbookView xWindow="-120" yWindow="-120" windowWidth="29040" windowHeight="14640" tabRatio="524" activeTab="6" xr2:uid="{00000000-000D-0000-FFFF-FFFF00000000}"/>
  </bookViews>
  <sheets>
    <sheet name="emb" sheetId="1" r:id="rId1"/>
    <sheet name="layernorm" sheetId="2" r:id="rId2"/>
    <sheet name="groupnorm" sheetId="9" r:id="rId3"/>
    <sheet name="RWKV7_OP" sheetId="7" r:id="rId4"/>
    <sheet name="timemix" sheetId="4" r:id="rId5"/>
    <sheet name="channelmix" sheetId="3" r:id="rId6"/>
    <sheet name="LICENS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 a="1"/>
  <c r="E5" i="4" s="1"/>
  <c r="E3" i="4" a="1"/>
  <c r="H3" i="4" s="1"/>
  <c r="F5" i="4" l="1"/>
  <c r="H5" i="4"/>
  <c r="G5" i="4"/>
  <c r="E3" i="4"/>
  <c r="F3" i="4"/>
  <c r="G3" i="4"/>
  <c r="F4" i="4"/>
  <c r="H4" i="4"/>
  <c r="E4" i="4"/>
  <c r="G4" i="4"/>
  <c r="K9" i="4" l="1" a="1"/>
  <c r="N11" i="4" l="1"/>
  <c r="L11" i="4"/>
  <c r="K11" i="4"/>
  <c r="M11" i="4"/>
  <c r="N10" i="4"/>
  <c r="M10" i="4"/>
  <c r="L10" i="4"/>
  <c r="N9" i="4"/>
  <c r="M9" i="4"/>
  <c r="K10" i="4"/>
  <c r="K9" i="4"/>
  <c r="L9" i="4"/>
  <c r="K29" i="4" l="1" a="1"/>
  <c r="K52" i="4" a="1"/>
  <c r="K22" i="4" a="1"/>
  <c r="K15" i="4" a="1"/>
  <c r="K64" i="4" a="1"/>
  <c r="K36" i="4" a="1"/>
  <c r="N36" i="4" l="1"/>
  <c r="N38" i="4"/>
  <c r="M38" i="4"/>
  <c r="L38" i="4"/>
  <c r="N37" i="4"/>
  <c r="K38" i="4"/>
  <c r="K36" i="4"/>
  <c r="L36" i="4"/>
  <c r="M36" i="4"/>
  <c r="K37" i="4"/>
  <c r="L37" i="4"/>
  <c r="M37" i="4"/>
  <c r="M66" i="4"/>
  <c r="M65" i="4"/>
  <c r="N66" i="4"/>
  <c r="L66" i="4"/>
  <c r="L65" i="4"/>
  <c r="N65" i="4"/>
  <c r="K66" i="4"/>
  <c r="K65" i="4"/>
  <c r="K64" i="4"/>
  <c r="L64" i="4"/>
  <c r="M64" i="4"/>
  <c r="N64" i="4"/>
  <c r="K15" i="4"/>
  <c r="N16" i="4"/>
  <c r="N15" i="4"/>
  <c r="M15" i="4"/>
  <c r="M16" i="4"/>
  <c r="K16" i="4"/>
  <c r="L16" i="4"/>
  <c r="N17" i="4"/>
  <c r="M17" i="4"/>
  <c r="K17" i="4"/>
  <c r="L15" i="4"/>
  <c r="L17" i="4"/>
  <c r="K22" i="4"/>
  <c r="N22" i="4"/>
  <c r="L24" i="4"/>
  <c r="M24" i="4"/>
  <c r="K24" i="4"/>
  <c r="N24" i="4"/>
  <c r="L23" i="4"/>
  <c r="M23" i="4"/>
  <c r="K23" i="4"/>
  <c r="M22" i="4"/>
  <c r="L22" i="4"/>
  <c r="N23" i="4"/>
  <c r="K52" i="4"/>
  <c r="M54" i="4"/>
  <c r="N54" i="4"/>
  <c r="L54" i="4"/>
  <c r="N53" i="4"/>
  <c r="K53" i="4"/>
  <c r="M53" i="4"/>
  <c r="K54" i="4"/>
  <c r="L53" i="4"/>
  <c r="N52" i="4"/>
  <c r="M52" i="4"/>
  <c r="L52" i="4"/>
  <c r="K29" i="4"/>
  <c r="M30" i="4"/>
  <c r="L29" i="4"/>
  <c r="L30" i="4"/>
  <c r="K30" i="4"/>
  <c r="N31" i="4"/>
  <c r="L31" i="4"/>
  <c r="M29" i="4"/>
  <c r="M31" i="4"/>
  <c r="N30" i="4"/>
  <c r="N29" i="4"/>
  <c r="K31" i="4"/>
  <c r="AG36" i="4" l="1" a="1"/>
  <c r="W22" i="4" a="1"/>
  <c r="X23" i="4" s="1"/>
  <c r="X64" i="4" a="1"/>
  <c r="X50" i="4" a="1"/>
  <c r="W15" i="4" a="1"/>
  <c r="X36" i="4" a="1"/>
  <c r="AJ37" i="4" l="1"/>
  <c r="AH37" i="4"/>
  <c r="AG38" i="4"/>
  <c r="AG36" i="4"/>
  <c r="AH36" i="4"/>
  <c r="AJ36" i="4"/>
  <c r="AG37" i="4"/>
  <c r="AI37" i="4"/>
  <c r="AI38" i="4"/>
  <c r="AI36" i="4"/>
  <c r="AH38" i="4"/>
  <c r="AJ38" i="4"/>
  <c r="Z24" i="4"/>
  <c r="W24" i="4"/>
  <c r="W23" i="4"/>
  <c r="Y23" i="4"/>
  <c r="Y24" i="4"/>
  <c r="Z23" i="4"/>
  <c r="Z22" i="4"/>
  <c r="Y22" i="4"/>
  <c r="W22" i="4"/>
  <c r="X24" i="4"/>
  <c r="X22" i="4"/>
  <c r="AC22" i="4" a="1"/>
  <c r="X50" i="4"/>
  <c r="Y51" i="4"/>
  <c r="Z51" i="4"/>
  <c r="AA51" i="4"/>
  <c r="X52" i="4"/>
  <c r="Y52" i="4"/>
  <c r="Z52" i="4"/>
  <c r="AA52" i="4"/>
  <c r="X51" i="4"/>
  <c r="Z50" i="4"/>
  <c r="Y50" i="4"/>
  <c r="AA50" i="4"/>
  <c r="X64" i="4"/>
  <c r="Z65" i="4"/>
  <c r="X66" i="4"/>
  <c r="Y65" i="4"/>
  <c r="AA64" i="4"/>
  <c r="Z64" i="4"/>
  <c r="AA66" i="4"/>
  <c r="Y66" i="4"/>
  <c r="X65" i="4"/>
  <c r="Y64" i="4"/>
  <c r="Z66" i="4"/>
  <c r="AA65" i="4"/>
  <c r="X36" i="4"/>
  <c r="X38" i="4"/>
  <c r="AA37" i="4"/>
  <c r="AA36" i="4"/>
  <c r="Z38" i="4"/>
  <c r="Y37" i="4"/>
  <c r="Z36" i="4"/>
  <c r="X37" i="4"/>
  <c r="Z37" i="4"/>
  <c r="AA38" i="4"/>
  <c r="Y36" i="4"/>
  <c r="Y38" i="4"/>
  <c r="W15" i="4"/>
  <c r="X16" i="4"/>
  <c r="W16" i="4"/>
  <c r="L88" i="4" s="1" a="1"/>
  <c r="Z16" i="4"/>
  <c r="W17" i="4"/>
  <c r="Y17" i="4"/>
  <c r="Z17" i="4"/>
  <c r="X15" i="4"/>
  <c r="Y16" i="4"/>
  <c r="X17" i="4"/>
  <c r="Y15" i="4"/>
  <c r="L86" i="4" s="1" a="1"/>
  <c r="Z15" i="4"/>
  <c r="W29" i="4" a="1"/>
  <c r="N17" i="1" a="1"/>
  <c r="O17" i="1" s="1"/>
  <c r="N18" i="1" a="1"/>
  <c r="N18" i="1" s="1"/>
  <c r="N16" i="1" a="1"/>
  <c r="N16" i="1" s="1"/>
  <c r="L85" i="4" l="1" a="1"/>
  <c r="L92" i="4" a="1"/>
  <c r="L85" i="4"/>
  <c r="M85" i="4"/>
  <c r="M86" i="4"/>
  <c r="L86" i="4"/>
  <c r="L92" i="4"/>
  <c r="M92" i="4"/>
  <c r="L88" i="4"/>
  <c r="M88" i="4"/>
  <c r="L89" i="4" a="1"/>
  <c r="L91" i="4" a="1"/>
  <c r="AG40" i="4" a="1"/>
  <c r="AC24" i="4" a="1"/>
  <c r="AE24" i="4" s="1"/>
  <c r="Y9" i="7" a="1"/>
  <c r="Y9" i="7" s="1"/>
  <c r="M9" i="7" a="1"/>
  <c r="N11" i="7" s="1"/>
  <c r="AC23" i="4" a="1"/>
  <c r="AC22" i="4"/>
  <c r="AF22" i="4"/>
  <c r="AE22" i="4"/>
  <c r="AD22" i="4"/>
  <c r="X68" i="4" a="1"/>
  <c r="X68" i="4" s="1"/>
  <c r="X40" i="4" a="1"/>
  <c r="X54" i="4" a="1"/>
  <c r="Z31" i="4"/>
  <c r="X31" i="4"/>
  <c r="Y31" i="4"/>
  <c r="W29" i="4"/>
  <c r="Y30" i="4"/>
  <c r="X30" i="4"/>
  <c r="X29" i="4"/>
  <c r="W30" i="4"/>
  <c r="W31" i="4"/>
  <c r="Z30" i="4"/>
  <c r="Z29" i="4"/>
  <c r="Y29" i="4"/>
  <c r="P18" i="1"/>
  <c r="Q18" i="1"/>
  <c r="O18" i="1"/>
  <c r="N17" i="1"/>
  <c r="Q17" i="1"/>
  <c r="P17" i="1"/>
  <c r="Q16" i="1"/>
  <c r="P16" i="1"/>
  <c r="O16" i="1"/>
  <c r="B6" i="9" s="1" a="1"/>
  <c r="E7" i="9" l="1"/>
  <c r="B8" i="9"/>
  <c r="C6" i="9"/>
  <c r="D6" i="9"/>
  <c r="D8" i="9"/>
  <c r="E8" i="9"/>
  <c r="B6" i="9"/>
  <c r="E6" i="9"/>
  <c r="B7" i="9"/>
  <c r="C7" i="9"/>
  <c r="D7" i="9"/>
  <c r="C8" i="9"/>
  <c r="AF8" i="7" a="1"/>
  <c r="AF8" i="7" s="1"/>
  <c r="AI20" i="4" a="1"/>
  <c r="AC24" i="4"/>
  <c r="L89" i="4"/>
  <c r="M89" i="4"/>
  <c r="AF24" i="4"/>
  <c r="AD24" i="4"/>
  <c r="AI25" i="4" s="1" a="1"/>
  <c r="M91" i="4"/>
  <c r="L91" i="4"/>
  <c r="AJ40" i="4"/>
  <c r="AI40" i="4"/>
  <c r="AH40" i="4"/>
  <c r="AJ42" i="4"/>
  <c r="AG40" i="4"/>
  <c r="AI42" i="4"/>
  <c r="AH42" i="4"/>
  <c r="AG42" i="4"/>
  <c r="AJ41" i="4"/>
  <c r="AG41" i="4"/>
  <c r="AH41" i="4"/>
  <c r="AI41" i="4"/>
  <c r="O9" i="7"/>
  <c r="M10" i="7"/>
  <c r="P9" i="7"/>
  <c r="O10" i="7"/>
  <c r="M9" i="7"/>
  <c r="P10" i="7"/>
  <c r="N10" i="7"/>
  <c r="M11" i="7"/>
  <c r="AI26" i="4" a="1"/>
  <c r="AJ26" i="4" s="1"/>
  <c r="AI19" i="4" a="1"/>
  <c r="AI19" i="4" s="1"/>
  <c r="O11" i="7"/>
  <c r="P11" i="7"/>
  <c r="N9" i="7"/>
  <c r="AI20" i="4"/>
  <c r="AJ20" i="4"/>
  <c r="AN20" i="4" s="1"/>
  <c r="Z11" i="7"/>
  <c r="AA11" i="7"/>
  <c r="Y10" i="7"/>
  <c r="Z10" i="7"/>
  <c r="AB11" i="7"/>
  <c r="AB10" i="7"/>
  <c r="Y11" i="7"/>
  <c r="Z9" i="7"/>
  <c r="AA9" i="7"/>
  <c r="Z68" i="4"/>
  <c r="AB9" i="7"/>
  <c r="Y69" i="4"/>
  <c r="AA10" i="7"/>
  <c r="Y70" i="4"/>
  <c r="Z69" i="4"/>
  <c r="X69" i="4"/>
  <c r="X70" i="4"/>
  <c r="Z70" i="4"/>
  <c r="AA69" i="4"/>
  <c r="AC23" i="4"/>
  <c r="AE23" i="4"/>
  <c r="AD23" i="4"/>
  <c r="AF23" i="4"/>
  <c r="Y68" i="4"/>
  <c r="AA70" i="4"/>
  <c r="AJ9" i="7" a="1"/>
  <c r="AG32" i="4" a="1"/>
  <c r="AA68" i="4"/>
  <c r="B5" i="2" a="1"/>
  <c r="C5" i="2" s="1"/>
  <c r="Y40" i="4"/>
  <c r="X40" i="4"/>
  <c r="AA42" i="4"/>
  <c r="Y42" i="4"/>
  <c r="X42" i="4"/>
  <c r="AA41" i="4"/>
  <c r="Z41" i="4"/>
  <c r="X41" i="4"/>
  <c r="AA40" i="4"/>
  <c r="Z40" i="4"/>
  <c r="Z42" i="4"/>
  <c r="Y41" i="4"/>
  <c r="Y54" i="4"/>
  <c r="Z56" i="4"/>
  <c r="Z55" i="4"/>
  <c r="AA56" i="4"/>
  <c r="Z54" i="4"/>
  <c r="X54" i="4"/>
  <c r="Y56" i="4"/>
  <c r="AA55" i="4"/>
  <c r="Y55" i="4"/>
  <c r="X55" i="4"/>
  <c r="X56" i="4"/>
  <c r="AA54" i="4"/>
  <c r="T8" i="7" l="1" a="1"/>
  <c r="T8" i="7" s="1"/>
  <c r="AG8" i="7"/>
  <c r="U8" i="7"/>
  <c r="T15" i="7" a="1"/>
  <c r="U15" i="7" s="1"/>
  <c r="T14" i="7" a="1"/>
  <c r="U14" i="7" s="1"/>
  <c r="T12" i="7" a="1"/>
  <c r="T12" i="7" s="1"/>
  <c r="G7" i="9"/>
  <c r="J7" i="9"/>
  <c r="C13" i="9" s="1"/>
  <c r="C19" i="9" s="1"/>
  <c r="AG12" i="7"/>
  <c r="K7" i="9"/>
  <c r="H7" i="9"/>
  <c r="AF9" i="7" a="1"/>
  <c r="AG9" i="7" s="1"/>
  <c r="T9" i="7" a="1"/>
  <c r="U9" i="7" s="1"/>
  <c r="AF14" i="7" a="1"/>
  <c r="AF14" i="7" s="1"/>
  <c r="G6" i="9"/>
  <c r="J6" i="9"/>
  <c r="B12" i="9" s="1"/>
  <c r="B18" i="9" s="1"/>
  <c r="AF12" i="7" a="1"/>
  <c r="AF12" i="7" s="1"/>
  <c r="T11" i="7" a="1"/>
  <c r="U11" i="7" s="1"/>
  <c r="AG15" i="7"/>
  <c r="AG11" i="7"/>
  <c r="K6" i="9"/>
  <c r="D12" i="9" s="1"/>
  <c r="D18" i="9" s="1"/>
  <c r="H6" i="9"/>
  <c r="G8" i="9"/>
  <c r="J8" i="9"/>
  <c r="B14" i="9" s="1"/>
  <c r="B20" i="9" s="1"/>
  <c r="K8" i="9"/>
  <c r="D14" i="9" s="1"/>
  <c r="D20" i="9" s="1"/>
  <c r="H8" i="9"/>
  <c r="AF11" i="7" a="1"/>
  <c r="AF11" i="7" s="1"/>
  <c r="AF15" i="7" a="1"/>
  <c r="AF15" i="7" s="1"/>
  <c r="AG14" i="7"/>
  <c r="AJ19" i="4"/>
  <c r="AM32" i="4" a="1"/>
  <c r="AI26" i="4"/>
  <c r="AN26" i="4" s="1"/>
  <c r="AM19" i="4"/>
  <c r="AI22" i="4" a="1"/>
  <c r="AI22" i="4" s="1"/>
  <c r="AM26" i="4"/>
  <c r="AI25" i="4"/>
  <c r="AJ25" i="4"/>
  <c r="AN25" i="4" s="1"/>
  <c r="AM20" i="4"/>
  <c r="AS22" i="4" s="1" a="1"/>
  <c r="AI23" i="4" a="1"/>
  <c r="AN19" i="4"/>
  <c r="AQ22" i="4" s="1" a="1"/>
  <c r="AG32" i="4"/>
  <c r="AI32" i="4"/>
  <c r="AH32" i="4"/>
  <c r="AI34" i="4"/>
  <c r="AJ34" i="4"/>
  <c r="AG34" i="4"/>
  <c r="AJ33" i="4"/>
  <c r="AI33" i="4"/>
  <c r="AG33" i="4"/>
  <c r="AJ32" i="4"/>
  <c r="AH34" i="4"/>
  <c r="AH33" i="4"/>
  <c r="AJ9" i="7"/>
  <c r="AM11" i="7"/>
  <c r="AK11" i="7"/>
  <c r="AM10" i="7"/>
  <c r="AL10" i="7"/>
  <c r="AK10" i="7"/>
  <c r="AJ10" i="7"/>
  <c r="AM9" i="7"/>
  <c r="AK9" i="7"/>
  <c r="AL11" i="7"/>
  <c r="AJ11" i="7"/>
  <c r="AL9" i="7"/>
  <c r="E5" i="2"/>
  <c r="C6" i="2"/>
  <c r="B7" i="2"/>
  <c r="D7" i="2"/>
  <c r="E7" i="2"/>
  <c r="B6" i="2"/>
  <c r="G6" i="2" s="1"/>
  <c r="D6" i="2"/>
  <c r="B5" i="2"/>
  <c r="G5" i="2" s="1"/>
  <c r="D5" i="2"/>
  <c r="E6" i="2"/>
  <c r="C7" i="2"/>
  <c r="X44" i="4" a="1"/>
  <c r="T9" i="7" l="1"/>
  <c r="E13" i="9"/>
  <c r="E19" i="9" s="1"/>
  <c r="E12" i="9"/>
  <c r="E18" i="9" s="1"/>
  <c r="AQ14" i="7" a="1"/>
  <c r="AQ14" i="7" s="1"/>
  <c r="E14" i="9"/>
  <c r="E20" i="9" s="1"/>
  <c r="D13" i="9"/>
  <c r="D19" i="9" s="1"/>
  <c r="C14" i="9"/>
  <c r="C20" i="9" s="1"/>
  <c r="B13" i="9"/>
  <c r="B19" i="9" s="1"/>
  <c r="AR8" i="7"/>
  <c r="AQ12" i="7" a="1"/>
  <c r="AQ12" i="7" s="1"/>
  <c r="AR12" i="7"/>
  <c r="U12" i="7"/>
  <c r="AF9" i="7"/>
  <c r="AQ15" i="7" a="1"/>
  <c r="AQ15" i="7" s="1"/>
  <c r="AQ9" i="7" a="1"/>
  <c r="AQ9" i="7" s="1"/>
  <c r="C12" i="9"/>
  <c r="C18" i="9" s="1"/>
  <c r="H6" i="2"/>
  <c r="B12" i="2" s="1"/>
  <c r="B18" i="2" s="1"/>
  <c r="AQ11" i="7" a="1"/>
  <c r="AQ11" i="7" s="1"/>
  <c r="T11" i="7"/>
  <c r="AR11" i="7"/>
  <c r="T14" i="7"/>
  <c r="AR14" i="7"/>
  <c r="H5" i="2"/>
  <c r="D11" i="2" s="1"/>
  <c r="D17" i="2" s="1"/>
  <c r="T15" i="7"/>
  <c r="AQ8" i="7" a="1"/>
  <c r="AQ8" i="7" s="1"/>
  <c r="AG44" i="4" a="1"/>
  <c r="AH44" i="4" s="1"/>
  <c r="AM32" i="4"/>
  <c r="AP34" i="4"/>
  <c r="AN34" i="4"/>
  <c r="AP33" i="4"/>
  <c r="AN33" i="4"/>
  <c r="AP32" i="4"/>
  <c r="AO32" i="4"/>
  <c r="L96" i="4" s="1" a="1"/>
  <c r="AO33" i="4"/>
  <c r="L99" i="4" s="1" a="1"/>
  <c r="AN32" i="4"/>
  <c r="AO34" i="4"/>
  <c r="L102" i="4" s="1" a="1"/>
  <c r="AM34" i="4"/>
  <c r="L101" i="4" s="1" a="1"/>
  <c r="AM33" i="4"/>
  <c r="L98" i="4" s="1" a="1"/>
  <c r="AS24" i="4" a="1"/>
  <c r="AT24" i="4" s="1"/>
  <c r="AJ22" i="4"/>
  <c r="AN22" i="4" s="1"/>
  <c r="AQ22" i="4"/>
  <c r="AR22" i="4"/>
  <c r="AM25" i="4"/>
  <c r="AQ24" i="4" s="1" a="1"/>
  <c r="AI23" i="4"/>
  <c r="AJ23" i="4"/>
  <c r="AN23" i="4" s="1"/>
  <c r="AS22" i="4"/>
  <c r="AT22" i="4"/>
  <c r="H7" i="2"/>
  <c r="G7" i="2"/>
  <c r="B13" i="2" s="1"/>
  <c r="B19" i="2" s="1"/>
  <c r="C11" i="2"/>
  <c r="C17" i="2" s="1"/>
  <c r="B11" i="2"/>
  <c r="B17" i="2" s="1"/>
  <c r="D13" i="2"/>
  <c r="D19" i="2" s="1"/>
  <c r="X44" i="4"/>
  <c r="AA44" i="4"/>
  <c r="AA46" i="4"/>
  <c r="Z46" i="4"/>
  <c r="Y45" i="4"/>
  <c r="Y46" i="4"/>
  <c r="AA45" i="4"/>
  <c r="X45" i="4"/>
  <c r="X46" i="4"/>
  <c r="Z45" i="4"/>
  <c r="Z44" i="4"/>
  <c r="Y44" i="4"/>
  <c r="AC35" i="7" l="1" a="1"/>
  <c r="AC36" i="7" s="1"/>
  <c r="AC32" i="7" a="1"/>
  <c r="AC45" i="7" a="1"/>
  <c r="AD46" i="7" s="1"/>
  <c r="AC20" i="7" a="1"/>
  <c r="AC20" i="7" s="1"/>
  <c r="AC32" i="7"/>
  <c r="AD33" i="7"/>
  <c r="AC33" i="7"/>
  <c r="AD32" i="7"/>
  <c r="AR9" i="7"/>
  <c r="AC23" i="7" s="1" a="1"/>
  <c r="C12" i="2"/>
  <c r="C18" i="2" s="1"/>
  <c r="E12" i="2"/>
  <c r="E18" i="2" s="1"/>
  <c r="AR15" i="7"/>
  <c r="AC48" i="7" s="1" a="1"/>
  <c r="D12" i="2"/>
  <c r="D18" i="2" s="1"/>
  <c r="E11" i="2"/>
  <c r="E17" i="2" s="1"/>
  <c r="M102" i="4"/>
  <c r="L102" i="4"/>
  <c r="M98" i="4"/>
  <c r="L98" i="4"/>
  <c r="L96" i="4"/>
  <c r="M96" i="4"/>
  <c r="L95" i="4" a="1"/>
  <c r="M101" i="4"/>
  <c r="L101" i="4"/>
  <c r="M99" i="4"/>
  <c r="L99" i="4"/>
  <c r="AG44" i="4"/>
  <c r="L105" i="4" s="1" a="1"/>
  <c r="AJ45" i="4"/>
  <c r="AH46" i="4"/>
  <c r="AG45" i="4"/>
  <c r="C13" i="2"/>
  <c r="C19" i="2" s="1"/>
  <c r="E13" i="2"/>
  <c r="E19" i="2" s="1"/>
  <c r="AJ46" i="4"/>
  <c r="AI46" i="4"/>
  <c r="L112" i="4" s="1" a="1"/>
  <c r="AG46" i="4"/>
  <c r="AH45" i="4"/>
  <c r="AJ44" i="4"/>
  <c r="AI45" i="4"/>
  <c r="AI44" i="4"/>
  <c r="AC35" i="7"/>
  <c r="AD36" i="7"/>
  <c r="AS24" i="4"/>
  <c r="AD35" i="7"/>
  <c r="AD21" i="7"/>
  <c r="AC46" i="7"/>
  <c r="AC21" i="7"/>
  <c r="AD20" i="7"/>
  <c r="AM22" i="4"/>
  <c r="AQ23" i="4" s="1" a="1"/>
  <c r="AQ24" i="4"/>
  <c r="AR24" i="4"/>
  <c r="AM23" i="4"/>
  <c r="AS23" i="4" s="1" a="1"/>
  <c r="BQ9" i="7" a="1"/>
  <c r="AD45" i="7" l="1"/>
  <c r="AC45" i="7"/>
  <c r="AC48" i="7"/>
  <c r="AD48" i="7"/>
  <c r="AD49" i="7"/>
  <c r="AC49" i="7"/>
  <c r="AD23" i="7"/>
  <c r="AC23" i="7"/>
  <c r="AD24" i="7"/>
  <c r="AC24" i="7"/>
  <c r="R101" i="4" a="1"/>
  <c r="L106" i="4" a="1"/>
  <c r="L106" i="4" s="1"/>
  <c r="L95" i="4"/>
  <c r="M95" i="4"/>
  <c r="L111" i="4" a="1"/>
  <c r="L111" i="4" s="1"/>
  <c r="R101" i="4"/>
  <c r="R102" i="4"/>
  <c r="S102" i="4"/>
  <c r="S101" i="4"/>
  <c r="V101" i="4" s="1"/>
  <c r="R98" i="4" a="1"/>
  <c r="L109" i="4" a="1"/>
  <c r="M109" i="4" s="1"/>
  <c r="L108" i="4" a="1"/>
  <c r="L112" i="4"/>
  <c r="M112" i="4"/>
  <c r="M105" i="4"/>
  <c r="L105" i="4"/>
  <c r="AQ23" i="4"/>
  <c r="AR23" i="4"/>
  <c r="AS23" i="4"/>
  <c r="AT23" i="4"/>
  <c r="BR9" i="7"/>
  <c r="BT9" i="7"/>
  <c r="BT11" i="7"/>
  <c r="BR11" i="7"/>
  <c r="BT10" i="7"/>
  <c r="BS9" i="7"/>
  <c r="BS11" i="7"/>
  <c r="BR10" i="7"/>
  <c r="BQ10" i="7"/>
  <c r="BQ9" i="7"/>
  <c r="BS10" i="7"/>
  <c r="BQ11" i="7"/>
  <c r="E5" i="3" a="1"/>
  <c r="H5" i="3" s="1"/>
  <c r="M106" i="4" l="1"/>
  <c r="BX8" i="7" a="1"/>
  <c r="BX8" i="7" s="1"/>
  <c r="BX15" i="7" a="1"/>
  <c r="BX15" i="7" s="1"/>
  <c r="BX9" i="7" a="1"/>
  <c r="BX9" i="7" s="1"/>
  <c r="BY8" i="7"/>
  <c r="BX14" i="7" a="1"/>
  <c r="BX14" i="7" s="1"/>
  <c r="BX12" i="7" a="1"/>
  <c r="BY12" i="7" s="1"/>
  <c r="BX11" i="7" a="1"/>
  <c r="BY11" i="7" s="1"/>
  <c r="V102" i="4"/>
  <c r="S112" i="4" s="1"/>
  <c r="R111" i="4"/>
  <c r="L109" i="4"/>
  <c r="R98" i="4"/>
  <c r="S99" i="4"/>
  <c r="R99" i="4"/>
  <c r="S98" i="4"/>
  <c r="M111" i="4"/>
  <c r="S111" i="4" s="1"/>
  <c r="R95" i="4" a="1"/>
  <c r="L108" i="4"/>
  <c r="M108" i="4"/>
  <c r="AU9" i="7" a="1"/>
  <c r="BF9" i="7" a="1"/>
  <c r="G5" i="3"/>
  <c r="E5" i="3"/>
  <c r="F5" i="3"/>
  <c r="CC8" i="7" l="1" a="1"/>
  <c r="CD8" i="7" s="1"/>
  <c r="BY9" i="7"/>
  <c r="BY15" i="7"/>
  <c r="BY14" i="7"/>
  <c r="CC14" i="7" s="1" a="1"/>
  <c r="BX11" i="7"/>
  <c r="BX12" i="7"/>
  <c r="Q119" i="4" a="1"/>
  <c r="Q119" i="4" s="1"/>
  <c r="V98" i="4"/>
  <c r="V99" i="4"/>
  <c r="S109" i="4" s="1"/>
  <c r="R112" i="4"/>
  <c r="S119" i="4" s="1" a="1"/>
  <c r="T119" i="4" s="1"/>
  <c r="R109" i="4"/>
  <c r="S108" i="4"/>
  <c r="R108" i="4"/>
  <c r="R119" i="4"/>
  <c r="R95" i="4"/>
  <c r="R96" i="4"/>
  <c r="S96" i="4"/>
  <c r="S95" i="4"/>
  <c r="BF9" i="7"/>
  <c r="BG10" i="7"/>
  <c r="BF10" i="7"/>
  <c r="BI9" i="7"/>
  <c r="BH9" i="7"/>
  <c r="BG9" i="7"/>
  <c r="BI11" i="7"/>
  <c r="BI10" i="7"/>
  <c r="BH10" i="7"/>
  <c r="BH11" i="7"/>
  <c r="BF11" i="7"/>
  <c r="BG11" i="7"/>
  <c r="AU10" i="7"/>
  <c r="AX11" i="7"/>
  <c r="AW11" i="7"/>
  <c r="AV11" i="7"/>
  <c r="AU11" i="7"/>
  <c r="AW10" i="7"/>
  <c r="AX9" i="7"/>
  <c r="AW9" i="7"/>
  <c r="AV9" i="7"/>
  <c r="AU9" i="7"/>
  <c r="AX10" i="7"/>
  <c r="AV10" i="7"/>
  <c r="CC14" i="7" l="1"/>
  <c r="CC15" i="7"/>
  <c r="BB12" i="7" a="1"/>
  <c r="BB12" i="7" s="1"/>
  <c r="BM14" i="7" a="1"/>
  <c r="BN14" i="7" s="1"/>
  <c r="BB9" i="7" a="1"/>
  <c r="BC9" i="7" s="1"/>
  <c r="BB14" i="7" a="1"/>
  <c r="BB14" i="7" s="1"/>
  <c r="BC14" i="7"/>
  <c r="BB15" i="7" a="1"/>
  <c r="BB15" i="7" s="1"/>
  <c r="CC8" i="7"/>
  <c r="BM11" i="7" a="1"/>
  <c r="BN11" i="7" s="1"/>
  <c r="CC9" i="7"/>
  <c r="N23" i="7" s="1" a="1"/>
  <c r="N23" i="7" s="1"/>
  <c r="BM15" i="7" a="1"/>
  <c r="BN15" i="7" s="1"/>
  <c r="CC11" i="7"/>
  <c r="CC11" i="7" a="1"/>
  <c r="CD9" i="7"/>
  <c r="BC12" i="7"/>
  <c r="BB11" i="7" a="1"/>
  <c r="BB11" i="7" s="1"/>
  <c r="CC12" i="7"/>
  <c r="BM12" i="7" a="1"/>
  <c r="BN12" i="7" s="1"/>
  <c r="CD14" i="7"/>
  <c r="CD15" i="7"/>
  <c r="BM9" i="7" a="1"/>
  <c r="BM9" i="7" s="1"/>
  <c r="BM8" i="7" a="1"/>
  <c r="BM8" i="7" s="1"/>
  <c r="BC11" i="7"/>
  <c r="V95" i="4"/>
  <c r="R105" i="4" s="1"/>
  <c r="BB8" i="7" a="1"/>
  <c r="BC8" i="7" s="1"/>
  <c r="V96" i="4"/>
  <c r="S106" i="4" s="1"/>
  <c r="S119" i="4"/>
  <c r="Q118" i="4" a="1"/>
  <c r="Q118" i="4" s="1"/>
  <c r="S118" i="4" a="1"/>
  <c r="T118" i="4" s="1"/>
  <c r="BM11" i="7" l="1"/>
  <c r="BN9" i="7"/>
  <c r="O48" i="7"/>
  <c r="BB8" i="7"/>
  <c r="BN8" i="7"/>
  <c r="BM12" i="7"/>
  <c r="BB9" i="7"/>
  <c r="X23" i="7" s="1" a="1"/>
  <c r="BC15" i="7"/>
  <c r="BM15" i="7"/>
  <c r="R106" i="4"/>
  <c r="S117" i="4" s="1" a="1"/>
  <c r="T117" i="4" s="1"/>
  <c r="BM14" i="7"/>
  <c r="S105" i="4"/>
  <c r="Q117" i="4" s="1" a="1"/>
  <c r="R117" i="4" s="1"/>
  <c r="N20" i="7" a="1"/>
  <c r="O20" i="7" s="1"/>
  <c r="R118" i="4"/>
  <c r="O23" i="7"/>
  <c r="CD11" i="7"/>
  <c r="N32" i="7" s="1" a="1"/>
  <c r="CD12" i="7"/>
  <c r="N48" i="7" a="1"/>
  <c r="N48" i="7" s="1"/>
  <c r="N45" i="7" a="1"/>
  <c r="S118" i="4"/>
  <c r="X20" i="7" l="1" a="1"/>
  <c r="Y20" i="7" s="1"/>
  <c r="O33" i="7"/>
  <c r="N32" i="7"/>
  <c r="N33" i="7"/>
  <c r="Y23" i="7"/>
  <c r="X23" i="7"/>
  <c r="X24" i="7"/>
  <c r="Y24" i="7"/>
  <c r="N24" i="7" a="1"/>
  <c r="O32" i="7"/>
  <c r="N20" i="7"/>
  <c r="N35" i="7" a="1"/>
  <c r="N35" i="7" s="1"/>
  <c r="O46" i="7"/>
  <c r="O45" i="7"/>
  <c r="N45" i="7"/>
  <c r="N49" i="7" a="1"/>
  <c r="N46" i="7"/>
  <c r="Q117" i="4"/>
  <c r="S117" i="4"/>
  <c r="X20" i="7" l="1"/>
  <c r="X21" i="7"/>
  <c r="Y21" i="7"/>
  <c r="O49" i="7"/>
  <c r="N49" i="7"/>
  <c r="N21" i="7" a="1"/>
  <c r="N24" i="7"/>
  <c r="S23" i="7" s="1" a="1"/>
  <c r="O24" i="7"/>
  <c r="O35" i="7"/>
  <c r="N36" i="7" s="1" a="1"/>
  <c r="O36" i="7" l="1"/>
  <c r="N36" i="7"/>
  <c r="S23" i="7"/>
  <c r="S24" i="7"/>
  <c r="T24" i="7"/>
  <c r="T23" i="7"/>
  <c r="N21" i="7"/>
  <c r="S20" i="7" s="1" a="1"/>
  <c r="O21" i="7"/>
  <c r="S20" i="7" l="1"/>
  <c r="T20" i="7"/>
  <c r="S21" i="7"/>
  <c r="T21" i="7"/>
  <c r="I30" i="7" a="1"/>
  <c r="J30" i="7" l="1"/>
  <c r="J31" i="7"/>
  <c r="I31" i="7"/>
  <c r="I30" i="7"/>
  <c r="I27" i="7" a="1"/>
  <c r="J27" i="7" l="1"/>
  <c r="I27" i="7"/>
  <c r="I28" i="7"/>
  <c r="J28" i="7"/>
  <c r="S35" i="7" a="1"/>
  <c r="X35" i="7" a="1"/>
  <c r="D28" i="7" a="1"/>
  <c r="D28" i="7" l="1"/>
  <c r="E28" i="7"/>
  <c r="Y35" i="7"/>
  <c r="Y36" i="7"/>
  <c r="X36" i="7"/>
  <c r="X35" i="7"/>
  <c r="S35" i="7"/>
  <c r="T35" i="7"/>
  <c r="T36" i="7"/>
  <c r="S36" i="7"/>
  <c r="S32" i="7" a="1"/>
  <c r="D27" i="7" a="1"/>
  <c r="X32" i="7" a="1"/>
  <c r="E27" i="7" l="1"/>
  <c r="D27" i="7"/>
  <c r="X33" i="7"/>
  <c r="X32" i="7"/>
  <c r="Y32" i="7"/>
  <c r="Y33" i="7"/>
  <c r="S32" i="7"/>
  <c r="S33" i="7"/>
  <c r="T32" i="7"/>
  <c r="T33" i="7"/>
  <c r="I41" i="7" a="1"/>
  <c r="J41" i="7" l="1"/>
  <c r="I42" i="7"/>
  <c r="J42" i="7"/>
  <c r="I41" i="7"/>
  <c r="I38" i="7" a="1"/>
  <c r="D56" i="7" a="1"/>
  <c r="E56" i="7" s="1"/>
  <c r="E57" i="7" l="1"/>
  <c r="D57" i="7"/>
  <c r="D56" i="7"/>
  <c r="I38" i="7"/>
  <c r="J38" i="7"/>
  <c r="J39" i="7"/>
  <c r="I39" i="7"/>
  <c r="X48" i="7" a="1"/>
  <c r="D39" i="7" a="1"/>
  <c r="S48" i="7" a="1"/>
  <c r="D39" i="7" l="1"/>
  <c r="E39" i="7"/>
  <c r="S49" i="7"/>
  <c r="T49" i="7"/>
  <c r="T48" i="7"/>
  <c r="S48" i="7"/>
  <c r="X48" i="7"/>
  <c r="Y48" i="7"/>
  <c r="Y49" i="7"/>
  <c r="X49" i="7"/>
  <c r="D38" i="7" a="1"/>
  <c r="X45" i="7" a="1"/>
  <c r="S45" i="7" a="1"/>
  <c r="C71" i="7" a="1"/>
  <c r="D71" i="7" s="1"/>
  <c r="E71" i="7" a="1"/>
  <c r="E71" i="7" s="1"/>
  <c r="C71" i="7" l="1"/>
  <c r="X45" i="7"/>
  <c r="X46" i="7"/>
  <c r="Y45" i="7"/>
  <c r="Y46" i="7"/>
  <c r="F71" i="7"/>
  <c r="S45" i="7"/>
  <c r="T46" i="7"/>
  <c r="S46" i="7"/>
  <c r="T45" i="7"/>
  <c r="I50" i="7" a="1"/>
  <c r="D38" i="7"/>
  <c r="E38" i="7"/>
  <c r="D59" i="7" l="1" a="1"/>
  <c r="E59" i="7"/>
  <c r="I51" i="7"/>
  <c r="J51" i="7"/>
  <c r="I50" i="7"/>
  <c r="J50" i="7"/>
  <c r="I47" i="7" a="1"/>
  <c r="J48" i="7" l="1"/>
  <c r="I48" i="7"/>
  <c r="J47" i="7"/>
  <c r="I47" i="7"/>
  <c r="D47" i="7" s="1" a="1"/>
  <c r="D48" i="7" a="1"/>
  <c r="E60" i="7"/>
  <c r="D60" i="7"/>
  <c r="D59" i="7"/>
  <c r="E48" i="7" l="1"/>
  <c r="D48" i="7"/>
  <c r="C72" i="7" a="1"/>
  <c r="D72" i="7" s="1"/>
  <c r="E72" i="7" a="1"/>
  <c r="E72" i="7" s="1"/>
  <c r="D47" i="7"/>
  <c r="E47" i="7"/>
  <c r="D62" i="7" l="1" a="1"/>
  <c r="E62" i="7" s="1"/>
  <c r="F72" i="7"/>
  <c r="C72" i="7"/>
  <c r="D63" i="7"/>
  <c r="E63" i="7"/>
  <c r="E73" i="7" l="1" a="1"/>
  <c r="F73" i="7" s="1"/>
  <c r="D62" i="7"/>
  <c r="C73" i="7" l="1" a="1"/>
  <c r="D73" i="7" s="1"/>
  <c r="E73" i="7"/>
  <c r="C73" i="7" l="1"/>
  <c r="K78" i="4" s="1" a="1"/>
  <c r="K80" i="4" l="1"/>
  <c r="N78" i="4"/>
  <c r="N79" i="4"/>
  <c r="M80" i="4"/>
  <c r="K79" i="4"/>
  <c r="M79" i="4"/>
  <c r="S79" i="4" s="1" a="1"/>
  <c r="L78" i="4"/>
  <c r="K78" i="4"/>
  <c r="Q78" i="4" s="1" a="1"/>
  <c r="M78" i="4"/>
  <c r="S78" i="4" s="1" a="1"/>
  <c r="N80" i="4"/>
  <c r="L80" i="4"/>
  <c r="L79" i="4"/>
  <c r="S78" i="4" l="1"/>
  <c r="T78" i="4"/>
  <c r="Q78" i="4"/>
  <c r="R78" i="4"/>
  <c r="S79" i="4"/>
  <c r="T79" i="4"/>
  <c r="Q79" i="4" a="1"/>
  <c r="S80" i="4" a="1"/>
  <c r="Q80" i="4" a="1"/>
  <c r="Q80" i="4" l="1"/>
  <c r="R80" i="4"/>
  <c r="S80" i="4"/>
  <c r="T80" i="4"/>
  <c r="R79" i="4"/>
  <c r="Q79" i="4"/>
  <c r="K117" i="4" a="1"/>
  <c r="K118" i="4" l="1"/>
  <c r="M118" i="4"/>
  <c r="M119" i="4"/>
  <c r="L117" i="4"/>
  <c r="L119" i="4"/>
  <c r="K117" i="4"/>
  <c r="K119" i="4"/>
  <c r="N119" i="4"/>
  <c r="M117" i="4"/>
  <c r="N118" i="4"/>
  <c r="L118" i="4"/>
  <c r="N117" i="4"/>
  <c r="K124" i="4" l="1" a="1"/>
  <c r="M124" i="4" l="1"/>
  <c r="N124" i="4"/>
  <c r="K126" i="4"/>
  <c r="M126" i="4"/>
  <c r="K124" i="4"/>
  <c r="L124" i="4"/>
  <c r="L125" i="4"/>
  <c r="N125" i="4"/>
  <c r="K125" i="4"/>
  <c r="N126" i="4"/>
  <c r="M125" i="4"/>
  <c r="L126" i="4"/>
  <c r="K5" i="3" l="1" a="1"/>
  <c r="M5" i="3" l="1"/>
  <c r="N6" i="3"/>
  <c r="N5" i="3"/>
  <c r="K7" i="3"/>
  <c r="K6" i="3"/>
  <c r="L7" i="3"/>
  <c r="K5" i="3"/>
  <c r="L6" i="3"/>
  <c r="N7" i="3"/>
  <c r="L5" i="3"/>
  <c r="M7" i="3"/>
  <c r="M6" i="3"/>
  <c r="E6" i="3" l="1" a="1"/>
  <c r="F6" i="3" l="1"/>
  <c r="H6" i="3"/>
  <c r="E6" i="3"/>
  <c r="G6" i="3"/>
  <c r="H7" i="3"/>
  <c r="F7" i="3"/>
  <c r="E7" i="3"/>
  <c r="G7" i="3"/>
  <c r="K11" i="3" l="1" a="1"/>
  <c r="N13" i="3" l="1"/>
  <c r="M11" i="3"/>
  <c r="L13" i="3"/>
  <c r="K11" i="3"/>
  <c r="L11" i="3"/>
  <c r="M12" i="3"/>
  <c r="L12" i="3"/>
  <c r="N12" i="3"/>
  <c r="K12" i="3"/>
  <c r="K13" i="3"/>
  <c r="M13" i="3"/>
  <c r="N11" i="3"/>
  <c r="K17" i="3" l="1" a="1"/>
  <c r="N19" i="3" l="1"/>
  <c r="M17" i="3"/>
  <c r="N17" i="3"/>
  <c r="K17" i="3"/>
  <c r="L17" i="3"/>
  <c r="L18" i="3"/>
  <c r="K19" i="3"/>
  <c r="K18" i="3"/>
  <c r="L19" i="3"/>
  <c r="M18" i="3"/>
  <c r="N18" i="3"/>
  <c r="M19" i="3"/>
  <c r="K23" i="3" l="1" a="1"/>
  <c r="W23" i="3" l="1"/>
  <c r="N25" i="3"/>
  <c r="M25" i="3"/>
  <c r="L25" i="3"/>
  <c r="Z24" i="3"/>
  <c r="K25" i="3"/>
  <c r="T23" i="3"/>
  <c r="M23" i="3"/>
  <c r="P23" i="3"/>
  <c r="S23" i="3"/>
  <c r="U25" i="3"/>
  <c r="K23" i="3"/>
  <c r="O25" i="3"/>
  <c r="K24" i="3"/>
  <c r="U24" i="3"/>
  <c r="O24" i="3"/>
  <c r="L23" i="3"/>
  <c r="R23" i="3"/>
  <c r="Y25" i="3"/>
  <c r="T25" i="3"/>
  <c r="X24" i="3"/>
  <c r="V23" i="3"/>
  <c r="P25" i="3"/>
  <c r="X23" i="3"/>
  <c r="P24" i="3"/>
  <c r="Y23" i="3"/>
  <c r="W25" i="3"/>
  <c r="T24" i="3"/>
  <c r="N23" i="3"/>
  <c r="M24" i="3"/>
  <c r="Z25" i="3"/>
  <c r="L24" i="3"/>
  <c r="X25" i="3"/>
  <c r="O23" i="3"/>
  <c r="Q23" i="3"/>
  <c r="S25" i="3"/>
  <c r="N24" i="3"/>
  <c r="S24" i="3"/>
  <c r="U23" i="3"/>
  <c r="V25" i="3"/>
  <c r="V24" i="3"/>
  <c r="Y24" i="3"/>
  <c r="Z23" i="3"/>
  <c r="R24" i="3"/>
  <c r="R25" i="3"/>
  <c r="Q25" i="3"/>
  <c r="W24" i="3"/>
  <c r="Q24" i="3"/>
  <c r="K29" i="3" l="1" a="1"/>
  <c r="K30" i="3" l="1"/>
  <c r="K31" i="3"/>
  <c r="L29" i="3"/>
  <c r="M30" i="3"/>
  <c r="K29" i="3"/>
  <c r="N31" i="3"/>
  <c r="L30" i="3"/>
  <c r="M29" i="3"/>
  <c r="N29" i="3"/>
  <c r="L31" i="3"/>
  <c r="M31" i="3"/>
  <c r="N30" i="3"/>
</calcChain>
</file>

<file path=xl/sharedStrings.xml><?xml version="1.0" encoding="utf-8"?>
<sst xmlns="http://schemas.openxmlformats.org/spreadsheetml/2006/main" count="595" uniqueCount="124">
  <si>
    <t>input</t>
  </si>
  <si>
    <t>token</t>
  </si>
  <si>
    <t>Hello</t>
  </si>
  <si>
    <t>World</t>
  </si>
  <si>
    <t>！</t>
  </si>
  <si>
    <t>prompt</t>
  </si>
  <si>
    <t>Hello World!</t>
  </si>
  <si>
    <t>embedding</t>
  </si>
  <si>
    <t>x</t>
  </si>
  <si>
    <t>gamma</t>
  </si>
  <si>
    <t>beta</t>
  </si>
  <si>
    <t>C</t>
  </si>
  <si>
    <t>T</t>
  </si>
  <si>
    <t>xx</t>
  </si>
  <si>
    <t>k</t>
  </si>
  <si>
    <t>x_k</t>
  </si>
  <si>
    <t>x_k</t>
    <phoneticPr fontId="1" type="noConversion"/>
  </si>
  <si>
    <t>key</t>
    <phoneticPr fontId="1" type="noConversion"/>
  </si>
  <si>
    <t>C</t>
    <phoneticPr fontId="1" type="noConversion"/>
  </si>
  <si>
    <t>value</t>
    <phoneticPr fontId="1" type="noConversion"/>
  </si>
  <si>
    <t>k</t>
    <phoneticPr fontId="1" type="noConversion"/>
  </si>
  <si>
    <t>dim_ffn</t>
    <phoneticPr fontId="1" type="noConversion"/>
  </si>
  <si>
    <t>vocab_size</t>
    <phoneticPr fontId="1" type="noConversion"/>
  </si>
  <si>
    <t>T</t>
    <phoneticPr fontId="1" type="noConversion"/>
  </si>
  <si>
    <t>v_first</t>
    <phoneticPr fontId="1" type="noConversion"/>
  </si>
  <si>
    <t>xr</t>
    <phoneticPr fontId="1" type="noConversion"/>
  </si>
  <si>
    <t>xw</t>
    <phoneticPr fontId="1" type="noConversion"/>
  </si>
  <si>
    <t>xk</t>
    <phoneticPr fontId="1" type="noConversion"/>
  </si>
  <si>
    <t>xv</t>
    <phoneticPr fontId="1" type="noConversion"/>
  </si>
  <si>
    <t>xa</t>
    <phoneticPr fontId="1" type="noConversion"/>
  </si>
  <si>
    <t>xg</t>
    <phoneticPr fontId="1" type="noConversion"/>
  </si>
  <si>
    <t>x_r</t>
  </si>
  <si>
    <t>x_w</t>
  </si>
  <si>
    <t>x_v</t>
  </si>
  <si>
    <t>x_a</t>
  </si>
  <si>
    <t>x_g</t>
  </si>
  <si>
    <t>out</t>
    <phoneticPr fontId="1" type="noConversion"/>
  </si>
  <si>
    <t>k'</t>
    <phoneticPr fontId="1" type="noConversion"/>
  </si>
  <si>
    <t>H</t>
    <phoneticPr fontId="1" type="noConversion"/>
  </si>
  <si>
    <t>N</t>
    <phoneticPr fontId="1" type="noConversion"/>
  </si>
  <si>
    <t>w</t>
    <phoneticPr fontId="1" type="noConversion"/>
  </si>
  <si>
    <t>state</t>
    <phoneticPr fontId="1" type="noConversion"/>
  </si>
  <si>
    <t>t=0</t>
    <phoneticPr fontId="1" type="noConversion"/>
  </si>
  <si>
    <t>t=1</t>
    <phoneticPr fontId="1" type="noConversion"/>
  </si>
  <si>
    <t>view</t>
    <phoneticPr fontId="1" type="noConversion"/>
  </si>
  <si>
    <t>r</t>
    <phoneticPr fontId="1" type="noConversion"/>
  </si>
  <si>
    <t>v</t>
    <phoneticPr fontId="1" type="noConversion"/>
  </si>
  <si>
    <t>a</t>
    <phoneticPr fontId="1" type="noConversion"/>
  </si>
  <si>
    <t>b</t>
    <phoneticPr fontId="1" type="noConversion"/>
  </si>
  <si>
    <t>exp</t>
    <phoneticPr fontId="1" type="noConversion"/>
  </si>
  <si>
    <t>H=1</t>
    <phoneticPr fontId="1" type="noConversion"/>
  </si>
  <si>
    <t>t=2</t>
    <phoneticPr fontId="1" type="noConversion"/>
  </si>
  <si>
    <t>H=0</t>
    <phoneticPr fontId="1" type="noConversion"/>
  </si>
  <si>
    <t>w[: , t, :, None, :]</t>
    <phoneticPr fontId="1" type="noConversion"/>
  </si>
  <si>
    <t>state * w[: , t, :, None, :]</t>
    <phoneticPr fontId="1" type="noConversion"/>
  </si>
  <si>
    <t>state @ aa @ bb</t>
    <phoneticPr fontId="1" type="noConversion"/>
  </si>
  <si>
    <t>vv @ kk</t>
    <phoneticPr fontId="1" type="noConversion"/>
  </si>
  <si>
    <t>mean</t>
    <phoneticPr fontId="1" type="noConversion"/>
  </si>
  <si>
    <t>variance</t>
    <phoneticPr fontId="1" type="noConversion"/>
  </si>
  <si>
    <t>normalize</t>
    <phoneticPr fontId="1" type="noConversion"/>
  </si>
  <si>
    <t>scale and shift</t>
    <phoneticPr fontId="1" type="noConversion"/>
  </si>
  <si>
    <t>receptance</t>
    <phoneticPr fontId="1" type="noConversion"/>
  </si>
  <si>
    <t>torch.tanh(xw @ self.w1)</t>
  </si>
  <si>
    <t>self.w0 + ... @ self.w2</t>
  </si>
  <si>
    <r>
      <t xml:space="preserve"> </t>
    </r>
    <r>
      <rPr>
        <b/>
        <sz val="11"/>
        <rFont val="Consolas"/>
        <family val="3"/>
      </rPr>
      <t>w</t>
    </r>
    <r>
      <rPr>
        <sz val="11"/>
        <rFont val="Consolas"/>
        <family val="3"/>
      </rPr>
      <t xml:space="preserve"> = -F.softplus(-(...)) - 0.5</t>
    </r>
  </si>
  <si>
    <t>w0</t>
    <phoneticPr fontId="0" type="noConversion"/>
  </si>
  <si>
    <t>w1</t>
    <phoneticPr fontId="0" type="noConversion"/>
  </si>
  <si>
    <t>C</t>
    <phoneticPr fontId="0" type="noConversion"/>
  </si>
  <si>
    <t>D_DECAY_LORA</t>
    <phoneticPr fontId="0" type="noConversion"/>
  </si>
  <si>
    <t>w2</t>
    <phoneticPr fontId="0" type="noConversion"/>
  </si>
  <si>
    <t>D_DECAY_LORA</t>
  </si>
  <si>
    <t>D_AAA_LORA</t>
  </si>
  <si>
    <t>a2</t>
    <phoneticPr fontId="0" type="noConversion"/>
  </si>
  <si>
    <t>a1</t>
    <phoneticPr fontId="0" type="noConversion"/>
  </si>
  <si>
    <t>a0</t>
    <phoneticPr fontId="0" type="noConversion"/>
  </si>
  <si>
    <t>torch.sigmoid(xg @ self.g1)</t>
    <phoneticPr fontId="0" type="noConversion"/>
  </si>
  <si>
    <t>g = ... @ self.g2</t>
  </si>
  <si>
    <t>g1</t>
    <phoneticPr fontId="0" type="noConversion"/>
  </si>
  <si>
    <t>g2</t>
    <phoneticPr fontId="0" type="noConversion"/>
  </si>
  <si>
    <t>D_GATE_LORA</t>
    <phoneticPr fontId="1" type="noConversion"/>
  </si>
  <si>
    <t>xa @ self.a1</t>
    <phoneticPr fontId="1" type="noConversion"/>
  </si>
  <si>
    <t>torch.sigmoid(self.a0 + (...) @ self.a2)</t>
  </si>
  <si>
    <t>time_shift</t>
  </si>
  <si>
    <t>x‘</t>
    <phoneticPr fontId="1" type="noConversion"/>
  </si>
  <si>
    <t>g</t>
    <phoneticPr fontId="1" type="noConversion"/>
  </si>
  <si>
    <t>xv @ self.v1</t>
    <phoneticPr fontId="1" type="noConversion"/>
  </si>
  <si>
    <t>self.v0 + (...) @ self.v2</t>
    <phoneticPr fontId="1" type="noConversion"/>
  </si>
  <si>
    <t>v + (v_first - v) * torch.sigmoid(…)</t>
    <phoneticPr fontId="1" type="noConversion"/>
  </si>
  <si>
    <t>D_MV_LORA</t>
    <phoneticPr fontId="1" type="noConversion"/>
  </si>
  <si>
    <t>x</t>
    <phoneticPr fontId="1" type="noConversion"/>
  </si>
  <si>
    <t>k_k</t>
    <phoneticPr fontId="1" type="noConversion"/>
  </si>
  <si>
    <t>kk</t>
    <phoneticPr fontId="1" type="noConversion"/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</si>
  <si>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</si>
  <si>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</si>
  <si>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</si>
  <si>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</si>
  <si>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</si>
  <si>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</si>
  <si>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</si>
  <si>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</si>
  <si>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</si>
  <si>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</si>
  <si>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</si>
  <si>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</si>
  <si>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</si>
  <si>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</si>
  <si>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</si>
  <si>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</si>
  <si>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&gt;0</t>
    <phoneticPr fontId="1" type="noConversion"/>
  </si>
  <si>
    <t>v1</t>
    <phoneticPr fontId="0" type="noConversion"/>
  </si>
  <si>
    <t>v2</t>
    <phoneticPr fontId="0" type="noConversion"/>
  </si>
  <si>
    <t>v0</t>
    <phoneticPr fontId="0" type="noConversion"/>
  </si>
  <si>
    <t>layer_id</t>
    <phoneticPr fontId="1" type="noConversion"/>
  </si>
  <si>
    <t>k_a</t>
    <phoneticPr fontId="1" type="noConversion"/>
  </si>
  <si>
    <t>params</t>
    <phoneticPr fontId="1" type="noConversion"/>
  </si>
  <si>
    <t>r_k</t>
    <phoneticPr fontId="1" type="noConversion"/>
  </si>
  <si>
    <t>sum</t>
    <phoneticPr fontId="1" type="noConversion"/>
  </si>
  <si>
    <t>output</t>
    <phoneticPr fontId="1" type="noConversion"/>
  </si>
  <si>
    <t>dim_ffn=4C</t>
    <phoneticPr fontId="1" type="noConversion"/>
  </si>
  <si>
    <t>D_DECAY_LORA</t>
    <phoneticPr fontId="1" type="noConversion"/>
  </si>
  <si>
    <t>D_AAA_LORA</t>
    <phoneticPr fontId="1" type="noConversion"/>
  </si>
  <si>
    <t>x'</t>
    <phoneticPr fontId="1" type="noConversion"/>
  </si>
  <si>
    <t>RWKV7_OP</t>
  </si>
  <si>
    <t>Copyright (c) 2025 Ding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</si>
</sst>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onsolas"/>
      <family val="3"/>
    </font>
    <font>
      <b/>
      <sz val="11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9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9" fillId="0" borderId="0" xfId="1" applyFont="1"/>
    <xf numFmtId="0" fontId="9" fillId="0" borderId="0" xfId="1" applyFont="1" applyAlignment="1">
      <alignment horizontal="left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1" fontId="0" fillId="3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180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2">
    <cellStyle name="Normal 2" xfId="1" xr:uid="{054D7A8D-2533-4890-8277-C62150F31CB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58616</xdr:colOff>
      <xdr:row>4</xdr:row>
      <xdr:rowOff>95250</xdr:rowOff>
    </xdr:from>
    <xdr:to>
      <xdr:col>11</xdr:col>
      <xdr:colOff>285995</xdr:colOff>
      <xdr:row>4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A2A37CE-9094-C6C9-1B34-85DE26535BCB}"/>
            </a:ext>
          </a:extLst>
        </xdr:cNvPr>
        <xdr:cNvCxnSpPr/>
      </xdr:nvCxnSpPr>
      <xdr:spPr>
        <a:xfrm>
          <a:off x="5502520" y="827942"/>
          <a:ext cx="47649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769328</xdr:colOff>
      <xdr:row>12</xdr:row>
      <xdr:rowOff>21981</xdr:rowOff>
    </xdr:from>
    <xdr:to>
      <xdr:col>12</xdr:col>
      <xdr:colOff>783981</xdr:colOff>
      <xdr:row>13</xdr:row>
      <xdr:rowOff>144340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F6A742-ADEB-2D95-BB34-E73AC58EA4AC}"/>
            </a:ext>
          </a:extLst>
        </xdr:cNvPr>
        <xdr:cNvCxnSpPr/>
      </xdr:nvCxnSpPr>
      <xdr:spPr>
        <a:xfrm flipH="1">
          <a:off x="5040924" y="2220058"/>
          <a:ext cx="14653" cy="30553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73270</xdr:colOff>
      <xdr:row>4</xdr:row>
      <xdr:rowOff>105752</xdr:rowOff>
    </xdr:from>
    <xdr:to>
      <xdr:col>5</xdr:col>
      <xdr:colOff>275980</xdr:colOff>
      <xdr:row>4</xdr:row>
      <xdr:rowOff>109904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E712C03-EAFD-DCD2-C5E5-C17F8B83B332}"/>
            </a:ext>
          </a:extLst>
        </xdr:cNvPr>
        <xdr:cNvCxnSpPr/>
      </xdr:nvCxnSpPr>
      <xdr:spPr>
        <a:xfrm flipV="1">
          <a:off x="1743808" y="838444"/>
          <a:ext cx="481134" cy="415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21980</xdr:colOff>
      <xdr:row>4</xdr:row>
      <xdr:rowOff>121383</xdr:rowOff>
    </xdr:from>
    <xdr:to>
      <xdr:col>8</xdr:col>
      <xdr:colOff>213946</xdr:colOff>
      <xdr:row>4</xdr:row>
      <xdr:rowOff>121383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9F09BBB8-76CC-A3AD-0F2F-C991EEC391AA}"/>
            </a:ext>
          </a:extLst>
        </xdr:cNvPr>
        <xdr:cNvCxnSpPr/>
      </xdr:nvCxnSpPr>
      <xdr:spPr>
        <a:xfrm>
          <a:off x="4557345" y="854075"/>
          <a:ext cx="441082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13</xdr:row>
      <xdr:rowOff>105104</xdr:rowOff>
    </xdr:from>
    <xdr:to>
      <xdr:col>6</xdr:col>
      <xdr:colOff>492673</xdr:colOff>
      <xdr:row>13</xdr:row>
      <xdr:rowOff>160831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5FFCD28-BC56-7FE0-1A87-71BF8C5D7344}"/>
            </a:ext>
          </a:extLst>
        </xdr:cNvPr>
        <xdr:cNvCxnSpPr/>
      </xdr:nvCxnSpPr>
      <xdr:spPr>
        <a:xfrm flipH="1">
          <a:off x="1569983" y="2312276"/>
          <a:ext cx="1740776" cy="5572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7</xdr:row>
      <xdr:rowOff>30656</xdr:rowOff>
    </xdr:from>
    <xdr:to>
      <xdr:col>2</xdr:col>
      <xdr:colOff>48173</xdr:colOff>
      <xdr:row>8</xdr:row>
      <xdr:rowOff>131380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572865C-E407-6C99-3916-E9C78C1B1D66}"/>
            </a:ext>
          </a:extLst>
        </xdr:cNvPr>
        <xdr:cNvCxnSpPr/>
      </xdr:nvCxnSpPr>
      <xdr:spPr>
        <a:xfrm flipH="1">
          <a:off x="3888828" y="1107966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5</xdr:row>
      <xdr:rowOff>32845</xdr:rowOff>
    </xdr:from>
    <xdr:to>
      <xdr:col>5</xdr:col>
      <xdr:colOff>407276</xdr:colOff>
      <xdr:row>5</xdr:row>
      <xdr:rowOff>38428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B8AB7003-18EF-E937-EDA8-4E8F2FC66E1A}"/>
            </a:ext>
          </a:extLst>
        </xdr:cNvPr>
        <xdr:cNvCxnSpPr/>
      </xdr:nvCxnSpPr>
      <xdr:spPr>
        <a:xfrm flipV="1">
          <a:off x="1564400" y="952500"/>
          <a:ext cx="347169" cy="5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13</xdr:row>
      <xdr:rowOff>30656</xdr:rowOff>
    </xdr:from>
    <xdr:to>
      <xdr:col>2</xdr:col>
      <xdr:colOff>39414</xdr:colOff>
      <xdr:row>14</xdr:row>
      <xdr:rowOff>131381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D8AAE01-C9DB-FA32-C625-67F4A84B1E03}"/>
            </a:ext>
          </a:extLst>
        </xdr:cNvPr>
        <xdr:cNvCxnSpPr/>
      </xdr:nvCxnSpPr>
      <xdr:spPr>
        <a:xfrm flipH="1">
          <a:off x="3880069" y="2185277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7</xdr:row>
      <xdr:rowOff>13138</xdr:rowOff>
    </xdr:from>
    <xdr:to>
      <xdr:col>5</xdr:col>
      <xdr:colOff>354724</xdr:colOff>
      <xdr:row>7</xdr:row>
      <xdr:rowOff>180537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863AD08-5213-D5FF-87A3-7183C154AD95}"/>
            </a:ext>
          </a:extLst>
        </xdr:cNvPr>
        <xdr:cNvCxnSpPr/>
      </xdr:nvCxnSpPr>
      <xdr:spPr>
        <a:xfrm flipH="1">
          <a:off x="1074135" y="1300655"/>
          <a:ext cx="784882" cy="16739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14</xdr:row>
      <xdr:rowOff>105104</xdr:rowOff>
    </xdr:from>
    <xdr:to>
      <xdr:col>6</xdr:col>
      <xdr:colOff>492673</xdr:colOff>
      <xdr:row>14</xdr:row>
      <xdr:rowOff>160831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1519873D-223C-442F-B93F-309178BA019B}"/>
            </a:ext>
          </a:extLst>
        </xdr:cNvPr>
        <xdr:cNvCxnSpPr/>
      </xdr:nvCxnSpPr>
      <xdr:spPr>
        <a:xfrm flipH="1">
          <a:off x="915714" y="2454604"/>
          <a:ext cx="1539109" cy="6207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8</xdr:row>
      <xdr:rowOff>30656</xdr:rowOff>
    </xdr:from>
    <xdr:to>
      <xdr:col>2</xdr:col>
      <xdr:colOff>48173</xdr:colOff>
      <xdr:row>9</xdr:row>
      <xdr:rowOff>131380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3051372-0706-401F-AE7C-2BA18F2A3491}"/>
            </a:ext>
          </a:extLst>
        </xdr:cNvPr>
        <xdr:cNvCxnSpPr/>
      </xdr:nvCxnSpPr>
      <xdr:spPr>
        <a:xfrm flipH="1">
          <a:off x="915714" y="1294306"/>
          <a:ext cx="5584" cy="28487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6</xdr:row>
      <xdr:rowOff>32845</xdr:rowOff>
    </xdr:from>
    <xdr:to>
      <xdr:col>5</xdr:col>
      <xdr:colOff>407276</xdr:colOff>
      <xdr:row>6</xdr:row>
      <xdr:rowOff>38428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F95E747-C491-4F94-AEC3-C090D7EFD617}"/>
            </a:ext>
          </a:extLst>
        </xdr:cNvPr>
        <xdr:cNvCxnSpPr/>
      </xdr:nvCxnSpPr>
      <xdr:spPr>
        <a:xfrm flipV="1">
          <a:off x="1574582" y="934545"/>
          <a:ext cx="350344" cy="875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14</xdr:row>
      <xdr:rowOff>30656</xdr:rowOff>
    </xdr:from>
    <xdr:to>
      <xdr:col>2</xdr:col>
      <xdr:colOff>39414</xdr:colOff>
      <xdr:row>15</xdr:row>
      <xdr:rowOff>131381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E832CA9-D0A7-4681-81F7-E7212BAF989E}"/>
            </a:ext>
          </a:extLst>
        </xdr:cNvPr>
        <xdr:cNvCxnSpPr/>
      </xdr:nvCxnSpPr>
      <xdr:spPr>
        <a:xfrm flipH="1">
          <a:off x="903780" y="2380156"/>
          <a:ext cx="11934" cy="284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8</xdr:row>
      <xdr:rowOff>13138</xdr:rowOff>
    </xdr:from>
    <xdr:to>
      <xdr:col>5</xdr:col>
      <xdr:colOff>354724</xdr:colOff>
      <xdr:row>8</xdr:row>
      <xdr:rowOff>180537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BC487F-797F-4BB4-BDE0-B35C187227B4}"/>
            </a:ext>
          </a:extLst>
        </xdr:cNvPr>
        <xdr:cNvCxnSpPr/>
      </xdr:nvCxnSpPr>
      <xdr:spPr>
        <a:xfrm flipH="1">
          <a:off x="1073588" y="1276788"/>
          <a:ext cx="792436" cy="17374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138424</xdr:colOff>
      <xdr:row>11</xdr:row>
      <xdr:rowOff>77496</xdr:rowOff>
    </xdr:from>
    <xdr:to>
      <xdr:col>77</xdr:col>
      <xdr:colOff>557962</xdr:colOff>
      <xdr:row>11</xdr:row>
      <xdr:rowOff>95013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3DD230C-0153-D2F9-D5C6-3469F54CB0A7}"/>
            </a:ext>
          </a:extLst>
        </xdr:cNvPr>
        <xdr:cNvCxnSpPr/>
      </xdr:nvCxnSpPr>
      <xdr:spPr>
        <a:xfrm flipV="1">
          <a:off x="11921815" y="1137670"/>
          <a:ext cx="419538" cy="1751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9</xdr:row>
      <xdr:rowOff>38652</xdr:rowOff>
    </xdr:from>
    <xdr:to>
      <xdr:col>16</xdr:col>
      <xdr:colOff>391766</xdr:colOff>
      <xdr:row>9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2EF1546-19C0-4AAD-8447-4B6CCCF66A65}"/>
            </a:ext>
          </a:extLst>
        </xdr:cNvPr>
        <xdr:cNvCxnSpPr/>
      </xdr:nvCxnSpPr>
      <xdr:spPr>
        <a:xfrm flipV="1">
          <a:off x="8007350" y="74985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210205</xdr:colOff>
      <xdr:row>9</xdr:row>
      <xdr:rowOff>38652</xdr:rowOff>
    </xdr:from>
    <xdr:to>
      <xdr:col>28</xdr:col>
      <xdr:colOff>817216</xdr:colOff>
      <xdr:row>9</xdr:row>
      <xdr:rowOff>50839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D1BFF4F-0CC0-4C8B-B4FC-0617C2A91FE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210205</xdr:colOff>
      <xdr:row>9</xdr:row>
      <xdr:rowOff>38652</xdr:rowOff>
    </xdr:from>
    <xdr:to>
      <xdr:col>39</xdr:col>
      <xdr:colOff>817216</xdr:colOff>
      <xdr:row>9</xdr:row>
      <xdr:rowOff>50839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A8E214DB-E77E-4CA8-9BC9-F92D3C8D1DD2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210205</xdr:colOff>
      <xdr:row>9</xdr:row>
      <xdr:rowOff>38652</xdr:rowOff>
    </xdr:from>
    <xdr:to>
      <xdr:col>50</xdr:col>
      <xdr:colOff>817216</xdr:colOff>
      <xdr:row>9</xdr:row>
      <xdr:rowOff>50839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A576847-560B-488F-B931-481DE595CD8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210205</xdr:colOff>
      <xdr:row>9</xdr:row>
      <xdr:rowOff>38652</xdr:rowOff>
    </xdr:from>
    <xdr:to>
      <xdr:col>61</xdr:col>
      <xdr:colOff>817216</xdr:colOff>
      <xdr:row>9</xdr:row>
      <xdr:rowOff>50839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3385A1B-E74D-422F-A19B-DD284BFAABC8}"/>
            </a:ext>
          </a:extLst>
        </xdr:cNvPr>
        <xdr:cNvCxnSpPr/>
      </xdr:nvCxnSpPr>
      <xdr:spPr>
        <a:xfrm flipV="1">
          <a:off x="15883499" y="6672534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1BFFE56C-A158-419A-B348-D8DA68BB8A19}"/>
            </a:ext>
          </a:extLst>
        </xdr:cNvPr>
        <xdr:cNvCxnSpPr/>
      </xdr:nvCxnSpPr>
      <xdr:spPr>
        <a:xfrm flipV="1">
          <a:off x="17967793" y="7031123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AA520B8-12A1-464C-863F-5D676E0AB629}"/>
            </a:ext>
          </a:extLst>
        </xdr:cNvPr>
        <xdr:cNvCxnSpPr/>
      </xdr:nvCxnSpPr>
      <xdr:spPr>
        <a:xfrm flipV="1">
          <a:off x="7449205" y="8644770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146050</xdr:rowOff>
    </xdr:from>
    <xdr:to>
      <xdr:col>2</xdr:col>
      <xdr:colOff>590550</xdr:colOff>
      <xdr:row>24</xdr:row>
      <xdr:rowOff>12700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E0AD7341-9F8E-6ECA-BDA0-A51336EF0DD8}"/>
            </a:ext>
          </a:extLst>
        </xdr:cNvPr>
        <xdr:cNvCxnSpPr/>
      </xdr:nvCxnSpPr>
      <xdr:spPr>
        <a:xfrm>
          <a:off x="1250950" y="1924050"/>
          <a:ext cx="0" cy="1466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14</xdr:row>
      <xdr:rowOff>0</xdr:rowOff>
    </xdr:from>
    <xdr:to>
      <xdr:col>8</xdr:col>
      <xdr:colOff>19050</xdr:colOff>
      <xdr:row>23</xdr:row>
      <xdr:rowOff>127000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83474438-8E93-756D-22CA-53A59A6F1C78}"/>
            </a:ext>
          </a:extLst>
        </xdr:cNvPr>
        <xdr:cNvCxnSpPr/>
      </xdr:nvCxnSpPr>
      <xdr:spPr>
        <a:xfrm>
          <a:off x="4641850" y="1600200"/>
          <a:ext cx="0" cy="17272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28</xdr:row>
      <xdr:rowOff>171450</xdr:rowOff>
    </xdr:from>
    <xdr:to>
      <xdr:col>2</xdr:col>
      <xdr:colOff>609600</xdr:colOff>
      <xdr:row>35</xdr:row>
      <xdr:rowOff>133350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54F1A107-D8D0-4EC5-B362-639D79CA167A}"/>
            </a:ext>
          </a:extLst>
        </xdr:cNvPr>
        <xdr:cNvCxnSpPr/>
      </xdr:nvCxnSpPr>
      <xdr:spPr>
        <a:xfrm>
          <a:off x="1263650" y="4260850"/>
          <a:ext cx="6350" cy="12065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31</xdr:row>
      <xdr:rowOff>158750</xdr:rowOff>
    </xdr:from>
    <xdr:to>
      <xdr:col>8</xdr:col>
      <xdr:colOff>57150</xdr:colOff>
      <xdr:row>35</xdr:row>
      <xdr:rowOff>101600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2544456-4B7B-01E4-A9FA-CDBF6D0C5CA2}"/>
            </a:ext>
          </a:extLst>
        </xdr:cNvPr>
        <xdr:cNvCxnSpPr/>
      </xdr:nvCxnSpPr>
      <xdr:spPr>
        <a:xfrm flipH="1">
          <a:off x="4660900" y="4781550"/>
          <a:ext cx="19050" cy="654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577850</xdr:colOff>
      <xdr:row>39</xdr:row>
      <xdr:rowOff>171450</xdr:rowOff>
    </xdr:from>
    <xdr:to>
      <xdr:col>2</xdr:col>
      <xdr:colOff>596900</xdr:colOff>
      <xdr:row>44</xdr:row>
      <xdr:rowOff>114300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EB5951A-6023-0511-E6AB-0A3537EABC98}"/>
            </a:ext>
          </a:extLst>
        </xdr:cNvPr>
        <xdr:cNvCxnSpPr/>
      </xdr:nvCxnSpPr>
      <xdr:spPr>
        <a:xfrm flipH="1">
          <a:off x="1238250" y="6216650"/>
          <a:ext cx="19050" cy="831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42</xdr:row>
      <xdr:rowOff>50800</xdr:rowOff>
    </xdr:from>
    <xdr:to>
      <xdr:col>8</xdr:col>
      <xdr:colOff>44450</xdr:colOff>
      <xdr:row>44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25815B0-3EF1-E415-6742-3EFA49A8193C}"/>
            </a:ext>
          </a:extLst>
        </xdr:cNvPr>
        <xdr:cNvCxnSpPr/>
      </xdr:nvCxnSpPr>
      <xdr:spPr>
        <a:xfrm flipH="1">
          <a:off x="2984500" y="6629400"/>
          <a:ext cx="38100" cy="476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5</xdr:row>
      <xdr:rowOff>25400</xdr:rowOff>
    </xdr:from>
    <xdr:to>
      <xdr:col>10</xdr:col>
      <xdr:colOff>133350</xdr:colOff>
      <xdr:row>16</xdr:row>
      <xdr:rowOff>107950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42DFE78-9FD6-72D3-7D16-568DE567C105}"/>
            </a:ext>
          </a:extLst>
        </xdr:cNvPr>
        <xdr:cNvSpPr/>
      </xdr:nvSpPr>
      <xdr:spPr>
        <a:xfrm>
          <a:off x="266700" y="914400"/>
          <a:ext cx="4121150" cy="20383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48</xdr:row>
      <xdr:rowOff>152400</xdr:rowOff>
    </xdr:from>
    <xdr:to>
      <xdr:col>3</xdr:col>
      <xdr:colOff>0</xdr:colOff>
      <xdr:row>53</xdr:row>
      <xdr:rowOff>92075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3D64D7F-6733-434C-9DE4-CC4782920AE9}"/>
            </a:ext>
          </a:extLst>
        </xdr:cNvPr>
        <xdr:cNvCxnSpPr/>
      </xdr:nvCxnSpPr>
      <xdr:spPr>
        <a:xfrm flipH="1">
          <a:off x="1285875" y="883920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63</xdr:row>
      <xdr:rowOff>85725</xdr:rowOff>
    </xdr:from>
    <xdr:to>
      <xdr:col>2</xdr:col>
      <xdr:colOff>400050</xdr:colOff>
      <xdr:row>68</xdr:row>
      <xdr:rowOff>25400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848B087-F5D0-C7DA-8E11-DAB3C577BC73}"/>
            </a:ext>
          </a:extLst>
        </xdr:cNvPr>
        <xdr:cNvCxnSpPr/>
      </xdr:nvCxnSpPr>
      <xdr:spPr>
        <a:xfrm flipH="1">
          <a:off x="1257300" y="1148715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123825</xdr:rowOff>
    </xdr:from>
    <xdr:to>
      <xdr:col>10</xdr:col>
      <xdr:colOff>209550</xdr:colOff>
      <xdr:row>32</xdr:row>
      <xdr:rowOff>28575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C91E7338-DFFE-7F10-08CE-58759AEFD30C}"/>
            </a:ext>
          </a:extLst>
        </xdr:cNvPr>
        <xdr:cNvSpPr/>
      </xdr:nvSpPr>
      <xdr:spPr>
        <a:xfrm>
          <a:off x="361950" y="4105275"/>
          <a:ext cx="4133850" cy="17145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352424</xdr:colOff>
      <xdr:row>34</xdr:row>
      <xdr:rowOff>38099</xdr:rowOff>
    </xdr:from>
    <xdr:to>
      <xdr:col>10</xdr:col>
      <xdr:colOff>266700</xdr:colOff>
      <xdr:row>42</xdr:row>
      <xdr:rowOff>180974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6F04BDA-D740-D4A6-93EE-5C49E3E500A4}"/>
            </a:ext>
          </a:extLst>
        </xdr:cNvPr>
        <xdr:cNvSpPr/>
      </xdr:nvSpPr>
      <xdr:spPr>
        <a:xfrm>
          <a:off x="352424" y="6191249"/>
          <a:ext cx="4200526" cy="15906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311150</xdr:colOff>
      <xdr:row>44</xdr:row>
      <xdr:rowOff>1</xdr:rowOff>
    </xdr:from>
    <xdr:to>
      <xdr:col>10</xdr:col>
      <xdr:colOff>228600</xdr:colOff>
      <xdr:row>52</xdr:row>
      <xdr:rowOff>38101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B669CB5-62D9-400C-C29C-B1E26839D17A}"/>
            </a:ext>
          </a:extLst>
        </xdr:cNvPr>
        <xdr:cNvSpPr/>
      </xdr:nvSpPr>
      <xdr:spPr>
        <a:xfrm>
          <a:off x="311150" y="7962901"/>
          <a:ext cx="4203700" cy="14859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149225</xdr:colOff>
      <xdr:row>1</xdr:row>
      <xdr:rowOff>41051</xdr:rowOff>
    </xdr:from>
    <xdr:to>
      <xdr:col>15</xdr:col>
      <xdr:colOff>268481</xdr:colOff>
      <xdr:row>4</xdr:row>
      <xdr:rowOff>19225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5F51D0-46DC-D2B8-532A-BF0C6AC1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" y="222026"/>
          <a:ext cx="5262756" cy="521099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49</xdr:row>
      <xdr:rowOff>57150</xdr:rowOff>
    </xdr:from>
    <xdr:to>
      <xdr:col>5</xdr:col>
      <xdr:colOff>133350</xdr:colOff>
      <xdr:row>50</xdr:row>
      <xdr:rowOff>143095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A1DEBB5-2753-9B48-0A83-E2927319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8924925"/>
          <a:ext cx="600075" cy="266920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20</xdr:row>
      <xdr:rowOff>162477</xdr:rowOff>
    </xdr:from>
    <xdr:to>
      <xdr:col>15</xdr:col>
      <xdr:colOff>379066</xdr:colOff>
      <xdr:row>21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369120B-71BC-CC61-B014-C4B18A921F07}"/>
            </a:ext>
          </a:extLst>
        </xdr:cNvPr>
        <xdr:cNvCxnSpPr/>
      </xdr:nvCxnSpPr>
      <xdr:spPr>
        <a:xfrm flipV="1">
          <a:off x="6486525" y="3781977"/>
          <a:ext cx="32191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</xdr:row>
      <xdr:rowOff>168827</xdr:rowOff>
    </xdr:from>
    <xdr:to>
      <xdr:col>15</xdr:col>
      <xdr:colOff>388591</xdr:colOff>
      <xdr:row>33</xdr:row>
      <xdr:rowOff>28575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E105C53-B8E7-7995-8D48-53470EEE61C0}"/>
            </a:ext>
          </a:extLst>
        </xdr:cNvPr>
        <xdr:cNvCxnSpPr/>
      </xdr:nvCxnSpPr>
      <xdr:spPr>
        <a:xfrm flipV="1">
          <a:off x="6496050" y="5960027"/>
          <a:ext cx="321916" cy="4072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</xdr:colOff>
      <xdr:row>46</xdr:row>
      <xdr:rowOff>64052</xdr:rowOff>
    </xdr:from>
    <xdr:to>
      <xdr:col>15</xdr:col>
      <xdr:colOff>372716</xdr:colOff>
      <xdr:row>46</xdr:row>
      <xdr:rowOff>101600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448AF35-E74E-0B13-A07D-C3F790E0559B}"/>
            </a:ext>
          </a:extLst>
        </xdr:cNvPr>
        <xdr:cNvCxnSpPr/>
      </xdr:nvCxnSpPr>
      <xdr:spPr>
        <a:xfrm flipV="1">
          <a:off x="6473825" y="838890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18</xdr:row>
      <xdr:rowOff>0</xdr:rowOff>
    </xdr:from>
    <xdr:to>
      <xdr:col>42</xdr:col>
      <xdr:colOff>174899</xdr:colOff>
      <xdr:row>38</xdr:row>
      <xdr:rowOff>110447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D2F417C-A803-495A-A710-C911C24B5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3429000"/>
          <a:ext cx="3518174" cy="39204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121306</xdr:colOff>
      <xdr:row>3</xdr:row>
      <xdr:rowOff>103187</xdr:rowOff>
    </xdr:from>
    <xdr:to>
      <xdr:col>8</xdr:col>
      <xdr:colOff>513522</xdr:colOff>
      <xdr:row>3</xdr:row>
      <xdr:rowOff>115957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31015117-34C0-4BB9-969D-04E4AFD17191}"/>
            </a:ext>
          </a:extLst>
        </xdr:cNvPr>
        <xdr:cNvCxnSpPr/>
      </xdr:nvCxnSpPr>
      <xdr:spPr>
        <a:xfrm flipH="1" flipV="1">
          <a:off x="3923023" y="649839"/>
          <a:ext cx="392216" cy="1277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5</xdr:row>
      <xdr:rowOff>57150</xdr:rowOff>
    </xdr:from>
    <xdr:to>
      <xdr:col>11</xdr:col>
      <xdr:colOff>254000</xdr:colOff>
      <xdr:row>6</xdr:row>
      <xdr:rowOff>115094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918B55A-2D54-4F50-8825-C52FF1C35F72}"/>
            </a:ext>
          </a:extLst>
        </xdr:cNvPr>
        <xdr:cNvCxnSpPr/>
      </xdr:nvCxnSpPr>
      <xdr:spPr>
        <a:xfrm flipH="1">
          <a:off x="5429250" y="962025"/>
          <a:ext cx="6350" cy="23891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250411</xdr:colOff>
      <xdr:row>11</xdr:row>
      <xdr:rowOff>83103</xdr:rowOff>
    </xdr:from>
    <xdr:to>
      <xdr:col>11</xdr:col>
      <xdr:colOff>255588</xdr:colOff>
      <xdr:row>12</xdr:row>
      <xdr:rowOff>171450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23FFB6EF-E941-4A3B-8393-5485EB9EB520}"/>
            </a:ext>
          </a:extLst>
        </xdr:cNvPr>
        <xdr:cNvCxnSpPr/>
      </xdr:nvCxnSpPr>
      <xdr:spPr>
        <a:xfrm>
          <a:off x="5432011" y="2073828"/>
          <a:ext cx="5177" cy="26932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5</xdr:row>
      <xdr:rowOff>38652</xdr:rowOff>
    </xdr:from>
    <xdr:to>
      <xdr:col>8</xdr:col>
      <xdr:colOff>590826</xdr:colOff>
      <xdr:row>8</xdr:row>
      <xdr:rowOff>127000</xdr:rowOff>
    </xdr:to>
    <xdr:cxnSp macro="">
      <xdr:nvCxnSpPr>
        <xdr:cNvPr id="5" name="连接符: 曲线 4">
          <a:extLst>
            <a:ext uri="{FF2B5EF4-FFF2-40B4-BE49-F238E27FC236}">
              <a16:creationId xmlns:a16="http://schemas.microsoft.com/office/drawing/2014/main" id="{ED2DC3B1-5085-404C-BC1B-C69A6EDC8C56}"/>
            </a:ext>
          </a:extLst>
        </xdr:cNvPr>
        <xdr:cNvCxnSpPr/>
      </xdr:nvCxnSpPr>
      <xdr:spPr>
        <a:xfrm>
          <a:off x="2380698" y="1283252"/>
          <a:ext cx="997778" cy="621748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12</xdr:row>
      <xdr:rowOff>76200</xdr:rowOff>
    </xdr:from>
    <xdr:to>
      <xdr:col>14</xdr:col>
      <xdr:colOff>209550</xdr:colOff>
      <xdr:row>66</xdr:row>
      <xdr:rowOff>158750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4A78ED8-076D-F004-28B7-00836F28CC68}"/>
            </a:ext>
          </a:extLst>
        </xdr:cNvPr>
        <xdr:cNvSpPr/>
      </xdr:nvSpPr>
      <xdr:spPr>
        <a:xfrm>
          <a:off x="4295775" y="2247900"/>
          <a:ext cx="2381250" cy="100266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101600</xdr:colOff>
      <xdr:row>15</xdr:row>
      <xdr:rowOff>85725</xdr:rowOff>
    </xdr:from>
    <xdr:to>
      <xdr:col>20</xdr:col>
      <xdr:colOff>552450</xdr:colOff>
      <xdr:row>15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235978-7DCC-904C-384C-1235E3835CC2}"/>
            </a:ext>
          </a:extLst>
        </xdr:cNvPr>
        <xdr:cNvCxnSpPr/>
      </xdr:nvCxnSpPr>
      <xdr:spPr>
        <a:xfrm flipV="1">
          <a:off x="10683875" y="2800350"/>
          <a:ext cx="45085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22</xdr:row>
      <xdr:rowOff>120650</xdr:rowOff>
    </xdr:from>
    <xdr:to>
      <xdr:col>20</xdr:col>
      <xdr:colOff>533400</xdr:colOff>
      <xdr:row>22</xdr:row>
      <xdr:rowOff>152400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7F1EB86-4182-D740-2C4F-9AEC5C696BCC}"/>
            </a:ext>
          </a:extLst>
        </xdr:cNvPr>
        <xdr:cNvCxnSpPr/>
      </xdr:nvCxnSpPr>
      <xdr:spPr>
        <a:xfrm flipV="1">
          <a:off x="10668000" y="41021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29</xdr:row>
      <xdr:rowOff>85725</xdr:rowOff>
    </xdr:from>
    <xdr:to>
      <xdr:col>20</xdr:col>
      <xdr:colOff>990600</xdr:colOff>
      <xdr:row>30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226A145-B6C5-624D-BE5A-05FF61867EC0}"/>
            </a:ext>
          </a:extLst>
        </xdr:cNvPr>
        <xdr:cNvCxnSpPr/>
      </xdr:nvCxnSpPr>
      <xdr:spPr>
        <a:xfrm flipV="1">
          <a:off x="10687050" y="5334000"/>
          <a:ext cx="885825" cy="1333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40</xdr:row>
      <xdr:rowOff>44450</xdr:rowOff>
    </xdr:from>
    <xdr:to>
      <xdr:col>20</xdr:col>
      <xdr:colOff>542925</xdr:colOff>
      <xdr:row>40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5513952-FD22-2D4F-CB3C-FDE93E7CBF58}"/>
            </a:ext>
          </a:extLst>
        </xdr:cNvPr>
        <xdr:cNvCxnSpPr/>
      </xdr:nvCxnSpPr>
      <xdr:spPr>
        <a:xfrm flipV="1">
          <a:off x="10677525" y="74549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51</xdr:row>
      <xdr:rowOff>152400</xdr:rowOff>
    </xdr:from>
    <xdr:to>
      <xdr:col>20</xdr:col>
      <xdr:colOff>568325</xdr:colOff>
      <xdr:row>52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2AF387F-6531-3425-9C9A-B7C00D53AAC8}"/>
            </a:ext>
          </a:extLst>
        </xdr:cNvPr>
        <xdr:cNvCxnSpPr/>
      </xdr:nvCxnSpPr>
      <xdr:spPr>
        <a:xfrm flipV="1">
          <a:off x="10706100" y="9553575"/>
          <a:ext cx="44450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66</xdr:row>
      <xdr:rowOff>114300</xdr:rowOff>
    </xdr:from>
    <xdr:to>
      <xdr:col>20</xdr:col>
      <xdr:colOff>549275</xdr:colOff>
      <xdr:row>66</xdr:row>
      <xdr:rowOff>142875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728C9C20-FA3B-69E0-079C-4674255BBAE2}"/>
            </a:ext>
          </a:extLst>
        </xdr:cNvPr>
        <xdr:cNvCxnSpPr/>
      </xdr:nvCxnSpPr>
      <xdr:spPr>
        <a:xfrm flipV="1">
          <a:off x="10683875" y="12230100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21</xdr:row>
      <xdr:rowOff>85725</xdr:rowOff>
    </xdr:from>
    <xdr:to>
      <xdr:col>26</xdr:col>
      <xdr:colOff>904875</xdr:colOff>
      <xdr:row>21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0226BD0-23DD-7E88-DDFD-BC1D53040682}"/>
            </a:ext>
          </a:extLst>
        </xdr:cNvPr>
        <xdr:cNvCxnSpPr/>
      </xdr:nvCxnSpPr>
      <xdr:spPr>
        <a:xfrm flipV="1">
          <a:off x="18516600" y="38862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44450</xdr:colOff>
      <xdr:row>21</xdr:row>
      <xdr:rowOff>171450</xdr:rowOff>
    </xdr:from>
    <xdr:to>
      <xdr:col>32</xdr:col>
      <xdr:colOff>581025</xdr:colOff>
      <xdr:row>21</xdr:row>
      <xdr:rowOff>171450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FCA1804-84BE-2A4A-D79F-C146890100A1}"/>
            </a:ext>
          </a:extLst>
        </xdr:cNvPr>
        <xdr:cNvCxnSpPr/>
      </xdr:nvCxnSpPr>
      <xdr:spPr>
        <a:xfrm>
          <a:off x="24352250" y="3971925"/>
          <a:ext cx="53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22</xdr:row>
      <xdr:rowOff>57150</xdr:rowOff>
    </xdr:from>
    <xdr:to>
      <xdr:col>36</xdr:col>
      <xdr:colOff>596900</xdr:colOff>
      <xdr:row>22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47D8D8C-021A-4965-F97C-3791E3203FA5}"/>
            </a:ext>
          </a:extLst>
        </xdr:cNvPr>
        <xdr:cNvCxnSpPr/>
      </xdr:nvCxnSpPr>
      <xdr:spPr>
        <a:xfrm flipV="1">
          <a:off x="27651075" y="4038600"/>
          <a:ext cx="539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981075</xdr:colOff>
      <xdr:row>46</xdr:row>
      <xdr:rowOff>104775</xdr:rowOff>
    </xdr:from>
    <xdr:to>
      <xdr:col>31</xdr:col>
      <xdr:colOff>990600</xdr:colOff>
      <xdr:row>56</xdr:row>
      <xdr:rowOff>76200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B9E0EF0-46EF-9BED-51A3-FC625CC53334}"/>
            </a:ext>
          </a:extLst>
        </xdr:cNvPr>
        <xdr:cNvCxnSpPr/>
      </xdr:nvCxnSpPr>
      <xdr:spPr>
        <a:xfrm flipV="1">
          <a:off x="23536275" y="8429625"/>
          <a:ext cx="95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1027766</xdr:colOff>
      <xdr:row>23</xdr:row>
      <xdr:rowOff>137645</xdr:rowOff>
    </xdr:from>
    <xdr:to>
      <xdr:col>36</xdr:col>
      <xdr:colOff>531159</xdr:colOff>
      <xdr:row>29</xdr:row>
      <xdr:rowOff>99173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60E0C1F-724F-7D6F-AC27-20D4874B268F}"/>
            </a:ext>
          </a:extLst>
        </xdr:cNvPr>
        <xdr:cNvCxnSpPr/>
      </xdr:nvCxnSpPr>
      <xdr:spPr>
        <a:xfrm>
          <a:off x="19551090" y="4261410"/>
          <a:ext cx="9353363" cy="1037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22</xdr:row>
      <xdr:rowOff>114300</xdr:rowOff>
    </xdr:from>
    <xdr:to>
      <xdr:col>40</xdr:col>
      <xdr:colOff>628650</xdr:colOff>
      <xdr:row>22</xdr:row>
      <xdr:rowOff>133350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EE0CAE-68DC-390B-7EC6-8298E4E30679}"/>
            </a:ext>
          </a:extLst>
        </xdr:cNvPr>
        <xdr:cNvCxnSpPr/>
      </xdr:nvCxnSpPr>
      <xdr:spPr>
        <a:xfrm flipV="1">
          <a:off x="30965775" y="4095750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78</xdr:row>
      <xdr:rowOff>38100</xdr:rowOff>
    </xdr:from>
    <xdr:to>
      <xdr:col>14</xdr:col>
      <xdr:colOff>549275</xdr:colOff>
      <xdr:row>78</xdr:row>
      <xdr:rowOff>63500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8B2B557-836A-EB89-0EC7-F800D7C3F628}"/>
            </a:ext>
          </a:extLst>
        </xdr:cNvPr>
        <xdr:cNvCxnSpPr/>
      </xdr:nvCxnSpPr>
      <xdr:spPr>
        <a:xfrm flipV="1">
          <a:off x="6572250" y="14154150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98</xdr:row>
      <xdr:rowOff>6350</xdr:rowOff>
    </xdr:from>
    <xdr:to>
      <xdr:col>15</xdr:col>
      <xdr:colOff>663575</xdr:colOff>
      <xdr:row>98</xdr:row>
      <xdr:rowOff>76200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CFE85A3B-0E39-7BA5-2048-217A4A1B7199}"/>
            </a:ext>
          </a:extLst>
        </xdr:cNvPr>
        <xdr:cNvCxnSpPr/>
      </xdr:nvCxnSpPr>
      <xdr:spPr>
        <a:xfrm flipV="1">
          <a:off x="6334125" y="17741900"/>
          <a:ext cx="1454150" cy="69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98</xdr:row>
      <xdr:rowOff>34925</xdr:rowOff>
    </xdr:from>
    <xdr:to>
      <xdr:col>19</xdr:col>
      <xdr:colOff>587375</xdr:colOff>
      <xdr:row>98</xdr:row>
      <xdr:rowOff>63500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BA5D519-9642-756A-2734-49825CDB7008}"/>
            </a:ext>
          </a:extLst>
        </xdr:cNvPr>
        <xdr:cNvCxnSpPr/>
      </xdr:nvCxnSpPr>
      <xdr:spPr>
        <a:xfrm flipV="1">
          <a:off x="10064750" y="17770475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88</xdr:row>
      <xdr:rowOff>133350</xdr:rowOff>
    </xdr:from>
    <xdr:to>
      <xdr:col>15</xdr:col>
      <xdr:colOff>619125</xdr:colOff>
      <xdr:row>96</xdr:row>
      <xdr:rowOff>133350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9C905EC-42C1-B691-9CD2-10A9C3F25F41}"/>
            </a:ext>
          </a:extLst>
        </xdr:cNvPr>
        <xdr:cNvCxnSpPr/>
      </xdr:nvCxnSpPr>
      <xdr:spPr>
        <a:xfrm>
          <a:off x="6181725" y="16059150"/>
          <a:ext cx="1562100" cy="14478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695325</xdr:colOff>
      <xdr:row>86</xdr:row>
      <xdr:rowOff>142875</xdr:rowOff>
    </xdr:from>
    <xdr:to>
      <xdr:col>16</xdr:col>
      <xdr:colOff>361950</xdr:colOff>
      <xdr:row>91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1D70386E-B7BB-5BC9-05B0-A421166EAAE5}"/>
            </a:ext>
          </a:extLst>
        </xdr:cNvPr>
        <xdr:cNvCxnSpPr/>
      </xdr:nvCxnSpPr>
      <xdr:spPr>
        <a:xfrm>
          <a:off x="7820025" y="15706725"/>
          <a:ext cx="495300" cy="933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187325</xdr:colOff>
      <xdr:row>107</xdr:row>
      <xdr:rowOff>95250</xdr:rowOff>
    </xdr:from>
    <xdr:to>
      <xdr:col>15</xdr:col>
      <xdr:colOff>558800</xdr:colOff>
      <xdr:row>107</xdr:row>
      <xdr:rowOff>161925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06CF626-9BB1-E8C6-4CB6-B637D1F72AC0}"/>
            </a:ext>
          </a:extLst>
        </xdr:cNvPr>
        <xdr:cNvCxnSpPr/>
      </xdr:nvCxnSpPr>
      <xdr:spPr>
        <a:xfrm flipV="1">
          <a:off x="6226175" y="19459575"/>
          <a:ext cx="1457325" cy="666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117</xdr:row>
      <xdr:rowOff>66675</xdr:rowOff>
    </xdr:from>
    <xdr:to>
      <xdr:col>14</xdr:col>
      <xdr:colOff>561975</xdr:colOff>
      <xdr:row>117</xdr:row>
      <xdr:rowOff>66675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DDE58A5D-4FE8-4448-6514-3813B72FAE41}"/>
            </a:ext>
          </a:extLst>
        </xdr:cNvPr>
        <xdr:cNvCxnSpPr/>
      </xdr:nvCxnSpPr>
      <xdr:spPr>
        <a:xfrm flipH="1">
          <a:off x="6505575" y="21240750"/>
          <a:ext cx="5238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112</xdr:row>
      <xdr:rowOff>95250</xdr:rowOff>
    </xdr:from>
    <xdr:to>
      <xdr:col>17</xdr:col>
      <xdr:colOff>523875</xdr:colOff>
      <xdr:row>114</xdr:row>
      <xdr:rowOff>142875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9C01001-805E-ABE5-2635-8CDD6E6DFE90}"/>
            </a:ext>
          </a:extLst>
        </xdr:cNvPr>
        <xdr:cNvCxnSpPr/>
      </xdr:nvCxnSpPr>
      <xdr:spPr>
        <a:xfrm>
          <a:off x="9124950" y="20364450"/>
          <a:ext cx="9525" cy="409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119</xdr:row>
      <xdr:rowOff>104775</xdr:rowOff>
    </xdr:from>
    <xdr:to>
      <xdr:col>11</xdr:col>
      <xdr:colOff>349250</xdr:colOff>
      <xdr:row>121</xdr:row>
      <xdr:rowOff>149225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4ED74E84-CFD2-68B3-6BF4-48B66D64FE0B}"/>
            </a:ext>
          </a:extLst>
        </xdr:cNvPr>
        <xdr:cNvCxnSpPr/>
      </xdr:nvCxnSpPr>
      <xdr:spPr>
        <a:xfrm>
          <a:off x="5524500" y="21640800"/>
          <a:ext cx="6350" cy="406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124</xdr:row>
      <xdr:rowOff>66675</xdr:rowOff>
    </xdr:from>
    <xdr:to>
      <xdr:col>14</xdr:col>
      <xdr:colOff>606425</xdr:colOff>
      <xdr:row>124</xdr:row>
      <xdr:rowOff>161925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E3FED73A-1E85-6988-F7AE-1D65A41B914C}"/>
            </a:ext>
          </a:extLst>
        </xdr:cNvPr>
        <xdr:cNvCxnSpPr/>
      </xdr:nvCxnSpPr>
      <xdr:spPr>
        <a:xfrm flipH="1" flipV="1">
          <a:off x="7181850" y="22507575"/>
          <a:ext cx="549275" cy="95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18</xdr:row>
      <xdr:rowOff>168088</xdr:rowOff>
    </xdr:from>
    <xdr:to>
      <xdr:col>30</xdr:col>
      <xdr:colOff>389031</xdr:colOff>
      <xdr:row>20</xdr:row>
      <xdr:rowOff>8031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B93AAD05-C47D-6285-5BCD-2CF16D84C2AF}"/>
            </a:ext>
          </a:extLst>
        </xdr:cNvPr>
        <xdr:cNvCxnSpPr/>
      </xdr:nvCxnSpPr>
      <xdr:spPr>
        <a:xfrm>
          <a:off x="22344529" y="3395382"/>
          <a:ext cx="8031" cy="198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504265</xdr:colOff>
      <xdr:row>29</xdr:row>
      <xdr:rowOff>8031</xdr:rowOff>
    </xdr:from>
    <xdr:to>
      <xdr:col>39</xdr:col>
      <xdr:colOff>515471</xdr:colOff>
      <xdr:row>30</xdr:row>
      <xdr:rowOff>33617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BAFBEF4F-1F2A-7AF1-4798-94971C1ED385}"/>
            </a:ext>
          </a:extLst>
        </xdr:cNvPr>
        <xdr:cNvCxnSpPr/>
      </xdr:nvCxnSpPr>
      <xdr:spPr>
        <a:xfrm>
          <a:off x="30199853" y="5207560"/>
          <a:ext cx="11206" cy="204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196850</xdr:colOff>
      <xdr:row>4</xdr:row>
      <xdr:rowOff>103821</xdr:rowOff>
    </xdr:from>
    <xdr:to>
      <xdr:col>22</xdr:col>
      <xdr:colOff>38100</xdr:colOff>
      <xdr:row>5</xdr:row>
      <xdr:rowOff>170264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7320AF-D430-0C3D-674C-9C65A495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4325" y="827721"/>
          <a:ext cx="5680075" cy="247418"/>
        </a:xfrm>
        <a:prstGeom prst="rect">
          <a:avLst/>
        </a:prstGeom>
      </xdr:spPr>
    </xdr:pic>
    <xdr:clientData/>
  </xdr:twoCellAnchor>
  <xdr:twoCellAnchor editAs="oneCell">
    <xdr:from>
      <xdr:col>21</xdr:col>
      <xdr:colOff>34925</xdr:colOff>
      <xdr:row>46</xdr:row>
      <xdr:rowOff>94083</xdr:rowOff>
    </xdr:from>
    <xdr:to>
      <xdr:col>26</xdr:col>
      <xdr:colOff>237101</xdr:colOff>
      <xdr:row>48</xdr:row>
      <xdr:rowOff>77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56F1649-E561-49FF-269B-E8AB728D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3525" y="8418933"/>
          <a:ext cx="7396726" cy="264769"/>
        </a:xfrm>
        <a:prstGeom prst="rect">
          <a:avLst/>
        </a:prstGeom>
      </xdr:spPr>
    </xdr:pic>
    <xdr:clientData/>
  </xdr:twoCellAnchor>
  <xdr:twoCellAnchor editAs="oneCell">
    <xdr:from>
      <xdr:col>14</xdr:col>
      <xdr:colOff>168275</xdr:colOff>
      <xdr:row>1</xdr:row>
      <xdr:rowOff>152401</xdr:rowOff>
    </xdr:from>
    <xdr:to>
      <xdr:col>21</xdr:col>
      <xdr:colOff>84199</xdr:colOff>
      <xdr:row>3</xdr:row>
      <xdr:rowOff>93793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96123F-39BE-7576-CF71-C79E5FD2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5750" y="333376"/>
          <a:ext cx="5110224" cy="303342"/>
        </a:xfrm>
        <a:prstGeom prst="rect">
          <a:avLst/>
        </a:prstGeom>
      </xdr:spPr>
    </xdr:pic>
    <xdr:clientData/>
  </xdr:twoCellAnchor>
  <xdr:twoCellAnchor editAs="oneCell">
    <xdr:from>
      <xdr:col>14</xdr:col>
      <xdr:colOff>203199</xdr:colOff>
      <xdr:row>7</xdr:row>
      <xdr:rowOff>122669</xdr:rowOff>
    </xdr:from>
    <xdr:to>
      <xdr:col>22</xdr:col>
      <xdr:colOff>220897</xdr:colOff>
      <xdr:row>9</xdr:row>
      <xdr:rowOff>50429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FBB7951-C913-74C6-2259-06BCA080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0674" y="1389494"/>
          <a:ext cx="5853348" cy="286535"/>
        </a:xfrm>
        <a:prstGeom prst="rect">
          <a:avLst/>
        </a:prstGeom>
      </xdr:spPr>
    </xdr:pic>
    <xdr:clientData/>
  </xdr:twoCellAnchor>
  <xdr:twoCellAnchor editAs="oneCell">
    <xdr:from>
      <xdr:col>20</xdr:col>
      <xdr:colOff>742950</xdr:colOff>
      <xdr:row>18</xdr:row>
      <xdr:rowOff>56628</xdr:rowOff>
    </xdr:from>
    <xdr:to>
      <xdr:col>24</xdr:col>
      <xdr:colOff>830804</xdr:colOff>
      <xdr:row>19</xdr:row>
      <xdr:rowOff>111125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A129A5D-AF34-D229-5A82-335F084C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3314178"/>
          <a:ext cx="6275929" cy="235472"/>
        </a:xfrm>
        <a:prstGeom prst="rect">
          <a:avLst/>
        </a:prstGeom>
      </xdr:spPr>
    </xdr:pic>
    <xdr:clientData/>
  </xdr:twoCellAnchor>
  <xdr:twoCellAnchor editAs="oneCell">
    <xdr:from>
      <xdr:col>26</xdr:col>
      <xdr:colOff>1025526</xdr:colOff>
      <xdr:row>15</xdr:row>
      <xdr:rowOff>37369</xdr:rowOff>
    </xdr:from>
    <xdr:to>
      <xdr:col>32</xdr:col>
      <xdr:colOff>301626</xdr:colOff>
      <xdr:row>16</xdr:row>
      <xdr:rowOff>46883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9B59035-8E5E-E5B7-732A-C389882E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75501" y="2751994"/>
          <a:ext cx="5429250" cy="193664"/>
        </a:xfrm>
        <a:prstGeom prst="rect">
          <a:avLst/>
        </a:prstGeom>
      </xdr:spPr>
    </xdr:pic>
    <xdr:clientData/>
  </xdr:twoCellAnchor>
  <xdr:twoCellAnchor editAs="oneCell">
    <xdr:from>
      <xdr:col>36</xdr:col>
      <xdr:colOff>621366</xdr:colOff>
      <xdr:row>34</xdr:row>
      <xdr:rowOff>171409</xdr:rowOff>
    </xdr:from>
    <xdr:to>
      <xdr:col>46</xdr:col>
      <xdr:colOff>364091</xdr:colOff>
      <xdr:row>36</xdr:row>
      <xdr:rowOff>76200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9A8FF6C-80B0-4240-E779-F08D97E5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10616" y="6324559"/>
          <a:ext cx="6314975" cy="266741"/>
        </a:xfrm>
        <a:prstGeom prst="rect">
          <a:avLst/>
        </a:prstGeom>
      </xdr:spPr>
    </xdr:pic>
    <xdr:clientData/>
  </xdr:twoCellAnchor>
  <xdr:twoCellAnchor editAs="oneCell">
    <xdr:from>
      <xdr:col>20</xdr:col>
      <xdr:colOff>695325</xdr:colOff>
      <xdr:row>25</xdr:row>
      <xdr:rowOff>25517</xdr:rowOff>
    </xdr:from>
    <xdr:to>
      <xdr:col>24</xdr:col>
      <xdr:colOff>764194</xdr:colOff>
      <xdr:row>26</xdr:row>
      <xdr:rowOff>133450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4D31CBA-3C53-EB17-8E9B-8521F57A9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77600" y="4549892"/>
          <a:ext cx="6260119" cy="288908"/>
        </a:xfrm>
        <a:prstGeom prst="rect">
          <a:avLst/>
        </a:prstGeom>
      </xdr:spPr>
    </xdr:pic>
    <xdr:clientData/>
  </xdr:twoCellAnchor>
  <xdr:twoCellAnchor editAs="oneCell">
    <xdr:from>
      <xdr:col>28</xdr:col>
      <xdr:colOff>644525</xdr:colOff>
      <xdr:row>50</xdr:row>
      <xdr:rowOff>57986</xdr:rowOff>
    </xdr:from>
    <xdr:to>
      <xdr:col>37</xdr:col>
      <xdr:colOff>580011</xdr:colOff>
      <xdr:row>54</xdr:row>
      <xdr:rowOff>186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36C5F7D-70EB-D84E-B877-E3B6E216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189950" y="9106736"/>
          <a:ext cx="7682486" cy="666100"/>
        </a:xfrm>
        <a:prstGeom prst="rect">
          <a:avLst/>
        </a:prstGeom>
      </xdr:spPr>
    </xdr:pic>
    <xdr:clientData/>
  </xdr:twoCellAnchor>
  <xdr:twoCellAnchor editAs="oneCell">
    <xdr:from>
      <xdr:col>28</xdr:col>
      <xdr:colOff>628650</xdr:colOff>
      <xdr:row>47</xdr:row>
      <xdr:rowOff>133351</xdr:rowOff>
    </xdr:from>
    <xdr:to>
      <xdr:col>37</xdr:col>
      <xdr:colOff>94201</xdr:colOff>
      <xdr:row>49</xdr:row>
      <xdr:rowOff>17388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D9F4C22-BED3-5932-A585-215D949A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174075" y="8639176"/>
          <a:ext cx="7209376" cy="245987"/>
        </a:xfrm>
        <a:prstGeom prst="rect">
          <a:avLst/>
        </a:prstGeom>
      </xdr:spPr>
    </xdr:pic>
    <xdr:clientData/>
  </xdr:twoCellAnchor>
  <xdr:twoCellAnchor editAs="oneCell">
    <xdr:from>
      <xdr:col>20</xdr:col>
      <xdr:colOff>698498</xdr:colOff>
      <xdr:row>31</xdr:row>
      <xdr:rowOff>101600</xdr:rowOff>
    </xdr:from>
    <xdr:to>
      <xdr:col>23</xdr:col>
      <xdr:colOff>248810</xdr:colOff>
      <xdr:row>33</xdr:row>
      <xdr:rowOff>133523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C9631CF-EB7A-333B-A083-1745C752C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80773" y="5711825"/>
          <a:ext cx="4703337" cy="393873"/>
        </a:xfrm>
        <a:prstGeom prst="rect">
          <a:avLst/>
        </a:prstGeom>
      </xdr:spPr>
    </xdr:pic>
    <xdr:clientData/>
  </xdr:twoCellAnchor>
  <xdr:twoCellAnchor editAs="oneCell">
    <xdr:from>
      <xdr:col>20</xdr:col>
      <xdr:colOff>752475</xdr:colOff>
      <xdr:row>11</xdr:row>
      <xdr:rowOff>103522</xdr:rowOff>
    </xdr:from>
    <xdr:to>
      <xdr:col>25</xdr:col>
      <xdr:colOff>187325</xdr:colOff>
      <xdr:row>12</xdr:row>
      <xdr:rowOff>120714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6334C27-F987-BA23-8098-4E3E556C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0" y="2094247"/>
          <a:ext cx="6664325" cy="201342"/>
        </a:xfrm>
        <a:prstGeom prst="rect">
          <a:avLst/>
        </a:prstGeom>
      </xdr:spPr>
    </xdr:pic>
    <xdr:clientData/>
  </xdr:twoCellAnchor>
  <xdr:twoCellAnchor editAs="oneCell">
    <xdr:from>
      <xdr:col>21</xdr:col>
      <xdr:colOff>19064</xdr:colOff>
      <xdr:row>60</xdr:row>
      <xdr:rowOff>28575</xdr:rowOff>
    </xdr:from>
    <xdr:to>
      <xdr:col>26</xdr:col>
      <xdr:colOff>560935</xdr:colOff>
      <xdr:row>61</xdr:row>
      <xdr:rowOff>111199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BC44ABC-4D58-D0AD-950D-2B697DD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77664" y="10887075"/>
          <a:ext cx="7736421" cy="263599"/>
        </a:xfrm>
        <a:prstGeom prst="rect">
          <a:avLst/>
        </a:prstGeom>
      </xdr:spPr>
    </xdr:pic>
    <xdr:clientData/>
  </xdr:twoCellAnchor>
  <xdr:twoCellAnchor editAs="oneCell">
    <xdr:from>
      <xdr:col>35</xdr:col>
      <xdr:colOff>495299</xdr:colOff>
      <xdr:row>14</xdr:row>
      <xdr:rowOff>113327</xdr:rowOff>
    </xdr:from>
    <xdr:to>
      <xdr:col>41</xdr:col>
      <xdr:colOff>607755</xdr:colOff>
      <xdr:row>15</xdr:row>
      <xdr:rowOff>171528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64E89A8-EF7D-E2E1-C31B-4EC8207E2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127324" y="2646977"/>
          <a:ext cx="4055806" cy="239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193674</xdr:colOff>
      <xdr:row>120</xdr:row>
      <xdr:rowOff>94273</xdr:rowOff>
    </xdr:from>
    <xdr:to>
      <xdr:col>17</xdr:col>
      <xdr:colOff>342900</xdr:colOff>
      <xdr:row>121</xdr:row>
      <xdr:rowOff>101685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7ABA35DD-A5E4-31D4-42A1-3AAB4152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61124" y="21811273"/>
          <a:ext cx="3149601" cy="188387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102</xdr:row>
      <xdr:rowOff>152400</xdr:rowOff>
    </xdr:from>
    <xdr:to>
      <xdr:col>20</xdr:col>
      <xdr:colOff>552450</xdr:colOff>
      <xdr:row>107</xdr:row>
      <xdr:rowOff>38100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5DD64B4-3255-F3D5-1CE7-C6BA3B6BC368}"/>
            </a:ext>
          </a:extLst>
        </xdr:cNvPr>
        <xdr:cNvCxnSpPr/>
      </xdr:nvCxnSpPr>
      <xdr:spPr>
        <a:xfrm flipH="1">
          <a:off x="10734675" y="18611850"/>
          <a:ext cx="1057275" cy="790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228600</xdr:colOff>
      <xdr:row>108</xdr:row>
      <xdr:rowOff>9671</xdr:rowOff>
    </xdr:from>
    <xdr:to>
      <xdr:col>23</xdr:col>
      <xdr:colOff>4286</xdr:colOff>
      <xdr:row>109</xdr:row>
      <xdr:rowOff>57244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7842EA6-5935-82BE-04E1-55E2BC08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10875" y="19554971"/>
          <a:ext cx="5288591" cy="228548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113</xdr:row>
      <xdr:rowOff>37688</xdr:rowOff>
    </xdr:from>
    <xdr:to>
      <xdr:col>17</xdr:col>
      <xdr:colOff>313378</xdr:colOff>
      <xdr:row>114</xdr:row>
      <xdr:rowOff>101713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8DABF9C4-D19F-9FB1-6344-A8E43B673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81550" y="20487863"/>
          <a:ext cx="4799653" cy="245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171449</xdr:colOff>
      <xdr:row>77</xdr:row>
      <xdr:rowOff>82733</xdr:rowOff>
    </xdr:from>
    <xdr:to>
      <xdr:col>22</xdr:col>
      <xdr:colOff>48221</xdr:colOff>
      <xdr:row>78</xdr:row>
      <xdr:rowOff>162021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13CFCA7-FE64-77C6-A3BF-DE988FBD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10949" y="14017808"/>
          <a:ext cx="1600797" cy="260263"/>
        </a:xfrm>
        <a:prstGeom prst="rect">
          <a:avLst/>
        </a:prstGeom>
      </xdr:spPr>
    </xdr:pic>
    <xdr:clientData/>
  </xdr:twoCellAnchor>
  <xdr:twoCellAnchor editAs="oneCell">
    <xdr:from>
      <xdr:col>0</xdr:col>
      <xdr:colOff>604632</xdr:colOff>
      <xdr:row>34</xdr:row>
      <xdr:rowOff>124237</xdr:rowOff>
    </xdr:from>
    <xdr:to>
      <xdr:col>8</xdr:col>
      <xdr:colOff>105741</xdr:colOff>
      <xdr:row>55</xdr:row>
      <xdr:rowOff>151858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B316CE9-904B-DB55-D481-3BB7B4CF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4632" y="6501846"/>
          <a:ext cx="3518174" cy="3920447"/>
        </a:xfrm>
        <a:prstGeom prst="rect">
          <a:avLst/>
        </a:prstGeom>
      </xdr:spPr>
    </xdr:pic>
    <xdr:clientData/>
  </xdr:twoCellAnchor>
  <xdr:twoCellAnchor>
    <xdr:from>
      <xdr:col>7</xdr:col>
      <xdr:colOff>212448</xdr:colOff>
      <xdr:row>78</xdr:row>
      <xdr:rowOff>46383</xdr:rowOff>
    </xdr:from>
    <xdr:to>
      <xdr:col>8</xdr:col>
      <xdr:colOff>416753</xdr:colOff>
      <xdr:row>78</xdr:row>
      <xdr:rowOff>71783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FAA2C98-1AC9-6C9E-0BC5-BCF7B4B7066F}"/>
            </a:ext>
          </a:extLst>
        </xdr:cNvPr>
        <xdr:cNvCxnSpPr/>
      </xdr:nvCxnSpPr>
      <xdr:spPr>
        <a:xfrm flipV="1">
          <a:off x="3989318" y="14582361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162719</xdr:colOff>
      <xdr:row>5</xdr:row>
      <xdr:rowOff>103187</xdr:rowOff>
    </xdr:from>
    <xdr:to>
      <xdr:col>8</xdr:col>
      <xdr:colOff>492125</xdr:colOff>
      <xdr:row>5</xdr:row>
      <xdr:rowOff>103187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917DA0B-9EC4-38D8-F478-28269EF71924}"/>
            </a:ext>
          </a:extLst>
        </xdr:cNvPr>
        <xdr:cNvCxnSpPr/>
      </xdr:nvCxnSpPr>
      <xdr:spPr>
        <a:xfrm flipH="1">
          <a:off x="4115594" y="996156"/>
          <a:ext cx="329406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587375</xdr:colOff>
      <xdr:row>7</xdr:row>
      <xdr:rowOff>115094</xdr:rowOff>
    </xdr:from>
    <xdr:to>
      <xdr:col>11</xdr:col>
      <xdr:colOff>587375</xdr:colOff>
      <xdr:row>8</xdr:row>
      <xdr:rowOff>115094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EA5A56F-F443-AB28-29BC-5455ABB0B7D6}"/>
            </a:ext>
          </a:extLst>
        </xdr:cNvPr>
        <xdr:cNvCxnSpPr/>
      </xdr:nvCxnSpPr>
      <xdr:spPr>
        <a:xfrm>
          <a:off x="3881438" y="1365250"/>
          <a:ext cx="0" cy="35718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459961</xdr:colOff>
      <xdr:row>13</xdr:row>
      <xdr:rowOff>76753</xdr:rowOff>
    </xdr:from>
    <xdr:to>
      <xdr:col>12</xdr:col>
      <xdr:colOff>465138</xdr:colOff>
      <xdr:row>14</xdr:row>
      <xdr:rowOff>165100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87F1D04-4A17-4618-8278-EBF283F602FA}"/>
            </a:ext>
          </a:extLst>
        </xdr:cNvPr>
        <xdr:cNvCxnSpPr/>
      </xdr:nvCxnSpPr>
      <xdr:spPr>
        <a:xfrm>
          <a:off x="7203661" y="2553253"/>
          <a:ext cx="5177" cy="27884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120616</xdr:colOff>
      <xdr:row>19</xdr:row>
      <xdr:rowOff>49696</xdr:rowOff>
    </xdr:from>
    <xdr:to>
      <xdr:col>11</xdr:col>
      <xdr:colOff>127000</xdr:colOff>
      <xdr:row>20</xdr:row>
      <xdr:rowOff>155989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041F17F-C43A-401C-91E6-096EECE18FD9}"/>
            </a:ext>
          </a:extLst>
        </xdr:cNvPr>
        <xdr:cNvCxnSpPr/>
      </xdr:nvCxnSpPr>
      <xdr:spPr>
        <a:xfrm flipH="1">
          <a:off x="3510964" y="3406913"/>
          <a:ext cx="6384" cy="28298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91109</xdr:colOff>
      <xdr:row>25</xdr:row>
      <xdr:rowOff>86002</xdr:rowOff>
    </xdr:from>
    <xdr:to>
      <xdr:col>11</xdr:col>
      <xdr:colOff>102566</xdr:colOff>
      <xdr:row>26</xdr:row>
      <xdr:rowOff>132522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A4CEC39-3094-49C9-9F52-2CEF77F623EA}"/>
            </a:ext>
          </a:extLst>
        </xdr:cNvPr>
        <xdr:cNvCxnSpPr/>
      </xdr:nvCxnSpPr>
      <xdr:spPr>
        <a:xfrm flipH="1">
          <a:off x="6352761" y="4641437"/>
          <a:ext cx="11457" cy="22873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38652</xdr:rowOff>
    </xdr:from>
    <xdr:to>
      <xdr:col>8</xdr:col>
      <xdr:colOff>590826</xdr:colOff>
      <xdr:row>10</xdr:row>
      <xdr:rowOff>127000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761C9BA7-AB93-31D8-A5CA-21BB486DD950}"/>
            </a:ext>
          </a:extLst>
        </xdr:cNvPr>
        <xdr:cNvCxnSpPr/>
      </xdr:nvCxnSpPr>
      <xdr:spPr>
        <a:xfrm>
          <a:off x="1722783" y="1275522"/>
          <a:ext cx="999434" cy="618435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77305</xdr:colOff>
      <xdr:row>15</xdr:row>
      <xdr:rowOff>127000</xdr:rowOff>
    </xdr:from>
    <xdr:to>
      <xdr:col>8</xdr:col>
      <xdr:colOff>579783</xdr:colOff>
      <xdr:row>17</xdr:row>
      <xdr:rowOff>27609</xdr:rowOff>
    </xdr:to>
    <xdr:cxnSp macro="">
      <xdr:nvCxnSpPr>
        <xdr:cNvPr id="19" name="连接符: 曲线 18">
          <a:extLst>
            <a:ext uri="{FF2B5EF4-FFF2-40B4-BE49-F238E27FC236}">
              <a16:creationId xmlns:a16="http://schemas.microsoft.com/office/drawing/2014/main" id="{1C18C9AA-6A2E-CDB1-34A8-6C7EC1FD98F0}"/>
            </a:ext>
          </a:extLst>
        </xdr:cNvPr>
        <xdr:cNvCxnSpPr/>
      </xdr:nvCxnSpPr>
      <xdr:spPr>
        <a:xfrm>
          <a:off x="2208696" y="2777435"/>
          <a:ext cx="502478" cy="254000"/>
        </a:xfrm>
        <a:prstGeom prst="curved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121479</xdr:colOff>
      <xdr:row>23</xdr:row>
      <xdr:rowOff>99391</xdr:rowOff>
    </xdr:from>
    <xdr:to>
      <xdr:col>8</xdr:col>
      <xdr:colOff>618435</xdr:colOff>
      <xdr:row>23</xdr:row>
      <xdr:rowOff>110435</xdr:rowOff>
    </xdr:to>
    <xdr:cxnSp macro="">
      <xdr:nvCxnSpPr>
        <xdr:cNvPr id="26" name="连接符: 曲线 25">
          <a:extLst>
            <a:ext uri="{FF2B5EF4-FFF2-40B4-BE49-F238E27FC236}">
              <a16:creationId xmlns:a16="http://schemas.microsoft.com/office/drawing/2014/main" id="{D4D56A18-D017-2124-CF01-E88556B78CD5}"/>
            </a:ext>
          </a:extLst>
        </xdr:cNvPr>
        <xdr:cNvCxnSpPr/>
      </xdr:nvCxnSpPr>
      <xdr:spPr>
        <a:xfrm flipV="1">
          <a:off x="2252870" y="4163391"/>
          <a:ext cx="496956" cy="11044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88347</xdr:colOff>
      <xdr:row>28</xdr:row>
      <xdr:rowOff>132522</xdr:rowOff>
    </xdr:from>
    <xdr:to>
      <xdr:col>15</xdr:col>
      <xdr:colOff>254000</xdr:colOff>
      <xdr:row>28</xdr:row>
      <xdr:rowOff>160131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31431DB-2607-17C4-6A5F-1EA34F0113D0}"/>
            </a:ext>
          </a:extLst>
        </xdr:cNvPr>
        <xdr:cNvCxnSpPr/>
      </xdr:nvCxnSpPr>
      <xdr:spPr>
        <a:xfrm flipH="1">
          <a:off x="4075043" y="5080000"/>
          <a:ext cx="364435" cy="2760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82826</xdr:colOff>
      <xdr:row>5</xdr:row>
      <xdr:rowOff>55218</xdr:rowOff>
    </xdr:from>
    <xdr:to>
      <xdr:col>15</xdr:col>
      <xdr:colOff>231965</xdr:colOff>
      <xdr:row>17</xdr:row>
      <xdr:rowOff>16565</xdr:rowOff>
    </xdr:to>
    <xdr:sp macro="" textlink="">
      <xdr:nvSpPr>
        <xdr:cNvPr id="36" name="任意多边形: 形状 35">
          <a:extLst>
            <a:ext uri="{FF2B5EF4-FFF2-40B4-BE49-F238E27FC236}">
              <a16:creationId xmlns:a16="http://schemas.microsoft.com/office/drawing/2014/main" id="{17E0071F-FBCA-8E9A-16BB-90DE8539DCCE}"/>
            </a:ext>
          </a:extLst>
        </xdr:cNvPr>
        <xdr:cNvSpPr/>
      </xdr:nvSpPr>
      <xdr:spPr>
        <a:xfrm>
          <a:off x="4069522" y="938696"/>
          <a:ext cx="347921" cy="2081695"/>
        </a:xfrm>
        <a:custGeom>
          <a:avLst/>
          <a:gdLst>
            <a:gd name="connsiteX0" fmla="*/ 33130 w 347921"/>
            <a:gd name="connsiteY0" fmla="*/ 0 h 2081695"/>
            <a:gd name="connsiteX1" fmla="*/ 281608 w 347921"/>
            <a:gd name="connsiteY1" fmla="*/ 668130 h 2081695"/>
            <a:gd name="connsiteX2" fmla="*/ 342348 w 347921"/>
            <a:gd name="connsiteY2" fmla="*/ 1032565 h 2081695"/>
            <a:gd name="connsiteX3" fmla="*/ 292652 w 347921"/>
            <a:gd name="connsiteY3" fmla="*/ 1634434 h 2081695"/>
            <a:gd name="connsiteX4" fmla="*/ 176695 w 347921"/>
            <a:gd name="connsiteY4" fmla="*/ 1816652 h 2081695"/>
            <a:gd name="connsiteX5" fmla="*/ 88348 w 347921"/>
            <a:gd name="connsiteY5" fmla="*/ 2043043 h 2081695"/>
            <a:gd name="connsiteX6" fmla="*/ 33130 w 347921"/>
            <a:gd name="connsiteY6" fmla="*/ 2065130 h 2081695"/>
            <a:gd name="connsiteX7" fmla="*/ 0 w 347921"/>
            <a:gd name="connsiteY7" fmla="*/ 2081695 h 20816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47921" h="2081695">
              <a:moveTo>
                <a:pt x="33130" y="0"/>
              </a:moveTo>
              <a:cubicBezTo>
                <a:pt x="93138" y="151324"/>
                <a:pt x="242340" y="514629"/>
                <a:pt x="281608" y="668130"/>
              </a:cubicBezTo>
              <a:cubicBezTo>
                <a:pt x="312130" y="787442"/>
                <a:pt x="322101" y="911087"/>
                <a:pt x="342348" y="1032565"/>
              </a:cubicBezTo>
              <a:cubicBezTo>
                <a:pt x="348379" y="1255729"/>
                <a:pt x="363338" y="1395013"/>
                <a:pt x="292652" y="1634434"/>
              </a:cubicBezTo>
              <a:cubicBezTo>
                <a:pt x="272266" y="1703482"/>
                <a:pt x="215347" y="1755913"/>
                <a:pt x="176695" y="1816652"/>
              </a:cubicBezTo>
              <a:cubicBezTo>
                <a:pt x="158154" y="1875367"/>
                <a:pt x="124801" y="1995654"/>
                <a:pt x="88348" y="2043043"/>
              </a:cubicBezTo>
              <a:cubicBezTo>
                <a:pt x="76261" y="2058756"/>
                <a:pt x="51292" y="2057184"/>
                <a:pt x="33130" y="2065130"/>
              </a:cubicBezTo>
              <a:cubicBezTo>
                <a:pt x="21818" y="2070079"/>
                <a:pt x="0" y="2081695"/>
                <a:pt x="0" y="2081695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269874</xdr:colOff>
      <xdr:row>13</xdr:row>
      <xdr:rowOff>86790</xdr:rowOff>
    </xdr:from>
    <xdr:to>
      <xdr:col>12</xdr:col>
      <xdr:colOff>373261</xdr:colOff>
      <xdr:row>14</xdr:row>
      <xdr:rowOff>139787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336E4B-5E34-71F2-BE6A-DB2153C3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1624" y="2563290"/>
          <a:ext cx="4275337" cy="243497"/>
        </a:xfrm>
        <a:prstGeom prst="rect">
          <a:avLst/>
        </a:prstGeom>
      </xdr:spPr>
    </xdr:pic>
    <xdr:clientData/>
  </xdr:twoCellAnchor>
  <xdr:twoCellAnchor editAs="oneCell">
    <xdr:from>
      <xdr:col>9</xdr:col>
      <xdr:colOff>39764</xdr:colOff>
      <xdr:row>32</xdr:row>
      <xdr:rowOff>57583</xdr:rowOff>
    </xdr:from>
    <xdr:to>
      <xdr:col>17</xdr:col>
      <xdr:colOff>244476</xdr:colOff>
      <xdr:row>33</xdr:row>
      <xdr:rowOff>133450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2A0525-A534-4014-8266-969DF7A3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8139" y="5848783"/>
          <a:ext cx="4443337" cy="256842"/>
        </a:xfrm>
        <a:prstGeom prst="rect">
          <a:avLst/>
        </a:prstGeom>
      </xdr:spPr>
    </xdr:pic>
    <xdr:clientData/>
  </xdr:twoCellAnchor>
  <xdr:twoCellAnchor editAs="oneCell">
    <xdr:from>
      <xdr:col>11</xdr:col>
      <xdr:colOff>274176</xdr:colOff>
      <xdr:row>19</xdr:row>
      <xdr:rowOff>85725</xdr:rowOff>
    </xdr:from>
    <xdr:to>
      <xdr:col>12</xdr:col>
      <xdr:colOff>286032</xdr:colOff>
      <xdr:row>20</xdr:row>
      <xdr:rowOff>114390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9F18161-1432-13AF-5E01-A9C11734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8426" y="3524250"/>
          <a:ext cx="650031" cy="2096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</xdr:row>
      <xdr:rowOff>19050</xdr:rowOff>
    </xdr:from>
    <xdr:to>
      <xdr:col>36</xdr:col>
      <xdr:colOff>512657</xdr:colOff>
      <xdr:row>17</xdr:row>
      <xdr:rowOff>85160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55BD942-E357-4CE8-54B2-11CEB9D88F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0" t="24374" r="-600" b="1081"/>
        <a:stretch/>
      </xdr:blipFill>
      <xdr:spPr>
        <a:xfrm>
          <a:off x="9229725" y="1352550"/>
          <a:ext cx="7932632" cy="19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zoomScale="130" zoomScaleNormal="130" workbookViewId="0">
      <selection activeCell="B8" sqref="B8"/>
    </sheetView>
  </sheetViews>
  <sheetFormatPr defaultRowHeight="15"/>
  <cols>
    <col min="1" max="1" width="10.140625" style="3" bestFit="1" customWidth="1"/>
    <col min="2" max="5" width="3.5703125" style="3" customWidth="1"/>
    <col min="6" max="6" width="4.28515625" customWidth="1"/>
    <col min="7" max="7" width="6.140625" bestFit="1" customWidth="1"/>
    <col min="8" max="8" width="3.28515625" bestFit="1" customWidth="1"/>
    <col min="9" max="9" width="3.42578125" customWidth="1"/>
    <col min="10" max="10" width="5.7109375" bestFit="1" customWidth="1"/>
    <col min="11" max="11" width="3.28515625" bestFit="1" customWidth="1"/>
    <col min="12" max="12" width="4.42578125" customWidth="1"/>
    <col min="13" max="13" width="10.42578125" bestFit="1" customWidth="1"/>
    <col min="14" max="17" width="3.28515625" bestFit="1" customWidth="1"/>
  </cols>
  <sheetData>
    <row r="1" spans="1:17">
      <c r="A1" s="16" t="s">
        <v>23</v>
      </c>
      <c r="B1" s="1">
        <v>3</v>
      </c>
    </row>
    <row r="2" spans="1:17">
      <c r="A2" s="16" t="s">
        <v>18</v>
      </c>
      <c r="B2" s="1">
        <v>4</v>
      </c>
      <c r="I2" s="3"/>
      <c r="J2" s="3"/>
    </row>
    <row r="3" spans="1:17">
      <c r="A3" s="16" t="s">
        <v>22</v>
      </c>
      <c r="B3" s="1">
        <v>8</v>
      </c>
    </row>
    <row r="4" spans="1:17">
      <c r="G4" s="16" t="s">
        <v>1</v>
      </c>
      <c r="J4" s="16" t="s">
        <v>0</v>
      </c>
      <c r="M4" s="16" t="s">
        <v>7</v>
      </c>
      <c r="N4" s="56" t="s">
        <v>18</v>
      </c>
      <c r="O4" s="57"/>
      <c r="P4" s="57"/>
      <c r="Q4" s="58"/>
    </row>
    <row r="5" spans="1:17">
      <c r="A5" s="16" t="s">
        <v>5</v>
      </c>
      <c r="B5" s="59" t="s">
        <v>6</v>
      </c>
      <c r="C5" s="59"/>
      <c r="D5" s="59"/>
      <c r="G5" s="5" t="s">
        <v>2</v>
      </c>
      <c r="J5" s="5">
        <v>3</v>
      </c>
      <c r="M5" s="60" t="s">
        <v>22</v>
      </c>
      <c r="N5" s="1">
        <v>1</v>
      </c>
      <c r="O5" s="1">
        <v>2</v>
      </c>
      <c r="P5" s="1">
        <v>3</v>
      </c>
      <c r="Q5" s="1">
        <v>4</v>
      </c>
    </row>
    <row r="6" spans="1:17">
      <c r="G6" s="11" t="s">
        <v>3</v>
      </c>
      <c r="J6" s="11">
        <v>6</v>
      </c>
      <c r="M6" s="61"/>
      <c r="N6" s="1">
        <v>5</v>
      </c>
      <c r="O6" s="1">
        <v>6</v>
      </c>
      <c r="P6" s="1">
        <v>7</v>
      </c>
      <c r="Q6" s="1">
        <v>8</v>
      </c>
    </row>
    <row r="7" spans="1:17">
      <c r="G7" s="14" t="s">
        <v>4</v>
      </c>
      <c r="J7" s="14">
        <v>2</v>
      </c>
      <c r="M7" s="61"/>
      <c r="N7" s="1">
        <v>9</v>
      </c>
      <c r="O7" s="1">
        <v>10</v>
      </c>
      <c r="P7" s="1">
        <v>11</v>
      </c>
      <c r="Q7" s="1">
        <v>12</v>
      </c>
    </row>
    <row r="8" spans="1:17">
      <c r="M8" s="61"/>
      <c r="N8" s="1">
        <v>13</v>
      </c>
      <c r="O8" s="1">
        <v>14</v>
      </c>
      <c r="P8" s="1">
        <v>15</v>
      </c>
      <c r="Q8" s="1">
        <v>16</v>
      </c>
    </row>
    <row r="9" spans="1:17">
      <c r="M9" s="61"/>
      <c r="N9" s="1">
        <v>17</v>
      </c>
      <c r="O9" s="1">
        <v>18</v>
      </c>
      <c r="P9" s="1">
        <v>19</v>
      </c>
      <c r="Q9" s="1">
        <v>20</v>
      </c>
    </row>
    <row r="10" spans="1:17">
      <c r="M10" s="61"/>
      <c r="N10" s="1">
        <v>21</v>
      </c>
      <c r="O10" s="1">
        <v>22</v>
      </c>
      <c r="P10" s="1">
        <v>23</v>
      </c>
      <c r="Q10" s="1">
        <v>24</v>
      </c>
    </row>
    <row r="11" spans="1:17">
      <c r="M11" s="61"/>
      <c r="N11" s="1">
        <v>25</v>
      </c>
      <c r="O11" s="1">
        <v>26</v>
      </c>
      <c r="P11" s="1">
        <v>27</v>
      </c>
      <c r="Q11" s="1">
        <v>28</v>
      </c>
    </row>
    <row r="12" spans="1:17">
      <c r="M12" s="62"/>
      <c r="N12" s="1">
        <v>29</v>
      </c>
      <c r="O12" s="1">
        <v>30</v>
      </c>
      <c r="P12" s="1">
        <v>31</v>
      </c>
      <c r="Q12" s="1">
        <v>32</v>
      </c>
    </row>
    <row r="15" spans="1:17">
      <c r="M15" s="16" t="s">
        <v>8</v>
      </c>
      <c r="N15" s="56" t="s">
        <v>11</v>
      </c>
      <c r="O15" s="57"/>
      <c r="P15" s="57"/>
      <c r="Q15" s="58"/>
    </row>
    <row r="16" spans="1:17">
      <c r="M16" s="59" t="s">
        <v>12</v>
      </c>
      <c r="N16" s="5">
        <f t="array" ref="N16:Q16">INDEX($N$5:$Q$12,$J5+1,0)</f>
        <v>13</v>
      </c>
      <c r="O16" s="5">
        <v>14</v>
      </c>
      <c r="P16" s="5">
        <v>15</v>
      </c>
      <c r="Q16" s="5">
        <v>16</v>
      </c>
    </row>
    <row r="17" spans="13:17">
      <c r="M17" s="59"/>
      <c r="N17" s="11">
        <f t="array" ref="N17:Q17">INDEX($N$5:$Q$12,$J6+1,0)</f>
        <v>25</v>
      </c>
      <c r="O17" s="11">
        <v>26</v>
      </c>
      <c r="P17" s="11">
        <v>27</v>
      </c>
      <c r="Q17" s="11">
        <v>28</v>
      </c>
    </row>
    <row r="18" spans="13:17">
      <c r="M18" s="59"/>
      <c r="N18" s="14">
        <f t="array" ref="N18:Q18">INDEX($N$5:$Q$12,$J7+1,0)</f>
        <v>9</v>
      </c>
      <c r="O18" s="14">
        <v>10</v>
      </c>
      <c r="P18" s="14">
        <v>11</v>
      </c>
      <c r="Q18" s="14">
        <v>12</v>
      </c>
    </row>
  </sheetData>
  <mergeCells count="5">
    <mergeCell ref="N15:Q15"/>
    <mergeCell ref="N4:Q4"/>
    <mergeCell ref="M16:M18"/>
    <mergeCell ref="M5:M12"/>
    <mergeCell ref="B5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A76-51EC-434A-A82C-3FC73FA7FA23}">
  <dimension ref="A1:L19"/>
  <sheetViews>
    <sheetView zoomScale="145" zoomScaleNormal="145" workbookViewId="0">
      <selection activeCell="F2" sqref="F2"/>
    </sheetView>
  </sheetViews>
  <sheetFormatPr defaultRowHeight="15"/>
  <cols>
    <col min="1" max="1" width="8.85546875" bestFit="1" customWidth="1"/>
    <col min="2" max="2" width="2.5703125" customWidth="1"/>
    <col min="3" max="3" width="3.140625" customWidth="1"/>
    <col min="4" max="5" width="2.5703125" customWidth="1"/>
    <col min="6" max="6" width="5.85546875" customWidth="1"/>
    <col min="7" max="7" width="8.28515625" customWidth="1"/>
    <col min="8" max="8" width="7.85546875" customWidth="1"/>
    <col min="9" max="12" width="2.28515625" bestFit="1" customWidth="1"/>
  </cols>
  <sheetData>
    <row r="1" spans="1:12">
      <c r="A1" s="16" t="s">
        <v>23</v>
      </c>
      <c r="B1" s="1">
        <v>3</v>
      </c>
    </row>
    <row r="2" spans="1:12">
      <c r="A2" s="16" t="s">
        <v>18</v>
      </c>
      <c r="B2" s="1">
        <v>4</v>
      </c>
    </row>
    <row r="4" spans="1:12">
      <c r="A4" s="2" t="s">
        <v>8</v>
      </c>
      <c r="B4" s="59" t="s">
        <v>11</v>
      </c>
      <c r="C4" s="59"/>
      <c r="D4" s="59"/>
      <c r="E4" s="59"/>
      <c r="G4" s="2" t="s">
        <v>57</v>
      </c>
      <c r="H4" s="2" t="s">
        <v>58</v>
      </c>
    </row>
    <row r="5" spans="1:12">
      <c r="A5" s="59" t="s">
        <v>12</v>
      </c>
      <c r="B5" s="5">
        <f t="array" ref="B5:E7">emb!N16:Q18</f>
        <v>13</v>
      </c>
      <c r="C5" s="5">
        <v>14</v>
      </c>
      <c r="D5" s="5">
        <v>15</v>
      </c>
      <c r="E5" s="5">
        <v>16</v>
      </c>
      <c r="G5" s="5">
        <f>AVERAGE(B5:E5)</f>
        <v>14.5</v>
      </c>
      <c r="H5" s="5">
        <f>_xlfn.VAR.P(B5:E5)</f>
        <v>1.25</v>
      </c>
    </row>
    <row r="6" spans="1:12">
      <c r="A6" s="59"/>
      <c r="B6" s="11">
        <v>25</v>
      </c>
      <c r="C6" s="11">
        <v>26</v>
      </c>
      <c r="D6" s="11">
        <v>27</v>
      </c>
      <c r="E6" s="11">
        <v>28</v>
      </c>
      <c r="G6" s="11">
        <f>AVERAGE(B6:E6)</f>
        <v>26.5</v>
      </c>
      <c r="H6" s="11">
        <f>_xlfn.VAR.P(B6:E6)</f>
        <v>1.25</v>
      </c>
    </row>
    <row r="7" spans="1:12">
      <c r="A7" s="59"/>
      <c r="B7" s="14">
        <v>9</v>
      </c>
      <c r="C7" s="14">
        <v>10</v>
      </c>
      <c r="D7" s="14">
        <v>11</v>
      </c>
      <c r="E7" s="14">
        <v>12</v>
      </c>
      <c r="G7" s="14">
        <f>AVERAGE(B7:E7)</f>
        <v>10.5</v>
      </c>
      <c r="H7" s="14">
        <f>_xlfn.VAR.P(B7:E7)</f>
        <v>1.25</v>
      </c>
    </row>
    <row r="10" spans="1:12">
      <c r="A10" s="2" t="s">
        <v>59</v>
      </c>
      <c r="B10" s="59" t="s">
        <v>11</v>
      </c>
      <c r="C10" s="59"/>
      <c r="D10" s="59"/>
      <c r="E10" s="59"/>
    </row>
    <row r="11" spans="1:12">
      <c r="A11" s="59" t="s">
        <v>12</v>
      </c>
      <c r="B11" s="5">
        <f t="shared" ref="B11:E13" si="0">(B5-$G5)/SQRT($H5 + 0.00001)</f>
        <v>-1.3416354199689269</v>
      </c>
      <c r="C11" s="5">
        <f t="shared" si="0"/>
        <v>-0.447211806656309</v>
      </c>
      <c r="D11" s="5">
        <f t="shared" si="0"/>
        <v>0.447211806656309</v>
      </c>
      <c r="E11" s="5">
        <f t="shared" si="0"/>
        <v>1.3416354199689269</v>
      </c>
    </row>
    <row r="12" spans="1:12">
      <c r="A12" s="59"/>
      <c r="B12" s="11">
        <f t="shared" si="0"/>
        <v>-1.3416354199689269</v>
      </c>
      <c r="C12" s="11">
        <f t="shared" si="0"/>
        <v>-0.447211806656309</v>
      </c>
      <c r="D12" s="11">
        <f t="shared" si="0"/>
        <v>0.447211806656309</v>
      </c>
      <c r="E12" s="11">
        <f t="shared" si="0"/>
        <v>1.3416354199689269</v>
      </c>
    </row>
    <row r="13" spans="1:12">
      <c r="A13" s="59"/>
      <c r="B13" s="14">
        <f t="shared" si="0"/>
        <v>-1.3416354199689269</v>
      </c>
      <c r="C13" s="14">
        <f t="shared" si="0"/>
        <v>-0.447211806656309</v>
      </c>
      <c r="D13" s="14">
        <f t="shared" si="0"/>
        <v>0.447211806656309</v>
      </c>
      <c r="E13" s="14">
        <f t="shared" si="0"/>
        <v>1.3416354199689269</v>
      </c>
      <c r="H13" s="2" t="s">
        <v>114</v>
      </c>
      <c r="I13" s="56" t="s">
        <v>11</v>
      </c>
      <c r="J13" s="57"/>
      <c r="K13" s="57"/>
      <c r="L13" s="58"/>
    </row>
    <row r="14" spans="1:12">
      <c r="H14" s="1" t="s">
        <v>9</v>
      </c>
      <c r="I14" s="1">
        <v>1</v>
      </c>
      <c r="J14" s="1">
        <v>2</v>
      </c>
      <c r="K14" s="1">
        <v>3</v>
      </c>
      <c r="L14" s="1">
        <v>4</v>
      </c>
    </row>
    <row r="15" spans="1:12">
      <c r="H15" s="1" t="s">
        <v>10</v>
      </c>
      <c r="I15" s="1">
        <v>2</v>
      </c>
      <c r="J15" s="1">
        <v>3</v>
      </c>
      <c r="K15" s="1">
        <v>4</v>
      </c>
      <c r="L15" s="1">
        <v>5</v>
      </c>
    </row>
    <row r="16" spans="1:12" ht="30">
      <c r="A16" s="20" t="s">
        <v>60</v>
      </c>
      <c r="B16" s="63" t="s">
        <v>11</v>
      </c>
      <c r="C16" s="63"/>
      <c r="D16" s="63"/>
      <c r="E16" s="63"/>
    </row>
    <row r="17" spans="1:5">
      <c r="A17" s="63" t="s">
        <v>12</v>
      </c>
      <c r="B17" s="21">
        <f t="shared" ref="B17:E19" si="1">B11*I$14+I$15</f>
        <v>0.65836458003107312</v>
      </c>
      <c r="C17" s="21">
        <f t="shared" si="1"/>
        <v>2.1055763866873818</v>
      </c>
      <c r="D17" s="21">
        <f t="shared" si="1"/>
        <v>5.3416354199689273</v>
      </c>
      <c r="E17" s="21">
        <f t="shared" si="1"/>
        <v>10.366541679875708</v>
      </c>
    </row>
    <row r="18" spans="1:5">
      <c r="A18" s="63"/>
      <c r="B18" s="24">
        <f t="shared" si="1"/>
        <v>0.65836458003107312</v>
      </c>
      <c r="C18" s="24">
        <f t="shared" si="1"/>
        <v>2.1055763866873818</v>
      </c>
      <c r="D18" s="24">
        <f t="shared" si="1"/>
        <v>5.3416354199689273</v>
      </c>
      <c r="E18" s="24">
        <f t="shared" si="1"/>
        <v>10.366541679875708</v>
      </c>
    </row>
    <row r="19" spans="1:5">
      <c r="A19" s="63"/>
      <c r="B19" s="26">
        <f t="shared" si="1"/>
        <v>0.65836458003107312</v>
      </c>
      <c r="C19" s="26">
        <f t="shared" si="1"/>
        <v>2.1055763866873818</v>
      </c>
      <c r="D19" s="26">
        <f t="shared" si="1"/>
        <v>5.3416354199689273</v>
      </c>
      <c r="E19" s="26">
        <f t="shared" si="1"/>
        <v>10.366541679875708</v>
      </c>
    </row>
  </sheetData>
  <mergeCells count="7">
    <mergeCell ref="A17:A19"/>
    <mergeCell ref="I13:L13"/>
    <mergeCell ref="B4:E4"/>
    <mergeCell ref="A5:A7"/>
    <mergeCell ref="A11:A13"/>
    <mergeCell ref="B10:E10"/>
    <mergeCell ref="B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1EB-E29B-49D7-B41F-CAA51A099A10}">
  <dimension ref="A1:L20"/>
  <sheetViews>
    <sheetView zoomScale="145" zoomScaleNormal="145" workbookViewId="0">
      <selection activeCell="D3" sqref="D3"/>
    </sheetView>
  </sheetViews>
  <sheetFormatPr defaultRowHeight="15"/>
  <sheetData>
    <row r="1" spans="1:12">
      <c r="A1" s="16" t="s">
        <v>23</v>
      </c>
      <c r="B1" s="1">
        <v>3</v>
      </c>
    </row>
    <row r="2" spans="1:12">
      <c r="A2" s="16" t="s">
        <v>18</v>
      </c>
      <c r="B2" s="1">
        <v>4</v>
      </c>
    </row>
    <row r="3" spans="1:12">
      <c r="A3" s="16" t="s">
        <v>38</v>
      </c>
      <c r="B3" s="1">
        <v>2</v>
      </c>
    </row>
    <row r="5" spans="1:12">
      <c r="A5" s="16" t="s">
        <v>8</v>
      </c>
      <c r="B5" s="59" t="s">
        <v>11</v>
      </c>
      <c r="C5" s="59"/>
      <c r="D5" s="59"/>
      <c r="E5" s="59"/>
      <c r="G5" s="64" t="s">
        <v>57</v>
      </c>
      <c r="H5" s="64"/>
      <c r="J5" s="64" t="s">
        <v>58</v>
      </c>
      <c r="K5" s="64"/>
    </row>
    <row r="6" spans="1:12">
      <c r="A6" s="59" t="s">
        <v>12</v>
      </c>
      <c r="B6" s="5">
        <f t="array" ref="B6:E8">emb!N16:Q18</f>
        <v>13</v>
      </c>
      <c r="C6" s="5">
        <v>14</v>
      </c>
      <c r="D6" s="5">
        <v>15</v>
      </c>
      <c r="E6" s="5">
        <v>16</v>
      </c>
      <c r="G6" s="5">
        <f>AVERAGE(B6:C6)</f>
        <v>13.5</v>
      </c>
      <c r="H6" s="5">
        <f>AVERAGE(D6:E6)</f>
        <v>15.5</v>
      </c>
      <c r="J6" s="5">
        <f>_xlfn.VAR.P(B6:C6)</f>
        <v>0.25</v>
      </c>
      <c r="K6" s="5">
        <f>_xlfn.VAR.P(D6:E6)</f>
        <v>0.25</v>
      </c>
    </row>
    <row r="7" spans="1:12">
      <c r="A7" s="59"/>
      <c r="B7" s="11">
        <v>25</v>
      </c>
      <c r="C7" s="11">
        <v>26</v>
      </c>
      <c r="D7" s="11">
        <v>27</v>
      </c>
      <c r="E7" s="11">
        <v>28</v>
      </c>
      <c r="G7" s="11">
        <f t="shared" ref="G7:G8" si="0">AVERAGE(B7:C7)</f>
        <v>25.5</v>
      </c>
      <c r="H7" s="11">
        <f t="shared" ref="H7:H8" si="1">AVERAGE(D7:E7)</f>
        <v>27.5</v>
      </c>
      <c r="J7" s="11">
        <f>_xlfn.VAR.P(B7:C7)</f>
        <v>0.25</v>
      </c>
      <c r="K7" s="11">
        <f>_xlfn.VAR.P(D7:E7)</f>
        <v>0.25</v>
      </c>
    </row>
    <row r="8" spans="1:12">
      <c r="A8" s="59"/>
      <c r="B8" s="14">
        <v>9</v>
      </c>
      <c r="C8" s="14">
        <v>10</v>
      </c>
      <c r="D8" s="14">
        <v>11</v>
      </c>
      <c r="E8" s="14">
        <v>12</v>
      </c>
      <c r="G8" s="14">
        <f t="shared" si="0"/>
        <v>9.5</v>
      </c>
      <c r="H8" s="14">
        <f t="shared" si="1"/>
        <v>11.5</v>
      </c>
      <c r="J8" s="14">
        <f>_xlfn.VAR.P(B8:C8)</f>
        <v>0.25</v>
      </c>
      <c r="K8" s="14">
        <f>_xlfn.VAR.P(D8:E8)</f>
        <v>0.25</v>
      </c>
    </row>
    <row r="11" spans="1:12">
      <c r="A11" s="16" t="s">
        <v>59</v>
      </c>
      <c r="B11" s="59" t="s">
        <v>11</v>
      </c>
      <c r="C11" s="59"/>
      <c r="D11" s="59"/>
      <c r="E11" s="59"/>
    </row>
    <row r="12" spans="1:12">
      <c r="A12" s="59" t="s">
        <v>12</v>
      </c>
      <c r="B12" s="5">
        <f t="shared" ref="B12:C14" si="2">(B6-$G6)/SQRT($J6 + 0.000064)</f>
        <v>-0.9998720245707583</v>
      </c>
      <c r="C12" s="5">
        <f t="shared" si="2"/>
        <v>0.9998720245707583</v>
      </c>
      <c r="D12" s="5">
        <f t="shared" ref="D12:E14" si="3">(D6-$H6)/SQRT($K6 + 0.000064)</f>
        <v>-0.9998720245707583</v>
      </c>
      <c r="E12" s="5">
        <f t="shared" si="3"/>
        <v>0.9998720245707583</v>
      </c>
    </row>
    <row r="13" spans="1:12">
      <c r="A13" s="59"/>
      <c r="B13" s="11">
        <f t="shared" si="2"/>
        <v>-0.9998720245707583</v>
      </c>
      <c r="C13" s="11">
        <f t="shared" si="2"/>
        <v>0.9998720245707583</v>
      </c>
      <c r="D13" s="11">
        <f t="shared" si="3"/>
        <v>-0.9998720245707583</v>
      </c>
      <c r="E13" s="11">
        <f t="shared" si="3"/>
        <v>0.9998720245707583</v>
      </c>
    </row>
    <row r="14" spans="1:12">
      <c r="A14" s="59"/>
      <c r="B14" s="14">
        <f t="shared" si="2"/>
        <v>-0.9998720245707583</v>
      </c>
      <c r="C14" s="14">
        <f t="shared" si="2"/>
        <v>0.9998720245707583</v>
      </c>
      <c r="D14" s="14">
        <f t="shared" si="3"/>
        <v>-0.9998720245707583</v>
      </c>
      <c r="E14" s="14">
        <f t="shared" si="3"/>
        <v>0.9998720245707583</v>
      </c>
      <c r="H14" s="16" t="s">
        <v>114</v>
      </c>
      <c r="I14" s="56" t="s">
        <v>11</v>
      </c>
      <c r="J14" s="57"/>
      <c r="K14" s="57"/>
      <c r="L14" s="58"/>
    </row>
    <row r="15" spans="1:12">
      <c r="H15" s="1" t="s">
        <v>9</v>
      </c>
      <c r="I15" s="1">
        <v>0.19819999999999999</v>
      </c>
      <c r="J15" s="1">
        <v>0.126</v>
      </c>
      <c r="K15" s="1">
        <v>0.16700000000000001</v>
      </c>
      <c r="L15" s="1">
        <v>0.1167</v>
      </c>
    </row>
    <row r="16" spans="1:12">
      <c r="H16" s="1" t="s">
        <v>10</v>
      </c>
      <c r="I16" s="1">
        <v>-0.1021</v>
      </c>
      <c r="J16" s="1">
        <v>2E-3</v>
      </c>
      <c r="K16" s="1">
        <v>5.4000000000000003E-3</v>
      </c>
      <c r="L16" s="1">
        <v>-2.58E-2</v>
      </c>
    </row>
    <row r="17" spans="1:5" ht="30">
      <c r="A17" s="44" t="s">
        <v>60</v>
      </c>
      <c r="B17" s="63" t="s">
        <v>11</v>
      </c>
      <c r="C17" s="63"/>
      <c r="D17" s="63"/>
      <c r="E17" s="63"/>
    </row>
    <row r="18" spans="1:5">
      <c r="A18" s="63" t="s">
        <v>12</v>
      </c>
      <c r="B18" s="21">
        <f t="shared" ref="B18:E20" si="4">B12*I$15+I$16</f>
        <v>-0.30027463526992426</v>
      </c>
      <c r="C18" s="21">
        <f t="shared" si="4"/>
        <v>0.12798387509591555</v>
      </c>
      <c r="D18" s="21">
        <f t="shared" si="4"/>
        <v>-0.16157862810331666</v>
      </c>
      <c r="E18" s="21">
        <f t="shared" si="4"/>
        <v>9.0885065267407486E-2</v>
      </c>
    </row>
    <row r="19" spans="1:5">
      <c r="A19" s="63"/>
      <c r="B19" s="24">
        <f t="shared" si="4"/>
        <v>-0.30027463526992426</v>
      </c>
      <c r="C19" s="24">
        <f t="shared" si="4"/>
        <v>0.12798387509591555</v>
      </c>
      <c r="D19" s="24">
        <f t="shared" si="4"/>
        <v>-0.16157862810331666</v>
      </c>
      <c r="E19" s="24">
        <f t="shared" si="4"/>
        <v>9.0885065267407486E-2</v>
      </c>
    </row>
    <row r="20" spans="1:5">
      <c r="A20" s="63"/>
      <c r="B20" s="26">
        <f t="shared" si="4"/>
        <v>-0.30027463526992426</v>
      </c>
      <c r="C20" s="26">
        <f t="shared" si="4"/>
        <v>0.12798387509591555</v>
      </c>
      <c r="D20" s="26">
        <f t="shared" si="4"/>
        <v>-0.16157862810331666</v>
      </c>
      <c r="E20" s="26">
        <f t="shared" si="4"/>
        <v>9.0885065267407486E-2</v>
      </c>
    </row>
  </sheetData>
  <mergeCells count="9">
    <mergeCell ref="B17:E17"/>
    <mergeCell ref="A18:A20"/>
    <mergeCell ref="G5:H5"/>
    <mergeCell ref="J5:K5"/>
    <mergeCell ref="I14:L14"/>
    <mergeCell ref="B5:E5"/>
    <mergeCell ref="A6:A8"/>
    <mergeCell ref="B11:E11"/>
    <mergeCell ref="A12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0BBF-4651-47D3-93C9-E65F158C4D15}">
  <dimension ref="A1:CD78"/>
  <sheetViews>
    <sheetView topLeftCell="A13" zoomScaleNormal="100" workbookViewId="0">
      <selection activeCell="F36" sqref="F36"/>
    </sheetView>
  </sheetViews>
  <sheetFormatPr defaultColWidth="5.5703125" defaultRowHeight="15"/>
  <cols>
    <col min="1" max="18" width="5.5703125" style="3"/>
    <col min="19" max="19" width="4.5703125" style="3" customWidth="1"/>
    <col min="20" max="23" width="5.5703125" style="3"/>
    <col min="24" max="24" width="5.5703125" style="3" customWidth="1"/>
    <col min="25" max="25" width="8.140625" style="3" bestFit="1" customWidth="1"/>
    <col min="26" max="58" width="5.5703125" style="3"/>
    <col min="59" max="59" width="5.5703125" style="3" customWidth="1"/>
    <col min="60" max="16384" width="5.5703125" style="3"/>
  </cols>
  <sheetData>
    <row r="1" spans="1:82">
      <c r="A1" s="16" t="s">
        <v>23</v>
      </c>
      <c r="B1" s="1">
        <v>3</v>
      </c>
    </row>
    <row r="2" spans="1:82">
      <c r="A2" s="16" t="s">
        <v>18</v>
      </c>
      <c r="B2" s="1">
        <v>4</v>
      </c>
    </row>
    <row r="3" spans="1:82">
      <c r="A3" s="16" t="s">
        <v>38</v>
      </c>
      <c r="B3" s="1">
        <v>2</v>
      </c>
    </row>
    <row r="4" spans="1:82">
      <c r="A4" s="16" t="s">
        <v>39</v>
      </c>
      <c r="B4" s="1">
        <v>2</v>
      </c>
    </row>
    <row r="6" spans="1:82">
      <c r="I6"/>
      <c r="J6"/>
      <c r="W6"/>
      <c r="X6"/>
      <c r="Y6"/>
      <c r="Z6"/>
    </row>
    <row r="7" spans="1:82">
      <c r="B7" s="64" t="s">
        <v>36</v>
      </c>
      <c r="C7" s="15" t="s">
        <v>42</v>
      </c>
      <c r="D7" s="59" t="s">
        <v>39</v>
      </c>
      <c r="E7" s="59"/>
      <c r="G7"/>
      <c r="H7"/>
      <c r="I7"/>
      <c r="J7"/>
      <c r="R7" s="64" t="s">
        <v>45</v>
      </c>
      <c r="S7" s="15" t="s">
        <v>42</v>
      </c>
      <c r="T7" s="59" t="s">
        <v>39</v>
      </c>
      <c r="U7" s="59"/>
      <c r="W7"/>
      <c r="AD7" s="64" t="s">
        <v>20</v>
      </c>
      <c r="AE7" s="15" t="s">
        <v>42</v>
      </c>
      <c r="AF7" s="59" t="s">
        <v>39</v>
      </c>
      <c r="AG7" s="59"/>
      <c r="AO7" s="64" t="s">
        <v>46</v>
      </c>
      <c r="AP7" s="15" t="s">
        <v>42</v>
      </c>
      <c r="AQ7" s="59" t="s">
        <v>39</v>
      </c>
      <c r="AR7" s="59"/>
      <c r="AZ7" s="64" t="s">
        <v>47</v>
      </c>
      <c r="BA7" s="15" t="s">
        <v>42</v>
      </c>
      <c r="BB7" s="59" t="s">
        <v>39</v>
      </c>
      <c r="BC7" s="59"/>
      <c r="BK7" s="64" t="s">
        <v>48</v>
      </c>
      <c r="BL7" s="15" t="s">
        <v>42</v>
      </c>
      <c r="BM7" s="59" t="s">
        <v>39</v>
      </c>
      <c r="BN7" s="59"/>
      <c r="BV7" s="64" t="s">
        <v>40</v>
      </c>
      <c r="BW7" s="15" t="s">
        <v>42</v>
      </c>
      <c r="BX7" s="59" t="s">
        <v>39</v>
      </c>
      <c r="BY7" s="59"/>
      <c r="CA7" s="64" t="s">
        <v>40</v>
      </c>
      <c r="CB7" s="15" t="s">
        <v>42</v>
      </c>
      <c r="CC7" s="59" t="s">
        <v>39</v>
      </c>
      <c r="CD7" s="59"/>
    </row>
    <row r="8" spans="1:82">
      <c r="B8" s="64"/>
      <c r="C8" s="59" t="s">
        <v>38</v>
      </c>
      <c r="D8" s="5">
        <v>0</v>
      </c>
      <c r="E8" s="5">
        <v>0</v>
      </c>
      <c r="G8" s="64" t="s">
        <v>41</v>
      </c>
      <c r="H8" s="13" t="s">
        <v>52</v>
      </c>
      <c r="I8" s="59" t="s">
        <v>39</v>
      </c>
      <c r="J8" s="59"/>
      <c r="L8" s="16" t="s">
        <v>45</v>
      </c>
      <c r="M8" s="56" t="s">
        <v>18</v>
      </c>
      <c r="N8" s="57"/>
      <c r="O8" s="57"/>
      <c r="P8" s="58"/>
      <c r="R8" s="64"/>
      <c r="S8" s="59" t="s">
        <v>38</v>
      </c>
      <c r="T8" s="5">
        <f t="array" ref="T8:U8">M9:N9</f>
        <v>-4.0618896484375E-2</v>
      </c>
      <c r="U8" s="5">
        <v>0.18436574935913086</v>
      </c>
      <c r="W8"/>
      <c r="X8" s="16" t="s">
        <v>20</v>
      </c>
      <c r="Y8" s="56" t="s">
        <v>18</v>
      </c>
      <c r="Z8" s="57"/>
      <c r="AA8" s="57"/>
      <c r="AB8" s="58"/>
      <c r="AD8" s="64"/>
      <c r="AE8" s="59" t="s">
        <v>38</v>
      </c>
      <c r="AF8" s="5">
        <f t="array" ref="AF8:AG8">Y9:Z9</f>
        <v>5.410003662109375E-2</v>
      </c>
      <c r="AG8" s="5">
        <v>-0.56853866577148438</v>
      </c>
      <c r="AI8" s="16" t="s">
        <v>46</v>
      </c>
      <c r="AJ8" s="56" t="s">
        <v>18</v>
      </c>
      <c r="AK8" s="57"/>
      <c r="AL8" s="57"/>
      <c r="AM8" s="58"/>
      <c r="AO8" s="64"/>
      <c r="AP8" s="59" t="s">
        <v>38</v>
      </c>
      <c r="AQ8" s="5">
        <f t="array" ref="AQ8:AR8">AJ9:AK9</f>
        <v>5.6375026702880859E-2</v>
      </c>
      <c r="AR8" s="5">
        <v>-9.7291469573974609E-3</v>
      </c>
      <c r="AT8" s="16" t="s">
        <v>47</v>
      </c>
      <c r="AU8" s="56" t="s">
        <v>18</v>
      </c>
      <c r="AV8" s="57"/>
      <c r="AW8" s="57"/>
      <c r="AX8" s="58"/>
      <c r="AZ8" s="64"/>
      <c r="BA8" s="59" t="s">
        <v>38</v>
      </c>
      <c r="BB8" s="5">
        <f t="array" ref="BB8:BC8">AU9:AV9</f>
        <v>-8.0043671540408215E-2</v>
      </c>
      <c r="BC8" s="5">
        <v>0.99679135763023707</v>
      </c>
      <c r="BE8" s="16" t="s">
        <v>48</v>
      </c>
      <c r="BF8" s="56" t="s">
        <v>18</v>
      </c>
      <c r="BG8" s="57"/>
      <c r="BH8" s="57"/>
      <c r="BI8" s="58"/>
      <c r="BK8" s="64"/>
      <c r="BL8" s="59" t="s">
        <v>38</v>
      </c>
      <c r="BM8" s="5">
        <f t="array" ref="BM8:BN8">BF9:BG9</f>
        <v>7.996682130469461E-2</v>
      </c>
      <c r="BN8" s="5">
        <v>-2.0798048091309745E-6</v>
      </c>
      <c r="BP8" s="16" t="s">
        <v>40</v>
      </c>
      <c r="BQ8" s="56" t="s">
        <v>18</v>
      </c>
      <c r="BR8" s="57"/>
      <c r="BS8" s="57"/>
      <c r="BT8" s="58"/>
      <c r="BV8" s="64"/>
      <c r="BW8" s="59" t="s">
        <v>38</v>
      </c>
      <c r="BX8" s="5">
        <f t="array" ref="BX8:BY8">BQ9:BR9</f>
        <v>-2.7291583630340548</v>
      </c>
      <c r="BY8" s="5">
        <v>-3.3824758721645414</v>
      </c>
      <c r="CA8" s="64"/>
      <c r="CB8" s="59" t="s">
        <v>38</v>
      </c>
      <c r="CC8" s="5">
        <f t="array" ref="CC8:CD9">EXP(-EXP(BX8:BY9))</f>
        <v>0.93681055120016898</v>
      </c>
      <c r="CD8" s="5">
        <v>0.96660701533141991</v>
      </c>
    </row>
    <row r="9" spans="1:82">
      <c r="B9" s="64"/>
      <c r="C9" s="59"/>
      <c r="D9" s="5">
        <v>0</v>
      </c>
      <c r="E9" s="5">
        <v>0</v>
      </c>
      <c r="G9" s="64"/>
      <c r="H9" s="59" t="s">
        <v>39</v>
      </c>
      <c r="I9" s="1">
        <v>0</v>
      </c>
      <c r="J9" s="1">
        <v>0</v>
      </c>
      <c r="L9" s="60" t="s">
        <v>23</v>
      </c>
      <c r="M9" s="5">
        <f t="array" ref="M9:P11">timemix!W15:Z17</f>
        <v>-4.0618896484375E-2</v>
      </c>
      <c r="N9" s="5">
        <v>0.18436574935913086</v>
      </c>
      <c r="O9" s="5">
        <v>-0.38968127965927124</v>
      </c>
      <c r="P9" s="5">
        <v>-0.31466293334960938</v>
      </c>
      <c r="Q9" s="12" t="s">
        <v>44</v>
      </c>
      <c r="R9" s="64"/>
      <c r="S9" s="59"/>
      <c r="T9" s="5">
        <f t="array" ref="T9:U9">O9:P9</f>
        <v>-0.38968127965927124</v>
      </c>
      <c r="U9" s="5">
        <v>-0.31466293334960938</v>
      </c>
      <c r="W9"/>
      <c r="X9" s="59" t="s">
        <v>23</v>
      </c>
      <c r="Y9" s="5">
        <f t="array" ref="Y9:AB11">timemix!W22:Z24</f>
        <v>5.410003662109375E-2</v>
      </c>
      <c r="Z9" s="5">
        <v>-0.56853866577148438</v>
      </c>
      <c r="AA9" s="5">
        <v>0.12559127807617188</v>
      </c>
      <c r="AB9" s="5">
        <v>1.1313157081604004</v>
      </c>
      <c r="AC9" s="12" t="s">
        <v>44</v>
      </c>
      <c r="AD9" s="64"/>
      <c r="AE9" s="59"/>
      <c r="AF9" s="5">
        <f t="array" ref="AF9:AG9">AA9:AB9</f>
        <v>0.12559127807617188</v>
      </c>
      <c r="AG9" s="5">
        <v>1.1313157081604004</v>
      </c>
      <c r="AI9" s="59" t="s">
        <v>23</v>
      </c>
      <c r="AJ9" s="5">
        <f t="array" ref="AJ9:AM11">timemix!W29:Z31</f>
        <v>5.6375026702880859E-2</v>
      </c>
      <c r="AK9" s="5">
        <v>-9.7291469573974609E-3</v>
      </c>
      <c r="AL9" s="5">
        <v>-4.4585227966308594E-2</v>
      </c>
      <c r="AM9" s="5">
        <v>-2.3031294345855713E-2</v>
      </c>
      <c r="AN9" s="12" t="s">
        <v>44</v>
      </c>
      <c r="AO9" s="64"/>
      <c r="AP9" s="59"/>
      <c r="AQ9" s="5">
        <f t="array" ref="AQ9:AR9">AL9:AM9</f>
        <v>-4.4585227966308594E-2</v>
      </c>
      <c r="AR9" s="5">
        <v>-2.3031294345855713E-2</v>
      </c>
      <c r="AT9" s="59" t="s">
        <v>23</v>
      </c>
      <c r="AU9" s="5">
        <f t="array" ref="AU9:AX11">-timemix!AQ22:AT24</f>
        <v>-8.0043671540408215E-2</v>
      </c>
      <c r="AV9" s="5">
        <v>0.99679135763023707</v>
      </c>
      <c r="AW9" s="5">
        <v>-0.75795343560351591</v>
      </c>
      <c r="AX9" s="5">
        <v>-0.6523086611848925</v>
      </c>
      <c r="AY9" s="12" t="s">
        <v>44</v>
      </c>
      <c r="AZ9" s="64"/>
      <c r="BA9" s="59"/>
      <c r="BB9" s="5">
        <f t="array" ref="BB9:BC9">AW9:AX9</f>
        <v>-0.75795343560351591</v>
      </c>
      <c r="BC9" s="5">
        <v>-0.6523086611848925</v>
      </c>
      <c r="BE9" s="59" t="s">
        <v>23</v>
      </c>
      <c r="BF9" s="5">
        <f t="array" ref="BF9:BI11">timemix!AQ22:AT24*timemix!X54:AA56</f>
        <v>7.996682130469461E-2</v>
      </c>
      <c r="BG9" s="5">
        <v>-2.0798048091309745E-6</v>
      </c>
      <c r="BH9" s="5">
        <v>0.75795334276889115</v>
      </c>
      <c r="BI9" s="5">
        <v>0.63372590251902028</v>
      </c>
      <c r="BJ9" s="12" t="s">
        <v>44</v>
      </c>
      <c r="BK9" s="64"/>
      <c r="BL9" s="59"/>
      <c r="BM9" s="5">
        <f t="array" ref="BM9:BN9">BH9:BI9</f>
        <v>0.75795334276889115</v>
      </c>
      <c r="BN9" s="5">
        <v>0.63372590251902028</v>
      </c>
      <c r="BP9" s="59" t="s">
        <v>23</v>
      </c>
      <c r="BQ9" s="5">
        <f t="array" ref="BQ9:BT11">timemix!X44:AA46</f>
        <v>-2.7291583630340548</v>
      </c>
      <c r="BR9" s="5">
        <v>-3.3824758721645414</v>
      </c>
      <c r="BS9" s="5">
        <v>-1.9966436961303253</v>
      </c>
      <c r="BT9" s="5">
        <v>-2.5237421461548526</v>
      </c>
      <c r="BU9" s="12" t="s">
        <v>44</v>
      </c>
      <c r="BV9" s="64"/>
      <c r="BW9" s="59"/>
      <c r="BX9" s="5">
        <f t="array" ref="BX9:BY9">BS9:BT9</f>
        <v>-1.9966436961303253</v>
      </c>
      <c r="BY9" s="5">
        <v>-2.5237421461548526</v>
      </c>
      <c r="CA9" s="64"/>
      <c r="CB9" s="59"/>
      <c r="CC9" s="5">
        <v>0.87302571062736189</v>
      </c>
      <c r="CD9" s="5">
        <v>0.92296951074501765</v>
      </c>
    </row>
    <row r="10" spans="1:82">
      <c r="B10" s="64"/>
      <c r="C10" s="15" t="s">
        <v>43</v>
      </c>
      <c r="D10" s="59" t="s">
        <v>39</v>
      </c>
      <c r="E10" s="59"/>
      <c r="G10" s="64"/>
      <c r="H10" s="59"/>
      <c r="I10" s="1">
        <v>0</v>
      </c>
      <c r="J10" s="1">
        <v>0</v>
      </c>
      <c r="L10" s="61"/>
      <c r="M10" s="11">
        <v>2.1009445190429688E-3</v>
      </c>
      <c r="N10" s="11">
        <v>5.2535533905029297E-2</v>
      </c>
      <c r="O10" s="11">
        <v>-0.34351217746734619</v>
      </c>
      <c r="P10" s="11">
        <v>-0.14700889587402344</v>
      </c>
      <c r="R10" s="64"/>
      <c r="S10" s="15" t="s">
        <v>43</v>
      </c>
      <c r="T10" s="59" t="s">
        <v>39</v>
      </c>
      <c r="U10" s="59"/>
      <c r="W10"/>
      <c r="X10" s="59"/>
      <c r="Y10" s="11">
        <v>0.12896490097045898</v>
      </c>
      <c r="Z10" s="11">
        <v>-0.23669052124023438</v>
      </c>
      <c r="AA10" s="11">
        <v>0.18635654449462891</v>
      </c>
      <c r="AB10" s="11">
        <v>0.88644695281982422</v>
      </c>
      <c r="AD10" s="64"/>
      <c r="AE10" s="15" t="s">
        <v>43</v>
      </c>
      <c r="AF10" s="59" t="s">
        <v>39</v>
      </c>
      <c r="AG10" s="59"/>
      <c r="AI10" s="59"/>
      <c r="AJ10" s="11">
        <v>2.1062374114990234E-2</v>
      </c>
      <c r="AK10" s="11">
        <v>-2.9067516326904297E-2</v>
      </c>
      <c r="AL10" s="11">
        <v>8.8262557983398438E-4</v>
      </c>
      <c r="AM10" s="11">
        <v>-2.3032426834106445E-3</v>
      </c>
      <c r="AO10" s="64"/>
      <c r="AP10" s="15" t="s">
        <v>43</v>
      </c>
      <c r="AQ10" s="59" t="s">
        <v>39</v>
      </c>
      <c r="AR10" s="59"/>
      <c r="AT10" s="59"/>
      <c r="AU10" s="11">
        <v>-0.41776108889974056</v>
      </c>
      <c r="AV10" s="11">
        <v>0.90855691764539603</v>
      </c>
      <c r="AW10" s="11">
        <v>-0.91039624165200417</v>
      </c>
      <c r="AX10" s="11">
        <v>-0.41373745683211421</v>
      </c>
      <c r="AZ10" s="64"/>
      <c r="BA10" s="15" t="s">
        <v>43</v>
      </c>
      <c r="BB10" s="59" t="s">
        <v>39</v>
      </c>
      <c r="BC10" s="59"/>
      <c r="BE10" s="59"/>
      <c r="BF10" s="11">
        <v>0.41259626479186284</v>
      </c>
      <c r="BG10" s="11">
        <v>-5.013147323743544E-3</v>
      </c>
      <c r="BH10" s="11">
        <v>0.91032980150577958</v>
      </c>
      <c r="BI10" s="11">
        <v>0.12598260675133827</v>
      </c>
      <c r="BK10" s="64"/>
      <c r="BL10" s="15" t="s">
        <v>43</v>
      </c>
      <c r="BM10" s="59" t="s">
        <v>39</v>
      </c>
      <c r="BN10" s="59"/>
      <c r="BP10" s="59"/>
      <c r="BQ10" s="11">
        <v>-2.5597760718215827</v>
      </c>
      <c r="BR10" s="11">
        <v>-2.8267899572736175</v>
      </c>
      <c r="BS10" s="11">
        <v>-1.7656848848760769</v>
      </c>
      <c r="BT10" s="11">
        <v>-2.2694183741156353</v>
      </c>
      <c r="BV10" s="64"/>
      <c r="BW10" s="15" t="s">
        <v>43</v>
      </c>
      <c r="BX10" s="59" t="s">
        <v>39</v>
      </c>
      <c r="BY10" s="59"/>
      <c r="CA10" s="64"/>
      <c r="CB10" s="15" t="s">
        <v>43</v>
      </c>
      <c r="CC10" s="59" t="s">
        <v>39</v>
      </c>
      <c r="CD10" s="59"/>
    </row>
    <row r="11" spans="1:82">
      <c r="B11" s="64"/>
      <c r="C11" s="59" t="s">
        <v>38</v>
      </c>
      <c r="D11" s="11">
        <v>0</v>
      </c>
      <c r="E11" s="11">
        <v>0</v>
      </c>
      <c r="G11" s="64"/>
      <c r="H11" s="13" t="s">
        <v>50</v>
      </c>
      <c r="I11" s="59" t="s">
        <v>39</v>
      </c>
      <c r="J11" s="59"/>
      <c r="L11" s="62"/>
      <c r="M11" s="14">
        <v>3.5403251647949219E-2</v>
      </c>
      <c r="N11" s="14">
        <v>0.13054609298706055</v>
      </c>
      <c r="O11" s="14">
        <v>-0.2386777400970459</v>
      </c>
      <c r="P11" s="14">
        <v>-1.3460159301757813E-2</v>
      </c>
      <c r="R11" s="64"/>
      <c r="S11" s="59" t="s">
        <v>38</v>
      </c>
      <c r="T11" s="11">
        <f t="array" ref="T11:U11">M10:N10</f>
        <v>2.1009445190429688E-3</v>
      </c>
      <c r="U11" s="11">
        <v>5.2535533905029297E-2</v>
      </c>
      <c r="W11"/>
      <c r="X11" s="59"/>
      <c r="Y11" s="14">
        <v>-0.25834894180297852</v>
      </c>
      <c r="Z11" s="14">
        <v>-0.22900962829589844</v>
      </c>
      <c r="AA11" s="14">
        <v>0.33194065093994141</v>
      </c>
      <c r="AB11" s="14">
        <v>0.39356613159179688</v>
      </c>
      <c r="AD11" s="64"/>
      <c r="AE11" s="59" t="s">
        <v>38</v>
      </c>
      <c r="AF11" s="11">
        <f t="array" ref="AF11:AG11">Y10:Z10</f>
        <v>0.12896490097045898</v>
      </c>
      <c r="AG11" s="11">
        <v>-0.23669052124023438</v>
      </c>
      <c r="AI11" s="59"/>
      <c r="AJ11" s="14">
        <v>-8.4407329559326172E-2</v>
      </c>
      <c r="AK11" s="14">
        <v>-5.9992790222167969E-2</v>
      </c>
      <c r="AL11" s="14">
        <v>0.13933610916137695</v>
      </c>
      <c r="AM11" s="14">
        <v>1.0602951049804688E-2</v>
      </c>
      <c r="AO11" s="64"/>
      <c r="AP11" s="59" t="s">
        <v>38</v>
      </c>
      <c r="AQ11" s="11">
        <f t="array" ref="AQ11:AR11">AJ10:AK10</f>
        <v>2.1062374114990234E-2</v>
      </c>
      <c r="AR11" s="11">
        <v>-2.9067516326904297E-2</v>
      </c>
      <c r="AT11" s="59"/>
      <c r="AU11" s="14">
        <v>0.68951145927690871</v>
      </c>
      <c r="AV11" s="14">
        <v>0.72427477349817171</v>
      </c>
      <c r="AW11" s="14">
        <v>-0.99364519946450969</v>
      </c>
      <c r="AX11" s="14">
        <v>-0.1125576189386342</v>
      </c>
      <c r="AZ11" s="64"/>
      <c r="BA11" s="59" t="s">
        <v>38</v>
      </c>
      <c r="BB11" s="11">
        <f t="array" ref="BB11:BC11">AU10:AV10</f>
        <v>-0.41776108889974056</v>
      </c>
      <c r="BC11" s="11">
        <v>0.90855691764539603</v>
      </c>
      <c r="BE11" s="59"/>
      <c r="BF11" s="14">
        <v>-0.68031145562310047</v>
      </c>
      <c r="BG11" s="14">
        <v>-2.5391719485179495E-4</v>
      </c>
      <c r="BH11" s="14">
        <v>0.65122408485106043</v>
      </c>
      <c r="BI11" s="14">
        <v>2.7059587309966596E-5</v>
      </c>
      <c r="BK11" s="64"/>
      <c r="BL11" s="59" t="s">
        <v>38</v>
      </c>
      <c r="BM11" s="11">
        <f t="array" ref="BM11:BN11">BF10:BG10</f>
        <v>0.41259626479186284</v>
      </c>
      <c r="BN11" s="11">
        <v>-5.013147323743544E-3</v>
      </c>
      <c r="BP11" s="59"/>
      <c r="BQ11" s="14">
        <v>-2.4935287786862581</v>
      </c>
      <c r="BR11" s="14">
        <v>-2.5960348873075607</v>
      </c>
      <c r="BS11" s="14">
        <v>-1.7886474971961002</v>
      </c>
      <c r="BT11" s="14">
        <v>-2.3515853665277948</v>
      </c>
      <c r="BV11" s="64"/>
      <c r="BW11" s="59" t="s">
        <v>38</v>
      </c>
      <c r="BX11" s="11">
        <f t="array" ref="BX11:BY11">BQ10:BR10</f>
        <v>-2.5597760718215827</v>
      </c>
      <c r="BY11" s="11">
        <v>-2.8267899572736175</v>
      </c>
      <c r="BZ11" s="12" t="s">
        <v>49</v>
      </c>
      <c r="CA11" s="64"/>
      <c r="CB11" s="59" t="s">
        <v>38</v>
      </c>
      <c r="CC11" s="11">
        <f t="array" ref="CC11:CD12">EXP(-EXP(BX11:BY12))</f>
        <v>0.92559171592756517</v>
      </c>
      <c r="CD11" s="11">
        <v>0.94251580381979194</v>
      </c>
    </row>
    <row r="12" spans="1:82">
      <c r="B12" s="64"/>
      <c r="C12" s="59"/>
      <c r="D12" s="11">
        <v>0</v>
      </c>
      <c r="E12" s="11">
        <v>0</v>
      </c>
      <c r="G12" s="64"/>
      <c r="H12" s="59" t="s">
        <v>39</v>
      </c>
      <c r="I12" s="1">
        <v>0</v>
      </c>
      <c r="J12" s="1">
        <v>0</v>
      </c>
      <c r="R12" s="64"/>
      <c r="S12" s="59"/>
      <c r="T12" s="11">
        <f t="array" ref="T12:U12">O10:P10</f>
        <v>-0.34351217746734619</v>
      </c>
      <c r="U12" s="11">
        <v>-0.14700889587402344</v>
      </c>
      <c r="W12"/>
      <c r="AD12" s="64"/>
      <c r="AE12" s="59"/>
      <c r="AF12" s="11">
        <f t="array" ref="AF12:AG12">AA10:AB10</f>
        <v>0.18635654449462891</v>
      </c>
      <c r="AG12" s="11">
        <v>0.88644695281982422</v>
      </c>
      <c r="AO12" s="64"/>
      <c r="AP12" s="59"/>
      <c r="AQ12" s="11">
        <f t="array" ref="AQ12:AR12">AL10:AM10</f>
        <v>8.8262557983398438E-4</v>
      </c>
      <c r="AR12" s="11">
        <v>-2.3032426834106445E-3</v>
      </c>
      <c r="AZ12" s="64"/>
      <c r="BA12" s="59"/>
      <c r="BB12" s="11">
        <f t="array" ref="BB12:BC12">AW10:AX10</f>
        <v>-0.91039624165200417</v>
      </c>
      <c r="BC12" s="11">
        <v>-0.41373745683211421</v>
      </c>
      <c r="BK12" s="64"/>
      <c r="BL12" s="59"/>
      <c r="BM12" s="11">
        <f t="array" ref="BM12:BN12">BH10:BI10</f>
        <v>0.91032980150577958</v>
      </c>
      <c r="BN12" s="11">
        <v>0.12598260675133827</v>
      </c>
      <c r="BV12" s="64"/>
      <c r="BW12" s="59"/>
      <c r="BX12" s="11">
        <f t="array" ref="BX12:BY12">BS10:BT10</f>
        <v>-1.7656848848760769</v>
      </c>
      <c r="BY12" s="11">
        <v>-2.2694183741156353</v>
      </c>
      <c r="CA12" s="64"/>
      <c r="CB12" s="59"/>
      <c r="CC12" s="11">
        <v>0.84276292913496575</v>
      </c>
      <c r="CD12" s="11">
        <v>0.90179118620688326</v>
      </c>
    </row>
    <row r="13" spans="1:82">
      <c r="B13" s="64"/>
      <c r="C13" s="15" t="s">
        <v>51</v>
      </c>
      <c r="D13" s="59" t="s">
        <v>39</v>
      </c>
      <c r="E13" s="59"/>
      <c r="G13" s="64"/>
      <c r="H13" s="59"/>
      <c r="I13" s="1">
        <v>0</v>
      </c>
      <c r="J13" s="1">
        <v>0</v>
      </c>
      <c r="R13" s="64"/>
      <c r="S13" s="15" t="s">
        <v>51</v>
      </c>
      <c r="T13" s="59" t="s">
        <v>39</v>
      </c>
      <c r="U13" s="59"/>
      <c r="W13"/>
      <c r="AD13" s="64"/>
      <c r="AE13" s="15" t="s">
        <v>51</v>
      </c>
      <c r="AF13" s="59" t="s">
        <v>39</v>
      </c>
      <c r="AG13" s="59"/>
      <c r="AO13" s="64"/>
      <c r="AP13" s="15" t="s">
        <v>51</v>
      </c>
      <c r="AQ13" s="59" t="s">
        <v>39</v>
      </c>
      <c r="AR13" s="59"/>
      <c r="AZ13" s="64"/>
      <c r="BA13" s="15" t="s">
        <v>51</v>
      </c>
      <c r="BB13" s="59" t="s">
        <v>39</v>
      </c>
      <c r="BC13" s="59"/>
      <c r="BK13" s="64"/>
      <c r="BL13" s="15" t="s">
        <v>51</v>
      </c>
      <c r="BM13" s="59" t="s">
        <v>39</v>
      </c>
      <c r="BN13" s="59"/>
      <c r="BV13" s="64"/>
      <c r="BW13" s="15" t="s">
        <v>51</v>
      </c>
      <c r="BX13" s="59" t="s">
        <v>39</v>
      </c>
      <c r="BY13" s="59"/>
      <c r="CA13" s="64"/>
      <c r="CB13" s="15" t="s">
        <v>51</v>
      </c>
      <c r="CC13" s="59" t="s">
        <v>39</v>
      </c>
      <c r="CD13" s="59"/>
    </row>
    <row r="14" spans="1:82">
      <c r="B14" s="64"/>
      <c r="C14" s="59" t="s">
        <v>38</v>
      </c>
      <c r="D14" s="14">
        <v>0</v>
      </c>
      <c r="E14" s="14">
        <v>0</v>
      </c>
      <c r="R14" s="64"/>
      <c r="S14" s="59" t="s">
        <v>38</v>
      </c>
      <c r="T14" s="14">
        <f t="array" ref="T14:U14">M11:N11</f>
        <v>3.5403251647949219E-2</v>
      </c>
      <c r="U14" s="14">
        <v>0.13054609298706055</v>
      </c>
      <c r="W14"/>
      <c r="AD14" s="64"/>
      <c r="AE14" s="59" t="s">
        <v>38</v>
      </c>
      <c r="AF14" s="14">
        <f t="array" ref="AF14:AG14">Y11:Z11</f>
        <v>-0.25834894180297852</v>
      </c>
      <c r="AG14" s="14">
        <v>-0.22900962829589844</v>
      </c>
      <c r="AO14" s="64"/>
      <c r="AP14" s="59" t="s">
        <v>38</v>
      </c>
      <c r="AQ14" s="14">
        <f t="array" ref="AQ14:AR14">AJ11:AK11</f>
        <v>-8.4407329559326172E-2</v>
      </c>
      <c r="AR14" s="14">
        <v>-5.9992790222167969E-2</v>
      </c>
      <c r="AZ14" s="64"/>
      <c r="BA14" s="59" t="s">
        <v>38</v>
      </c>
      <c r="BB14" s="14">
        <f t="array" ref="BB14:BC14">AU11:AV11</f>
        <v>0.68951145927690871</v>
      </c>
      <c r="BC14" s="14">
        <v>0.72427477349817171</v>
      </c>
      <c r="BK14" s="64"/>
      <c r="BL14" s="59" t="s">
        <v>38</v>
      </c>
      <c r="BM14" s="14">
        <f t="array" ref="BM14:BN14">BF11:BG11</f>
        <v>-0.68031145562310047</v>
      </c>
      <c r="BN14" s="14">
        <v>-2.5391719485179495E-4</v>
      </c>
      <c r="BV14" s="64"/>
      <c r="BW14" s="59" t="s">
        <v>38</v>
      </c>
      <c r="BX14" s="14">
        <f t="array" ref="BX14:BY14">BQ11:BR11</f>
        <v>-2.4935287786862581</v>
      </c>
      <c r="BY14" s="14">
        <v>-2.5960348873075607</v>
      </c>
      <c r="CA14" s="64"/>
      <c r="CB14" s="59" t="s">
        <v>38</v>
      </c>
      <c r="CC14" s="14">
        <f t="array" ref="CC14:CD15">EXP(-EXP(BX14:BY15))</f>
        <v>0.92070287022571373</v>
      </c>
      <c r="CD14" s="14">
        <v>0.92814373998665756</v>
      </c>
    </row>
    <row r="15" spans="1:82">
      <c r="B15" s="64"/>
      <c r="C15" s="59"/>
      <c r="D15" s="14">
        <v>0</v>
      </c>
      <c r="E15" s="14">
        <v>0</v>
      </c>
      <c r="R15" s="64"/>
      <c r="S15" s="59"/>
      <c r="T15" s="14">
        <f t="array" ref="T15:U15">O11:P11</f>
        <v>-0.2386777400970459</v>
      </c>
      <c r="U15" s="14">
        <v>-1.3460159301757813E-2</v>
      </c>
      <c r="W15"/>
      <c r="AD15" s="64"/>
      <c r="AE15" s="59"/>
      <c r="AF15" s="14">
        <f t="array" ref="AF15:AG15">AA11:AB11</f>
        <v>0.33194065093994141</v>
      </c>
      <c r="AG15" s="14">
        <v>0.39356613159179688</v>
      </c>
      <c r="AO15" s="64"/>
      <c r="AP15" s="59"/>
      <c r="AQ15" s="14">
        <f t="array" ref="AQ15:AR15">AL11:AM11</f>
        <v>0.13933610916137695</v>
      </c>
      <c r="AR15" s="14">
        <v>1.0602951049804688E-2</v>
      </c>
      <c r="AZ15" s="64"/>
      <c r="BA15" s="59"/>
      <c r="BB15" s="14">
        <f t="array" ref="BB15:BC15">AW11:AX11</f>
        <v>-0.99364519946450969</v>
      </c>
      <c r="BC15" s="14">
        <v>-0.1125576189386342</v>
      </c>
      <c r="BK15" s="64"/>
      <c r="BL15" s="59"/>
      <c r="BM15" s="14">
        <f t="array" ref="BM15:BN15">BH11:BI11</f>
        <v>0.65122408485106043</v>
      </c>
      <c r="BN15" s="14">
        <v>2.7059587309966596E-5</v>
      </c>
      <c r="BV15" s="64"/>
      <c r="BW15" s="59"/>
      <c r="BX15" s="14">
        <f t="array" ref="BX15:BY15">BS11:BT11</f>
        <v>-1.7886474971961002</v>
      </c>
      <c r="BY15" s="14">
        <v>-2.3515853665277948</v>
      </c>
      <c r="CA15" s="64"/>
      <c r="CB15" s="59"/>
      <c r="CC15" s="14">
        <v>0.84604211732700652</v>
      </c>
      <c r="CD15" s="14">
        <v>0.90917463374592511</v>
      </c>
    </row>
    <row r="16" spans="1:82">
      <c r="W16"/>
      <c r="X16"/>
      <c r="Y16"/>
      <c r="Z16"/>
    </row>
    <row r="17" spans="2:30">
      <c r="W17"/>
      <c r="X17"/>
      <c r="Y17"/>
      <c r="Z17"/>
    </row>
    <row r="18" spans="2:30">
      <c r="K18"/>
      <c r="L18" s="67" t="s">
        <v>42</v>
      </c>
      <c r="M18" s="67"/>
      <c r="N18" s="67"/>
      <c r="O18" s="67"/>
      <c r="Q18" s="67" t="s">
        <v>42</v>
      </c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2:30">
      <c r="K19"/>
      <c r="L19" s="69" t="s">
        <v>53</v>
      </c>
      <c r="M19" s="17" t="s">
        <v>52</v>
      </c>
      <c r="N19" s="59" t="s">
        <v>39</v>
      </c>
      <c r="O19" s="59"/>
      <c r="Q19" s="65" t="s">
        <v>54</v>
      </c>
      <c r="R19" s="18" t="s">
        <v>52</v>
      </c>
      <c r="S19" s="62" t="s">
        <v>39</v>
      </c>
      <c r="T19" s="62"/>
      <c r="U19"/>
      <c r="V19" s="68" t="s">
        <v>55</v>
      </c>
      <c r="W19" s="19" t="s">
        <v>52</v>
      </c>
      <c r="X19" s="62" t="s">
        <v>39</v>
      </c>
      <c r="Y19" s="62"/>
      <c r="Z19"/>
      <c r="AA19" s="70" t="s">
        <v>56</v>
      </c>
      <c r="AB19" s="19" t="s">
        <v>52</v>
      </c>
      <c r="AC19" s="62" t="s">
        <v>39</v>
      </c>
      <c r="AD19" s="62"/>
    </row>
    <row r="20" spans="2:30">
      <c r="L20" s="69"/>
      <c r="M20" s="59" t="s">
        <v>39</v>
      </c>
      <c r="N20" s="5">
        <f t="array" ref="N20:O20">CC8:CD8</f>
        <v>0.93681055120016898</v>
      </c>
      <c r="O20" s="5">
        <v>0.96660701533141991</v>
      </c>
      <c r="Q20" s="66"/>
      <c r="R20" s="58" t="s">
        <v>39</v>
      </c>
      <c r="S20" s="4">
        <f t="array" ref="S20:T21">I9:J10*N20:O21</f>
        <v>0</v>
      </c>
      <c r="T20" s="4">
        <v>0</v>
      </c>
      <c r="U20"/>
      <c r="V20" s="69"/>
      <c r="W20" s="59" t="s">
        <v>39</v>
      </c>
      <c r="X20" s="1">
        <f t="array" ref="X20:Y21">MMULT(MMULT(I9:J10,TRANSPOSE(BB8:BC8)),BM8:BN8)</f>
        <v>0</v>
      </c>
      <c r="Y20" s="1">
        <v>0</v>
      </c>
      <c r="Z20"/>
      <c r="AA20" s="71"/>
      <c r="AB20" s="59" t="s">
        <v>39</v>
      </c>
      <c r="AC20" s="1">
        <f t="array" ref="AC20:AD21">MMULT(TRANSPOSE(AQ8:AR8),AF8:AG8)</f>
        <v>3.0498910091409925E-3</v>
      </c>
      <c r="AD20" s="1">
        <v>-3.2051382464487688E-2</v>
      </c>
    </row>
    <row r="21" spans="2:30">
      <c r="L21" s="69"/>
      <c r="M21" s="59"/>
      <c r="N21" s="1">
        <f t="array" ref="N21:O21">N20:O20</f>
        <v>0.93681055120016898</v>
      </c>
      <c r="O21" s="1">
        <v>0.96660701533141991</v>
      </c>
      <c r="Q21" s="66"/>
      <c r="R21" s="58"/>
      <c r="S21" s="4">
        <v>0</v>
      </c>
      <c r="T21" s="4">
        <v>0</v>
      </c>
      <c r="U21"/>
      <c r="V21" s="69"/>
      <c r="W21" s="59"/>
      <c r="X21" s="1">
        <v>0</v>
      </c>
      <c r="Y21" s="1">
        <v>0</v>
      </c>
      <c r="Z21"/>
      <c r="AA21" s="71"/>
      <c r="AB21" s="59"/>
      <c r="AC21" s="1">
        <v>-5.2634720668720547E-4</v>
      </c>
      <c r="AD21" s="1">
        <v>5.5313962302534492E-3</v>
      </c>
    </row>
    <row r="22" spans="2:30">
      <c r="L22" s="69"/>
      <c r="M22" s="17" t="s">
        <v>50</v>
      </c>
      <c r="N22" s="59" t="s">
        <v>39</v>
      </c>
      <c r="O22" s="59"/>
      <c r="Q22" s="66"/>
      <c r="R22" s="17" t="s">
        <v>50</v>
      </c>
      <c r="S22" s="59" t="s">
        <v>39</v>
      </c>
      <c r="T22" s="59"/>
      <c r="U22"/>
      <c r="V22" s="69"/>
      <c r="W22" s="13" t="s">
        <v>50</v>
      </c>
      <c r="X22" s="59" t="s">
        <v>39</v>
      </c>
      <c r="Y22" s="59"/>
      <c r="Z22"/>
      <c r="AA22" s="71"/>
      <c r="AB22" s="13" t="s">
        <v>50</v>
      </c>
      <c r="AC22" s="59" t="s">
        <v>39</v>
      </c>
      <c r="AD22" s="59"/>
    </row>
    <row r="23" spans="2:30">
      <c r="L23" s="69"/>
      <c r="M23" s="59" t="s">
        <v>39</v>
      </c>
      <c r="N23" s="5">
        <f t="array" ref="N23:O23">CC9:CD9</f>
        <v>0.87302571062736189</v>
      </c>
      <c r="O23" s="5">
        <v>0.92296951074501765</v>
      </c>
      <c r="Q23" s="66"/>
      <c r="R23" s="58" t="s">
        <v>39</v>
      </c>
      <c r="S23" s="4">
        <f t="array" ref="S23:T24">I12:J13*N23:O24</f>
        <v>0</v>
      </c>
      <c r="T23" s="4">
        <v>0</v>
      </c>
      <c r="U23"/>
      <c r="V23" s="69"/>
      <c r="W23" s="59" t="s">
        <v>39</v>
      </c>
      <c r="X23" s="1">
        <f t="array" ref="X23:Y24">MMULT(MMULT(I12:J13,TRANSPOSE(BB9:BC9)),BM9:BN9)</f>
        <v>0</v>
      </c>
      <c r="Y23" s="1">
        <v>0</v>
      </c>
      <c r="Z23"/>
      <c r="AA23" s="71"/>
      <c r="AB23" s="59" t="s">
        <v>39</v>
      </c>
      <c r="AC23" s="1">
        <f t="array" ref="AC23:AD24">MMULT(TRANSPOSE(AQ9:AR9),AF9:AG9)</f>
        <v>-5.5995157636061776E-3</v>
      </c>
      <c r="AD23" s="1">
        <v>-5.0439968750197295E-2</v>
      </c>
    </row>
    <row r="24" spans="2:30">
      <c r="L24" s="69"/>
      <c r="M24" s="59"/>
      <c r="N24" s="1">
        <f t="array" ref="N24:O24">N23:O23</f>
        <v>0.87302571062736189</v>
      </c>
      <c r="O24" s="1">
        <v>0.92296951074501765</v>
      </c>
      <c r="Q24" s="66"/>
      <c r="R24" s="58"/>
      <c r="S24" s="4">
        <v>0</v>
      </c>
      <c r="T24" s="4">
        <v>0</v>
      </c>
      <c r="U24"/>
      <c r="V24" s="69"/>
      <c r="W24" s="59"/>
      <c r="X24" s="1">
        <v>0</v>
      </c>
      <c r="Y24" s="1">
        <v>0</v>
      </c>
      <c r="Z24"/>
      <c r="AA24" s="71"/>
      <c r="AB24" s="59"/>
      <c r="AC24" s="1">
        <v>-2.8925296926445299E-3</v>
      </c>
      <c r="AD24" s="1">
        <v>-2.6055665072732381E-2</v>
      </c>
    </row>
    <row r="26" spans="2:30">
      <c r="B26" s="72" t="s">
        <v>36</v>
      </c>
      <c r="C26" s="15" t="s">
        <v>42</v>
      </c>
      <c r="D26" s="59" t="s">
        <v>39</v>
      </c>
      <c r="E26" s="59"/>
      <c r="G26" s="64" t="s">
        <v>41</v>
      </c>
      <c r="H26" s="13" t="s">
        <v>52</v>
      </c>
      <c r="I26" s="59" t="s">
        <v>39</v>
      </c>
      <c r="J26" s="59"/>
    </row>
    <row r="27" spans="2:30">
      <c r="B27" s="73"/>
      <c r="C27" s="59" t="s">
        <v>38</v>
      </c>
      <c r="D27" s="5">
        <f t="array" ref="D27:E27">TRANSPOSE(MMULT(I27:J28,TRANSPOSE(T8:U8)))</f>
        <v>-6.033060353250303E-3</v>
      </c>
      <c r="E27" s="5">
        <v>1.0411796536962162E-3</v>
      </c>
      <c r="G27" s="64"/>
      <c r="H27" s="59" t="s">
        <v>39</v>
      </c>
      <c r="I27" s="1">
        <f t="array" ref="I27:J28">S20:T21+X20:Y21+AC20:AD21</f>
        <v>3.0498910091409925E-3</v>
      </c>
      <c r="J27" s="1">
        <v>-3.2051382464487688E-2</v>
      </c>
    </row>
    <row r="28" spans="2:30">
      <c r="B28" s="74"/>
      <c r="C28" s="59"/>
      <c r="D28" s="5">
        <f t="array" ref="D28:E28">TRANSPOSE(MMULT(I30:J31,TRANSPOSE(T9:U9)))</f>
        <v>1.8053614993234025E-2</v>
      </c>
      <c r="E28" s="5">
        <v>9.3259166742430937E-3</v>
      </c>
      <c r="G28" s="64"/>
      <c r="H28" s="59"/>
      <c r="I28" s="1">
        <v>-5.2634720668720547E-4</v>
      </c>
      <c r="J28" s="1">
        <v>5.5313962302534492E-3</v>
      </c>
      <c r="M28"/>
      <c r="N28"/>
      <c r="O28"/>
      <c r="P28"/>
    </row>
    <row r="29" spans="2:30">
      <c r="G29" s="64"/>
      <c r="H29" s="13" t="s">
        <v>50</v>
      </c>
      <c r="I29" s="59" t="s">
        <v>39</v>
      </c>
      <c r="J29" s="59"/>
      <c r="K29"/>
      <c r="L29"/>
      <c r="M29"/>
      <c r="N29"/>
      <c r="O29"/>
      <c r="P29"/>
    </row>
    <row r="30" spans="2:30">
      <c r="G30" s="64"/>
      <c r="H30" s="59" t="s">
        <v>39</v>
      </c>
      <c r="I30" s="1">
        <f t="array" ref="I30:J31">S23:T24+X23:Y24+AC23:AD24</f>
        <v>-5.5995157636061776E-3</v>
      </c>
      <c r="J30" s="1">
        <v>-5.0439968750197295E-2</v>
      </c>
      <c r="L30" s="67" t="s">
        <v>43</v>
      </c>
      <c r="M30" s="67"/>
      <c r="N30" s="67"/>
      <c r="O30" s="67"/>
      <c r="Q30" s="67" t="s">
        <v>43</v>
      </c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2:30">
      <c r="G31" s="64"/>
      <c r="H31" s="59"/>
      <c r="I31" s="1">
        <v>-2.8925296926445299E-3</v>
      </c>
      <c r="J31" s="1">
        <v>-2.6055665072732381E-2</v>
      </c>
      <c r="L31" s="69" t="s">
        <v>53</v>
      </c>
      <c r="M31" s="17" t="s">
        <v>52</v>
      </c>
      <c r="N31" s="59" t="s">
        <v>39</v>
      </c>
      <c r="O31" s="59"/>
      <c r="Q31" s="65" t="s">
        <v>54</v>
      </c>
      <c r="R31" s="18" t="s">
        <v>52</v>
      </c>
      <c r="S31" s="62" t="s">
        <v>39</v>
      </c>
      <c r="T31" s="62"/>
      <c r="U31"/>
      <c r="V31" s="68" t="s">
        <v>55</v>
      </c>
      <c r="W31" s="19" t="s">
        <v>52</v>
      </c>
      <c r="X31" s="62" t="s">
        <v>39</v>
      </c>
      <c r="Y31" s="62"/>
      <c r="Z31"/>
      <c r="AA31" s="70" t="s">
        <v>56</v>
      </c>
      <c r="AB31" s="19" t="s">
        <v>52</v>
      </c>
      <c r="AC31" s="62" t="s">
        <v>39</v>
      </c>
      <c r="AD31" s="62"/>
    </row>
    <row r="32" spans="2:30">
      <c r="L32" s="69"/>
      <c r="M32" s="59" t="s">
        <v>39</v>
      </c>
      <c r="N32" s="5">
        <f t="array" ref="N32:O33">CC11:CD11</f>
        <v>0.92559171592756517</v>
      </c>
      <c r="O32" s="5">
        <v>0.94251580381979194</v>
      </c>
      <c r="Q32" s="66"/>
      <c r="R32" s="58" t="s">
        <v>39</v>
      </c>
      <c r="S32" s="4">
        <f t="array" ref="S32:T33">I27:J28*N32:O33</f>
        <v>2.8229538525428644E-3</v>
      </c>
      <c r="T32" s="4">
        <v>-3.0208934507052199E-2</v>
      </c>
      <c r="U32"/>
      <c r="V32" s="69"/>
      <c r="W32" s="59" t="s">
        <v>39</v>
      </c>
      <c r="X32" s="1">
        <f t="array" ref="X32:Y33">MMULT(MMULT(I27:J28,TRANSPOSE(BB11:BC11)),BM11:BN11)</f>
        <v>-1.2540711239806828E-2</v>
      </c>
      <c r="Y32" s="1">
        <v>1.5237276329050777E-4</v>
      </c>
      <c r="Z32"/>
      <c r="AA32" s="71"/>
      <c r="AB32" s="59" t="s">
        <v>39</v>
      </c>
      <c r="AC32" s="1">
        <f t="array" ref="AC32:AD33">MMULT(TRANSPOSE(AQ11:AR11),AF11:AG11)</f>
        <v>2.7163069919424743E-3</v>
      </c>
      <c r="AD32" s="1">
        <v>-4.9852643078338588E-3</v>
      </c>
    </row>
    <row r="33" spans="2:38">
      <c r="L33" s="69"/>
      <c r="M33" s="59"/>
      <c r="N33" s="1">
        <v>0.92559171592756517</v>
      </c>
      <c r="O33" s="1">
        <v>0.94251580381979194</v>
      </c>
      <c r="Q33" s="66"/>
      <c r="R33" s="58"/>
      <c r="S33" s="4">
        <v>-4.8718261421129132E-4</v>
      </c>
      <c r="T33" s="4">
        <v>5.2134283642030965E-3</v>
      </c>
      <c r="U33"/>
      <c r="V33" s="69"/>
      <c r="W33" s="59"/>
      <c r="X33" s="1">
        <v>2.1642636773444193E-3</v>
      </c>
      <c r="Y33" s="1">
        <v>-2.6296342424301347E-5</v>
      </c>
      <c r="Z33"/>
      <c r="AA33" s="71"/>
      <c r="AB33" s="59"/>
      <c r="AC33" s="1">
        <v>-3.7486893645564123E-3</v>
      </c>
      <c r="AD33" s="1">
        <v>6.880005590574001E-3</v>
      </c>
    </row>
    <row r="34" spans="2:38">
      <c r="L34" s="69"/>
      <c r="M34" s="17" t="s">
        <v>50</v>
      </c>
      <c r="N34" s="59" t="s">
        <v>39</v>
      </c>
      <c r="O34" s="59"/>
      <c r="Q34" s="66"/>
      <c r="R34" s="17" t="s">
        <v>50</v>
      </c>
      <c r="S34" s="59" t="s">
        <v>39</v>
      </c>
      <c r="T34" s="59"/>
      <c r="U34"/>
      <c r="V34" s="69"/>
      <c r="W34" s="13" t="s">
        <v>50</v>
      </c>
      <c r="X34" s="59" t="s">
        <v>39</v>
      </c>
      <c r="Y34" s="59"/>
      <c r="Z34"/>
      <c r="AA34" s="71"/>
      <c r="AB34" s="13" t="s">
        <v>50</v>
      </c>
      <c r="AC34" s="59" t="s">
        <v>39</v>
      </c>
      <c r="AD34" s="59"/>
    </row>
    <row r="35" spans="2:38">
      <c r="L35" s="69"/>
      <c r="M35" s="59" t="s">
        <v>39</v>
      </c>
      <c r="N35" s="5">
        <f t="array" ref="N35:O35">CC12:CD12</f>
        <v>0.84276292913496575</v>
      </c>
      <c r="O35" s="5">
        <v>0.90179118620688326</v>
      </c>
      <c r="Q35" s="66"/>
      <c r="R35" s="58" t="s">
        <v>39</v>
      </c>
      <c r="S35" s="4">
        <f t="array" ref="S35:T36">I30:J31*N35:O36</f>
        <v>-4.7190643066741568E-3</v>
      </c>
      <c r="T35" s="4">
        <v>-4.5486319251478544E-2</v>
      </c>
      <c r="U35"/>
      <c r="V35" s="69"/>
      <c r="W35" s="59" t="s">
        <v>39</v>
      </c>
      <c r="X35" s="1">
        <f t="array" ref="X35:Y36">MMULT(MMULT(I30:J31,TRANSPOSE(BB12:BC12)),BM12:BN12)</f>
        <v>2.3638244925675594E-2</v>
      </c>
      <c r="Y35" s="1">
        <v>3.2713503499910397E-3</v>
      </c>
      <c r="Z35"/>
      <c r="AA35" s="71"/>
      <c r="AB35" s="59" t="s">
        <v>39</v>
      </c>
      <c r="AC35" s="1">
        <f t="array" ref="AC35:AD36">MMULT(TRANSPOSE(AQ12:AR12),AF12:AG12)</f>
        <v>1.6448305314042955E-4</v>
      </c>
      <c r="AD35" s="1">
        <v>7.8240075572466594E-4</v>
      </c>
    </row>
    <row r="36" spans="2:38">
      <c r="I36"/>
      <c r="J36"/>
      <c r="K36"/>
      <c r="L36" s="69"/>
      <c r="M36" s="59"/>
      <c r="N36" s="1">
        <f t="array" ref="N36:O36">N35:O35</f>
        <v>0.84276292913496575</v>
      </c>
      <c r="O36" s="1">
        <v>0.90179118620688326</v>
      </c>
      <c r="Q36" s="66"/>
      <c r="R36" s="58"/>
      <c r="S36" s="4">
        <v>-2.437716796382966E-3</v>
      </c>
      <c r="T36" s="4">
        <v>-2.3496769113348592E-2</v>
      </c>
      <c r="U36"/>
      <c r="V36" s="69"/>
      <c r="W36" s="59"/>
      <c r="X36" s="1">
        <v>1.2210756825423486E-2</v>
      </c>
      <c r="Y36" s="1">
        <v>1.6898743430446509E-3</v>
      </c>
      <c r="Z36"/>
      <c r="AA36" s="71"/>
      <c r="AB36" s="59"/>
      <c r="AC36" s="1">
        <v>-4.2922434761294426E-4</v>
      </c>
      <c r="AD36" s="1">
        <v>-2.0417024583139209E-3</v>
      </c>
    </row>
    <row r="37" spans="2:38">
      <c r="B37" s="72" t="s">
        <v>36</v>
      </c>
      <c r="C37" s="15" t="s">
        <v>43</v>
      </c>
      <c r="D37" s="59" t="s">
        <v>39</v>
      </c>
      <c r="E37" s="59"/>
      <c r="G37" s="64" t="s">
        <v>41</v>
      </c>
      <c r="H37" s="13" t="s">
        <v>52</v>
      </c>
      <c r="I37" s="59" t="s">
        <v>39</v>
      </c>
      <c r="J37" s="59"/>
      <c r="K37"/>
      <c r="Q37"/>
    </row>
    <row r="38" spans="2:38">
      <c r="B38" s="73"/>
      <c r="C38" s="59" t="s">
        <v>38</v>
      </c>
      <c r="D38" s="11">
        <f t="array" ref="D38:E38">TRANSPOSE(MMULT(I38:J39,TRANSPOSE(T11:U11)))</f>
        <v>-1.8556506994611387E-3</v>
      </c>
      <c r="E38" s="11">
        <v>6.2960118306393546E-4</v>
      </c>
      <c r="G38" s="64"/>
      <c r="H38" s="59" t="s">
        <v>39</v>
      </c>
      <c r="I38" s="1">
        <f t="array" ref="I38:J39">S32:T33+X32:Y33+AC32:AD33</f>
        <v>-7.0014503953214902E-3</v>
      </c>
      <c r="J38" s="1">
        <v>-3.5041826051595545E-2</v>
      </c>
      <c r="Q38"/>
    </row>
    <row r="39" spans="2:38">
      <c r="B39" s="74"/>
      <c r="C39" s="59"/>
      <c r="D39" s="11">
        <f t="array" ref="D39:E39">TRANSPOSE(MMULT(I41:J42,TRANSPOSE(T12:U12)))</f>
        <v>-4.6451476573811622E-4</v>
      </c>
      <c r="E39" s="11">
        <v>2.9624147614268521E-4</v>
      </c>
      <c r="G39" s="64"/>
      <c r="H39" s="59"/>
      <c r="I39" s="1">
        <v>-2.0716083014232843E-3</v>
      </c>
      <c r="J39" s="1">
        <v>1.2067137612352796E-2</v>
      </c>
      <c r="L39"/>
      <c r="Q39"/>
    </row>
    <row r="40" spans="2:38">
      <c r="G40" s="64"/>
      <c r="H40" s="13" t="s">
        <v>50</v>
      </c>
      <c r="I40" s="59" t="s">
        <v>39</v>
      </c>
      <c r="J40" s="59"/>
      <c r="L40"/>
      <c r="Q40"/>
    </row>
    <row r="41" spans="2:38">
      <c r="G41" s="64"/>
      <c r="H41" s="59" t="s">
        <v>39</v>
      </c>
      <c r="I41" s="1">
        <f t="array" ref="I41:J42">S35:T36+X35:Y36+AC35:AD36</f>
        <v>1.9083663672141867E-2</v>
      </c>
      <c r="J41" s="1">
        <v>-4.1432568145762835E-2</v>
      </c>
    </row>
    <row r="42" spans="2:38">
      <c r="G42" s="64"/>
      <c r="H42" s="59"/>
      <c r="I42" s="1">
        <v>9.3438156814275759E-3</v>
      </c>
      <c r="J42" s="1">
        <v>-2.384859722861786E-2</v>
      </c>
      <c r="K42"/>
      <c r="L42"/>
      <c r="M42"/>
      <c r="N42"/>
      <c r="O42"/>
      <c r="P42"/>
      <c r="Q42"/>
      <c r="R42"/>
      <c r="W42"/>
      <c r="X42"/>
    </row>
    <row r="43" spans="2:38">
      <c r="L43" s="67" t="s">
        <v>51</v>
      </c>
      <c r="M43" s="67"/>
      <c r="N43" s="67"/>
      <c r="O43" s="67"/>
      <c r="Q43" s="67" t="s">
        <v>51</v>
      </c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/>
      <c r="AF43"/>
      <c r="AG43"/>
      <c r="AH43"/>
      <c r="AI43"/>
      <c r="AJ43"/>
      <c r="AK43"/>
      <c r="AL43"/>
    </row>
    <row r="44" spans="2:38">
      <c r="L44" s="69" t="s">
        <v>53</v>
      </c>
      <c r="M44" s="17" t="s">
        <v>52</v>
      </c>
      <c r="N44" s="59" t="s">
        <v>39</v>
      </c>
      <c r="O44" s="59"/>
      <c r="Q44" s="65" t="s">
        <v>54</v>
      </c>
      <c r="R44" s="18" t="s">
        <v>52</v>
      </c>
      <c r="S44" s="62" t="s">
        <v>39</v>
      </c>
      <c r="T44" s="62"/>
      <c r="U44"/>
      <c r="V44" s="68" t="s">
        <v>55</v>
      </c>
      <c r="W44" s="19" t="s">
        <v>52</v>
      </c>
      <c r="X44" s="62" t="s">
        <v>39</v>
      </c>
      <c r="Y44" s="62"/>
      <c r="Z44"/>
      <c r="AA44" s="70" t="s">
        <v>56</v>
      </c>
      <c r="AB44" s="19" t="s">
        <v>52</v>
      </c>
      <c r="AC44" s="62" t="s">
        <v>39</v>
      </c>
      <c r="AD44" s="62"/>
      <c r="AJ44"/>
      <c r="AK44"/>
      <c r="AL44"/>
    </row>
    <row r="45" spans="2:38">
      <c r="L45" s="69"/>
      <c r="M45" s="59" t="s">
        <v>39</v>
      </c>
      <c r="N45" s="5">
        <f t="array" ref="N45:O46">CC14:CD14</f>
        <v>0.92070287022571373</v>
      </c>
      <c r="O45" s="5">
        <v>0.92814373998665756</v>
      </c>
      <c r="Q45" s="66"/>
      <c r="R45" s="58" t="s">
        <v>39</v>
      </c>
      <c r="S45" s="4">
        <f t="array" ref="S45:T46">I38:J39*N45:O46</f>
        <v>-6.4462554747154541E-3</v>
      </c>
      <c r="T45" s="4">
        <v>-3.2523851487489777E-2</v>
      </c>
      <c r="U45"/>
      <c r="V45" s="69"/>
      <c r="W45" s="59" t="s">
        <v>39</v>
      </c>
      <c r="X45" s="1">
        <f t="array" ref="X45:Y46">MMULT(MMULT(I38:J39,TRANSPOSE(BB14:BC14)),BM14:BN14)</f>
        <v>2.0550502108720309E-2</v>
      </c>
      <c r="Y45" s="1">
        <v>7.6702013542647921E-6</v>
      </c>
      <c r="Z45"/>
      <c r="AA45" s="71"/>
      <c r="AB45" s="59" t="s">
        <v>39</v>
      </c>
      <c r="AC45" s="1">
        <f t="array" ref="AC45:AD46">MMULT(TRANSPOSE(AQ14:AR14),AF14:AG14)</f>
        <v>2.1806544272067185E-2</v>
      </c>
      <c r="AD45" s="1">
        <v>1.9330091167830687E-2</v>
      </c>
      <c r="AJ45"/>
      <c r="AK45"/>
      <c r="AL45"/>
    </row>
    <row r="46" spans="2:38">
      <c r="B46" s="72" t="s">
        <v>36</v>
      </c>
      <c r="C46" s="15" t="s">
        <v>51</v>
      </c>
      <c r="D46" s="59" t="s">
        <v>39</v>
      </c>
      <c r="E46" s="59"/>
      <c r="G46" s="64" t="s">
        <v>41</v>
      </c>
      <c r="H46" s="13" t="s">
        <v>52</v>
      </c>
      <c r="I46" s="59" t="s">
        <v>39</v>
      </c>
      <c r="J46" s="59"/>
      <c r="L46" s="69"/>
      <c r="M46" s="59"/>
      <c r="N46" s="1">
        <v>0.92070287022571373</v>
      </c>
      <c r="O46" s="1">
        <v>0.92814373998665756</v>
      </c>
      <c r="Q46" s="66"/>
      <c r="R46" s="58"/>
      <c r="S46" s="4">
        <v>-1.9073357091038334E-3</v>
      </c>
      <c r="T46" s="4">
        <v>1.1200038234462788E-2</v>
      </c>
      <c r="U46"/>
      <c r="V46" s="69"/>
      <c r="W46" s="59"/>
      <c r="X46" s="1">
        <v>-4.9741146904277063E-3</v>
      </c>
      <c r="Y46" s="1">
        <v>-1.8565220953213378E-6</v>
      </c>
      <c r="Z46"/>
      <c r="AA46" s="71"/>
      <c r="AB46" s="59"/>
      <c r="AC46" s="1">
        <v>1.5499073869705171E-2</v>
      </c>
      <c r="AD46" s="1">
        <v>1.3738926589212497E-2</v>
      </c>
      <c r="AJ46"/>
      <c r="AK46"/>
      <c r="AL46"/>
    </row>
    <row r="47" spans="2:38">
      <c r="B47" s="73"/>
      <c r="C47" s="59" t="s">
        <v>38</v>
      </c>
      <c r="D47" s="14">
        <f t="array" ref="D47:E47">TRANSPOSE(MMULT(I47:J48,TRANSPOSE(T14:U14)))</f>
        <v>-4.5003377939542674E-4</v>
      </c>
      <c r="E47" s="14">
        <v>3.5605339514882877E-3</v>
      </c>
      <c r="G47" s="64"/>
      <c r="H47" s="59" t="s">
        <v>39</v>
      </c>
      <c r="I47" s="1">
        <f t="array" ref="I47:J48">S45:T46+X45:Y46+AC45:AD46</f>
        <v>3.5910790906072042E-2</v>
      </c>
      <c r="J47" s="1">
        <v>-1.3186090118304822E-2</v>
      </c>
      <c r="L47" s="69"/>
      <c r="M47" s="17" t="s">
        <v>50</v>
      </c>
      <c r="N47" s="59" t="s">
        <v>39</v>
      </c>
      <c r="O47" s="59"/>
      <c r="Q47" s="66"/>
      <c r="R47" s="17" t="s">
        <v>50</v>
      </c>
      <c r="S47" s="59" t="s">
        <v>39</v>
      </c>
      <c r="T47" s="59"/>
      <c r="U47"/>
      <c r="V47" s="69"/>
      <c r="W47" s="13" t="s">
        <v>50</v>
      </c>
      <c r="X47" s="59" t="s">
        <v>39</v>
      </c>
      <c r="Y47" s="59"/>
      <c r="Z47"/>
      <c r="AA47" s="71"/>
      <c r="AB47" s="13" t="s">
        <v>50</v>
      </c>
      <c r="AC47" s="59" t="s">
        <v>39</v>
      </c>
      <c r="AD47" s="59"/>
      <c r="AJ47"/>
      <c r="AK47"/>
      <c r="AL47"/>
    </row>
    <row r="48" spans="2:38">
      <c r="B48" s="74"/>
      <c r="C48" s="59"/>
      <c r="D48" s="14">
        <f t="array" ref="D48:E48">TRANSPOSE(MMULT(I50:J51,TRANSPOSE(T15:U15)))</f>
        <v>-1.3230819753623606E-2</v>
      </c>
      <c r="E48" s="14">
        <v>-1.625709777029779E-3</v>
      </c>
      <c r="G48" s="64"/>
      <c r="H48" s="59"/>
      <c r="I48" s="1">
        <v>8.6176234701736305E-3</v>
      </c>
      <c r="J48" s="1">
        <v>2.4937108301579962E-2</v>
      </c>
      <c r="L48" s="69"/>
      <c r="M48" s="59" t="s">
        <v>39</v>
      </c>
      <c r="N48" s="5">
        <f t="array" ref="N48:O48">CC14:CD14</f>
        <v>0.92070287022571373</v>
      </c>
      <c r="O48" s="5">
        <v>0.92814373998665756</v>
      </c>
      <c r="Q48" s="66"/>
      <c r="R48" s="58" t="s">
        <v>39</v>
      </c>
      <c r="S48" s="4">
        <f t="array" ref="S48:T49">I41:J42*N48:O49</f>
        <v>1.7570383917363201E-2</v>
      </c>
      <c r="T48" s="4">
        <v>-3.8455378756060372E-2</v>
      </c>
      <c r="U48"/>
      <c r="V48" s="69"/>
      <c r="W48" s="59" t="s">
        <v>39</v>
      </c>
      <c r="X48" s="1">
        <f t="array" ref="X48:Y49">MMULT(MMULT(I41:J42,TRANSPOSE(BB15:BC15)),BM15:BN15)</f>
        <v>-9.3117487192789384E-3</v>
      </c>
      <c r="Y48" s="1">
        <v>-3.869206980196776E-7</v>
      </c>
      <c r="Z48"/>
      <c r="AA48" s="71"/>
      <c r="AB48" s="59" t="s">
        <v>39</v>
      </c>
      <c r="AC48" s="1">
        <f t="array" ref="AC48:AD49">MMULT(TRANSPOSE(AQ15:AR15),AF15:AG15)</f>
        <v>4.6251318774466199E-2</v>
      </c>
      <c r="AD48" s="1">
        <v>5.4837973473695456E-2</v>
      </c>
      <c r="AJ48"/>
      <c r="AK48"/>
      <c r="AL48"/>
    </row>
    <row r="49" spans="2:30">
      <c r="G49" s="64"/>
      <c r="H49" s="13" t="s">
        <v>50</v>
      </c>
      <c r="I49" s="59" t="s">
        <v>39</v>
      </c>
      <c r="J49" s="59"/>
      <c r="L49" s="69"/>
      <c r="M49" s="59"/>
      <c r="N49" s="1">
        <f t="array" ref="N49:O49">N48:O48</f>
        <v>0.92070287022571373</v>
      </c>
      <c r="O49" s="1">
        <v>0.92814373998665756</v>
      </c>
      <c r="Q49" s="66"/>
      <c r="R49" s="58"/>
      <c r="S49" s="4">
        <v>8.6028779167504031E-3</v>
      </c>
      <c r="T49" s="4">
        <v>-2.2134926225204816E-2</v>
      </c>
      <c r="U49"/>
      <c r="V49" s="69"/>
      <c r="W49" s="59"/>
      <c r="X49" s="1">
        <v>-4.2981416582125575E-3</v>
      </c>
      <c r="Y49" s="1">
        <v>-1.785958814738974E-7</v>
      </c>
      <c r="Z49"/>
      <c r="AA49" s="71"/>
      <c r="AB49" s="59"/>
      <c r="AC49" s="1">
        <v>3.5195504733565031E-3</v>
      </c>
      <c r="AD49" s="1">
        <v>4.1729624281288125E-3</v>
      </c>
    </row>
    <row r="50" spans="2:30">
      <c r="G50" s="64"/>
      <c r="H50" s="59" t="s">
        <v>39</v>
      </c>
      <c r="I50" s="1">
        <f t="array" ref="I50:J51">S48:T49+X48:Y49+AC48:AD49</f>
        <v>5.4509953972550464E-2</v>
      </c>
      <c r="J50" s="1">
        <v>1.6382207796937061E-2</v>
      </c>
    </row>
    <row r="51" spans="2:30">
      <c r="G51" s="64"/>
      <c r="H51" s="59"/>
      <c r="I51" s="1">
        <v>7.8242867318943487E-3</v>
      </c>
      <c r="J51" s="1">
        <v>-1.7962142392957476E-2</v>
      </c>
    </row>
    <row r="52" spans="2:30">
      <c r="S52"/>
      <c r="T52"/>
      <c r="U52"/>
      <c r="V52"/>
      <c r="W52"/>
      <c r="X52"/>
      <c r="Y52"/>
    </row>
    <row r="53" spans="2:30">
      <c r="S53"/>
      <c r="T53"/>
      <c r="U53"/>
      <c r="V53"/>
      <c r="W53"/>
      <c r="X53"/>
      <c r="Y53"/>
      <c r="Z53"/>
      <c r="AA53"/>
      <c r="AB53"/>
      <c r="AC53"/>
    </row>
    <row r="54" spans="2:30">
      <c r="S54"/>
      <c r="T54"/>
      <c r="U54"/>
      <c r="V54"/>
      <c r="W54"/>
      <c r="X54"/>
      <c r="Y54"/>
      <c r="Z54"/>
      <c r="AA54"/>
      <c r="AB54"/>
      <c r="AC54"/>
    </row>
    <row r="55" spans="2:30">
      <c r="B55" s="64" t="s">
        <v>36</v>
      </c>
      <c r="C55" s="15" t="s">
        <v>42</v>
      </c>
      <c r="D55" s="59" t="s">
        <v>39</v>
      </c>
      <c r="E55" s="59"/>
      <c r="S55"/>
      <c r="T55"/>
      <c r="U55"/>
      <c r="V55"/>
      <c r="W55"/>
      <c r="X55"/>
      <c r="Y55"/>
      <c r="Z55"/>
      <c r="AA55"/>
      <c r="AB55"/>
      <c r="AC55"/>
    </row>
    <row r="56" spans="2:30">
      <c r="B56" s="64"/>
      <c r="C56" s="59" t="s">
        <v>38</v>
      </c>
      <c r="D56" s="5">
        <f t="array" ref="D56:E57">D27:E28</f>
        <v>-6.033060353250303E-3</v>
      </c>
      <c r="E56" s="5">
        <v>1.0411796536962162E-3</v>
      </c>
      <c r="S56"/>
      <c r="T56"/>
      <c r="U56"/>
      <c r="V56"/>
      <c r="W56"/>
      <c r="X56"/>
      <c r="Y56"/>
      <c r="Z56"/>
      <c r="AA56"/>
      <c r="AB56"/>
      <c r="AC56"/>
    </row>
    <row r="57" spans="2:30">
      <c r="B57" s="64"/>
      <c r="C57" s="59"/>
      <c r="D57" s="5">
        <v>1.8053614993234025E-2</v>
      </c>
      <c r="E57" s="5">
        <v>9.3259166742430937E-3</v>
      </c>
      <c r="X57"/>
      <c r="Y57"/>
    </row>
    <row r="58" spans="2:30">
      <c r="B58" s="64"/>
      <c r="C58" s="15" t="s">
        <v>43</v>
      </c>
      <c r="D58" s="59" t="s">
        <v>39</v>
      </c>
      <c r="E58" s="59"/>
    </row>
    <row r="59" spans="2:30">
      <c r="B59" s="64"/>
      <c r="C59" s="59" t="s">
        <v>38</v>
      </c>
      <c r="D59" s="11">
        <f t="array" ref="D59:E60">D38:E39</f>
        <v>-1.8556506994611387E-3</v>
      </c>
      <c r="E59" s="11">
        <v>6.2960118306393546E-4</v>
      </c>
    </row>
    <row r="60" spans="2:30">
      <c r="B60" s="64"/>
      <c r="C60" s="59"/>
      <c r="D60" s="11">
        <v>-4.6451476573811622E-4</v>
      </c>
      <c r="E60" s="11">
        <v>2.9624147614268521E-4</v>
      </c>
    </row>
    <row r="61" spans="2:30">
      <c r="B61" s="64"/>
      <c r="C61" s="15" t="s">
        <v>51</v>
      </c>
      <c r="D61" s="59" t="s">
        <v>39</v>
      </c>
      <c r="E61" s="59"/>
    </row>
    <row r="62" spans="2:30">
      <c r="B62" s="64"/>
      <c r="C62" s="59" t="s">
        <v>38</v>
      </c>
      <c r="D62" s="14">
        <f t="array" ref="D62:E63">D47:E48</f>
        <v>-4.5003377939542674E-4</v>
      </c>
      <c r="E62" s="14">
        <v>3.5605339514882877E-3</v>
      </c>
    </row>
    <row r="63" spans="2:30">
      <c r="B63" s="64"/>
      <c r="C63" s="59"/>
      <c r="D63" s="14">
        <v>-1.3230819753623606E-2</v>
      </c>
      <c r="E63" s="14">
        <v>-1.625709777029779E-3</v>
      </c>
    </row>
    <row r="67" spans="2:6">
      <c r="D67" s="3" t="s">
        <v>44</v>
      </c>
    </row>
    <row r="70" spans="2:6">
      <c r="B70" s="16" t="s">
        <v>36</v>
      </c>
      <c r="C70" s="56" t="s">
        <v>18</v>
      </c>
      <c r="D70" s="57"/>
      <c r="E70" s="57"/>
      <c r="F70" s="58"/>
    </row>
    <row r="71" spans="2:6">
      <c r="B71" s="60" t="s">
        <v>23</v>
      </c>
      <c r="C71" s="5">
        <f t="array" ref="C71:D71">D56:E56</f>
        <v>-6.033060353250303E-3</v>
      </c>
      <c r="D71" s="5">
        <v>1.0411796536962162E-3</v>
      </c>
      <c r="E71" s="5">
        <f t="array" ref="E71:F71">D57:E57</f>
        <v>1.8053614993234025E-2</v>
      </c>
      <c r="F71" s="5">
        <v>9.3259166742430937E-3</v>
      </c>
    </row>
    <row r="72" spans="2:6">
      <c r="B72" s="61"/>
      <c r="C72" s="11">
        <f t="array" ref="C72:D72">D59:E59</f>
        <v>-1.8556506994611387E-3</v>
      </c>
      <c r="D72" s="11">
        <v>6.2960118306393546E-4</v>
      </c>
      <c r="E72" s="11">
        <f t="array" ref="E72:F72">D60:E60</f>
        <v>-4.6451476573811622E-4</v>
      </c>
      <c r="F72" s="11">
        <v>2.9624147614268521E-4</v>
      </c>
    </row>
    <row r="73" spans="2:6">
      <c r="B73" s="62"/>
      <c r="C73" s="14">
        <f t="array" ref="C73:D73">D62:E62</f>
        <v>-4.5003377939542674E-4</v>
      </c>
      <c r="D73" s="14">
        <v>3.5605339514882877E-3</v>
      </c>
      <c r="E73" s="14">
        <f t="array" ref="E73:F73">D63:E63</f>
        <v>-1.3230819753623606E-2</v>
      </c>
      <c r="F73" s="14">
        <v>-1.625709777029779E-3</v>
      </c>
    </row>
    <row r="74" spans="2:6">
      <c r="B74"/>
      <c r="C74"/>
      <c r="D74"/>
      <c r="E74"/>
    </row>
    <row r="75" spans="2:6">
      <c r="B75"/>
      <c r="C75"/>
      <c r="D75"/>
      <c r="E75"/>
    </row>
    <row r="76" spans="2:6">
      <c r="B76"/>
      <c r="C76"/>
      <c r="D76"/>
      <c r="E76"/>
    </row>
    <row r="77" spans="2:6">
      <c r="B77"/>
      <c r="C77"/>
      <c r="D77"/>
      <c r="E77"/>
    </row>
    <row r="78" spans="2:6">
      <c r="B78"/>
      <c r="C78"/>
      <c r="D78"/>
      <c r="E78"/>
    </row>
  </sheetData>
  <mergeCells count="172">
    <mergeCell ref="L43:O43"/>
    <mergeCell ref="Q43:AD43"/>
    <mergeCell ref="L44:L49"/>
    <mergeCell ref="N44:O44"/>
    <mergeCell ref="Q44:Q49"/>
    <mergeCell ref="S44:T44"/>
    <mergeCell ref="V44:V49"/>
    <mergeCell ref="X44:Y44"/>
    <mergeCell ref="M48:M49"/>
    <mergeCell ref="R48:R49"/>
    <mergeCell ref="W48:W49"/>
    <mergeCell ref="AB48:AB49"/>
    <mergeCell ref="AA44:AA49"/>
    <mergeCell ref="AC44:AD44"/>
    <mergeCell ref="M45:M46"/>
    <mergeCell ref="R45:R46"/>
    <mergeCell ref="W45:W46"/>
    <mergeCell ref="AB45:AB46"/>
    <mergeCell ref="N47:O47"/>
    <mergeCell ref="S47:T47"/>
    <mergeCell ref="X47:Y47"/>
    <mergeCell ref="AC47:AD47"/>
    <mergeCell ref="B46:B48"/>
    <mergeCell ref="D46:E46"/>
    <mergeCell ref="G46:G51"/>
    <mergeCell ref="I46:J46"/>
    <mergeCell ref="C47:C48"/>
    <mergeCell ref="H47:H48"/>
    <mergeCell ref="G37:G42"/>
    <mergeCell ref="I37:J37"/>
    <mergeCell ref="C38:C39"/>
    <mergeCell ref="H38:H39"/>
    <mergeCell ref="I40:J40"/>
    <mergeCell ref="H41:H42"/>
    <mergeCell ref="I49:J49"/>
    <mergeCell ref="H50:H51"/>
    <mergeCell ref="R32:R33"/>
    <mergeCell ref="W32:W33"/>
    <mergeCell ref="AB32:AB33"/>
    <mergeCell ref="N34:O34"/>
    <mergeCell ref="S34:T34"/>
    <mergeCell ref="X34:Y34"/>
    <mergeCell ref="N31:O31"/>
    <mergeCell ref="Q31:Q36"/>
    <mergeCell ref="S31:T31"/>
    <mergeCell ref="V31:V36"/>
    <mergeCell ref="X31:Y31"/>
    <mergeCell ref="AA31:AA36"/>
    <mergeCell ref="R35:R36"/>
    <mergeCell ref="W35:W36"/>
    <mergeCell ref="AB35:AB36"/>
    <mergeCell ref="M20:M21"/>
    <mergeCell ref="D26:E26"/>
    <mergeCell ref="C27:C28"/>
    <mergeCell ref="B26:B28"/>
    <mergeCell ref="B37:B39"/>
    <mergeCell ref="D37:E37"/>
    <mergeCell ref="G26:G31"/>
    <mergeCell ref="I26:J26"/>
    <mergeCell ref="H27:H28"/>
    <mergeCell ref="I29:J29"/>
    <mergeCell ref="H30:H31"/>
    <mergeCell ref="M32:M33"/>
    <mergeCell ref="M35:M36"/>
    <mergeCell ref="L31:L36"/>
    <mergeCell ref="I8:J8"/>
    <mergeCell ref="H9:H10"/>
    <mergeCell ref="S19:T19"/>
    <mergeCell ref="R20:R21"/>
    <mergeCell ref="R23:R24"/>
    <mergeCell ref="Q19:Q24"/>
    <mergeCell ref="S22:T22"/>
    <mergeCell ref="Q30:AD30"/>
    <mergeCell ref="H12:H13"/>
    <mergeCell ref="N22:O22"/>
    <mergeCell ref="L30:O30"/>
    <mergeCell ref="I11:J11"/>
    <mergeCell ref="W23:W24"/>
    <mergeCell ref="V19:V24"/>
    <mergeCell ref="AA19:AA24"/>
    <mergeCell ref="AC19:AD19"/>
    <mergeCell ref="AB20:AB21"/>
    <mergeCell ref="AC22:AD22"/>
    <mergeCell ref="AB23:AB24"/>
    <mergeCell ref="Q18:AD18"/>
    <mergeCell ref="L19:L24"/>
    <mergeCell ref="N19:O19"/>
    <mergeCell ref="L18:O18"/>
    <mergeCell ref="M23:M24"/>
    <mergeCell ref="AC34:AD34"/>
    <mergeCell ref="B7:B15"/>
    <mergeCell ref="D7:E7"/>
    <mergeCell ref="C8:C9"/>
    <mergeCell ref="D10:E10"/>
    <mergeCell ref="C11:C12"/>
    <mergeCell ref="D13:E13"/>
    <mergeCell ref="C14:C15"/>
    <mergeCell ref="X9:X11"/>
    <mergeCell ref="T13:U13"/>
    <mergeCell ref="S14:S15"/>
    <mergeCell ref="AD7:AD15"/>
    <mergeCell ref="Y8:AB8"/>
    <mergeCell ref="R7:R15"/>
    <mergeCell ref="T7:U7"/>
    <mergeCell ref="M8:P8"/>
    <mergeCell ref="S8:S9"/>
    <mergeCell ref="L9:L11"/>
    <mergeCell ref="T10:U10"/>
    <mergeCell ref="S11:S12"/>
    <mergeCell ref="X19:Y19"/>
    <mergeCell ref="W20:W21"/>
    <mergeCell ref="X22:Y22"/>
    <mergeCell ref="G8:G13"/>
    <mergeCell ref="CA7:CA15"/>
    <mergeCell ref="CC7:CD7"/>
    <mergeCell ref="CB8:CB9"/>
    <mergeCell ref="CC10:CD10"/>
    <mergeCell ref="CB11:CB12"/>
    <mergeCell ref="CC13:CD13"/>
    <mergeCell ref="CB14:CB15"/>
    <mergeCell ref="BX7:BY7"/>
    <mergeCell ref="AC31:AD31"/>
    <mergeCell ref="BQ8:BT8"/>
    <mergeCell ref="BW8:BW9"/>
    <mergeCell ref="BX10:BY10"/>
    <mergeCell ref="BW11:BW12"/>
    <mergeCell ref="BP9:BP11"/>
    <mergeCell ref="BV7:BV15"/>
    <mergeCell ref="BX13:BY13"/>
    <mergeCell ref="BK7:BK15"/>
    <mergeCell ref="BM7:BN7"/>
    <mergeCell ref="BW14:BW15"/>
    <mergeCell ref="BF8:BI8"/>
    <mergeCell ref="BL8:BL9"/>
    <mergeCell ref="BE9:BE11"/>
    <mergeCell ref="BM10:BN10"/>
    <mergeCell ref="BL11:BL12"/>
    <mergeCell ref="BM13:BN13"/>
    <mergeCell ref="BL14:BL15"/>
    <mergeCell ref="AU8:AX8"/>
    <mergeCell ref="BA8:BA9"/>
    <mergeCell ref="AT9:AT11"/>
    <mergeCell ref="BB10:BC10"/>
    <mergeCell ref="BA11:BA12"/>
    <mergeCell ref="BB13:BC13"/>
    <mergeCell ref="AQ10:AR10"/>
    <mergeCell ref="AP11:AP12"/>
    <mergeCell ref="AQ13:AR13"/>
    <mergeCell ref="AP14:AP15"/>
    <mergeCell ref="AZ7:AZ15"/>
    <mergeCell ref="BB7:BC7"/>
    <mergeCell ref="BA14:BA15"/>
    <mergeCell ref="AF10:AG10"/>
    <mergeCell ref="AE11:AE12"/>
    <mergeCell ref="AF13:AG13"/>
    <mergeCell ref="AE14:AE15"/>
    <mergeCell ref="AO7:AO15"/>
    <mergeCell ref="AQ7:AR7"/>
    <mergeCell ref="AJ8:AM8"/>
    <mergeCell ref="AP8:AP9"/>
    <mergeCell ref="AI9:AI11"/>
    <mergeCell ref="AF7:AG7"/>
    <mergeCell ref="AE8:AE9"/>
    <mergeCell ref="C70:F70"/>
    <mergeCell ref="B71:B73"/>
    <mergeCell ref="B55:B63"/>
    <mergeCell ref="D55:E55"/>
    <mergeCell ref="C56:C57"/>
    <mergeCell ref="D58:E58"/>
    <mergeCell ref="C59:C60"/>
    <mergeCell ref="D61:E61"/>
    <mergeCell ref="C62:C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4D05-F580-4555-B4F5-D842E449B5A5}">
  <dimension ref="A1:AT127"/>
  <sheetViews>
    <sheetView topLeftCell="A57" zoomScale="115" zoomScaleNormal="115" workbookViewId="0">
      <selection activeCell="G79" sqref="G79"/>
    </sheetView>
  </sheetViews>
  <sheetFormatPr defaultRowHeight="15"/>
  <cols>
    <col min="1" max="1" width="18.28515625" style="43" bestFit="1" customWidth="1"/>
    <col min="5" max="8" width="3.5703125" customWidth="1"/>
    <col min="10" max="10" width="3.5703125" bestFit="1" customWidth="1"/>
    <col min="11" max="14" width="5.5703125" customWidth="1"/>
    <col min="16" max="16" width="10.85546875" customWidth="1"/>
    <col min="17" max="20" width="8.5703125" customWidth="1"/>
    <col min="21" max="21" width="14.140625" bestFit="1" customWidth="1"/>
    <col min="22" max="22" width="8.42578125" bestFit="1" customWidth="1"/>
    <col min="23" max="23" width="45" bestFit="1" customWidth="1"/>
    <col min="24" max="27" width="13.5703125" bestFit="1" customWidth="1"/>
    <col min="30" max="30" width="9.140625" customWidth="1"/>
    <col min="32" max="32" width="32.140625" bestFit="1" customWidth="1"/>
  </cols>
  <sheetData>
    <row r="1" spans="1:26">
      <c r="A1" s="16" t="s">
        <v>23</v>
      </c>
      <c r="B1" s="1">
        <v>3</v>
      </c>
    </row>
    <row r="2" spans="1:26">
      <c r="A2" s="16" t="s">
        <v>18</v>
      </c>
      <c r="B2" s="1">
        <v>4</v>
      </c>
      <c r="D2" s="16" t="s">
        <v>83</v>
      </c>
      <c r="E2" s="80" t="s">
        <v>11</v>
      </c>
      <c r="F2" s="80"/>
      <c r="G2" s="80"/>
      <c r="H2" s="80"/>
      <c r="I2" s="3"/>
      <c r="J2" s="16" t="s">
        <v>8</v>
      </c>
      <c r="K2" s="59" t="s">
        <v>11</v>
      </c>
      <c r="L2" s="59"/>
      <c r="M2" s="59"/>
      <c r="N2" s="59"/>
    </row>
    <row r="3" spans="1:26">
      <c r="A3" s="16" t="s">
        <v>38</v>
      </c>
      <c r="B3" s="1">
        <v>2</v>
      </c>
      <c r="D3" s="59" t="s">
        <v>12</v>
      </c>
      <c r="E3" s="5">
        <f t="array" ref="E3:H3">0</f>
        <v>0</v>
      </c>
      <c r="F3" s="5">
        <v>0</v>
      </c>
      <c r="G3" s="5">
        <v>0</v>
      </c>
      <c r="H3" s="5">
        <v>0</v>
      </c>
      <c r="I3" s="3" t="s">
        <v>82</v>
      </c>
      <c r="J3" s="59" t="s">
        <v>12</v>
      </c>
      <c r="K3" s="5">
        <v>1</v>
      </c>
      <c r="L3" s="5">
        <v>2</v>
      </c>
      <c r="M3" s="5">
        <v>3</v>
      </c>
      <c r="N3" s="5">
        <v>4</v>
      </c>
    </row>
    <row r="4" spans="1:26">
      <c r="A4" s="16" t="s">
        <v>39</v>
      </c>
      <c r="B4" s="1">
        <v>2</v>
      </c>
      <c r="D4" s="59"/>
      <c r="E4" s="11">
        <f t="array" ref="E4:H5">K3:N4</f>
        <v>1</v>
      </c>
      <c r="F4" s="11">
        <v>2</v>
      </c>
      <c r="G4" s="11">
        <v>3</v>
      </c>
      <c r="H4" s="11">
        <v>4</v>
      </c>
      <c r="I4" s="3"/>
      <c r="J4" s="59"/>
      <c r="K4" s="11">
        <v>7</v>
      </c>
      <c r="L4" s="11">
        <v>5</v>
      </c>
      <c r="M4" s="11">
        <v>6</v>
      </c>
      <c r="N4" s="11">
        <v>8</v>
      </c>
    </row>
    <row r="5" spans="1:26">
      <c r="A5" s="16" t="s">
        <v>119</v>
      </c>
      <c r="B5" s="1">
        <v>4</v>
      </c>
      <c r="D5" s="59"/>
      <c r="E5" s="14">
        <v>7</v>
      </c>
      <c r="F5" s="14">
        <v>5</v>
      </c>
      <c r="G5" s="14">
        <v>6</v>
      </c>
      <c r="H5" s="14">
        <v>8</v>
      </c>
      <c r="I5" s="3"/>
      <c r="J5" s="59"/>
      <c r="K5" s="14">
        <v>11</v>
      </c>
      <c r="L5" s="14">
        <v>12</v>
      </c>
      <c r="M5" s="14">
        <v>9</v>
      </c>
      <c r="N5" s="14">
        <v>10</v>
      </c>
    </row>
    <row r="6" spans="1:26">
      <c r="A6" s="16" t="s">
        <v>120</v>
      </c>
      <c r="B6" s="1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16" t="s">
        <v>88</v>
      </c>
      <c r="B7" s="1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16" t="s">
        <v>79</v>
      </c>
      <c r="B8" s="1">
        <v>4</v>
      </c>
      <c r="D8" s="3"/>
      <c r="E8" s="3"/>
      <c r="F8" s="3"/>
      <c r="G8" s="3"/>
      <c r="H8" s="3"/>
      <c r="I8" s="3"/>
      <c r="J8" s="27" t="s">
        <v>13</v>
      </c>
      <c r="K8" s="59" t="s">
        <v>11</v>
      </c>
      <c r="L8" s="59"/>
      <c r="M8" s="59"/>
      <c r="N8" s="59"/>
    </row>
    <row r="9" spans="1:26">
      <c r="D9" s="3"/>
      <c r="E9" s="3"/>
      <c r="F9" s="3"/>
      <c r="G9" s="3"/>
      <c r="H9" s="3"/>
      <c r="I9" s="3"/>
      <c r="J9" s="59" t="s">
        <v>12</v>
      </c>
      <c r="K9" s="7">
        <f t="array" ref="K9:N11">E3:H5-K3:N5</f>
        <v>-1</v>
      </c>
      <c r="L9" s="8">
        <v>-2</v>
      </c>
      <c r="M9" s="8">
        <v>-3</v>
      </c>
      <c r="N9" s="8">
        <v>-4</v>
      </c>
    </row>
    <row r="10" spans="1:26">
      <c r="D10" s="3"/>
      <c r="E10" s="3"/>
      <c r="F10" s="3"/>
      <c r="G10" s="3"/>
      <c r="H10" s="3"/>
      <c r="I10" s="3"/>
      <c r="J10" s="59"/>
      <c r="K10" s="32">
        <v>-6</v>
      </c>
      <c r="L10" s="11">
        <v>-3</v>
      </c>
      <c r="M10" s="11">
        <v>-3</v>
      </c>
      <c r="N10" s="11">
        <v>-4</v>
      </c>
    </row>
    <row r="11" spans="1:26">
      <c r="D11" s="3"/>
      <c r="E11" s="3"/>
      <c r="F11" s="3"/>
      <c r="G11" s="3"/>
      <c r="H11" s="3"/>
      <c r="I11" s="3"/>
      <c r="J11" s="59"/>
      <c r="K11" s="33">
        <v>-4</v>
      </c>
      <c r="L11" s="14">
        <v>-7</v>
      </c>
      <c r="M11" s="14">
        <v>-3</v>
      </c>
      <c r="N11" s="14">
        <v>-2</v>
      </c>
    </row>
    <row r="12" spans="1:26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26">
      <c r="J14" s="27" t="s">
        <v>25</v>
      </c>
      <c r="K14" s="59" t="s">
        <v>11</v>
      </c>
      <c r="L14" s="59"/>
      <c r="M14" s="59"/>
      <c r="N14" s="59"/>
      <c r="P14" s="16" t="s">
        <v>61</v>
      </c>
      <c r="Q14" s="59" t="s">
        <v>11</v>
      </c>
      <c r="R14" s="59"/>
      <c r="S14" s="59"/>
      <c r="T14" s="59"/>
      <c r="V14" s="27" t="s">
        <v>45</v>
      </c>
      <c r="W14" s="59" t="s">
        <v>11</v>
      </c>
      <c r="X14" s="59"/>
      <c r="Y14" s="59"/>
      <c r="Z14" s="59"/>
    </row>
    <row r="15" spans="1:26">
      <c r="J15" s="59" t="s">
        <v>12</v>
      </c>
      <c r="K15" s="7">
        <f t="array" ref="K15:N17">K3:N5+K9:N11*E17:H17</f>
        <v>-1.515625</v>
      </c>
      <c r="L15" s="8">
        <v>-4.25</v>
      </c>
      <c r="M15" s="8">
        <v>-35.0625</v>
      </c>
      <c r="N15" s="8">
        <v>-11.5625</v>
      </c>
      <c r="P15" s="59" t="s">
        <v>18</v>
      </c>
      <c r="Q15" s="39">
        <v>-1.89208984375E-3</v>
      </c>
      <c r="R15" s="40">
        <v>1.33056640625E-2</v>
      </c>
      <c r="S15" s="40">
        <v>5.14984130859375E-4</v>
      </c>
      <c r="T15" s="41">
        <v>-1.13525390625E-2</v>
      </c>
      <c r="V15" s="59" t="s">
        <v>12</v>
      </c>
      <c r="W15" s="7">
        <f t="array" ref="W15:Z17">MMULT(K15:N17,Q15:T18)</f>
        <v>-4.0618896484375E-2</v>
      </c>
      <c r="X15" s="8">
        <v>0.18436574935913086</v>
      </c>
      <c r="Y15" s="8">
        <v>-0.38968127965927124</v>
      </c>
      <c r="Z15" s="8">
        <v>-0.31466293334960938</v>
      </c>
    </row>
    <row r="16" spans="1:26">
      <c r="D16" s="3"/>
      <c r="E16" s="59" t="s">
        <v>11</v>
      </c>
      <c r="F16" s="59"/>
      <c r="G16" s="59"/>
      <c r="H16" s="59"/>
      <c r="J16" s="59"/>
      <c r="K16" s="32">
        <v>-8.09375</v>
      </c>
      <c r="L16" s="11">
        <v>-4.375</v>
      </c>
      <c r="M16" s="11">
        <v>-32.0625</v>
      </c>
      <c r="N16" s="11">
        <v>-7.5625</v>
      </c>
      <c r="P16" s="59"/>
      <c r="Q16" s="34">
        <v>6.9580078125E-3</v>
      </c>
      <c r="R16" s="3">
        <v>-1.20849609375E-2</v>
      </c>
      <c r="S16" s="3">
        <v>-4.364013671875E-3</v>
      </c>
      <c r="T16" s="35">
        <v>-4.302978515625E-3</v>
      </c>
      <c r="V16" s="59"/>
      <c r="W16" s="32">
        <v>2.1009445190429688E-3</v>
      </c>
      <c r="X16" s="11">
        <v>5.2535533905029297E-2</v>
      </c>
      <c r="Y16" s="11">
        <v>-0.34351217746734619</v>
      </c>
      <c r="Z16" s="11">
        <v>-0.14700889587402344</v>
      </c>
    </row>
    <row r="17" spans="4:46">
      <c r="D17" s="16" t="s">
        <v>31</v>
      </c>
      <c r="E17" s="1">
        <v>2.515625</v>
      </c>
      <c r="F17" s="1">
        <v>3.125</v>
      </c>
      <c r="G17" s="1">
        <v>12.6875</v>
      </c>
      <c r="H17" s="1">
        <v>3.890625</v>
      </c>
      <c r="J17" s="59"/>
      <c r="K17" s="33">
        <v>0.9375</v>
      </c>
      <c r="L17" s="14">
        <v>-9.875</v>
      </c>
      <c r="M17" s="14">
        <v>-29.0625</v>
      </c>
      <c r="N17" s="14">
        <v>2.21875</v>
      </c>
      <c r="P17" s="59"/>
      <c r="Q17" s="34">
        <v>-2.8839111328125E-3</v>
      </c>
      <c r="R17" s="3">
        <v>-7.8582763671875E-4</v>
      </c>
      <c r="S17" s="3">
        <v>1.007080078125E-2</v>
      </c>
      <c r="T17" s="35">
        <v>3.143310546875E-3</v>
      </c>
      <c r="V17" s="59"/>
      <c r="W17" s="33">
        <v>3.5403251647949219E-2</v>
      </c>
      <c r="X17" s="14">
        <v>0.13054609298706055</v>
      </c>
      <c r="Y17" s="14">
        <v>-0.2386777400970459</v>
      </c>
      <c r="Z17" s="14">
        <v>-1.3460159301757813E-2</v>
      </c>
    </row>
    <row r="18" spans="4:46">
      <c r="D18" s="16" t="s">
        <v>32</v>
      </c>
      <c r="E18" s="1">
        <v>2.859375</v>
      </c>
      <c r="F18" s="1">
        <v>3.796875</v>
      </c>
      <c r="G18" s="1">
        <v>4.15625</v>
      </c>
      <c r="H18" s="1">
        <v>3.609375</v>
      </c>
      <c r="P18" s="59"/>
      <c r="Q18" s="36">
        <v>9.94873046875E-3</v>
      </c>
      <c r="R18" s="37">
        <v>-1.08642578125E-2</v>
      </c>
      <c r="S18" s="37">
        <v>4.69970703125E-3</v>
      </c>
      <c r="T18" s="38">
        <v>2.0751953125E-2</v>
      </c>
      <c r="AB18" s="16" t="s">
        <v>90</v>
      </c>
      <c r="AC18" s="59" t="s">
        <v>11</v>
      </c>
      <c r="AD18" s="59"/>
      <c r="AE18" s="59"/>
      <c r="AF18" s="59"/>
      <c r="AH18" s="15" t="s">
        <v>42</v>
      </c>
      <c r="AI18" s="59" t="s">
        <v>39</v>
      </c>
      <c r="AJ18" s="59"/>
      <c r="AL18" s="15" t="s">
        <v>42</v>
      </c>
      <c r="AM18" s="59" t="s">
        <v>39</v>
      </c>
      <c r="AN18" s="59"/>
    </row>
    <row r="19" spans="4:46">
      <c r="D19" s="16" t="s">
        <v>15</v>
      </c>
      <c r="E19" s="1">
        <v>3.703125</v>
      </c>
      <c r="F19" s="1">
        <v>5.84375</v>
      </c>
      <c r="G19" s="1">
        <v>20</v>
      </c>
      <c r="H19" s="1">
        <v>6.09375</v>
      </c>
      <c r="AB19" s="1">
        <v>1</v>
      </c>
      <c r="AC19" s="1">
        <v>0.57030000000000003</v>
      </c>
      <c r="AD19" s="1">
        <v>0.67579999999999996</v>
      </c>
      <c r="AE19" s="1">
        <v>5.4375</v>
      </c>
      <c r="AF19" s="1">
        <v>0.51949999999999996</v>
      </c>
      <c r="AH19" s="59" t="s">
        <v>38</v>
      </c>
      <c r="AI19" s="5">
        <f t="array" ref="AI19:AJ19">AC22:AD22</f>
        <v>3.0853250885009766E-2</v>
      </c>
      <c r="AJ19" s="5">
        <v>-0.38421843032836911</v>
      </c>
      <c r="AL19" s="59" t="s">
        <v>38</v>
      </c>
      <c r="AM19" s="5">
        <f>AI19/SQRT(SUMSQ($AI19:$AJ19))</f>
        <v>8.0043671540408215E-2</v>
      </c>
      <c r="AN19" s="5">
        <f>AJ19/SQRT(SUMSQ($AI19:$AJ19))</f>
        <v>-0.99679135763023707</v>
      </c>
    </row>
    <row r="20" spans="4:46">
      <c r="D20" s="16" t="s">
        <v>33</v>
      </c>
      <c r="E20" s="1">
        <v>1.3671875</v>
      </c>
      <c r="F20" s="1">
        <v>1.265625</v>
      </c>
      <c r="G20" s="1">
        <v>3.84375</v>
      </c>
      <c r="H20" s="1">
        <v>1.34375</v>
      </c>
      <c r="AB20" s="3"/>
      <c r="AC20" s="3"/>
      <c r="AD20" s="3"/>
      <c r="AE20" s="3"/>
      <c r="AF20" s="3"/>
      <c r="AH20" s="59"/>
      <c r="AI20" s="5">
        <f t="array" ref="AI20:AJ20">AE22:AF22</f>
        <v>0.68290257453918457</v>
      </c>
      <c r="AJ20" s="5">
        <v>0.58771851038932799</v>
      </c>
      <c r="AL20" s="59"/>
      <c r="AM20" s="5">
        <f>AI20/SQRT(SUMSQ($AI20:$AJ20))</f>
        <v>0.75795343560351591</v>
      </c>
      <c r="AN20" s="5">
        <f>AJ20/SQRT(SUMSQ($AI20:$AJ20))</f>
        <v>0.6523086611848925</v>
      </c>
    </row>
    <row r="21" spans="4:46">
      <c r="D21" s="16" t="s">
        <v>34</v>
      </c>
      <c r="E21" s="1">
        <v>1.4453125</v>
      </c>
      <c r="F21" s="1">
        <v>2.28125</v>
      </c>
      <c r="G21" s="1">
        <v>4.0625</v>
      </c>
      <c r="H21" s="1">
        <v>2.078125</v>
      </c>
      <c r="J21" s="27" t="s">
        <v>27</v>
      </c>
      <c r="K21" s="59" t="s">
        <v>11</v>
      </c>
      <c r="L21" s="59"/>
      <c r="M21" s="59"/>
      <c r="N21" s="59"/>
      <c r="P21" s="16" t="s">
        <v>17</v>
      </c>
      <c r="Q21" s="59" t="s">
        <v>11</v>
      </c>
      <c r="R21" s="59"/>
      <c r="S21" s="59"/>
      <c r="T21" s="59"/>
      <c r="V21" s="27" t="s">
        <v>20</v>
      </c>
      <c r="W21" s="59" t="s">
        <v>11</v>
      </c>
      <c r="X21" s="59"/>
      <c r="Y21" s="59"/>
      <c r="Z21" s="59"/>
      <c r="AB21" s="27" t="s">
        <v>91</v>
      </c>
      <c r="AC21" s="59" t="s">
        <v>11</v>
      </c>
      <c r="AD21" s="59"/>
      <c r="AE21" s="59"/>
      <c r="AF21" s="59"/>
      <c r="AH21" s="15" t="s">
        <v>43</v>
      </c>
      <c r="AI21" s="59" t="s">
        <v>39</v>
      </c>
      <c r="AJ21" s="59"/>
      <c r="AL21" s="15" t="s">
        <v>43</v>
      </c>
      <c r="AM21" s="59" t="s">
        <v>39</v>
      </c>
      <c r="AN21" s="59"/>
      <c r="AP21" s="27" t="s">
        <v>91</v>
      </c>
      <c r="AQ21" s="59" t="s">
        <v>11</v>
      </c>
      <c r="AR21" s="59"/>
      <c r="AS21" s="59"/>
      <c r="AT21" s="59"/>
    </row>
    <row r="22" spans="4:46">
      <c r="D22" s="16" t="s">
        <v>35</v>
      </c>
      <c r="E22" s="1">
        <v>2.1875</v>
      </c>
      <c r="F22" s="1">
        <v>4.9375</v>
      </c>
      <c r="G22" s="1">
        <v>5.21875</v>
      </c>
      <c r="H22" s="1">
        <v>0.56640625</v>
      </c>
      <c r="J22" s="59" t="s">
        <v>12</v>
      </c>
      <c r="K22" s="7">
        <f t="array" ref="K22:N24">K3:N5+K9:N11*E19:H19</f>
        <v>-2.703125</v>
      </c>
      <c r="L22" s="8">
        <v>-9.6875</v>
      </c>
      <c r="M22" s="8">
        <v>-57</v>
      </c>
      <c r="N22" s="8">
        <v>-20.375</v>
      </c>
      <c r="P22" s="59" t="s">
        <v>18</v>
      </c>
      <c r="Q22" s="39">
        <v>-1.068115234375E-2</v>
      </c>
      <c r="R22" s="40">
        <v>-2.05078125E-2</v>
      </c>
      <c r="S22" s="40">
        <v>-2.3193359375E-3</v>
      </c>
      <c r="T22" s="41">
        <v>6.561279296875E-3</v>
      </c>
      <c r="V22" s="59" t="s">
        <v>12</v>
      </c>
      <c r="W22" s="7">
        <f t="array" ref="W22:Z24">MMULT(K22:N24,Q22:T25)</f>
        <v>5.410003662109375E-2</v>
      </c>
      <c r="X22" s="8">
        <v>-0.56853866577148438</v>
      </c>
      <c r="Y22" s="8">
        <v>0.12559127807617188</v>
      </c>
      <c r="Z22" s="8">
        <v>1.1313157081604004</v>
      </c>
      <c r="AB22" s="59" t="s">
        <v>12</v>
      </c>
      <c r="AC22" s="7">
        <f t="array" ref="AC22:AF22">W22:Z22*AC$19:AF$19</f>
        <v>3.0853250885009766E-2</v>
      </c>
      <c r="AD22" s="8">
        <v>-0.38421843032836911</v>
      </c>
      <c r="AE22" s="8">
        <v>0.68290257453918457</v>
      </c>
      <c r="AF22" s="8">
        <v>0.58771851038932799</v>
      </c>
      <c r="AG22" s="3" t="s">
        <v>44</v>
      </c>
      <c r="AH22" s="59" t="s">
        <v>38</v>
      </c>
      <c r="AI22" s="11">
        <f t="array" ref="AI22:AJ22">AC23:AD23</f>
        <v>7.3548683023452757E-2</v>
      </c>
      <c r="AJ22" s="11">
        <v>-0.15995545425415039</v>
      </c>
      <c r="AK22" s="3" t="s">
        <v>59</v>
      </c>
      <c r="AL22" s="59" t="s">
        <v>38</v>
      </c>
      <c r="AM22" s="11">
        <f>AI22/SQRT(SUMSQ($AI22:$AJ22))</f>
        <v>0.41776108889974056</v>
      </c>
      <c r="AN22" s="11">
        <f>AJ22/SQRT(SUMSQ($AI22:$AJ22))</f>
        <v>-0.90855691764539603</v>
      </c>
      <c r="AO22" s="3" t="s">
        <v>44</v>
      </c>
      <c r="AP22" s="59" t="s">
        <v>12</v>
      </c>
      <c r="AQ22" s="7">
        <f t="array" ref="AQ22:AR22">AM19:AN19</f>
        <v>8.0043671540408215E-2</v>
      </c>
      <c r="AR22" s="8">
        <v>-0.99679135763023707</v>
      </c>
      <c r="AS22" s="8">
        <f t="array" ref="AS22:AT22">AM20:AN20</f>
        <v>0.75795343560351591</v>
      </c>
      <c r="AT22" s="8">
        <v>0.6523086611848925</v>
      </c>
    </row>
    <row r="23" spans="4:46">
      <c r="J23" s="59"/>
      <c r="K23" s="32">
        <v>-15.21875</v>
      </c>
      <c r="L23" s="11">
        <v>-12.53125</v>
      </c>
      <c r="M23" s="11">
        <v>-54</v>
      </c>
      <c r="N23" s="11">
        <v>-16.375</v>
      </c>
      <c r="P23" s="59"/>
      <c r="Q23" s="34">
        <v>3.5552978515625E-3</v>
      </c>
      <c r="R23" s="3">
        <v>-1.025390625E-2</v>
      </c>
      <c r="S23" s="3">
        <v>-4.302978515625E-3</v>
      </c>
      <c r="T23" s="35">
        <v>2.63671875E-2</v>
      </c>
      <c r="V23" s="59"/>
      <c r="W23" s="32">
        <v>0.12896490097045898</v>
      </c>
      <c r="X23" s="11">
        <v>-0.23669052124023438</v>
      </c>
      <c r="Y23" s="11">
        <v>0.18635654449462891</v>
      </c>
      <c r="Z23" s="11">
        <v>0.88644695281982422</v>
      </c>
      <c r="AB23" s="59"/>
      <c r="AC23" s="45">
        <f t="array" ref="AC23:AF23">W23:Z23*AC$19:AF$19</f>
        <v>7.3548683023452757E-2</v>
      </c>
      <c r="AD23" s="46">
        <v>-0.15995545425415039</v>
      </c>
      <c r="AE23" s="46">
        <v>1.0133137106895447</v>
      </c>
      <c r="AF23" s="46">
        <v>0.46050919198989865</v>
      </c>
      <c r="AH23" s="59"/>
      <c r="AI23" s="11">
        <f t="array" ref="AI23:AJ23">AE23:AF23</f>
        <v>1.0133137106895447</v>
      </c>
      <c r="AJ23" s="11">
        <v>0.46050919198989865</v>
      </c>
      <c r="AL23" s="59"/>
      <c r="AM23" s="11">
        <f>AI23/SQRT(SUMSQ($AI23:$AJ23))</f>
        <v>0.91039624165200417</v>
      </c>
      <c r="AN23" s="11">
        <f>AJ23/SQRT(SUMSQ($AI23:$AJ23))</f>
        <v>0.41373745683211421</v>
      </c>
      <c r="AP23" s="59"/>
      <c r="AQ23" s="45">
        <f t="array" ref="AQ23:AR23">AM22:AN22</f>
        <v>0.41776108889974056</v>
      </c>
      <c r="AR23" s="46">
        <v>-0.90855691764539603</v>
      </c>
      <c r="AS23" s="46">
        <f t="array" ref="AS23:AT23">AM23:AN23</f>
        <v>0.91039624165200417</v>
      </c>
      <c r="AT23" s="46">
        <v>0.41373745683211421</v>
      </c>
    </row>
    <row r="24" spans="4:46">
      <c r="J24" s="59"/>
      <c r="K24" s="33">
        <v>-3.8125</v>
      </c>
      <c r="L24" s="14">
        <v>-28.90625</v>
      </c>
      <c r="M24" s="14">
        <v>-51</v>
      </c>
      <c r="N24" s="14">
        <v>-2.1875</v>
      </c>
      <c r="P24" s="59"/>
      <c r="Q24" s="34">
        <v>4.5166015625E-3</v>
      </c>
      <c r="R24" s="3">
        <v>1.171875E-2</v>
      </c>
      <c r="S24" s="3">
        <v>-4.241943359375E-3</v>
      </c>
      <c r="T24" s="35">
        <v>-2.294921875E-2</v>
      </c>
      <c r="V24" s="59"/>
      <c r="W24" s="33">
        <v>-0.25834894180297852</v>
      </c>
      <c r="X24" s="14">
        <v>-0.22900962829589844</v>
      </c>
      <c r="Y24" s="14">
        <v>0.33194065093994141</v>
      </c>
      <c r="Z24" s="14">
        <v>0.39356613159179688</v>
      </c>
      <c r="AB24" s="59"/>
      <c r="AC24" s="47">
        <f t="array" ref="AC24:AF24">W24:Z24*AC$19:AF$19</f>
        <v>-0.14733640151023866</v>
      </c>
      <c r="AD24" s="48">
        <v>-0.15476470680236815</v>
      </c>
      <c r="AE24" s="48">
        <v>1.8049272894859314</v>
      </c>
      <c r="AF24" s="48">
        <v>0.20445760536193847</v>
      </c>
      <c r="AH24" s="15" t="s">
        <v>51</v>
      </c>
      <c r="AI24" s="59" t="s">
        <v>39</v>
      </c>
      <c r="AJ24" s="59"/>
      <c r="AL24" s="15" t="s">
        <v>51</v>
      </c>
      <c r="AM24" s="59" t="s">
        <v>39</v>
      </c>
      <c r="AN24" s="59"/>
      <c r="AP24" s="59"/>
      <c r="AQ24" s="47">
        <f t="array" ref="AQ24:AR24">AM25:AN25</f>
        <v>-0.68951145927690871</v>
      </c>
      <c r="AR24" s="48">
        <v>-0.72427477349817171</v>
      </c>
      <c r="AS24" s="48">
        <f t="array" ref="AS24:AT24">AM26:AN26</f>
        <v>0.99364519946450969</v>
      </c>
      <c r="AT24" s="48">
        <v>0.1125576189386342</v>
      </c>
    </row>
    <row r="25" spans="4:46">
      <c r="P25" s="59"/>
      <c r="Q25" s="36">
        <v>-1.556396484375E-2</v>
      </c>
      <c r="R25" s="37">
        <v>2.716064453125E-3</v>
      </c>
      <c r="S25" s="37">
        <v>8.056640625E-3</v>
      </c>
      <c r="T25" s="38">
        <v>-4.730224609375E-3</v>
      </c>
      <c r="AH25" s="59" t="s">
        <v>38</v>
      </c>
      <c r="AI25" s="14">
        <f t="array" ref="AI25:AJ25">AC24:AD24</f>
        <v>-0.14733640151023866</v>
      </c>
      <c r="AJ25" s="14">
        <v>-0.15476470680236815</v>
      </c>
      <c r="AL25" s="59" t="s">
        <v>38</v>
      </c>
      <c r="AM25" s="14">
        <f>AI25/SQRT(SUMSQ($AI25:$AJ25))</f>
        <v>-0.68951145927690871</v>
      </c>
      <c r="AN25" s="14">
        <f>AJ25/SQRT(SUMSQ($AI25:$AJ25))</f>
        <v>-0.72427477349817171</v>
      </c>
    </row>
    <row r="26" spans="4:46">
      <c r="AH26" s="59"/>
      <c r="AI26" s="14">
        <f t="array" ref="AI26:AJ26">AE24:AF24</f>
        <v>1.8049272894859314</v>
      </c>
      <c r="AJ26" s="14">
        <v>0.20445760536193847</v>
      </c>
      <c r="AL26" s="59"/>
      <c r="AM26" s="14">
        <f>AI26/SQRT(SUMSQ($AI26:$AJ26))</f>
        <v>0.99364519946450969</v>
      </c>
      <c r="AN26" s="14">
        <f>AJ26/SQRT(SUMSQ($AI26:$AJ26))</f>
        <v>0.1125576189386342</v>
      </c>
    </row>
    <row r="28" spans="4:46" ht="14.1" customHeight="1">
      <c r="J28" s="27" t="s">
        <v>28</v>
      </c>
      <c r="K28" s="59" t="s">
        <v>11</v>
      </c>
      <c r="L28" s="59"/>
      <c r="M28" s="59"/>
      <c r="N28" s="59"/>
      <c r="P28" s="16" t="s">
        <v>19</v>
      </c>
      <c r="Q28" s="59" t="s">
        <v>11</v>
      </c>
      <c r="R28" s="59"/>
      <c r="S28" s="59"/>
      <c r="T28" s="59"/>
      <c r="V28" s="27" t="s">
        <v>46</v>
      </c>
      <c r="W28" s="59" t="s">
        <v>11</v>
      </c>
      <c r="X28" s="59"/>
      <c r="Y28" s="59"/>
      <c r="Z28" s="59"/>
      <c r="AL28" s="16" t="s">
        <v>113</v>
      </c>
      <c r="AM28" s="56" t="s">
        <v>11</v>
      </c>
      <c r="AN28" s="57"/>
      <c r="AO28" s="57"/>
      <c r="AP28" s="58"/>
    </row>
    <row r="29" spans="4:46" ht="14.1" customHeight="1">
      <c r="J29" s="59" t="s">
        <v>12</v>
      </c>
      <c r="K29" s="7">
        <f t="array" ref="K29:N31">K3:N5+K9:N11*E20:H20</f>
        <v>-0.3671875</v>
      </c>
      <c r="L29" s="8">
        <v>-0.53125</v>
      </c>
      <c r="M29" s="8">
        <v>-8.53125</v>
      </c>
      <c r="N29" s="8">
        <v>-1.375</v>
      </c>
      <c r="P29" s="59" t="s">
        <v>18</v>
      </c>
      <c r="Q29" s="34">
        <v>-8.72802734375E-3</v>
      </c>
      <c r="R29" s="3">
        <v>-1.007080078125E-3</v>
      </c>
      <c r="S29" s="3">
        <v>1.129150390625E-2</v>
      </c>
      <c r="T29" s="35">
        <v>-1.28936767578125E-3</v>
      </c>
      <c r="V29" s="59" t="s">
        <v>12</v>
      </c>
      <c r="W29" s="7">
        <f t="array" ref="W29:Z31">MMULT(K29:N31,Q29:T32)</f>
        <v>5.6375026702880859E-2</v>
      </c>
      <c r="X29" s="8">
        <v>-9.7291469573974609E-3</v>
      </c>
      <c r="Y29" s="8">
        <v>-4.4585227966308594E-2</v>
      </c>
      <c r="Z29" s="8">
        <v>-2.3031294345855713E-2</v>
      </c>
      <c r="AD29" s="81" t="s">
        <v>112</v>
      </c>
      <c r="AL29" s="1">
        <v>1</v>
      </c>
      <c r="AM29" s="1">
        <v>0.99609999999999999</v>
      </c>
      <c r="AN29" s="1">
        <v>0.99609999999999999</v>
      </c>
      <c r="AO29" s="1">
        <v>1</v>
      </c>
      <c r="AP29" s="1">
        <v>1</v>
      </c>
    </row>
    <row r="30" spans="4:46" ht="14.1" customHeight="1">
      <c r="J30" s="59"/>
      <c r="K30" s="32">
        <v>-1.203125</v>
      </c>
      <c r="L30" s="11">
        <v>1.203125</v>
      </c>
      <c r="M30" s="11">
        <v>-5.53125</v>
      </c>
      <c r="N30" s="11">
        <v>2.625</v>
      </c>
      <c r="P30" s="59"/>
      <c r="Q30" s="34">
        <v>-5.950927734375E-3</v>
      </c>
      <c r="R30" s="3">
        <v>-6.805419921875E-3</v>
      </c>
      <c r="S30" s="3">
        <v>4.5166015625E-3</v>
      </c>
      <c r="T30" s="35">
        <v>2.8839111328125E-3</v>
      </c>
      <c r="V30" s="59"/>
      <c r="W30" s="32">
        <v>2.1062374114990234E-2</v>
      </c>
      <c r="X30" s="11">
        <v>-2.9067516326904297E-2</v>
      </c>
      <c r="Y30" s="11">
        <v>8.8262557983398438E-4</v>
      </c>
      <c r="Z30" s="11">
        <v>-2.3032426834106445E-3</v>
      </c>
      <c r="AD30" s="81"/>
    </row>
    <row r="31" spans="4:46">
      <c r="J31" s="59"/>
      <c r="K31" s="33">
        <v>5.53125</v>
      </c>
      <c r="L31" s="14">
        <v>3.140625</v>
      </c>
      <c r="M31" s="14">
        <v>-2.53125</v>
      </c>
      <c r="N31" s="14">
        <v>7.3125</v>
      </c>
      <c r="P31" s="59"/>
      <c r="Q31" s="34">
        <v>-5.18798828125E-3</v>
      </c>
      <c r="R31" s="3">
        <v>2.2125244140625E-3</v>
      </c>
      <c r="S31" s="3">
        <v>2.9144287109375E-3</v>
      </c>
      <c r="T31" s="35">
        <v>2.25830078125E-3</v>
      </c>
      <c r="V31" s="59"/>
      <c r="W31" s="33">
        <v>-8.4407329559326172E-2</v>
      </c>
      <c r="X31" s="14">
        <v>-5.9992790222167969E-2</v>
      </c>
      <c r="Y31" s="14">
        <v>0.13933610916137695</v>
      </c>
      <c r="Z31" s="14">
        <v>1.0602951049804688E-2</v>
      </c>
      <c r="AD31" s="82">
        <v>0</v>
      </c>
      <c r="AE31" s="89" t="s">
        <v>24</v>
      </c>
      <c r="AF31" s="16" t="s">
        <v>46</v>
      </c>
      <c r="AG31" s="59" t="s">
        <v>11</v>
      </c>
      <c r="AH31" s="59"/>
      <c r="AI31" s="59"/>
      <c r="AJ31" s="59"/>
      <c r="AL31" s="27" t="s">
        <v>20</v>
      </c>
      <c r="AM31" s="59" t="s">
        <v>11</v>
      </c>
      <c r="AN31" s="59"/>
      <c r="AO31" s="59"/>
      <c r="AP31" s="59"/>
    </row>
    <row r="32" spans="4:46" ht="14.1" customHeight="1">
      <c r="P32" s="59"/>
      <c r="Q32" s="36">
        <v>-4.180908203125E-3</v>
      </c>
      <c r="R32" s="37">
        <v>-3.753662109375E-3</v>
      </c>
      <c r="S32" s="37">
        <v>9.58251953125E-3</v>
      </c>
      <c r="T32" s="38">
        <v>1.9683837890625E-3</v>
      </c>
      <c r="AD32" s="82"/>
      <c r="AE32" s="90"/>
      <c r="AF32" s="86" t="s">
        <v>23</v>
      </c>
      <c r="AG32" s="5">
        <f t="array" ref="AG32:AJ34">W29:Z31</f>
        <v>5.6375026702880859E-2</v>
      </c>
      <c r="AH32" s="5">
        <v>-9.7291469573974609E-3</v>
      </c>
      <c r="AI32" s="5">
        <v>-4.4585227966308594E-2</v>
      </c>
      <c r="AJ32" s="5">
        <v>-2.3031294345855713E-2</v>
      </c>
      <c r="AL32" s="59" t="s">
        <v>12</v>
      </c>
      <c r="AM32" s="7">
        <f t="array" ref="AM32:AP34">W22:Z24*(1+(X54:AA56-1)*AM29:AP29)</f>
        <v>5.4048297541107321E-2</v>
      </c>
      <c r="AN32" s="8">
        <v>-2.2184824258331178E-3</v>
      </c>
      <c r="AO32" s="8">
        <v>0.1255912626936713</v>
      </c>
      <c r="AP32" s="8">
        <v>1.0990871512967406</v>
      </c>
    </row>
    <row r="33" spans="10:42" ht="14.1" customHeight="1">
      <c r="AD33" s="82"/>
      <c r="AE33" s="90"/>
      <c r="AF33" s="87"/>
      <c r="AG33" s="11">
        <v>2.1062374114990234E-2</v>
      </c>
      <c r="AH33" s="11">
        <v>-2.9067516326904297E-2</v>
      </c>
      <c r="AI33" s="11">
        <v>8.8262557983398438E-4</v>
      </c>
      <c r="AJ33" s="11">
        <v>-2.3032426834106445E-3</v>
      </c>
      <c r="AL33" s="59"/>
      <c r="AM33" s="32">
        <v>0.12737671257470806</v>
      </c>
      <c r="AN33" s="11">
        <v>-2.2239877030430602E-3</v>
      </c>
      <c r="AO33" s="11">
        <v>0.18634294431099496</v>
      </c>
      <c r="AP33" s="11">
        <v>0.26992213544817656</v>
      </c>
    </row>
    <row r="34" spans="10:42" ht="14.1" customHeight="1">
      <c r="AD34" s="82"/>
      <c r="AE34" s="91"/>
      <c r="AF34" s="88"/>
      <c r="AG34" s="14">
        <v>-8.4407329559326172E-2</v>
      </c>
      <c r="AH34" s="14">
        <v>-5.9992790222167969E-2</v>
      </c>
      <c r="AI34" s="14">
        <v>0.13933610916137695</v>
      </c>
      <c r="AJ34" s="14">
        <v>1.0602951049804688E-2</v>
      </c>
      <c r="AL34" s="59"/>
      <c r="AM34" s="33">
        <v>-0.25491529089989645</v>
      </c>
      <c r="AN34" s="14">
        <v>-9.7311092723940116E-4</v>
      </c>
      <c r="AO34" s="14">
        <v>0.21755023498299458</v>
      </c>
      <c r="AP34" s="14">
        <v>9.4615870524602925E-5</v>
      </c>
    </row>
    <row r="35" spans="10:42" ht="14.1" customHeight="1">
      <c r="J35" s="27" t="s">
        <v>26</v>
      </c>
      <c r="K35" s="59" t="s">
        <v>11</v>
      </c>
      <c r="L35" s="59"/>
      <c r="M35" s="59"/>
      <c r="N35" s="59"/>
      <c r="P35" s="28" t="s">
        <v>65</v>
      </c>
      <c r="Q35" s="59" t="s">
        <v>67</v>
      </c>
      <c r="R35" s="59"/>
      <c r="S35" s="59"/>
      <c r="T35" s="59"/>
      <c r="V35" s="81" t="s">
        <v>40</v>
      </c>
      <c r="W35" s="31" t="s">
        <v>62</v>
      </c>
      <c r="X35" s="59" t="s">
        <v>68</v>
      </c>
      <c r="Y35" s="59"/>
      <c r="Z35" s="59"/>
      <c r="AA35" s="59"/>
      <c r="AD35" s="75" t="s">
        <v>108</v>
      </c>
      <c r="AE35" s="72" t="s">
        <v>46</v>
      </c>
      <c r="AF35" s="16" t="s">
        <v>85</v>
      </c>
      <c r="AG35" s="59" t="s">
        <v>88</v>
      </c>
      <c r="AH35" s="59"/>
      <c r="AI35" s="59"/>
      <c r="AJ35" s="59"/>
    </row>
    <row r="36" spans="10:42" ht="14.1" customHeight="1">
      <c r="J36" s="59" t="s">
        <v>12</v>
      </c>
      <c r="K36" s="7">
        <f t="array" ref="K36:N38">K3:N5+K9:N11*E18:H18</f>
        <v>-1.859375</v>
      </c>
      <c r="L36" s="8">
        <v>-5.59375</v>
      </c>
      <c r="M36" s="8">
        <v>-9.46875</v>
      </c>
      <c r="N36" s="8">
        <v>-10.4375</v>
      </c>
      <c r="P36" s="1">
        <v>1</v>
      </c>
      <c r="Q36" s="1">
        <v>-4.625</v>
      </c>
      <c r="R36" s="1">
        <v>-4.96875</v>
      </c>
      <c r="S36" s="1">
        <v>-4.125</v>
      </c>
      <c r="T36" s="1">
        <v>-4.21875</v>
      </c>
      <c r="V36" s="81"/>
      <c r="W36" s="59" t="s">
        <v>23</v>
      </c>
      <c r="X36" s="22">
        <f t="array" ref="X36:AA38">TANH(MMULT($K$36:$N$38,$Q$38:$T$41))</f>
        <v>0.99999998633082254</v>
      </c>
      <c r="Y36" s="22">
        <v>0.99999939802983606</v>
      </c>
      <c r="Z36" s="22">
        <v>-0.99998927994020026</v>
      </c>
      <c r="AA36" s="22">
        <v>0.92780663542730202</v>
      </c>
      <c r="AD36" s="76"/>
      <c r="AE36" s="73"/>
      <c r="AF36" s="59" t="s">
        <v>12</v>
      </c>
      <c r="AG36" s="5">
        <f t="array" ref="AG36:AJ38">MMULT(K29:N31,AE61:AH64)</f>
        <v>1.19122578125</v>
      </c>
      <c r="AH36" s="5">
        <v>-0.77412421874999993</v>
      </c>
      <c r="AI36" s="5">
        <v>3.4377898437500001</v>
      </c>
      <c r="AJ36" s="5">
        <v>-9.3813281250000047E-2</v>
      </c>
    </row>
    <row r="37" spans="10:42" ht="14.1" customHeight="1">
      <c r="J37" s="59"/>
      <c r="K37" s="32">
        <v>-10.15625</v>
      </c>
      <c r="L37" s="11">
        <v>-6.390625</v>
      </c>
      <c r="M37" s="11">
        <v>-6.46875</v>
      </c>
      <c r="N37" s="11">
        <v>-6.4375</v>
      </c>
      <c r="P37" s="28" t="s">
        <v>66</v>
      </c>
      <c r="Q37" s="59" t="s">
        <v>68</v>
      </c>
      <c r="R37" s="59"/>
      <c r="S37" s="59"/>
      <c r="T37" s="59"/>
      <c r="V37" s="81"/>
      <c r="W37" s="59"/>
      <c r="X37" s="23">
        <v>0.96876666944121426</v>
      </c>
      <c r="Y37" s="23">
        <v>0.99654497749136883</v>
      </c>
      <c r="Z37" s="23">
        <v>0.99724184633640378</v>
      </c>
      <c r="AA37" s="23">
        <v>0.99724487069859091</v>
      </c>
      <c r="AD37" s="76"/>
      <c r="AE37" s="73"/>
      <c r="AF37" s="59"/>
      <c r="AG37" s="11">
        <v>0.12098125000000004</v>
      </c>
      <c r="AH37" s="11">
        <v>-2.3557234375</v>
      </c>
      <c r="AI37" s="11">
        <v>2.6582296875</v>
      </c>
      <c r="AJ37" s="11">
        <v>-0.70759531249999996</v>
      </c>
    </row>
    <row r="38" spans="10:42" ht="14.1" customHeight="1">
      <c r="J38" s="59"/>
      <c r="K38" s="33">
        <v>-0.4375</v>
      </c>
      <c r="L38" s="14">
        <v>-14.578125</v>
      </c>
      <c r="M38" s="14">
        <v>-3.46875</v>
      </c>
      <c r="N38" s="14">
        <v>2.78125</v>
      </c>
      <c r="P38" s="59" t="s">
        <v>67</v>
      </c>
      <c r="Q38" s="1">
        <v>0.80859375</v>
      </c>
      <c r="R38" s="1">
        <v>0.2041015625</v>
      </c>
      <c r="S38" s="1">
        <v>-0.66015625</v>
      </c>
      <c r="T38" s="1">
        <v>0.2109375</v>
      </c>
      <c r="V38" s="81"/>
      <c r="W38" s="59"/>
      <c r="X38" s="25">
        <v>0.999999999999996</v>
      </c>
      <c r="Y38" s="25">
        <v>0.47148504355434157</v>
      </c>
      <c r="Z38" s="25">
        <v>0.99999992621329215</v>
      </c>
      <c r="AA38" s="25">
        <v>1</v>
      </c>
      <c r="AD38" s="76"/>
      <c r="AE38" s="73"/>
      <c r="AF38" s="59"/>
      <c r="AG38" s="14">
        <v>-0.45115781249999998</v>
      </c>
      <c r="AH38" s="14">
        <v>-4.6327875000000001</v>
      </c>
      <c r="AI38" s="14">
        <v>0.50013750000000012</v>
      </c>
      <c r="AJ38" s="14">
        <v>-6.1931249999999882E-2</v>
      </c>
    </row>
    <row r="39" spans="10:42" ht="14.1" customHeight="1">
      <c r="P39" s="59"/>
      <c r="Q39" s="1">
        <v>-1.1484375</v>
      </c>
      <c r="R39" s="1">
        <v>-8.30078125E-2</v>
      </c>
      <c r="S39" s="1">
        <v>-0.337890625</v>
      </c>
      <c r="T39" s="1">
        <v>-1.3828125</v>
      </c>
      <c r="V39" s="81"/>
      <c r="W39" s="31" t="s">
        <v>63</v>
      </c>
      <c r="X39" s="59" t="s">
        <v>67</v>
      </c>
      <c r="Y39" s="59"/>
      <c r="Z39" s="59"/>
      <c r="AA39" s="59"/>
      <c r="AD39" s="76"/>
      <c r="AE39" s="73"/>
      <c r="AF39" s="16" t="s">
        <v>86</v>
      </c>
      <c r="AG39" s="59" t="s">
        <v>11</v>
      </c>
      <c r="AH39" s="59"/>
      <c r="AI39" s="59"/>
      <c r="AJ39" s="59"/>
    </row>
    <row r="40" spans="10:42" ht="14.1" customHeight="1">
      <c r="P40" s="59"/>
      <c r="Q40" s="1">
        <v>-0.2890625</v>
      </c>
      <c r="R40" s="1">
        <v>-0.228515625</v>
      </c>
      <c r="S40" s="1">
        <v>-0.1494140625</v>
      </c>
      <c r="T40" s="1">
        <v>-0.181640625</v>
      </c>
      <c r="V40" s="81"/>
      <c r="W40" s="59" t="s">
        <v>23</v>
      </c>
      <c r="X40" s="22">
        <f t="array" ref="X40:AA42">MMULT(X36:AA38,Q43:T46)+Q36:T36</f>
        <v>-5.1269094846585705</v>
      </c>
      <c r="Y40" s="22">
        <v>-6.6358343514984295</v>
      </c>
      <c r="Z40" s="22">
        <v>-3.413762513526299</v>
      </c>
      <c r="AA40" s="22">
        <v>-4.6503254000529708</v>
      </c>
      <c r="AD40" s="76"/>
      <c r="AE40" s="73"/>
      <c r="AF40" s="59" t="s">
        <v>12</v>
      </c>
      <c r="AG40" s="5">
        <f t="array" ref="AG40:AJ42">AE59:AH59+MMULT(AG36:AJ38,AE66:AH69)</f>
        <v>0.13130501851562482</v>
      </c>
      <c r="AH40" s="5">
        <v>0.82825249718749994</v>
      </c>
      <c r="AI40" s="5">
        <v>1.3912866539062501</v>
      </c>
      <c r="AJ40" s="5">
        <v>0.68408530453125005</v>
      </c>
    </row>
    <row r="41" spans="10:42" ht="14.45" customHeight="1">
      <c r="P41" s="59"/>
      <c r="Q41" s="1">
        <v>-0.1669921875</v>
      </c>
      <c r="R41" s="1">
        <v>-0.50390625</v>
      </c>
      <c r="S41" s="1">
        <v>1.015625</v>
      </c>
      <c r="T41" s="1">
        <v>0.7109375</v>
      </c>
      <c r="V41" s="81"/>
      <c r="W41" s="59"/>
      <c r="X41" s="23">
        <v>-4.7340573599812306</v>
      </c>
      <c r="Y41" s="23">
        <v>-5.3529086817772775</v>
      </c>
      <c r="Z41" s="23">
        <v>-2.8585813093616714</v>
      </c>
      <c r="AA41" s="23">
        <v>-4.0570849274389218</v>
      </c>
      <c r="AD41" s="76"/>
      <c r="AE41" s="73"/>
      <c r="AF41" s="59"/>
      <c r="AG41" s="11">
        <v>-0.23704472515625008</v>
      </c>
      <c r="AH41" s="11">
        <v>1.1149734650000001</v>
      </c>
      <c r="AI41" s="11">
        <v>1.7788925026562499</v>
      </c>
      <c r="AJ41" s="11">
        <v>0.18155968140625001</v>
      </c>
    </row>
    <row r="42" spans="10:42" ht="14.45" customHeight="1">
      <c r="P42" s="28" t="s">
        <v>69</v>
      </c>
      <c r="Q42" s="59" t="s">
        <v>11</v>
      </c>
      <c r="R42" s="59"/>
      <c r="S42" s="59"/>
      <c r="T42" s="59"/>
      <c r="V42" s="81"/>
      <c r="W42" s="59"/>
      <c r="X42" s="25">
        <v>-4.5800676634899524</v>
      </c>
      <c r="Y42" s="25">
        <v>-4.8182502472821058</v>
      </c>
      <c r="Z42" s="25">
        <v>-2.9144038468653806</v>
      </c>
      <c r="AA42" s="25">
        <v>-4.2492589812217396</v>
      </c>
      <c r="AD42" s="76"/>
      <c r="AE42" s="73"/>
      <c r="AF42" s="59"/>
      <c r="AG42" s="14">
        <v>0.12459601406249998</v>
      </c>
      <c r="AH42" s="14">
        <v>1.8772377931249999</v>
      </c>
      <c r="AI42" s="14">
        <v>2.04596249234375</v>
      </c>
      <c r="AJ42" s="14">
        <v>-0.78968548515625014</v>
      </c>
    </row>
    <row r="43" spans="10:42" ht="14.1" customHeight="1">
      <c r="P43" s="78" t="s">
        <v>70</v>
      </c>
      <c r="Q43" s="1">
        <v>-0.30078125</v>
      </c>
      <c r="R43" s="1">
        <v>-0.30078125</v>
      </c>
      <c r="S43" s="1">
        <v>0.359375</v>
      </c>
      <c r="T43" s="1">
        <v>-0.5</v>
      </c>
      <c r="V43" s="81"/>
      <c r="W43" s="31" t="s">
        <v>64</v>
      </c>
      <c r="X43" s="59" t="s">
        <v>67</v>
      </c>
      <c r="Y43" s="59"/>
      <c r="Z43" s="59"/>
      <c r="AA43" s="59"/>
      <c r="AD43" s="76"/>
      <c r="AE43" s="73"/>
      <c r="AF43" s="16" t="s">
        <v>87</v>
      </c>
      <c r="AG43" s="59" t="s">
        <v>11</v>
      </c>
      <c r="AH43" s="59"/>
      <c r="AI43" s="59"/>
      <c r="AJ43" s="59"/>
    </row>
    <row r="44" spans="10:42" ht="14.1" customHeight="1">
      <c r="P44" s="78"/>
      <c r="Q44" s="1">
        <v>-0.30859375</v>
      </c>
      <c r="R44" s="1">
        <v>-1.03125</v>
      </c>
      <c r="S44" s="1">
        <v>0.1318359375</v>
      </c>
      <c r="T44" s="1">
        <v>0.337890625</v>
      </c>
      <c r="V44" s="81"/>
      <c r="W44" s="59" t="s">
        <v>23</v>
      </c>
      <c r="X44" s="22">
        <f t="array" ref="X44:AA46">-LOG(1 + EXP(-X40:AA42)) - 0.5</f>
        <v>-2.7291583630340548</v>
      </c>
      <c r="Y44" s="22">
        <v>-3.3824758721645414</v>
      </c>
      <c r="Z44" s="22">
        <v>-1.9966436961303253</v>
      </c>
      <c r="AA44" s="22">
        <v>-2.5237421461548526</v>
      </c>
      <c r="AD44" s="76"/>
      <c r="AE44" s="73"/>
      <c r="AF44" s="59" t="s">
        <v>12</v>
      </c>
      <c r="AG44" s="5">
        <f t="array" ref="AG44:AJ46">W29:Z31+(AG32:AJ34-W29:Z31)*1/(1+EXP(-AG40:AJ42))</f>
        <v>5.6375026702880859E-2</v>
      </c>
      <c r="AH44" s="5">
        <v>-9.7291469573974609E-3</v>
      </c>
      <c r="AI44" s="5">
        <v>-4.4585227966308594E-2</v>
      </c>
      <c r="AJ44" s="5">
        <v>-2.3031294345855713E-2</v>
      </c>
    </row>
    <row r="45" spans="10:42" ht="14.45" customHeight="1">
      <c r="P45" s="78"/>
      <c r="Q45" s="1">
        <v>0.1806640625</v>
      </c>
      <c r="R45" s="1">
        <v>0.625</v>
      </c>
      <c r="S45" s="1">
        <v>0.265625</v>
      </c>
      <c r="T45" s="1">
        <v>0.2890625</v>
      </c>
      <c r="V45" s="81"/>
      <c r="W45" s="59"/>
      <c r="X45" s="23">
        <v>-2.5597760718215827</v>
      </c>
      <c r="Y45" s="23">
        <v>-2.8267899572736175</v>
      </c>
      <c r="Z45" s="23">
        <v>-1.7656848848760769</v>
      </c>
      <c r="AA45" s="23">
        <v>-2.2694183741156353</v>
      </c>
      <c r="AD45" s="76"/>
      <c r="AE45" s="73"/>
      <c r="AF45" s="59"/>
      <c r="AG45" s="11">
        <v>2.1062374114990234E-2</v>
      </c>
      <c r="AH45" s="11">
        <v>-2.9067516326904297E-2</v>
      </c>
      <c r="AI45" s="11">
        <v>8.8262557983398438E-4</v>
      </c>
      <c r="AJ45" s="11">
        <v>-2.3032426834106445E-3</v>
      </c>
    </row>
    <row r="46" spans="10:42" ht="14.1" customHeight="1">
      <c r="P46" s="78"/>
      <c r="Q46" s="1">
        <v>0.310546875</v>
      </c>
      <c r="R46" s="1">
        <v>0.3125</v>
      </c>
      <c r="S46" s="1">
        <v>0.5234375</v>
      </c>
      <c r="T46" s="1">
        <v>2.11181640625E-2</v>
      </c>
      <c r="V46" s="81"/>
      <c r="W46" s="59"/>
      <c r="X46" s="25">
        <v>-2.4935287786862581</v>
      </c>
      <c r="Y46" s="25">
        <v>-2.5960348873075607</v>
      </c>
      <c r="Z46" s="25">
        <v>-1.7886474971961002</v>
      </c>
      <c r="AA46" s="25">
        <v>-2.3515853665277948</v>
      </c>
      <c r="AD46" s="77"/>
      <c r="AE46" s="74"/>
      <c r="AF46" s="59"/>
      <c r="AG46" s="14">
        <v>-8.4407329559326172E-2</v>
      </c>
      <c r="AH46" s="14">
        <v>-5.9992790222167969E-2</v>
      </c>
      <c r="AI46" s="14">
        <v>0.13933610916137695</v>
      </c>
      <c r="AJ46" s="14">
        <v>1.0602951049804688E-2</v>
      </c>
    </row>
    <row r="47" spans="10:42" ht="14.1" customHeight="1">
      <c r="W47" s="30"/>
    </row>
    <row r="48" spans="10:42" ht="14.45" customHeight="1"/>
    <row r="49" spans="10:34" ht="14.1" customHeight="1">
      <c r="P49" s="28" t="s">
        <v>74</v>
      </c>
      <c r="Q49" s="79" t="s">
        <v>67</v>
      </c>
      <c r="R49" s="79"/>
      <c r="S49" s="79"/>
      <c r="T49" s="79"/>
      <c r="V49" s="81" t="s">
        <v>47</v>
      </c>
      <c r="W49" s="31" t="s">
        <v>80</v>
      </c>
      <c r="X49" s="59" t="s">
        <v>71</v>
      </c>
      <c r="Y49" s="59"/>
      <c r="Z49" s="59"/>
      <c r="AA49" s="59"/>
    </row>
    <row r="50" spans="10:34" ht="14.1" customHeight="1">
      <c r="P50" s="29">
        <v>1</v>
      </c>
      <c r="Q50" s="1">
        <v>-4.8095703125E-2</v>
      </c>
      <c r="R50" s="1">
        <v>-0.1357421875</v>
      </c>
      <c r="S50" s="1">
        <v>-1.3046875</v>
      </c>
      <c r="T50" s="1">
        <v>-0.578125</v>
      </c>
      <c r="V50" s="81"/>
      <c r="W50" s="59" t="s">
        <v>23</v>
      </c>
      <c r="X50" s="22">
        <f t="array" ref="X50:AA52">MMULT(K52:N54,Q52:T55)</f>
        <v>-5.2763214111328125</v>
      </c>
      <c r="Y50" s="22">
        <v>22.441162109375</v>
      </c>
      <c r="Z50" s="22">
        <v>-24.6866455078125</v>
      </c>
      <c r="AA50" s="22">
        <v>-2.6150197982788086</v>
      </c>
    </row>
    <row r="51" spans="10:34" ht="14.1" customHeight="1">
      <c r="J51" s="27" t="s">
        <v>29</v>
      </c>
      <c r="K51" s="59" t="s">
        <v>11</v>
      </c>
      <c r="L51" s="59"/>
      <c r="M51" s="59"/>
      <c r="N51" s="59"/>
      <c r="P51" s="28" t="s">
        <v>73</v>
      </c>
      <c r="Q51" s="59" t="s">
        <v>71</v>
      </c>
      <c r="R51" s="59"/>
      <c r="S51" s="59"/>
      <c r="T51" s="59"/>
      <c r="V51" s="81"/>
      <c r="W51" s="59"/>
      <c r="X51" s="23">
        <v>-4.8636932373046875</v>
      </c>
      <c r="Y51" s="23">
        <v>10.9404296875</v>
      </c>
      <c r="Z51" s="23">
        <v>-18.99176025390625</v>
      </c>
      <c r="AA51" s="23">
        <v>0.69112205505371094</v>
      </c>
    </row>
    <row r="52" spans="10:34" ht="14.1" customHeight="1">
      <c r="J52" s="59" t="s">
        <v>12</v>
      </c>
      <c r="K52" s="7">
        <f t="array" ref="K52:N54">K3:N5+K9:N11*E21:H21</f>
        <v>-0.4453125</v>
      </c>
      <c r="L52" s="8">
        <v>-2.5625</v>
      </c>
      <c r="M52" s="8">
        <v>-9.1875</v>
      </c>
      <c r="N52" s="8">
        <v>-4.3125</v>
      </c>
      <c r="P52" s="59" t="s">
        <v>11</v>
      </c>
      <c r="Q52" s="1">
        <v>0.388671875</v>
      </c>
      <c r="R52" s="1">
        <v>1.09375</v>
      </c>
      <c r="S52" s="1">
        <v>1.234375</v>
      </c>
      <c r="T52" s="1">
        <v>-1.67236328125E-2</v>
      </c>
      <c r="V52" s="81"/>
      <c r="W52" s="59"/>
      <c r="X52" s="25">
        <v>-2.2361602783203125</v>
      </c>
      <c r="Y52" s="25">
        <v>12.701171875</v>
      </c>
      <c r="Z52" s="25">
        <v>-3.11279296875</v>
      </c>
      <c r="AA52" s="25">
        <v>5.6345405578613281</v>
      </c>
    </row>
    <row r="53" spans="10:34" ht="30">
      <c r="J53" s="59"/>
      <c r="K53" s="32">
        <v>-1.671875</v>
      </c>
      <c r="L53" s="11">
        <v>-1.84375</v>
      </c>
      <c r="M53" s="11">
        <v>-6.1875</v>
      </c>
      <c r="N53" s="11">
        <v>-0.3125</v>
      </c>
      <c r="P53" s="59"/>
      <c r="Q53" s="1">
        <v>0.10693359375</v>
      </c>
      <c r="R53" s="1">
        <v>-2.40625</v>
      </c>
      <c r="S53" s="1">
        <v>-0.263671875</v>
      </c>
      <c r="T53" s="1">
        <v>9.033203125E-2</v>
      </c>
      <c r="V53" s="81"/>
      <c r="W53" s="31" t="s">
        <v>81</v>
      </c>
      <c r="X53" s="79" t="s">
        <v>67</v>
      </c>
      <c r="Y53" s="79"/>
      <c r="Z53" s="79"/>
      <c r="AA53" s="79"/>
    </row>
    <row r="54" spans="10:34" ht="14.1" customHeight="1">
      <c r="J54" s="59"/>
      <c r="K54" s="33">
        <v>5.21875</v>
      </c>
      <c r="L54" s="14">
        <v>-3.96875</v>
      </c>
      <c r="M54" s="14">
        <v>-3.1875</v>
      </c>
      <c r="N54" s="14">
        <v>5.84375</v>
      </c>
      <c r="P54" s="59"/>
      <c r="Q54" s="1">
        <v>0.6640625</v>
      </c>
      <c r="R54" s="1">
        <v>-1.2890625</v>
      </c>
      <c r="S54" s="1">
        <v>2.828125</v>
      </c>
      <c r="T54" s="1">
        <v>-0.181640625</v>
      </c>
      <c r="V54" s="81"/>
      <c r="W54" s="59" t="s">
        <v>23</v>
      </c>
      <c r="X54" s="22">
        <f t="array" ref="X54:AA56">1/(1+EXP(-(Q50:T50+MMULT(X50:AA52,Q57:T60))))</f>
        <v>0.99903989616874567</v>
      </c>
      <c r="Y54" s="22">
        <v>2.0864996402812762E-6</v>
      </c>
      <c r="Z54" s="22">
        <v>0.99999987751935626</v>
      </c>
      <c r="AA54" s="22">
        <v>0.97151232266007725</v>
      </c>
    </row>
    <row r="55" spans="10:34" ht="14.1" customHeight="1">
      <c r="P55" s="59"/>
      <c r="Q55" s="1">
        <v>-0.294921875</v>
      </c>
      <c r="R55" s="1">
        <v>-1.140625</v>
      </c>
      <c r="S55" s="1">
        <v>-0.271484375</v>
      </c>
      <c r="T55" s="1">
        <v>0.94140625</v>
      </c>
      <c r="V55" s="81"/>
      <c r="W55" s="59"/>
      <c r="X55" s="23">
        <v>0.98763689523722675</v>
      </c>
      <c r="Y55" s="23">
        <v>5.5177031029993691E-3</v>
      </c>
      <c r="Z55" s="23">
        <v>0.99992702062773897</v>
      </c>
      <c r="AA55" s="23">
        <v>0.30449891512350863</v>
      </c>
    </row>
    <row r="56" spans="10:34" ht="14.1" customHeight="1">
      <c r="P56" s="28" t="s">
        <v>72</v>
      </c>
      <c r="Q56" s="79" t="s">
        <v>67</v>
      </c>
      <c r="R56" s="79"/>
      <c r="S56" s="79"/>
      <c r="T56" s="79"/>
      <c r="V56" s="81"/>
      <c r="W56" s="59"/>
      <c r="X56" s="25">
        <v>0.98665721427827124</v>
      </c>
      <c r="Y56" s="25">
        <v>3.5058130442042234E-4</v>
      </c>
      <c r="Z56" s="25">
        <v>0.65538895090724014</v>
      </c>
      <c r="AA56" s="25">
        <v>2.4040653636000719E-4</v>
      </c>
    </row>
    <row r="57" spans="10:34" ht="14.1" customHeight="1">
      <c r="P57" s="78" t="s">
        <v>71</v>
      </c>
      <c r="Q57" s="29">
        <v>-0.3984375</v>
      </c>
      <c r="R57" s="29">
        <v>-0.296875</v>
      </c>
      <c r="S57" s="29">
        <v>-1.0625</v>
      </c>
      <c r="T57" s="29">
        <v>-0.5390625</v>
      </c>
    </row>
    <row r="58" spans="10:34" ht="14.1" customHeight="1">
      <c r="P58" s="78"/>
      <c r="Q58" s="29">
        <v>0.2373046875</v>
      </c>
      <c r="R58" s="29">
        <v>-0.7109375</v>
      </c>
      <c r="S58" s="29">
        <v>0.2236328125</v>
      </c>
      <c r="T58" s="29">
        <v>-2.69775390625E-2</v>
      </c>
      <c r="AD58" s="28" t="s">
        <v>111</v>
      </c>
      <c r="AE58" s="59" t="s">
        <v>67</v>
      </c>
      <c r="AF58" s="59"/>
      <c r="AG58" s="59"/>
      <c r="AH58" s="59"/>
    </row>
    <row r="59" spans="10:34">
      <c r="P59" s="78"/>
      <c r="Q59" s="29">
        <v>8.60595703125E-3</v>
      </c>
      <c r="R59" s="29">
        <v>-6.494140625E-2</v>
      </c>
      <c r="S59" s="29">
        <v>-0.1943359375</v>
      </c>
      <c r="T59" s="29">
        <v>8.154296875E-2</v>
      </c>
      <c r="AD59" s="1">
        <v>1</v>
      </c>
      <c r="AE59" s="1">
        <v>0.75390000000000001</v>
      </c>
      <c r="AF59" s="1">
        <v>0.6875</v>
      </c>
      <c r="AG59" s="1">
        <v>0.6875</v>
      </c>
      <c r="AH59" s="1">
        <v>0.71089999999999998</v>
      </c>
    </row>
    <row r="60" spans="10:34">
      <c r="P60" s="78"/>
      <c r="Q60" s="29">
        <v>8.3984375E-2</v>
      </c>
      <c r="R60" s="29">
        <v>6.103515625E-2</v>
      </c>
      <c r="S60" s="29">
        <v>-0.6875</v>
      </c>
      <c r="T60" s="29">
        <v>-1.484375</v>
      </c>
      <c r="AD60" s="28" t="s">
        <v>109</v>
      </c>
      <c r="AE60" s="59" t="s">
        <v>88</v>
      </c>
      <c r="AF60" s="59"/>
      <c r="AG60" s="59"/>
      <c r="AH60" s="59"/>
    </row>
    <row r="61" spans="10:34">
      <c r="AD61" s="59" t="s">
        <v>11</v>
      </c>
      <c r="AE61" s="1">
        <v>8.2500000000000004E-2</v>
      </c>
      <c r="AF61" s="1">
        <v>-4.5900000000000003E-2</v>
      </c>
      <c r="AG61" s="1">
        <v>-0.1885</v>
      </c>
      <c r="AH61" s="1">
        <v>0.1787</v>
      </c>
    </row>
    <row r="62" spans="10:34">
      <c r="AD62" s="59"/>
      <c r="AE62" s="1">
        <v>0.14749999999999999</v>
      </c>
      <c r="AF62" s="1">
        <v>-0.2324</v>
      </c>
      <c r="AG62" s="1">
        <v>-1E-3</v>
      </c>
      <c r="AH62" s="1">
        <v>6.4000000000000003E-3</v>
      </c>
    </row>
    <row r="63" spans="10:34" ht="14.1" customHeight="1">
      <c r="J63" s="27" t="s">
        <v>30</v>
      </c>
      <c r="K63" s="59" t="s">
        <v>11</v>
      </c>
      <c r="L63" s="59"/>
      <c r="M63" s="59"/>
      <c r="N63" s="59"/>
      <c r="P63" s="28" t="s">
        <v>77</v>
      </c>
      <c r="Q63" s="59" t="s">
        <v>79</v>
      </c>
      <c r="R63" s="59"/>
      <c r="S63" s="59"/>
      <c r="T63" s="59"/>
      <c r="V63" s="84" t="s">
        <v>84</v>
      </c>
      <c r="W63" s="42" t="s">
        <v>75</v>
      </c>
      <c r="X63" s="59" t="s">
        <v>79</v>
      </c>
      <c r="Y63" s="59"/>
      <c r="Z63" s="59"/>
      <c r="AA63" s="59"/>
      <c r="AD63" s="59"/>
      <c r="AE63" s="1">
        <v>-0.1157</v>
      </c>
      <c r="AF63" s="1">
        <v>0.1777</v>
      </c>
      <c r="AG63" s="1">
        <v>-0.40620000000000001</v>
      </c>
      <c r="AH63" s="1">
        <v>2.5100000000000001E-2</v>
      </c>
    </row>
    <row r="64" spans="10:34" ht="14.1" customHeight="1">
      <c r="J64" s="59" t="s">
        <v>12</v>
      </c>
      <c r="K64" s="7">
        <f t="array" ref="K64:N66">K3:N5+K9:N11*E22:H22</f>
        <v>-1.1875</v>
      </c>
      <c r="L64" s="8">
        <v>-7.875</v>
      </c>
      <c r="M64" s="8">
        <v>-12.65625</v>
      </c>
      <c r="N64" s="8">
        <v>1.734375</v>
      </c>
      <c r="P64" s="59" t="s">
        <v>11</v>
      </c>
      <c r="Q64" s="1">
        <v>0.388671875</v>
      </c>
      <c r="R64" s="1">
        <v>1.09375</v>
      </c>
      <c r="S64" s="1">
        <v>1.234375</v>
      </c>
      <c r="T64" s="1">
        <v>-1.67236328125E-2</v>
      </c>
      <c r="V64" s="85"/>
      <c r="W64" s="59" t="s">
        <v>23</v>
      </c>
      <c r="X64" s="22">
        <f t="array" ref="X64:AA66">1/(1+EXP(-MMULT(K64:N66,Q64:T67)))</f>
        <v>3.6444044916593311E-5</v>
      </c>
      <c r="Y64" s="22">
        <v>0.99999999999998712</v>
      </c>
      <c r="Z64" s="22">
        <v>3.2793474252625622E-16</v>
      </c>
      <c r="AA64" s="22">
        <v>0.96231701229422151</v>
      </c>
      <c r="AD64" s="59"/>
      <c r="AE64" s="1">
        <v>-0.22750000000000001</v>
      </c>
      <c r="AF64" s="1">
        <v>-0.4375</v>
      </c>
      <c r="AG64" s="1">
        <v>7.0800000000000002E-2</v>
      </c>
      <c r="AH64" s="1">
        <v>-0.13769999999999999</v>
      </c>
    </row>
    <row r="65" spans="5:34" ht="14.1" customHeight="1">
      <c r="J65" s="59"/>
      <c r="K65" s="32">
        <v>-6.125</v>
      </c>
      <c r="L65" s="11">
        <v>-9.8125</v>
      </c>
      <c r="M65" s="11">
        <v>-9.65625</v>
      </c>
      <c r="N65" s="11">
        <v>5.734375</v>
      </c>
      <c r="P65" s="59"/>
      <c r="Q65" s="1">
        <v>0.10693359375</v>
      </c>
      <c r="R65" s="1">
        <v>-2.40625</v>
      </c>
      <c r="S65" s="1">
        <v>-0.263671875</v>
      </c>
      <c r="T65" s="1">
        <v>9.033203125E-2</v>
      </c>
      <c r="V65" s="85"/>
      <c r="W65" s="59"/>
      <c r="X65" s="23">
        <v>9.7967774063747777E-6</v>
      </c>
      <c r="Y65" s="23">
        <v>0.99999999987700128</v>
      </c>
      <c r="Z65" s="23">
        <v>2.0130169144040182E-15</v>
      </c>
      <c r="AA65" s="23">
        <v>0.99828802291883911</v>
      </c>
      <c r="AD65" s="28" t="s">
        <v>110</v>
      </c>
      <c r="AE65" s="59" t="s">
        <v>67</v>
      </c>
      <c r="AF65" s="59"/>
      <c r="AG65" s="59"/>
      <c r="AH65" s="59"/>
    </row>
    <row r="66" spans="5:34" ht="14.1" customHeight="1">
      <c r="J66" s="59"/>
      <c r="K66" s="33">
        <v>2.25</v>
      </c>
      <c r="L66" s="14">
        <v>-22.5625</v>
      </c>
      <c r="M66" s="14">
        <v>-6.65625</v>
      </c>
      <c r="N66" s="14">
        <v>8.8671875</v>
      </c>
      <c r="P66" s="59"/>
      <c r="Q66" s="1">
        <v>0.6640625</v>
      </c>
      <c r="R66" s="1">
        <v>-1.2890625</v>
      </c>
      <c r="S66" s="1">
        <v>2.828125</v>
      </c>
      <c r="T66" s="1">
        <v>-0.181640625</v>
      </c>
      <c r="V66" s="85"/>
      <c r="W66" s="59"/>
      <c r="X66" s="4">
        <v>1.8901955044378483E-4</v>
      </c>
      <c r="Y66" s="4">
        <v>1</v>
      </c>
      <c r="Z66" s="4">
        <v>3.7059416907911065E-6</v>
      </c>
      <c r="AA66" s="4">
        <v>0.99943658275247127</v>
      </c>
      <c r="AD66" s="83" t="s">
        <v>88</v>
      </c>
      <c r="AE66" s="1">
        <v>0.25979999999999998</v>
      </c>
      <c r="AF66" s="1">
        <v>5.1999999999999998E-3</v>
      </c>
      <c r="AG66" s="1">
        <v>6.4899999999999999E-2</v>
      </c>
      <c r="AH66" s="1">
        <v>-0.4531</v>
      </c>
    </row>
    <row r="67" spans="5:34">
      <c r="P67" s="59"/>
      <c r="Q67" s="1">
        <v>-0.294921875</v>
      </c>
      <c r="R67" s="1">
        <v>-1.140625</v>
      </c>
      <c r="S67" s="1">
        <v>-0.271484375</v>
      </c>
      <c r="T67" s="1">
        <v>0.94140625</v>
      </c>
      <c r="V67" s="85"/>
      <c r="W67" s="42" t="s">
        <v>76</v>
      </c>
      <c r="X67" s="79" t="s">
        <v>67</v>
      </c>
      <c r="Y67" s="79"/>
      <c r="Z67" s="79"/>
      <c r="AA67" s="79"/>
      <c r="AD67" s="83"/>
      <c r="AE67" s="1">
        <v>8.0600000000000005E-2</v>
      </c>
      <c r="AF67" s="1">
        <v>-0.26169999999999999</v>
      </c>
      <c r="AG67" s="1">
        <v>-0.28520000000000001</v>
      </c>
      <c r="AH67" s="1">
        <v>0.3906</v>
      </c>
    </row>
    <row r="68" spans="5:34">
      <c r="P68" s="28" t="s">
        <v>78</v>
      </c>
      <c r="Q68" s="79" t="s">
        <v>67</v>
      </c>
      <c r="R68" s="79"/>
      <c r="S68" s="79"/>
      <c r="T68" s="79"/>
      <c r="V68" s="85"/>
      <c r="W68" s="59" t="s">
        <v>23</v>
      </c>
      <c r="X68" s="22">
        <f t="array" ref="X68:AA70">MMULT(X64:AA66,Q69:T72)</f>
        <v>0.31810975965524801</v>
      </c>
      <c r="Y68" s="22">
        <v>-0.65221315011841452</v>
      </c>
      <c r="Z68" s="22">
        <v>-0.43799885525000404</v>
      </c>
      <c r="AA68" s="22">
        <v>-1.4554364998046974</v>
      </c>
      <c r="AD68" s="83"/>
      <c r="AE68" s="1">
        <v>-0.24610000000000001</v>
      </c>
      <c r="AF68" s="1">
        <v>-1.3899999999999999E-2</v>
      </c>
      <c r="AG68" s="1">
        <v>0.1138</v>
      </c>
      <c r="AH68" s="1">
        <v>0.24510000000000001</v>
      </c>
    </row>
    <row r="69" spans="5:34">
      <c r="P69" s="78" t="s">
        <v>79</v>
      </c>
      <c r="Q69" s="29">
        <v>-0.3984375</v>
      </c>
      <c r="R69" s="29">
        <v>-0.296875</v>
      </c>
      <c r="S69" s="29">
        <v>-1.0625</v>
      </c>
      <c r="T69" s="29">
        <v>-0.5390625</v>
      </c>
      <c r="V69" s="85"/>
      <c r="W69" s="59"/>
      <c r="X69" s="23">
        <v>0.32114137974213841</v>
      </c>
      <c r="Y69" s="23">
        <v>-0.65000974286949331</v>
      </c>
      <c r="Z69" s="23">
        <v>-0.4627006123602031</v>
      </c>
      <c r="AA69" s="23">
        <v>-1.508816604154654</v>
      </c>
      <c r="AD69" s="83"/>
      <c r="AE69" s="1">
        <v>0.252</v>
      </c>
      <c r="AF69" s="1">
        <v>0.21579999999999999</v>
      </c>
      <c r="AG69" s="1">
        <v>-0.15429999999999999</v>
      </c>
      <c r="AH69" s="1">
        <v>0.29099999999999998</v>
      </c>
    </row>
    <row r="70" spans="5:34">
      <c r="P70" s="78"/>
      <c r="Q70" s="29">
        <v>0.2373046875</v>
      </c>
      <c r="R70" s="29">
        <v>-0.7109375</v>
      </c>
      <c r="S70" s="29">
        <v>0.2236328125</v>
      </c>
      <c r="T70" s="29">
        <v>-2.69775390625E-2</v>
      </c>
      <c r="V70" s="85"/>
      <c r="W70" s="59"/>
      <c r="X70" s="25">
        <v>0.32116646367064711</v>
      </c>
      <c r="Y70" s="25">
        <v>-0.64999308785783982</v>
      </c>
      <c r="Z70" s="25">
        <v>-0.46368139161232325</v>
      </c>
      <c r="AA70" s="25">
        <v>-1.5106178077436232</v>
      </c>
    </row>
    <row r="71" spans="5:34">
      <c r="P71" s="78"/>
      <c r="Q71" s="29">
        <v>8.60595703125E-3</v>
      </c>
      <c r="R71" s="29">
        <v>-6.494140625E-2</v>
      </c>
      <c r="S71" s="29">
        <v>-0.1943359375</v>
      </c>
      <c r="T71" s="29">
        <v>8.154296875E-2</v>
      </c>
    </row>
    <row r="72" spans="5:34">
      <c r="P72" s="78"/>
      <c r="Q72" s="29">
        <v>8.3984375E-2</v>
      </c>
      <c r="R72" s="29">
        <v>6.103515625E-2</v>
      </c>
      <c r="S72" s="29">
        <v>-0.6875</v>
      </c>
      <c r="T72" s="29">
        <v>-1.484375</v>
      </c>
    </row>
    <row r="77" spans="5:34">
      <c r="J77" s="16" t="s">
        <v>89</v>
      </c>
      <c r="K77" s="56" t="s">
        <v>18</v>
      </c>
      <c r="L77" s="57"/>
      <c r="M77" s="57"/>
      <c r="N77" s="58"/>
      <c r="P77" s="16" t="s">
        <v>89</v>
      </c>
      <c r="Q77" s="56" t="s">
        <v>18</v>
      </c>
      <c r="R77" s="57"/>
      <c r="S77" s="57"/>
      <c r="T77" s="58"/>
    </row>
    <row r="78" spans="5:34">
      <c r="J78" s="60" t="s">
        <v>23</v>
      </c>
      <c r="K78" s="5">
        <f t="array" ref="K78:N80">RWKV7_OP!C71:F73</f>
        <v>-6.033060353250303E-3</v>
      </c>
      <c r="L78" s="5">
        <v>1.0411796536962162E-3</v>
      </c>
      <c r="M78" s="5">
        <v>1.8053614993234025E-2</v>
      </c>
      <c r="N78" s="5">
        <v>9.3259166742430937E-3</v>
      </c>
      <c r="P78" s="60" t="s">
        <v>23</v>
      </c>
      <c r="Q78" s="5">
        <f t="array" ref="Q78:R78">(K78:L78-AVERAGE(K78:L78)/SQRT(_xlfn.VAR.P(K78:L78)+0.0000064))</f>
        <v>0.56791745793967607</v>
      </c>
      <c r="R78" s="5">
        <v>0.57499169794662264</v>
      </c>
      <c r="S78" s="5">
        <f t="array" ref="S78:T78">(M78:N78-AVERAGE(M78:N78)/SQRT(_xlfn.VAR.P(M78:N78)+0.0000064))</f>
        <v>-2.6959494181282211</v>
      </c>
      <c r="T78" s="5">
        <v>-2.7046771164472121</v>
      </c>
    </row>
    <row r="79" spans="5:34">
      <c r="E79" t="s">
        <v>122</v>
      </c>
      <c r="J79" s="61"/>
      <c r="K79" s="11">
        <v>-1.8556506994611387E-3</v>
      </c>
      <c r="L79" s="11">
        <v>6.2960118306393546E-4</v>
      </c>
      <c r="M79" s="11">
        <v>-4.6451476573811622E-4</v>
      </c>
      <c r="N79" s="11">
        <v>2.9624147614268521E-4</v>
      </c>
      <c r="P79" s="61"/>
      <c r="Q79" s="11">
        <f t="array" ref="Q79:R79">(K79:L79-AVERAGE(K79:L79)/SQRT(_xlfn.VAR.P(K79:L79)+0.0000064))</f>
        <v>0.21564228424697129</v>
      </c>
      <c r="R79" s="11">
        <v>0.21812753612949637</v>
      </c>
      <c r="S79" s="11">
        <f t="array" ref="S79:T79">(M79:N79-AVERAGE(M79:N79)/SQRT(_xlfn.VAR.P(M79:N79)+0.0000064))</f>
        <v>3.2423732693883094E-2</v>
      </c>
      <c r="T79" s="11">
        <v>3.3184488935763895E-2</v>
      </c>
    </row>
    <row r="80" spans="5:34">
      <c r="J80" s="62"/>
      <c r="K80" s="14">
        <v>-4.5003377939542674E-4</v>
      </c>
      <c r="L80" s="14">
        <v>3.5605339514882877E-3</v>
      </c>
      <c r="M80" s="14">
        <v>-1.3230819753623606E-2</v>
      </c>
      <c r="N80" s="14">
        <v>-1.625709777029779E-3</v>
      </c>
      <c r="P80" s="62"/>
      <c r="Q80" s="14">
        <f t="array" ref="Q80:R80">(K80:L80-AVERAGE(K80:L80)/SQRT(_xlfn.VAR.P(K80:L80)+0.0000064))</f>
        <v>-0.48222267268628755</v>
      </c>
      <c r="R80" s="14">
        <v>-0.47821210495540378</v>
      </c>
      <c r="S80" s="14">
        <f t="array" ref="S80:T80">(M80:N80-AVERAGE(M80:N80)/SQRT(_xlfn.VAR.P(M80:N80)+0.0000064))</f>
        <v>1.1602598225625</v>
      </c>
      <c r="T80" s="14">
        <v>1.1718649325390937</v>
      </c>
    </row>
    <row r="84" spans="10:22">
      <c r="J84" s="64" t="s">
        <v>45</v>
      </c>
      <c r="K84" s="15" t="s">
        <v>42</v>
      </c>
      <c r="L84" s="59" t="s">
        <v>39</v>
      </c>
      <c r="M84" s="59"/>
      <c r="P84" s="16" t="s">
        <v>115</v>
      </c>
      <c r="Q84" s="59" t="s">
        <v>39</v>
      </c>
      <c r="R84" s="59"/>
    </row>
    <row r="85" spans="10:22">
      <c r="J85" s="64"/>
      <c r="K85" s="59" t="s">
        <v>38</v>
      </c>
      <c r="L85" s="5">
        <f t="array" ref="L85:M85">W15:X15</f>
        <v>-4.0618896484375E-2</v>
      </c>
      <c r="M85" s="5">
        <v>0.18436574935913086</v>
      </c>
      <c r="P85" s="59" t="s">
        <v>38</v>
      </c>
      <c r="Q85" s="1">
        <v>0.1108</v>
      </c>
      <c r="R85" s="1">
        <v>0.27150000000000002</v>
      </c>
    </row>
    <row r="86" spans="10:22">
      <c r="J86" s="64"/>
      <c r="K86" s="59"/>
      <c r="L86" s="5">
        <f t="array" ref="L86:M86">Y15:Z15</f>
        <v>-0.38968127965927124</v>
      </c>
      <c r="M86" s="5">
        <v>-0.31466293334960938</v>
      </c>
      <c r="P86" s="59"/>
      <c r="Q86" s="1">
        <v>4.8800000000000003E-2</v>
      </c>
      <c r="R86" s="1">
        <v>1.2188000000000001</v>
      </c>
    </row>
    <row r="87" spans="10:22">
      <c r="J87" s="64"/>
      <c r="K87" s="15" t="s">
        <v>43</v>
      </c>
      <c r="L87" s="59" t="s">
        <v>39</v>
      </c>
      <c r="M87" s="59"/>
    </row>
    <row r="88" spans="10:22">
      <c r="J88" s="64"/>
      <c r="K88" s="59" t="s">
        <v>38</v>
      </c>
      <c r="L88" s="11">
        <f t="array" ref="L88:M88">W16:X16</f>
        <v>2.1009445190429688E-3</v>
      </c>
      <c r="M88" s="11">
        <v>5.2535533905029297E-2</v>
      </c>
    </row>
    <row r="89" spans="10:22">
      <c r="J89" s="64"/>
      <c r="K89" s="59"/>
      <c r="L89" s="11">
        <f t="array" ref="L89:M89">Y16:Z16</f>
        <v>-0.34351217746734619</v>
      </c>
      <c r="M89" s="11">
        <v>-0.14700889587402344</v>
      </c>
    </row>
    <row r="90" spans="10:22">
      <c r="J90" s="64"/>
      <c r="K90" s="15" t="s">
        <v>51</v>
      </c>
      <c r="L90" s="59" t="s">
        <v>39</v>
      </c>
      <c r="M90" s="59"/>
    </row>
    <row r="91" spans="10:22">
      <c r="J91" s="64"/>
      <c r="K91" s="59" t="s">
        <v>38</v>
      </c>
      <c r="L91" s="14">
        <f t="array" ref="L91:M91">W17:X17</f>
        <v>3.5403251647949219E-2</v>
      </c>
      <c r="M91" s="14">
        <v>0.13054609298706055</v>
      </c>
    </row>
    <row r="92" spans="10:22">
      <c r="J92" s="64"/>
      <c r="K92" s="59"/>
      <c r="L92" s="14">
        <f t="array" ref="L92:M92">Y17:Z17</f>
        <v>-0.2386777400970459</v>
      </c>
      <c r="M92" s="14">
        <v>-1.3460159301757813E-2</v>
      </c>
    </row>
    <row r="94" spans="10:22">
      <c r="J94" s="64" t="s">
        <v>20</v>
      </c>
      <c r="K94" s="15" t="s">
        <v>42</v>
      </c>
      <c r="L94" s="59" t="s">
        <v>39</v>
      </c>
      <c r="M94" s="59"/>
      <c r="Q94" s="15" t="s">
        <v>42</v>
      </c>
      <c r="R94" s="59" t="s">
        <v>39</v>
      </c>
      <c r="S94" s="59"/>
      <c r="U94" s="15" t="s">
        <v>42</v>
      </c>
      <c r="V94" s="54"/>
    </row>
    <row r="95" spans="10:22">
      <c r="J95" s="64"/>
      <c r="K95" s="59" t="s">
        <v>38</v>
      </c>
      <c r="L95" s="5">
        <f t="array" ref="L95:M95">AM32:AN32</f>
        <v>5.4048297541107321E-2</v>
      </c>
      <c r="M95" s="5">
        <v>-2.2184824258331178E-3</v>
      </c>
      <c r="Q95" s="59" t="s">
        <v>38</v>
      </c>
      <c r="R95" s="5">
        <f t="array" ref="R95:S96">L85:M86*L95:M96*Q85:R86</f>
        <v>-2.4324834809006632E-4</v>
      </c>
      <c r="S95" s="5">
        <v>-1.1104680547959019E-4</v>
      </c>
      <c r="U95" s="59" t="s">
        <v>38</v>
      </c>
      <c r="V95" s="51">
        <f>SUM(R95:S95)</f>
        <v>-3.5429515356965653E-4</v>
      </c>
    </row>
    <row r="96" spans="10:22">
      <c r="J96" s="64"/>
      <c r="K96" s="59"/>
      <c r="L96" s="5">
        <f t="array" ref="L96:M96">AO32:AP32</f>
        <v>0.1255912626936713</v>
      </c>
      <c r="M96" s="5">
        <v>1.0990871512967406</v>
      </c>
      <c r="Q96" s="59"/>
      <c r="R96" s="5">
        <v>-2.3882995212720841E-3</v>
      </c>
      <c r="S96" s="5">
        <v>-0.42151221379691534</v>
      </c>
      <c r="U96" s="59"/>
      <c r="V96" s="51">
        <f>SUM(R96:S96)</f>
        <v>-0.4239005133181874</v>
      </c>
    </row>
    <row r="97" spans="10:22">
      <c r="J97" s="64"/>
      <c r="K97" s="15" t="s">
        <v>43</v>
      </c>
      <c r="L97" s="59" t="s">
        <v>39</v>
      </c>
      <c r="M97" s="59"/>
      <c r="Q97" s="15" t="s">
        <v>43</v>
      </c>
      <c r="R97" s="59" t="s">
        <v>39</v>
      </c>
      <c r="S97" s="59"/>
      <c r="U97" s="15" t="s">
        <v>43</v>
      </c>
      <c r="V97" s="54"/>
    </row>
    <row r="98" spans="10:22">
      <c r="J98" s="64"/>
      <c r="K98" s="59" t="s">
        <v>38</v>
      </c>
      <c r="L98" s="11">
        <f t="array" ref="L98:M98">AM33:AN33</f>
        <v>0.12737671257470806</v>
      </c>
      <c r="M98" s="11">
        <v>-2.2239877030430602E-3</v>
      </c>
      <c r="Q98" s="59" t="s">
        <v>38</v>
      </c>
      <c r="R98" s="11">
        <f t="array" ref="R98:S99">L88:M89*L98:M99*Q85:R86</f>
        <v>2.9651343800039932E-5</v>
      </c>
      <c r="S98" s="11">
        <v>-3.1721620544014845E-5</v>
      </c>
      <c r="T98" s="3" t="s">
        <v>116</v>
      </c>
      <c r="U98" s="59" t="s">
        <v>38</v>
      </c>
      <c r="V98" s="52">
        <f>SUM(R98:S98)</f>
        <v>-2.0702767439749132E-6</v>
      </c>
    </row>
    <row r="99" spans="10:22">
      <c r="J99" s="64"/>
      <c r="K99" s="59"/>
      <c r="L99" s="11">
        <f t="array" ref="L99:M99">AO33:AP33</f>
        <v>0.18634294431099496</v>
      </c>
      <c r="M99" s="11">
        <v>0.26992213544817656</v>
      </c>
      <c r="Q99" s="59"/>
      <c r="R99" s="11">
        <v>-3.1237402431301799E-3</v>
      </c>
      <c r="S99" s="11">
        <v>-4.8363148080992915E-2</v>
      </c>
      <c r="U99" s="59"/>
      <c r="V99" s="52">
        <f>SUM(R99:S99)</f>
        <v>-5.1486888324123098E-2</v>
      </c>
    </row>
    <row r="100" spans="10:22">
      <c r="J100" s="64"/>
      <c r="K100" s="15" t="s">
        <v>51</v>
      </c>
      <c r="L100" s="59" t="s">
        <v>39</v>
      </c>
      <c r="M100" s="59"/>
      <c r="Q100" s="15" t="s">
        <v>51</v>
      </c>
      <c r="R100" s="59" t="s">
        <v>39</v>
      </c>
      <c r="S100" s="59"/>
      <c r="U100" s="15" t="s">
        <v>51</v>
      </c>
      <c r="V100" s="54"/>
    </row>
    <row r="101" spans="10:22">
      <c r="J101" s="64"/>
      <c r="K101" s="59" t="s">
        <v>38</v>
      </c>
      <c r="L101" s="14">
        <f t="array" ref="L101:M101">AM34:AN34</f>
        <v>-0.25491529089989645</v>
      </c>
      <c r="M101" s="14">
        <v>-9.7311092723940116E-4</v>
      </c>
      <c r="Q101" s="59" t="s">
        <v>38</v>
      </c>
      <c r="R101" s="14">
        <f t="array" ref="R101:S102">L91:M92*L101:M102*Q85:R86</f>
        <v>-9.9995118534442471E-4</v>
      </c>
      <c r="S101" s="14">
        <v>-3.4490227734803465E-5</v>
      </c>
      <c r="U101" s="59" t="s">
        <v>38</v>
      </c>
      <c r="V101" s="53">
        <f>SUM(R101:S101)</f>
        <v>-1.0344414130792283E-3</v>
      </c>
    </row>
    <row r="102" spans="10:22">
      <c r="J102" s="64"/>
      <c r="K102" s="59"/>
      <c r="L102" s="14">
        <f t="array" ref="L102:M102">AO34:AP34</f>
        <v>0.21755023498299458</v>
      </c>
      <c r="M102" s="14">
        <v>9.4615870524602925E-5</v>
      </c>
      <c r="Q102" s="59"/>
      <c r="R102" s="14">
        <v>-2.5339106440341354E-3</v>
      </c>
      <c r="S102" s="14">
        <v>-1.5521962678498064E-6</v>
      </c>
      <c r="U102" s="59"/>
      <c r="V102" s="53">
        <f>SUM(R102:S102)</f>
        <v>-2.5354628403019852E-3</v>
      </c>
    </row>
    <row r="104" spans="10:22">
      <c r="J104" s="64" t="s">
        <v>46</v>
      </c>
      <c r="K104" s="15" t="s">
        <v>42</v>
      </c>
      <c r="L104" s="59" t="s">
        <v>39</v>
      </c>
      <c r="M104" s="59"/>
      <c r="Q104" s="15" t="s">
        <v>42</v>
      </c>
      <c r="R104" s="59" t="s">
        <v>39</v>
      </c>
      <c r="S104" s="59"/>
    </row>
    <row r="105" spans="10:22">
      <c r="J105" s="64"/>
      <c r="K105" s="59" t="s">
        <v>38</v>
      </c>
      <c r="L105" s="5">
        <f t="array" ref="L105:M105">AG44:AH44</f>
        <v>5.6375026702880859E-2</v>
      </c>
      <c r="M105" s="5">
        <v>-9.7291469573974609E-3</v>
      </c>
      <c r="Q105" s="59" t="s">
        <v>38</v>
      </c>
      <c r="R105" s="5">
        <f>L105*$V95</f>
        <v>-1.9973398743190661E-5</v>
      </c>
      <c r="S105" s="5">
        <f>M105*$V95</f>
        <v>3.4469896153728901E-6</v>
      </c>
    </row>
    <row r="106" spans="10:22">
      <c r="J106" s="64"/>
      <c r="K106" s="59"/>
      <c r="L106" s="5">
        <f t="array" ref="L106:M106">AI44:AJ44</f>
        <v>-4.4585227966308594E-2</v>
      </c>
      <c r="M106" s="5">
        <v>-2.3031294345855713E-2</v>
      </c>
      <c r="Q106" s="59"/>
      <c r="R106" s="5">
        <f>L106*$V96</f>
        <v>1.8899701021326619E-2</v>
      </c>
      <c r="S106" s="5">
        <f>M106*$V96</f>
        <v>9.7629774955905035E-3</v>
      </c>
    </row>
    <row r="107" spans="10:22">
      <c r="J107" s="64"/>
      <c r="K107" s="15" t="s">
        <v>43</v>
      </c>
      <c r="L107" s="59" t="s">
        <v>39</v>
      </c>
      <c r="M107" s="59"/>
      <c r="Q107" s="15" t="s">
        <v>43</v>
      </c>
      <c r="R107" s="59" t="s">
        <v>39</v>
      </c>
      <c r="S107" s="59"/>
    </row>
    <row r="108" spans="10:22">
      <c r="J108" s="64"/>
      <c r="K108" s="59" t="s">
        <v>38</v>
      </c>
      <c r="L108" s="11">
        <f t="array" ref="L108:M108">AG45:AH45</f>
        <v>2.1062374114990234E-2</v>
      </c>
      <c r="M108" s="11">
        <v>-2.9067516326904297E-2</v>
      </c>
      <c r="Q108" s="59" t="s">
        <v>38</v>
      </c>
      <c r="R108" s="11">
        <f>L108*$V98</f>
        <v>-4.3604943303163479E-8</v>
      </c>
      <c r="S108" s="11">
        <f>M108*$V98</f>
        <v>6.0177803056701058E-8</v>
      </c>
    </row>
    <row r="109" spans="10:22">
      <c r="J109" s="64"/>
      <c r="K109" s="59"/>
      <c r="L109" s="11">
        <f t="array" ref="L109:M109">AI45:AJ45</f>
        <v>8.8262557983398438E-4</v>
      </c>
      <c r="M109" s="11">
        <v>-2.3032426834106445E-3</v>
      </c>
      <c r="Q109" s="59"/>
      <c r="R109" s="11">
        <f>L109*$V99</f>
        <v>-4.5443644660926751E-5</v>
      </c>
      <c r="S109" s="11">
        <f>M109*$V99</f>
        <v>1.1858679882411747E-4</v>
      </c>
    </row>
    <row r="110" spans="10:22">
      <c r="J110" s="64"/>
      <c r="K110" s="15" t="s">
        <v>51</v>
      </c>
      <c r="L110" s="59" t="s">
        <v>39</v>
      </c>
      <c r="M110" s="59"/>
      <c r="Q110" s="15" t="s">
        <v>51</v>
      </c>
      <c r="R110" s="59" t="s">
        <v>39</v>
      </c>
      <c r="S110" s="59"/>
    </row>
    <row r="111" spans="10:22">
      <c r="J111" s="64"/>
      <c r="K111" s="59" t="s">
        <v>38</v>
      </c>
      <c r="L111" s="14">
        <f t="array" ref="L111:M111">AG46:AH46</f>
        <v>-8.4407329559326172E-2</v>
      </c>
      <c r="M111" s="14">
        <v>-5.9992790222167969E-2</v>
      </c>
      <c r="Q111" s="59" t="s">
        <v>38</v>
      </c>
      <c r="R111" s="14">
        <f>L111*$V101</f>
        <v>8.7314437263593482E-5</v>
      </c>
      <c r="S111" s="14">
        <f>M111*$V101</f>
        <v>6.2059026691985139E-5</v>
      </c>
    </row>
    <row r="112" spans="10:22">
      <c r="J112" s="64"/>
      <c r="K112" s="59"/>
      <c r="L112" s="14">
        <f t="array" ref="L112:M112">AI46:AJ46</f>
        <v>0.13933610916137695</v>
      </c>
      <c r="M112" s="14">
        <v>1.0602951049804688E-2</v>
      </c>
      <c r="Q112" s="59"/>
      <c r="R112" s="14">
        <f>L112*$V102</f>
        <v>-3.5328152709093226E-4</v>
      </c>
      <c r="S112" s="14">
        <f>M112*$V102</f>
        <v>-2.688338838432071E-5</v>
      </c>
    </row>
    <row r="114" spans="10:20">
      <c r="S114" s="43" t="s">
        <v>44</v>
      </c>
    </row>
    <row r="116" spans="10:20">
      <c r="J116" s="16" t="s">
        <v>89</v>
      </c>
      <c r="K116" s="56" t="s">
        <v>18</v>
      </c>
      <c r="L116" s="57"/>
      <c r="M116" s="57"/>
      <c r="N116" s="58"/>
      <c r="Q116" s="56" t="s">
        <v>18</v>
      </c>
      <c r="R116" s="57"/>
      <c r="S116" s="57"/>
      <c r="T116" s="58"/>
    </row>
    <row r="117" spans="10:20">
      <c r="J117" s="60" t="s">
        <v>23</v>
      </c>
      <c r="K117" s="5">
        <f t="array" ref="K117:N119">Q78:T80+Q117:T119</f>
        <v>0.56789748454093292</v>
      </c>
      <c r="L117" s="5">
        <v>0.57499514493623805</v>
      </c>
      <c r="M117" s="5">
        <v>-2.6770497171068945</v>
      </c>
      <c r="N117" s="5">
        <v>-2.6949141389516216</v>
      </c>
      <c r="P117" s="60" t="s">
        <v>23</v>
      </c>
      <c r="Q117" s="5">
        <f t="array" ref="Q117:R117">R105:S105</f>
        <v>-1.9973398743190661E-5</v>
      </c>
      <c r="R117" s="5">
        <v>3.4469896153728901E-6</v>
      </c>
      <c r="S117" s="5">
        <f t="array" ref="S117:T117">R106:S106</f>
        <v>1.8899701021326619E-2</v>
      </c>
      <c r="T117" s="5">
        <v>9.7629774955905035E-3</v>
      </c>
    </row>
    <row r="118" spans="10:20">
      <c r="J118" s="61"/>
      <c r="K118" s="11">
        <v>0.215642240642028</v>
      </c>
      <c r="L118" s="11">
        <v>0.21812759630729942</v>
      </c>
      <c r="M118" s="11">
        <v>3.2378289049222166E-2</v>
      </c>
      <c r="N118" s="11">
        <v>3.330307573458801E-2</v>
      </c>
      <c r="P118" s="61"/>
      <c r="Q118" s="11">
        <f t="array" ref="Q118:R118">R108:S108</f>
        <v>-4.3604943303163479E-8</v>
      </c>
      <c r="R118" s="11">
        <v>6.0177803056701058E-8</v>
      </c>
      <c r="S118" s="11">
        <f t="array" ref="S118:T118">R109:S110</f>
        <v>-4.5443644660926751E-5</v>
      </c>
      <c r="T118" s="11">
        <v>1.1858679882411747E-4</v>
      </c>
    </row>
    <row r="119" spans="10:20">
      <c r="J119" s="62"/>
      <c r="K119" s="14">
        <v>-0.48213535824902393</v>
      </c>
      <c r="L119" s="14">
        <v>-0.4781500459287118</v>
      </c>
      <c r="M119" s="14">
        <v>1.159906541035409</v>
      </c>
      <c r="N119" s="14">
        <v>1.1718380491507094</v>
      </c>
      <c r="P119" s="62"/>
      <c r="Q119" s="14">
        <f t="array" ref="Q119:R119">R111:S111</f>
        <v>8.7314437263593482E-5</v>
      </c>
      <c r="R119" s="14">
        <v>6.2059026691985139E-5</v>
      </c>
      <c r="S119" s="14">
        <f t="array" ref="S119:T119">R112:S112</f>
        <v>-3.5328152709093226E-4</v>
      </c>
      <c r="T119" s="14">
        <v>-2.688338838432071E-5</v>
      </c>
    </row>
    <row r="123" spans="10:20">
      <c r="J123" s="16" t="s">
        <v>89</v>
      </c>
      <c r="K123" s="56" t="s">
        <v>18</v>
      </c>
      <c r="L123" s="57"/>
      <c r="M123" s="57"/>
      <c r="N123" s="58"/>
      <c r="P123" s="16" t="s">
        <v>117</v>
      </c>
      <c r="Q123" s="56" t="s">
        <v>18</v>
      </c>
      <c r="R123" s="57"/>
      <c r="S123" s="57"/>
      <c r="T123" s="58"/>
    </row>
    <row r="124" spans="10:20">
      <c r="J124" s="60" t="s">
        <v>23</v>
      </c>
      <c r="K124" s="5">
        <f t="array" ref="K124:N126">MMULT(K117:N119*X68:AA70,Q124:T127)</f>
        <v>6.672185920629381E-2</v>
      </c>
      <c r="L124" s="5">
        <v>-1.9832742720226386E-2</v>
      </c>
      <c r="M124" s="5">
        <v>0.15073063280657481</v>
      </c>
      <c r="N124" s="5">
        <v>3.599790528629368E-2</v>
      </c>
      <c r="P124" s="59" t="s">
        <v>18</v>
      </c>
      <c r="Q124" s="1">
        <v>1.7000000000000001E-2</v>
      </c>
      <c r="R124" s="1">
        <v>-3.2500000000000001E-2</v>
      </c>
      <c r="S124" s="1">
        <v>1.9699999999999999E-2</v>
      </c>
      <c r="T124" s="1">
        <v>-4.5999999999999999E-3</v>
      </c>
    </row>
    <row r="125" spans="10:20">
      <c r="J125" s="61"/>
      <c r="K125" s="11">
        <v>1.4905197110941578E-3</v>
      </c>
      <c r="L125" s="11">
        <v>-1.1482325412819059E-3</v>
      </c>
      <c r="M125" s="11">
        <v>-1.4440794510774597E-3</v>
      </c>
      <c r="N125" s="11">
        <v>-1.9478607984852725E-3</v>
      </c>
      <c r="P125" s="59"/>
      <c r="Q125" s="1">
        <v>-7.7000000000000002E-3</v>
      </c>
      <c r="R125" s="1">
        <v>-6.3E-3</v>
      </c>
      <c r="S125" s="1">
        <v>6.3E-3</v>
      </c>
      <c r="T125" s="1">
        <v>7.9000000000000008E-3</v>
      </c>
    </row>
    <row r="126" spans="10:20">
      <c r="J126" s="62"/>
      <c r="K126" s="14">
        <v>-3.2434377330355861E-2</v>
      </c>
      <c r="L126" s="14">
        <v>1.0426330448695837E-2</v>
      </c>
      <c r="M126" s="14">
        <v>-6.8708018219219999E-2</v>
      </c>
      <c r="N126" s="14">
        <v>-1.4913756496682144E-2</v>
      </c>
      <c r="P126" s="59"/>
      <c r="Q126" s="1">
        <v>-1.6999999999999999E-3</v>
      </c>
      <c r="R126" s="1">
        <v>1.8E-3</v>
      </c>
      <c r="S126" s="1">
        <v>1.4800000000000001E-2</v>
      </c>
      <c r="T126" s="1">
        <v>1.4200000000000001E-2</v>
      </c>
    </row>
    <row r="127" spans="10:20">
      <c r="P127" s="59"/>
      <c r="Q127" s="4">
        <v>1.6E-2</v>
      </c>
      <c r="R127" s="4">
        <v>-4.7000000000000002E-3</v>
      </c>
      <c r="S127" s="4">
        <v>3.3700000000000001E-2</v>
      </c>
      <c r="T127" s="4">
        <v>5.8999999999999999E-3</v>
      </c>
    </row>
  </sheetData>
  <mergeCells count="150">
    <mergeCell ref="J117:J119"/>
    <mergeCell ref="K123:N123"/>
    <mergeCell ref="J124:J126"/>
    <mergeCell ref="Q123:T123"/>
    <mergeCell ref="P124:P127"/>
    <mergeCell ref="Q116:T116"/>
    <mergeCell ref="P117:P119"/>
    <mergeCell ref="K116:N116"/>
    <mergeCell ref="Q111:Q112"/>
    <mergeCell ref="R104:S104"/>
    <mergeCell ref="Q105:Q106"/>
    <mergeCell ref="R107:S107"/>
    <mergeCell ref="Q108:Q109"/>
    <mergeCell ref="R110:S110"/>
    <mergeCell ref="J104:J112"/>
    <mergeCell ref="L104:M104"/>
    <mergeCell ref="K105:K106"/>
    <mergeCell ref="L107:M107"/>
    <mergeCell ref="K108:K109"/>
    <mergeCell ref="L110:M110"/>
    <mergeCell ref="K111:K112"/>
    <mergeCell ref="U101:U102"/>
    <mergeCell ref="L100:M100"/>
    <mergeCell ref="K101:K102"/>
    <mergeCell ref="Q84:R84"/>
    <mergeCell ref="P85:P86"/>
    <mergeCell ref="R94:S94"/>
    <mergeCell ref="Q95:Q96"/>
    <mergeCell ref="R97:S97"/>
    <mergeCell ref="Q98:Q99"/>
    <mergeCell ref="R100:S100"/>
    <mergeCell ref="Q101:Q102"/>
    <mergeCell ref="J52:J54"/>
    <mergeCell ref="K28:N28"/>
    <mergeCell ref="J29:J31"/>
    <mergeCell ref="AG31:AJ31"/>
    <mergeCell ref="AF32:AF34"/>
    <mergeCell ref="AE31:AE34"/>
    <mergeCell ref="AE35:AE46"/>
    <mergeCell ref="U95:U96"/>
    <mergeCell ref="U98:U99"/>
    <mergeCell ref="J94:J102"/>
    <mergeCell ref="L94:M94"/>
    <mergeCell ref="K95:K96"/>
    <mergeCell ref="L97:M97"/>
    <mergeCell ref="K98:K99"/>
    <mergeCell ref="AE58:AH58"/>
    <mergeCell ref="AE60:AH60"/>
    <mergeCell ref="AD61:AD64"/>
    <mergeCell ref="AE65:AH65"/>
    <mergeCell ref="AD66:AD69"/>
    <mergeCell ref="Q63:T63"/>
    <mergeCell ref="P64:P67"/>
    <mergeCell ref="Q68:T68"/>
    <mergeCell ref="P69:P72"/>
    <mergeCell ref="V63:V70"/>
    <mergeCell ref="Q77:T77"/>
    <mergeCell ref="P78:P80"/>
    <mergeCell ref="J84:J92"/>
    <mergeCell ref="L84:M84"/>
    <mergeCell ref="K85:K86"/>
    <mergeCell ref="L87:M87"/>
    <mergeCell ref="K88:K89"/>
    <mergeCell ref="L90:M90"/>
    <mergeCell ref="K91:K92"/>
    <mergeCell ref="AQ21:AT21"/>
    <mergeCell ref="AP22:AP24"/>
    <mergeCell ref="AM31:AP31"/>
    <mergeCell ref="AL32:AL34"/>
    <mergeCell ref="AM18:AN18"/>
    <mergeCell ref="AL19:AL20"/>
    <mergeCell ref="AM21:AN21"/>
    <mergeCell ref="AL22:AL23"/>
    <mergeCell ref="AM24:AN24"/>
    <mergeCell ref="AL25:AL26"/>
    <mergeCell ref="AM28:AP28"/>
    <mergeCell ref="X63:AA63"/>
    <mergeCell ref="X67:AA67"/>
    <mergeCell ref="W68:W70"/>
    <mergeCell ref="W54:W56"/>
    <mergeCell ref="X53:AA53"/>
    <mergeCell ref="W36:W38"/>
    <mergeCell ref="W64:W66"/>
    <mergeCell ref="AG35:AJ35"/>
    <mergeCell ref="AF36:AF38"/>
    <mergeCell ref="X35:AA35"/>
    <mergeCell ref="X39:AA39"/>
    <mergeCell ref="X43:AA43"/>
    <mergeCell ref="X49:AA49"/>
    <mergeCell ref="Q42:T42"/>
    <mergeCell ref="W44:W46"/>
    <mergeCell ref="W50:W52"/>
    <mergeCell ref="AI18:AJ18"/>
    <mergeCell ref="AH19:AH20"/>
    <mergeCell ref="AI21:AJ21"/>
    <mergeCell ref="AH22:AH23"/>
    <mergeCell ref="AI24:AJ24"/>
    <mergeCell ref="AH25:AH26"/>
    <mergeCell ref="AD31:AD34"/>
    <mergeCell ref="W21:Z21"/>
    <mergeCell ref="AD29:AD30"/>
    <mergeCell ref="V49:V56"/>
    <mergeCell ref="AG39:AJ39"/>
    <mergeCell ref="AG43:AJ43"/>
    <mergeCell ref="K63:N63"/>
    <mergeCell ref="P57:P60"/>
    <mergeCell ref="Q56:T56"/>
    <mergeCell ref="E2:H2"/>
    <mergeCell ref="K2:N2"/>
    <mergeCell ref="D3:D5"/>
    <mergeCell ref="J3:J5"/>
    <mergeCell ref="K8:N8"/>
    <mergeCell ref="J9:J11"/>
    <mergeCell ref="Q14:T14"/>
    <mergeCell ref="P15:P18"/>
    <mergeCell ref="W14:Z14"/>
    <mergeCell ref="V15:V17"/>
    <mergeCell ref="E16:H16"/>
    <mergeCell ref="K14:N14"/>
    <mergeCell ref="J15:J17"/>
    <mergeCell ref="V22:V24"/>
    <mergeCell ref="W28:Z28"/>
    <mergeCell ref="V29:V31"/>
    <mergeCell ref="Q35:T35"/>
    <mergeCell ref="P52:P55"/>
    <mergeCell ref="V35:V46"/>
    <mergeCell ref="K21:N21"/>
    <mergeCell ref="J22:J24"/>
    <mergeCell ref="J78:J80"/>
    <mergeCell ref="AC21:AF21"/>
    <mergeCell ref="AB22:AB24"/>
    <mergeCell ref="AC18:AF18"/>
    <mergeCell ref="AF40:AF42"/>
    <mergeCell ref="AF44:AF46"/>
    <mergeCell ref="AD35:AD46"/>
    <mergeCell ref="J64:J66"/>
    <mergeCell ref="Q21:T21"/>
    <mergeCell ref="P22:P25"/>
    <mergeCell ref="Q28:T28"/>
    <mergeCell ref="P29:P32"/>
    <mergeCell ref="Q51:T51"/>
    <mergeCell ref="K35:N35"/>
    <mergeCell ref="J36:J38"/>
    <mergeCell ref="K51:N51"/>
    <mergeCell ref="K77:N77"/>
    <mergeCell ref="P38:P41"/>
    <mergeCell ref="Q37:T37"/>
    <mergeCell ref="P43:P46"/>
    <mergeCell ref="Q49:T49"/>
    <mergeCell ref="W40:W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90AC-4763-48B2-8DE6-F623C603A7F7}">
  <dimension ref="A1:AG38"/>
  <sheetViews>
    <sheetView zoomScaleNormal="100" workbookViewId="0">
      <selection activeCell="H31" sqref="H31"/>
    </sheetView>
  </sheetViews>
  <sheetFormatPr defaultColWidth="8.7109375" defaultRowHeight="15"/>
  <cols>
    <col min="1" max="1" width="11.28515625" style="3" bestFit="1" customWidth="1"/>
    <col min="2" max="2" width="11.28515625" style="3" customWidth="1"/>
    <col min="3" max="3" width="8.7109375" style="3"/>
    <col min="4" max="4" width="7.28515625" style="3" bestFit="1" customWidth="1"/>
    <col min="5" max="8" width="8" style="3" customWidth="1"/>
    <col min="9" max="9" width="8.7109375" style="3" customWidth="1"/>
    <col min="10" max="10" width="5.28515625" style="3" bestFit="1" customWidth="1"/>
    <col min="11" max="14" width="8.28515625" style="3" customWidth="1"/>
    <col min="15" max="33" width="5.5703125" style="3" customWidth="1"/>
    <col min="34" max="16384" width="8.7109375" style="3"/>
  </cols>
  <sheetData>
    <row r="1" spans="1:14">
      <c r="A1" s="16" t="s">
        <v>23</v>
      </c>
      <c r="B1" s="1">
        <v>3</v>
      </c>
    </row>
    <row r="2" spans="1:14">
      <c r="A2" s="16" t="s">
        <v>18</v>
      </c>
      <c r="B2" s="1">
        <v>4</v>
      </c>
    </row>
    <row r="3" spans="1:14">
      <c r="A3" s="16" t="s">
        <v>38</v>
      </c>
      <c r="B3" s="1">
        <v>2</v>
      </c>
    </row>
    <row r="4" spans="1:14">
      <c r="A4" s="16" t="s">
        <v>39</v>
      </c>
      <c r="B4" s="1">
        <v>2</v>
      </c>
      <c r="D4" s="2" t="s">
        <v>121</v>
      </c>
      <c r="E4" s="59" t="s">
        <v>11</v>
      </c>
      <c r="F4" s="59"/>
      <c r="G4" s="59"/>
      <c r="H4" s="59"/>
      <c r="J4" s="2" t="s">
        <v>8</v>
      </c>
      <c r="K4" s="59" t="s">
        <v>11</v>
      </c>
      <c r="L4" s="59"/>
      <c r="M4" s="59"/>
      <c r="N4" s="59"/>
    </row>
    <row r="5" spans="1:14">
      <c r="A5" s="16" t="s">
        <v>118</v>
      </c>
      <c r="B5" s="1">
        <v>16</v>
      </c>
      <c r="D5" s="59" t="s">
        <v>12</v>
      </c>
      <c r="E5" s="5">
        <f t="array" ref="E5:H5">0</f>
        <v>0</v>
      </c>
      <c r="F5" s="5">
        <v>0</v>
      </c>
      <c r="G5" s="5">
        <v>0</v>
      </c>
      <c r="H5" s="5">
        <v>0</v>
      </c>
      <c r="I5" s="3" t="s">
        <v>82</v>
      </c>
      <c r="J5" s="59" t="s">
        <v>12</v>
      </c>
      <c r="K5" s="5">
        <f t="array" ref="K5:N7">timemix!K124:N126</f>
        <v>6.672185920629381E-2</v>
      </c>
      <c r="L5" s="5">
        <v>-1.9832742720226386E-2</v>
      </c>
      <c r="M5" s="5">
        <v>0.15073063280657481</v>
      </c>
      <c r="N5" s="5">
        <v>3.599790528629368E-2</v>
      </c>
    </row>
    <row r="6" spans="1:14">
      <c r="B6"/>
      <c r="D6" s="59"/>
      <c r="E6" s="5">
        <f t="array" ref="E6:H7">K5:N6</f>
        <v>6.672185920629381E-2</v>
      </c>
      <c r="F6" s="5">
        <v>-1.9832742720226386E-2</v>
      </c>
      <c r="G6" s="5">
        <v>0.15073063280657481</v>
      </c>
      <c r="H6" s="5">
        <v>3.599790528629368E-2</v>
      </c>
      <c r="J6" s="59"/>
      <c r="K6" s="5">
        <v>1.4905197110941578E-3</v>
      </c>
      <c r="L6" s="5">
        <v>-1.1482325412819059E-3</v>
      </c>
      <c r="M6" s="5">
        <v>-1.4440794510774597E-3</v>
      </c>
      <c r="N6" s="5">
        <v>-1.9478607984852725E-3</v>
      </c>
    </row>
    <row r="7" spans="1:14">
      <c r="D7" s="59"/>
      <c r="E7" s="5">
        <v>1.4905197110941578E-3</v>
      </c>
      <c r="F7" s="5">
        <v>-1.1482325412819059E-3</v>
      </c>
      <c r="G7" s="5">
        <v>-1.4440794510774597E-3</v>
      </c>
      <c r="H7" s="5">
        <v>-1.9478607984852725E-3</v>
      </c>
      <c r="J7" s="59"/>
      <c r="K7" s="5">
        <v>-3.2434377330355861E-2</v>
      </c>
      <c r="L7" s="5">
        <v>1.0426330448695837E-2</v>
      </c>
      <c r="M7" s="5">
        <v>-6.8708018219219999E-2</v>
      </c>
      <c r="N7" s="5">
        <v>-1.4913756496682144E-2</v>
      </c>
    </row>
    <row r="10" spans="1:14">
      <c r="J10" s="6" t="s">
        <v>13</v>
      </c>
      <c r="K10" s="59" t="s">
        <v>11</v>
      </c>
      <c r="L10" s="59"/>
      <c r="M10" s="59"/>
      <c r="N10" s="59"/>
    </row>
    <row r="11" spans="1:14">
      <c r="J11" s="59" t="s">
        <v>12</v>
      </c>
      <c r="K11" s="7">
        <f t="array" ref="K11:N13">E5:H7-K5:N7</f>
        <v>-6.672185920629381E-2</v>
      </c>
      <c r="L11" s="8">
        <v>1.9832742720226386E-2</v>
      </c>
      <c r="M11" s="8">
        <v>-0.15073063280657481</v>
      </c>
      <c r="N11" s="8">
        <v>-3.599790528629368E-2</v>
      </c>
    </row>
    <row r="12" spans="1:14">
      <c r="J12" s="59"/>
      <c r="K12" s="9">
        <v>6.5231339495199658E-2</v>
      </c>
      <c r="L12" s="5">
        <v>-1.8684510178944479E-2</v>
      </c>
      <c r="M12" s="5">
        <v>0.15217471225765228</v>
      </c>
      <c r="N12" s="5">
        <v>3.7945766084778954E-2</v>
      </c>
    </row>
    <row r="13" spans="1:14">
      <c r="J13" s="59"/>
      <c r="K13" s="9">
        <v>3.3924897041450019E-2</v>
      </c>
      <c r="L13" s="5">
        <v>-1.1574562989977742E-2</v>
      </c>
      <c r="M13" s="5">
        <v>6.7263938768142545E-2</v>
      </c>
      <c r="N13" s="5">
        <v>1.2965895698196872E-2</v>
      </c>
    </row>
    <row r="16" spans="1:14">
      <c r="D16" s="6" t="s">
        <v>16</v>
      </c>
      <c r="E16" s="59" t="s">
        <v>11</v>
      </c>
      <c r="F16" s="59"/>
      <c r="G16" s="59"/>
      <c r="H16" s="59"/>
      <c r="J16" s="2" t="s">
        <v>14</v>
      </c>
      <c r="K16" s="56" t="s">
        <v>11</v>
      </c>
      <c r="L16" s="57"/>
      <c r="M16" s="57"/>
      <c r="N16" s="58"/>
    </row>
    <row r="17" spans="4:33">
      <c r="D17" s="1">
        <v>1</v>
      </c>
      <c r="E17" s="7">
        <v>3.2031000000000001</v>
      </c>
      <c r="F17" s="8">
        <v>4.4687999999999999</v>
      </c>
      <c r="G17" s="8">
        <v>3.2968999999999999</v>
      </c>
      <c r="H17" s="8">
        <v>6.4375</v>
      </c>
      <c r="J17" s="59" t="s">
        <v>12</v>
      </c>
      <c r="K17" s="5">
        <f t="array" ref="K17:N19">K5:N7+K11:N13*E17:H17</f>
        <v>-0.1469949280173859</v>
      </c>
      <c r="L17" s="5">
        <v>6.8795817947921278E-2</v>
      </c>
      <c r="M17" s="5">
        <v>-0.3462131904934217</v>
      </c>
      <c r="N17" s="5">
        <v>-0.19573860999422188</v>
      </c>
    </row>
    <row r="18" spans="4:33">
      <c r="J18" s="59"/>
      <c r="K18" s="5">
        <v>0.21043302324816818</v>
      </c>
      <c r="L18" s="5">
        <v>-8.4645571628948993E-2</v>
      </c>
      <c r="M18" s="5">
        <v>0.50026072939117627</v>
      </c>
      <c r="N18" s="5">
        <v>0.24232800837227925</v>
      </c>
      <c r="P18" s="10"/>
    </row>
    <row r="19" spans="4:33">
      <c r="J19" s="59"/>
      <c r="K19" s="5">
        <v>7.6230460383112708E-2</v>
      </c>
      <c r="L19" s="5">
        <v>-4.1298076640916698E-2</v>
      </c>
      <c r="M19" s="5">
        <v>0.15305446150546914</v>
      </c>
      <c r="N19" s="5">
        <v>6.8554197060460217E-2</v>
      </c>
    </row>
    <row r="22" spans="4:33">
      <c r="D22" s="2" t="s">
        <v>17</v>
      </c>
      <c r="E22" s="59" t="s">
        <v>18</v>
      </c>
      <c r="F22" s="59"/>
      <c r="G22" s="59"/>
      <c r="H22" s="59"/>
      <c r="J22" s="2" t="s">
        <v>37</v>
      </c>
      <c r="K22" s="59" t="s">
        <v>21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4:33">
      <c r="D23" s="59" t="s">
        <v>21</v>
      </c>
      <c r="E23" s="5">
        <v>-3.3203125E-2</v>
      </c>
      <c r="F23" s="5">
        <v>-6.225586E-3</v>
      </c>
      <c r="G23" s="5">
        <v>-4.9133299999999996E-3</v>
      </c>
      <c r="H23" s="5">
        <v>1.7456055000000002E-2</v>
      </c>
      <c r="J23" s="59" t="s">
        <v>12</v>
      </c>
      <c r="K23" s="5">
        <f t="array" ref="K23:Z25">MAX(0,MMULT(K17:N19,TRANSPOSE(E23:H38)))^2</f>
        <v>2.8528007627594233E-4</v>
      </c>
      <c r="L23" s="5">
        <v>2.8528007627594233E-4</v>
      </c>
      <c r="M23" s="5">
        <v>2.8528007627594233E-4</v>
      </c>
      <c r="N23" s="5">
        <v>2.8528007627594233E-4</v>
      </c>
      <c r="O23" s="5">
        <v>2.8528007627594233E-4</v>
      </c>
      <c r="P23" s="5">
        <v>2.8528007627594233E-4</v>
      </c>
      <c r="Q23" s="5">
        <v>2.8528007627594233E-4</v>
      </c>
      <c r="R23" s="5">
        <v>2.8528007627594233E-4</v>
      </c>
      <c r="S23" s="5">
        <v>2.8528007627594233E-4</v>
      </c>
      <c r="T23" s="5">
        <v>2.8528007627594233E-4</v>
      </c>
      <c r="U23" s="5">
        <v>2.8528007627594233E-4</v>
      </c>
      <c r="V23" s="5">
        <v>2.8528007627594233E-4</v>
      </c>
      <c r="W23" s="5">
        <v>2.8528007627594233E-4</v>
      </c>
      <c r="X23" s="5">
        <v>2.8528007627594233E-4</v>
      </c>
      <c r="Y23" s="5">
        <v>2.8528007627594233E-4</v>
      </c>
      <c r="Z23" s="5">
        <v>2.8528007627594233E-4</v>
      </c>
    </row>
    <row r="24" spans="4:33">
      <c r="D24" s="59"/>
      <c r="E24" s="5">
        <v>-1.953125E-2</v>
      </c>
      <c r="F24" s="5">
        <v>1.9042969E-2</v>
      </c>
      <c r="G24" s="5">
        <v>1.2329102E-2</v>
      </c>
      <c r="H24" s="5">
        <v>-2.9174805000000002E-2</v>
      </c>
      <c r="J24" s="59"/>
      <c r="K24" s="5">
        <v>2.8528007627594233E-4</v>
      </c>
      <c r="L24" s="5">
        <v>2.8528007627594233E-4</v>
      </c>
      <c r="M24" s="5">
        <v>2.8528007627594233E-4</v>
      </c>
      <c r="N24" s="5">
        <v>2.8528007627594233E-4</v>
      </c>
      <c r="O24" s="5">
        <v>2.8528007627594233E-4</v>
      </c>
      <c r="P24" s="5">
        <v>2.8528007627594233E-4</v>
      </c>
      <c r="Q24" s="5">
        <v>2.8528007627594233E-4</v>
      </c>
      <c r="R24" s="5">
        <v>2.8528007627594233E-4</v>
      </c>
      <c r="S24" s="5">
        <v>2.8528007627594233E-4</v>
      </c>
      <c r="T24" s="5">
        <v>2.8528007627594233E-4</v>
      </c>
      <c r="U24" s="5">
        <v>2.8528007627594233E-4</v>
      </c>
      <c r="V24" s="5">
        <v>2.8528007627594233E-4</v>
      </c>
      <c r="W24" s="5">
        <v>2.8528007627594233E-4</v>
      </c>
      <c r="X24" s="5">
        <v>2.8528007627594233E-4</v>
      </c>
      <c r="Y24" s="5">
        <v>2.8528007627594233E-4</v>
      </c>
      <c r="Z24" s="5">
        <v>2.8528007627594233E-4</v>
      </c>
    </row>
    <row r="25" spans="4:33">
      <c r="D25" s="59"/>
      <c r="E25" s="5">
        <v>-5.3710939999999999E-3</v>
      </c>
      <c r="F25" s="5">
        <v>-1.3122559000000001E-2</v>
      </c>
      <c r="G25" s="5">
        <v>1.0498047E-2</v>
      </c>
      <c r="H25" s="5">
        <v>1.1291504000000001E-2</v>
      </c>
      <c r="J25" s="59"/>
      <c r="K25" s="5">
        <v>2.8528007627594233E-4</v>
      </c>
      <c r="L25" s="5">
        <v>2.8528007627594233E-4</v>
      </c>
      <c r="M25" s="5">
        <v>2.8528007627594233E-4</v>
      </c>
      <c r="N25" s="5">
        <v>2.8528007627594233E-4</v>
      </c>
      <c r="O25" s="5">
        <v>2.8528007627594233E-4</v>
      </c>
      <c r="P25" s="5">
        <v>2.8528007627594233E-4</v>
      </c>
      <c r="Q25" s="5">
        <v>2.8528007627594233E-4</v>
      </c>
      <c r="R25" s="5">
        <v>2.8528007627594233E-4</v>
      </c>
      <c r="S25" s="5">
        <v>2.8528007627594233E-4</v>
      </c>
      <c r="T25" s="5">
        <v>2.8528007627594233E-4</v>
      </c>
      <c r="U25" s="5">
        <v>2.8528007627594233E-4</v>
      </c>
      <c r="V25" s="5">
        <v>2.8528007627594233E-4</v>
      </c>
      <c r="W25" s="5">
        <v>2.8528007627594233E-4</v>
      </c>
      <c r="X25" s="5">
        <v>2.8528007627594233E-4</v>
      </c>
      <c r="Y25" s="5">
        <v>2.8528007627594233E-4</v>
      </c>
      <c r="Z25" s="5">
        <v>2.8528007627594233E-4</v>
      </c>
    </row>
    <row r="26" spans="4:33">
      <c r="D26" s="59"/>
      <c r="E26" s="5">
        <v>4.2343099999999999E-4</v>
      </c>
      <c r="F26" s="5">
        <v>1.12915E-3</v>
      </c>
      <c r="G26" s="5">
        <v>9.3460099999999996E-4</v>
      </c>
      <c r="H26" s="5">
        <v>-1.159668E-3</v>
      </c>
    </row>
    <row r="27" spans="4:33">
      <c r="D27" s="59"/>
      <c r="E27" s="5">
        <v>2.8564453E-2</v>
      </c>
      <c r="F27" s="5">
        <v>-5.0353999999999998E-3</v>
      </c>
      <c r="G27" s="5">
        <v>5.8288569999999998E-3</v>
      </c>
      <c r="H27" s="5">
        <v>-2.0141602000000002E-2</v>
      </c>
    </row>
    <row r="28" spans="4:33">
      <c r="D28" s="59"/>
      <c r="E28" s="5">
        <v>-1.9897461000000002E-2</v>
      </c>
      <c r="F28" s="5">
        <v>-1.1535645000000001E-2</v>
      </c>
      <c r="G28" s="5">
        <v>-5.3710939999999999E-3</v>
      </c>
      <c r="H28" s="5">
        <v>2.1850586000000002E-2</v>
      </c>
      <c r="J28" s="2" t="s">
        <v>36</v>
      </c>
      <c r="K28" s="56" t="s">
        <v>11</v>
      </c>
      <c r="L28" s="57"/>
      <c r="M28" s="57"/>
      <c r="N28" s="58"/>
      <c r="Q28" s="2" t="s">
        <v>19</v>
      </c>
      <c r="R28" s="56" t="s">
        <v>21</v>
      </c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</row>
    <row r="29" spans="4:33">
      <c r="D29" s="59"/>
      <c r="E29" s="5">
        <v>3.6010740000000001E-3</v>
      </c>
      <c r="F29" s="5">
        <v>1.6967772999999998E-2</v>
      </c>
      <c r="G29" s="5">
        <v>-2.3559569999999998E-2</v>
      </c>
      <c r="H29" s="5">
        <v>-8.5449219999999999E-3</v>
      </c>
      <c r="J29" s="59" t="s">
        <v>12</v>
      </c>
      <c r="K29" s="5">
        <f t="array" ref="K29:N31">MMULT(K23:Z25,TRANSPOSE(R29:AG32))</f>
        <v>7.6439178900106261E-6</v>
      </c>
      <c r="L29" s="5">
        <v>4.2720211495650052E-6</v>
      </c>
      <c r="M29" s="5">
        <v>3.1476749506405638E-5</v>
      </c>
      <c r="N29" s="5">
        <v>3.0846644269933043E-6</v>
      </c>
      <c r="Q29" s="59" t="s">
        <v>18</v>
      </c>
      <c r="R29" s="5">
        <v>-1.6235352000000002E-2</v>
      </c>
      <c r="S29" s="5">
        <v>-1.4587401999999999E-2</v>
      </c>
      <c r="T29" s="5">
        <v>8.2397459999999992E-3</v>
      </c>
      <c r="U29" s="5">
        <v>1.2390137000000001E-2</v>
      </c>
      <c r="V29" s="5">
        <v>1.0314940999999999E-2</v>
      </c>
      <c r="W29" s="5">
        <v>6.1950679999999998E-3</v>
      </c>
      <c r="X29" s="5">
        <v>5.3100589999999998E-3</v>
      </c>
      <c r="Y29" s="5">
        <v>1.171875E-2</v>
      </c>
      <c r="Z29" s="5">
        <v>-1.785278E-3</v>
      </c>
      <c r="AA29" s="5">
        <v>-4.5166019999999998E-3</v>
      </c>
      <c r="AB29" s="5">
        <v>-9.2773439999999999E-3</v>
      </c>
      <c r="AC29" s="5">
        <v>-9.4604489999999992E-3</v>
      </c>
      <c r="AD29" s="5">
        <v>2.1606444999999998E-2</v>
      </c>
      <c r="AE29" s="5">
        <v>-6.5002439999999996E-3</v>
      </c>
      <c r="AF29" s="5">
        <v>-2.3651119999999999E-3</v>
      </c>
      <c r="AG29" s="5">
        <v>1.5747069999999998E-2</v>
      </c>
    </row>
    <row r="30" spans="4:33">
      <c r="D30" s="59"/>
      <c r="E30" s="5">
        <v>-1.556396E-3</v>
      </c>
      <c r="F30" s="5">
        <v>-4.8217770000000002E-3</v>
      </c>
      <c r="G30" s="5">
        <v>-7.9956049999999994E-3</v>
      </c>
      <c r="H30" s="5">
        <v>1.2329102E-2</v>
      </c>
      <c r="J30" s="59"/>
      <c r="K30" s="5">
        <v>7.6439178900106261E-6</v>
      </c>
      <c r="L30" s="5">
        <v>4.2720211495650052E-6</v>
      </c>
      <c r="M30" s="5">
        <v>3.1476749506405638E-5</v>
      </c>
      <c r="N30" s="5">
        <v>3.0846644269933043E-6</v>
      </c>
      <c r="Q30" s="59"/>
      <c r="R30" s="5">
        <v>5.2490230000000002E-3</v>
      </c>
      <c r="S30" s="5">
        <v>7.2021480000000002E-3</v>
      </c>
      <c r="T30" s="5">
        <v>3.4027100000000002E-3</v>
      </c>
      <c r="U30" s="5">
        <v>2.6245119999999999E-3</v>
      </c>
      <c r="V30" s="5">
        <v>-4.699707E-3</v>
      </c>
      <c r="W30" s="5">
        <v>-1.2817379999999999E-3</v>
      </c>
      <c r="X30" s="5">
        <v>1.2817383E-2</v>
      </c>
      <c r="Y30" s="5">
        <v>-6.2561040000000002E-3</v>
      </c>
      <c r="Z30" s="5">
        <v>-7.446289E-3</v>
      </c>
      <c r="AA30" s="55">
        <v>2.1457699999999999E-6</v>
      </c>
      <c r="AB30" s="5">
        <v>3.1738280000000001E-3</v>
      </c>
      <c r="AC30" s="5">
        <v>3.2501219999999998E-3</v>
      </c>
      <c r="AD30" s="5">
        <v>7.6675400000000002E-4</v>
      </c>
      <c r="AE30" s="5">
        <v>-1.0223389999999999E-3</v>
      </c>
      <c r="AF30" s="5">
        <v>-5.1574710000000003E-3</v>
      </c>
      <c r="AG30" s="5">
        <v>2.3498540000000002E-3</v>
      </c>
    </row>
    <row r="31" spans="4:33">
      <c r="D31" s="59"/>
      <c r="E31" s="5">
        <v>-7.0495610000000002E-3</v>
      </c>
      <c r="F31" s="5">
        <v>-7.1105960000000003E-3</v>
      </c>
      <c r="G31" s="5">
        <v>3.28064E-3</v>
      </c>
      <c r="H31" s="5">
        <v>-3.646851E-3</v>
      </c>
      <c r="J31" s="59"/>
      <c r="K31" s="5">
        <v>7.6439178900106261E-6</v>
      </c>
      <c r="L31" s="5">
        <v>4.2720211495650052E-6</v>
      </c>
      <c r="M31" s="5">
        <v>3.1476749506405638E-5</v>
      </c>
      <c r="N31" s="5">
        <v>3.0846644269933043E-6</v>
      </c>
      <c r="Q31" s="59"/>
      <c r="R31" s="5">
        <v>1.0498047E-2</v>
      </c>
      <c r="S31" s="5">
        <v>5.0048829999999999E-3</v>
      </c>
      <c r="T31" s="5">
        <v>2.8564453E-2</v>
      </c>
      <c r="U31" s="5">
        <v>1.4770508E-2</v>
      </c>
      <c r="V31" s="5">
        <v>-2.5482180000000001E-3</v>
      </c>
      <c r="W31" s="5">
        <v>-1.1413573999999999E-2</v>
      </c>
      <c r="X31" s="5">
        <v>-6.1950679999999998E-3</v>
      </c>
      <c r="Y31" s="5">
        <v>1.373291E-3</v>
      </c>
      <c r="Z31" s="5">
        <v>2.2094727000000002E-2</v>
      </c>
      <c r="AA31" s="5">
        <v>1.3427734E-2</v>
      </c>
      <c r="AB31" s="5">
        <v>1.0742188E-2</v>
      </c>
      <c r="AC31" s="5">
        <v>-5.8898930000000002E-3</v>
      </c>
      <c r="AD31" s="5">
        <v>7.1716310000000004E-3</v>
      </c>
      <c r="AE31" s="5">
        <v>6.1950679999999998E-3</v>
      </c>
      <c r="AF31" s="5">
        <v>-1.1901854999999999E-2</v>
      </c>
      <c r="AG31" s="5">
        <v>2.8442383000000002E-2</v>
      </c>
    </row>
    <row r="32" spans="4:33">
      <c r="D32" s="59"/>
      <c r="E32" s="5">
        <v>-2.4169922E-2</v>
      </c>
      <c r="F32" s="5">
        <v>3.3935547000000003E-2</v>
      </c>
      <c r="G32" s="5">
        <v>-1.9042969E-2</v>
      </c>
      <c r="H32" s="55">
        <v>4.9829500000000001E-5</v>
      </c>
      <c r="Q32" s="59"/>
      <c r="R32" s="5">
        <v>-5.9509280000000003E-3</v>
      </c>
      <c r="S32" s="5">
        <v>9.7045900000000008E-3</v>
      </c>
      <c r="T32" s="5">
        <v>2.2949219E-2</v>
      </c>
      <c r="U32" s="5">
        <v>-4.1198729999999996E-3</v>
      </c>
      <c r="V32" s="5">
        <v>7.0800780000000001E-3</v>
      </c>
      <c r="W32" s="5">
        <v>1.171875E-2</v>
      </c>
      <c r="X32" s="5">
        <v>-8.2397459999999992E-3</v>
      </c>
      <c r="Y32" s="5">
        <v>-1.5197754000000001E-2</v>
      </c>
      <c r="Z32" s="5">
        <v>4.8217770000000002E-3</v>
      </c>
      <c r="AA32" s="5">
        <v>1.0108899999999999E-4</v>
      </c>
      <c r="AB32" s="5">
        <v>5.4626459999999998E-3</v>
      </c>
      <c r="AC32" s="5">
        <v>-3.1494141000000003E-2</v>
      </c>
      <c r="AD32" s="5">
        <v>1.1047362999999999E-2</v>
      </c>
      <c r="AE32" s="5">
        <v>-1.0559081999999999E-2</v>
      </c>
      <c r="AF32" s="5">
        <v>4.5166019999999998E-3</v>
      </c>
      <c r="AG32" s="5">
        <v>8.9721680000000009E-3</v>
      </c>
    </row>
    <row r="33" spans="4:8">
      <c r="D33" s="59"/>
      <c r="E33" s="5">
        <v>-9.6435549999999998E-3</v>
      </c>
      <c r="F33" s="5">
        <v>-9.765625E-3</v>
      </c>
      <c r="G33" s="5">
        <v>-6.7443850000000003E-3</v>
      </c>
      <c r="H33" s="5">
        <v>1.1047362999999999E-2</v>
      </c>
    </row>
    <row r="34" spans="4:8">
      <c r="D34" s="59"/>
      <c r="E34" s="5">
        <v>3.2958983999999997E-2</v>
      </c>
      <c r="F34" s="5">
        <v>-6.1645509999999999E-3</v>
      </c>
      <c r="G34" s="5">
        <v>-2.3681641E-2</v>
      </c>
      <c r="H34" s="5">
        <v>-9.2163090000000007E-3</v>
      </c>
    </row>
    <row r="35" spans="4:8">
      <c r="D35" s="59"/>
      <c r="E35" s="5">
        <v>-9.7045900000000008E-3</v>
      </c>
      <c r="F35" s="5">
        <v>-8.7890629999999997E-3</v>
      </c>
      <c r="G35" s="5">
        <v>1.2756348000000001E-2</v>
      </c>
      <c r="H35" s="5">
        <v>-4.7302200000000003E-4</v>
      </c>
    </row>
    <row r="36" spans="4:8">
      <c r="D36" s="59"/>
      <c r="E36" s="5">
        <v>7.0800780000000001E-3</v>
      </c>
      <c r="F36" s="5">
        <v>-1.1657715000000001E-2</v>
      </c>
      <c r="G36" s="5">
        <v>6.1645509999999999E-3</v>
      </c>
      <c r="H36" s="5">
        <v>3.3935547000000003E-2</v>
      </c>
    </row>
    <row r="37" spans="4:8">
      <c r="D37" s="59"/>
      <c r="E37" s="5">
        <v>-2.8320313E-2</v>
      </c>
      <c r="F37" s="5">
        <v>-5.5236820000000002E-3</v>
      </c>
      <c r="G37" s="5">
        <v>-3.2958983999999997E-2</v>
      </c>
      <c r="H37" s="5">
        <v>-8.6669920000000001E-3</v>
      </c>
    </row>
    <row r="38" spans="4:8">
      <c r="D38" s="59"/>
      <c r="E38" s="5">
        <v>-1.2084961E-2</v>
      </c>
      <c r="F38" s="5">
        <v>1.3427734E-2</v>
      </c>
      <c r="G38" s="5">
        <v>-2.2277830000000001E-3</v>
      </c>
      <c r="H38" s="55">
        <v>9.9659000000000002E-5</v>
      </c>
    </row>
  </sheetData>
  <mergeCells count="17">
    <mergeCell ref="R28:AG28"/>
    <mergeCell ref="K22:Z22"/>
    <mergeCell ref="Q29:Q32"/>
    <mergeCell ref="K28:N28"/>
    <mergeCell ref="J29:J31"/>
    <mergeCell ref="D5:D7"/>
    <mergeCell ref="K16:N16"/>
    <mergeCell ref="J23:J25"/>
    <mergeCell ref="D23:D38"/>
    <mergeCell ref="E16:H16"/>
    <mergeCell ref="E22:H22"/>
    <mergeCell ref="E4:H4"/>
    <mergeCell ref="J17:J19"/>
    <mergeCell ref="K4:N4"/>
    <mergeCell ref="J5:J7"/>
    <mergeCell ref="K10:N10"/>
    <mergeCell ref="J11:J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A237-D90B-489A-893E-DB4436386DC0}">
  <dimension ref="A1:A21"/>
  <sheetViews>
    <sheetView tabSelected="1" workbookViewId="0">
      <selection activeCell="A4" sqref="A4"/>
    </sheetView>
  </sheetViews>
  <sheetFormatPr defaultRowHeight="15"/>
  <cols>
    <col min="1" max="1" width="90.42578125" bestFit="1" customWidth="1"/>
  </cols>
  <sheetData>
    <row r="1" spans="1:1" ht="15.75">
      <c r="A1" s="49" t="s">
        <v>92</v>
      </c>
    </row>
    <row r="2" spans="1:1" ht="15.75">
      <c r="A2" s="49"/>
    </row>
    <row r="3" spans="1:1" ht="15.75">
      <c r="A3" s="49" t="s">
        <v>123</v>
      </c>
    </row>
    <row r="4" spans="1:1" ht="15.75">
      <c r="A4" s="49"/>
    </row>
    <row r="5" spans="1:1" ht="15.75">
      <c r="A5" s="49" t="s">
        <v>93</v>
      </c>
    </row>
    <row r="6" spans="1:1" ht="15.75">
      <c r="A6" s="49" t="s">
        <v>94</v>
      </c>
    </row>
    <row r="7" spans="1:1" ht="15.75">
      <c r="A7" s="49" t="s">
        <v>95</v>
      </c>
    </row>
    <row r="8" spans="1:1" ht="15.75">
      <c r="A8" s="49" t="s">
        <v>96</v>
      </c>
    </row>
    <row r="9" spans="1:1" ht="15.75">
      <c r="A9" s="49" t="s">
        <v>97</v>
      </c>
    </row>
    <row r="10" spans="1:1" ht="15.75">
      <c r="A10" s="49" t="s">
        <v>98</v>
      </c>
    </row>
    <row r="11" spans="1:1" ht="15.75">
      <c r="A11" s="50"/>
    </row>
    <row r="12" spans="1:1" ht="15.75">
      <c r="A12" s="49" t="s">
        <v>99</v>
      </c>
    </row>
    <row r="13" spans="1:1" ht="15.75">
      <c r="A13" s="49" t="s">
        <v>100</v>
      </c>
    </row>
    <row r="14" spans="1:1" ht="15.75">
      <c r="A14" s="49"/>
    </row>
    <row r="15" spans="1:1" ht="15.75">
      <c r="A15" s="49" t="s">
        <v>101</v>
      </c>
    </row>
    <row r="16" spans="1:1" ht="15.75">
      <c r="A16" s="49" t="s">
        <v>102</v>
      </c>
    </row>
    <row r="17" spans="1:1" ht="15.75">
      <c r="A17" s="49" t="s">
        <v>103</v>
      </c>
    </row>
    <row r="18" spans="1:1" ht="15.75">
      <c r="A18" s="49" t="s">
        <v>104</v>
      </c>
    </row>
    <row r="19" spans="1:1" ht="15.75">
      <c r="A19" s="49" t="s">
        <v>105</v>
      </c>
    </row>
    <row r="20" spans="1:1" ht="15.75">
      <c r="A20" s="49" t="s">
        <v>106</v>
      </c>
    </row>
    <row r="21" spans="1:1" ht="15.75">
      <c r="A21" s="49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emb</vt:lpstr>
      <vt:lpstr>layernorm</vt:lpstr>
      <vt:lpstr>groupnorm</vt:lpstr>
      <vt:lpstr>RWKV7_OP</vt:lpstr>
      <vt:lpstr>timemix</vt:lpstr>
      <vt:lpstr>channelmix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</dc:creator>
  <cp:lastModifiedBy>wangding</cp:lastModifiedBy>
  <dcterms:created xsi:type="dcterms:W3CDTF">2015-06-05T18:19:34Z</dcterms:created>
  <dcterms:modified xsi:type="dcterms:W3CDTF">2025-04-17T03:39:28Z</dcterms:modified>
</cp:coreProperties>
</file>