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AnkitaProjectDataAnalysis\Excel_Project\"/>
    </mc:Choice>
  </mc:AlternateContent>
  <bookViews>
    <workbookView xWindow="0" yWindow="0" windowWidth="20490" windowHeight="7635" tabRatio="884"/>
  </bookViews>
  <sheets>
    <sheet name="Dashboard" sheetId="7" r:id="rId1"/>
    <sheet name="Dataset" sheetId="1" r:id="rId2"/>
    <sheet name="Profit Margin" sheetId="12" r:id="rId3"/>
    <sheet name="Total Expenses by Destination" sheetId="8" r:id="rId4"/>
    <sheet name="Total Sales" sheetId="25" r:id="rId5"/>
    <sheet name="Profit Trends" sheetId="16" r:id="rId6"/>
    <sheet name="Freight and Final Amount" sheetId="20" r:id="rId7"/>
    <sheet name="Total Expenses by Cost Comp" sheetId="24" r:id="rId8"/>
  </sheets>
  <definedNames>
    <definedName name="_xlcn.WorksheetConnection_supplychainA1AC62" hidden="1">Dataset!$A$1:$AC$62</definedName>
    <definedName name="Slicer_Customer_Type">#N/A</definedName>
    <definedName name="Slicer_Destination">#N/A</definedName>
    <definedName name="Slicer_Month">#N/A</definedName>
    <definedName name="Slicer_Product1">#N/A</definedName>
    <definedName name="Slicer_Product2">#N/A</definedName>
  </definedNames>
  <calcPr calcId="191029"/>
  <pivotCaches>
    <pivotCache cacheId="0" r:id="rId9"/>
    <pivotCache cacheId="1"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0f79cad6-edda-41c2-a61d-13cc98167ad7" name="Range" connection="WorksheetConnection_supply chain!$A$1:$AC$6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4" i="1" l="1"/>
  <c r="X6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2" i="1"/>
  <c r="X2" i="1"/>
  <c r="X9" i="1" l="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8" i="1"/>
  <c r="X7"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X3" i="1"/>
  <c r="X4" i="1"/>
  <c r="X5" i="1"/>
  <c r="X6" i="1"/>
  <c r="U2" i="1"/>
  <c r="V2"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N57" i="1"/>
  <c r="N58" i="1"/>
  <c r="N59" i="1"/>
  <c r="N60" i="1"/>
  <c r="N61" i="1"/>
  <c r="N62" i="1"/>
  <c r="N37" i="1"/>
  <c r="N38" i="1"/>
  <c r="N39" i="1"/>
  <c r="N40" i="1"/>
  <c r="N41" i="1"/>
  <c r="N42" i="1"/>
  <c r="N43" i="1"/>
  <c r="N44" i="1"/>
  <c r="N45" i="1"/>
  <c r="N46" i="1"/>
  <c r="N47" i="1"/>
  <c r="N48" i="1"/>
  <c r="N49" i="1"/>
  <c r="N50" i="1"/>
  <c r="N51" i="1"/>
  <c r="N52" i="1"/>
  <c r="N53" i="1"/>
  <c r="N54" i="1"/>
  <c r="N55" i="1"/>
  <c r="N56" i="1"/>
  <c r="N32" i="1"/>
  <c r="N33" i="1"/>
  <c r="N34" i="1"/>
  <c r="N35" i="1"/>
  <c r="N36" i="1"/>
  <c r="N31" i="1"/>
  <c r="N27" i="1"/>
  <c r="N28" i="1"/>
  <c r="N29" i="1"/>
  <c r="N30" i="1"/>
  <c r="N13" i="1"/>
  <c r="N14" i="1"/>
  <c r="N15" i="1"/>
  <c r="N16" i="1"/>
  <c r="N17" i="1"/>
  <c r="N18" i="1"/>
  <c r="N19" i="1"/>
  <c r="N20" i="1"/>
  <c r="N21" i="1"/>
  <c r="N22" i="1"/>
  <c r="N23" i="1"/>
  <c r="N24" i="1"/>
  <c r="N25" i="1"/>
  <c r="N26" i="1"/>
  <c r="N3" i="1"/>
  <c r="N4" i="1"/>
  <c r="N5" i="1"/>
  <c r="N6" i="1"/>
  <c r="N7" i="1"/>
  <c r="N8" i="1"/>
  <c r="N9" i="1"/>
  <c r="N10" i="1"/>
  <c r="N11" i="1"/>
  <c r="N12" i="1"/>
  <c r="N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2" i="1"/>
  <c r="O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2" i="1"/>
  <c r="W17" i="1" l="1"/>
  <c r="AA17" i="1" s="1"/>
  <c r="AC17" i="1" s="1"/>
  <c r="W44" i="1"/>
  <c r="AA44" i="1" s="1"/>
  <c r="AC44" i="1" s="1"/>
  <c r="W20" i="1"/>
  <c r="AA20" i="1" s="1"/>
  <c r="AC20" i="1" s="1"/>
  <c r="W59" i="1"/>
  <c r="AA59" i="1" s="1"/>
  <c r="AC59" i="1" s="1"/>
  <c r="W51" i="1"/>
  <c r="AA51" i="1" s="1"/>
  <c r="AC51" i="1" s="1"/>
  <c r="W43" i="1"/>
  <c r="AA43" i="1" s="1"/>
  <c r="AC43" i="1" s="1"/>
  <c r="W35" i="1"/>
  <c r="AA35" i="1" s="1"/>
  <c r="AC35" i="1" s="1"/>
  <c r="W27" i="1"/>
  <c r="AA27" i="1" s="1"/>
  <c r="AC27" i="1" s="1"/>
  <c r="W19" i="1"/>
  <c r="AA19" i="1" s="1"/>
  <c r="AC19" i="1" s="1"/>
  <c r="W11" i="1"/>
  <c r="AA11" i="1" s="1"/>
  <c r="AC11" i="1" s="1"/>
  <c r="W3" i="1"/>
  <c r="AA3" i="1" s="1"/>
  <c r="AC3" i="1" s="1"/>
  <c r="W58" i="1"/>
  <c r="AA58" i="1" s="1"/>
  <c r="AC58" i="1" s="1"/>
  <c r="W50" i="1"/>
  <c r="AA50" i="1" s="1"/>
  <c r="AC50" i="1" s="1"/>
  <c r="W42" i="1"/>
  <c r="AA42" i="1" s="1"/>
  <c r="AC42" i="1" s="1"/>
  <c r="W34" i="1"/>
  <c r="AA34" i="1" s="1"/>
  <c r="AC34" i="1" s="1"/>
  <c r="W26" i="1"/>
  <c r="AA26" i="1" s="1"/>
  <c r="AC26" i="1" s="1"/>
  <c r="W18" i="1"/>
  <c r="AA18" i="1" s="1"/>
  <c r="AC18" i="1" s="1"/>
  <c r="W10" i="1"/>
  <c r="AA10" i="1" s="1"/>
  <c r="AC10" i="1" s="1"/>
  <c r="W41" i="1"/>
  <c r="AA41" i="1" s="1"/>
  <c r="AC41" i="1" s="1"/>
  <c r="W48" i="1"/>
  <c r="AA48" i="1" s="1"/>
  <c r="AC48" i="1" s="1"/>
  <c r="W32" i="1"/>
  <c r="AA32" i="1" s="1"/>
  <c r="AC32" i="1" s="1"/>
  <c r="W16" i="1"/>
  <c r="AA16" i="1" s="1"/>
  <c r="AC16" i="1" s="1"/>
  <c r="W33" i="1"/>
  <c r="AA33" i="1" s="1"/>
  <c r="AC33" i="1" s="1"/>
  <c r="W56" i="1"/>
  <c r="AA56" i="1" s="1"/>
  <c r="AC56" i="1" s="1"/>
  <c r="W40" i="1"/>
  <c r="AA40" i="1" s="1"/>
  <c r="AC40" i="1" s="1"/>
  <c r="W24" i="1"/>
  <c r="AA24" i="1" s="1"/>
  <c r="AC24" i="1" s="1"/>
  <c r="W8" i="1"/>
  <c r="AA8" i="1" s="1"/>
  <c r="AC8" i="1" s="1"/>
  <c r="W55" i="1"/>
  <c r="AA55" i="1" s="1"/>
  <c r="AC55" i="1" s="1"/>
  <c r="W47" i="1"/>
  <c r="AA47" i="1" s="1"/>
  <c r="AC47" i="1" s="1"/>
  <c r="W39" i="1"/>
  <c r="AA39" i="1" s="1"/>
  <c r="AC39" i="1" s="1"/>
  <c r="W31" i="1"/>
  <c r="AA31" i="1" s="1"/>
  <c r="AC31" i="1" s="1"/>
  <c r="W23" i="1"/>
  <c r="AA23" i="1" s="1"/>
  <c r="AC23" i="1" s="1"/>
  <c r="W15" i="1"/>
  <c r="AA15" i="1" s="1"/>
  <c r="AC15" i="1" s="1"/>
  <c r="W7" i="1"/>
  <c r="AA7" i="1" s="1"/>
  <c r="AC7" i="1" s="1"/>
  <c r="W49" i="1"/>
  <c r="AA49" i="1" s="1"/>
  <c r="AC49" i="1" s="1"/>
  <c r="W54" i="1"/>
  <c r="AA54" i="1" s="1"/>
  <c r="AC54" i="1" s="1"/>
  <c r="W46" i="1"/>
  <c r="AA46" i="1" s="1"/>
  <c r="AC46" i="1" s="1"/>
  <c r="W22" i="1"/>
  <c r="AA22" i="1" s="1"/>
  <c r="AC22" i="1" s="1"/>
  <c r="W6" i="1"/>
  <c r="AA6" i="1" s="1"/>
  <c r="AC6" i="1" s="1"/>
  <c r="W62" i="1"/>
  <c r="AA62" i="1" s="1"/>
  <c r="AC62" i="1" s="1"/>
  <c r="W38" i="1"/>
  <c r="AA38" i="1" s="1"/>
  <c r="AC38" i="1" s="1"/>
  <c r="W30" i="1"/>
  <c r="AA30" i="1" s="1"/>
  <c r="AC30" i="1" s="1"/>
  <c r="W14" i="1"/>
  <c r="AA14" i="1" s="1"/>
  <c r="AC14" i="1" s="1"/>
  <c r="W61" i="1"/>
  <c r="AA61" i="1" s="1"/>
  <c r="AC61" i="1" s="1"/>
  <c r="W53" i="1"/>
  <c r="AA53" i="1" s="1"/>
  <c r="AC53" i="1" s="1"/>
  <c r="W45" i="1"/>
  <c r="AA45" i="1" s="1"/>
  <c r="AC45" i="1" s="1"/>
  <c r="W37" i="1"/>
  <c r="AA37" i="1" s="1"/>
  <c r="AC37" i="1" s="1"/>
  <c r="W29" i="1"/>
  <c r="AA29" i="1" s="1"/>
  <c r="AC29" i="1" s="1"/>
  <c r="W21" i="1"/>
  <c r="AA21" i="1" s="1"/>
  <c r="AC21" i="1" s="1"/>
  <c r="W13" i="1"/>
  <c r="AA13" i="1" s="1"/>
  <c r="AC13" i="1" s="1"/>
  <c r="W5" i="1"/>
  <c r="AA5" i="1" s="1"/>
  <c r="AC5" i="1" s="1"/>
  <c r="W25" i="1"/>
  <c r="AA25" i="1" s="1"/>
  <c r="AC25" i="1" s="1"/>
  <c r="W60" i="1"/>
  <c r="AA60" i="1" s="1"/>
  <c r="AC60" i="1" s="1"/>
  <c r="W36" i="1"/>
  <c r="AA36" i="1" s="1"/>
  <c r="AC36" i="1" s="1"/>
  <c r="W12" i="1"/>
  <c r="AA12" i="1" s="1"/>
  <c r="AC12" i="1" s="1"/>
  <c r="W57" i="1"/>
  <c r="AA57" i="1" s="1"/>
  <c r="AC57" i="1" s="1"/>
  <c r="W9" i="1"/>
  <c r="AA9" i="1" s="1"/>
  <c r="AC9" i="1" s="1"/>
  <c r="W52" i="1"/>
  <c r="AA52" i="1" s="1"/>
  <c r="AC52" i="1" s="1"/>
  <c r="W28" i="1"/>
  <c r="AA28" i="1" s="1"/>
  <c r="AC28" i="1" s="1"/>
  <c r="W4" i="1"/>
  <c r="AA4" i="1" s="1"/>
  <c r="AC4" i="1" s="1"/>
  <c r="W2" i="1"/>
  <c r="AA2" i="1" s="1"/>
  <c r="AC2" i="1" s="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ply chain!$A$1:$AC$62" type="102" refreshedVersion="5" minRefreshableVersion="5">
    <extLst>
      <ext xmlns:x15="http://schemas.microsoft.com/office/spreadsheetml/2010/11/main" uri="{DE250136-89BD-433C-8126-D09CA5730AF9}">
        <x15:connection id="Range-0f79cad6-edda-41c2-a61d-13cc98167ad7" autoDelete="1">
          <x15:rangePr sourceName="_xlcn.WorksheetConnection_supplychainA1AC62"/>
        </x15:connection>
      </ext>
    </extLst>
  </connection>
</connections>
</file>

<file path=xl/sharedStrings.xml><?xml version="1.0" encoding="utf-8"?>
<sst xmlns="http://schemas.openxmlformats.org/spreadsheetml/2006/main" count="394" uniqueCount="95">
  <si>
    <t>Month</t>
  </si>
  <si>
    <t>Day</t>
  </si>
  <si>
    <t>Tonnage</t>
  </si>
  <si>
    <t>Customer Type</t>
  </si>
  <si>
    <t>Destination</t>
  </si>
  <si>
    <t>Rate</t>
  </si>
  <si>
    <t>Truck</t>
  </si>
  <si>
    <t>Insurance</t>
  </si>
  <si>
    <t>Fuel</t>
  </si>
  <si>
    <t>Diesel Exhaust Fluid</t>
  </si>
  <si>
    <t>Advance</t>
  </si>
  <si>
    <t>Warehouse</t>
  </si>
  <si>
    <t>Repairs</t>
  </si>
  <si>
    <t>Tolls</t>
  </si>
  <si>
    <t>Fundings</t>
  </si>
  <si>
    <t>Odometer</t>
  </si>
  <si>
    <t>Miles</t>
  </si>
  <si>
    <t>Rate Per Miles</t>
  </si>
  <si>
    <t>Extra Stops</t>
  </si>
  <si>
    <t>Extra Pay</t>
  </si>
  <si>
    <t>Costs Driver Paid</t>
  </si>
  <si>
    <t>Total Expenses</t>
  </si>
  <si>
    <t>First condition type</t>
  </si>
  <si>
    <t>Shipment cost sub-items</t>
  </si>
  <si>
    <t>Final Amount</t>
  </si>
  <si>
    <t>Jan</t>
  </si>
  <si>
    <t>Wood</t>
  </si>
  <si>
    <t>Retaining Customer</t>
  </si>
  <si>
    <t>Freightliner Sprinter</t>
  </si>
  <si>
    <t>Feb</t>
  </si>
  <si>
    <t>Sand</t>
  </si>
  <si>
    <t>Mar</t>
  </si>
  <si>
    <t>Iron</t>
  </si>
  <si>
    <t>New Customer</t>
  </si>
  <si>
    <t>Apr</t>
  </si>
  <si>
    <t>May</t>
  </si>
  <si>
    <t>Jun</t>
  </si>
  <si>
    <t>Jul</t>
  </si>
  <si>
    <t>Aug</t>
  </si>
  <si>
    <t>Sep</t>
  </si>
  <si>
    <t>Oct</t>
  </si>
  <si>
    <t>Nissan NV2500</t>
  </si>
  <si>
    <t>Nov</t>
  </si>
  <si>
    <t>Dec</t>
  </si>
  <si>
    <t>Mumbai</t>
  </si>
  <si>
    <t>Gujarat</t>
  </si>
  <si>
    <t>West Bengal</t>
  </si>
  <si>
    <t>Goa</t>
  </si>
  <si>
    <t>Rajasthan</t>
  </si>
  <si>
    <t>Telangana</t>
  </si>
  <si>
    <t>Tata Ace</t>
  </si>
  <si>
    <t>Mahindra Supro Maxitruck</t>
  </si>
  <si>
    <t>Force Traveller</t>
  </si>
  <si>
    <t>Tata 407</t>
  </si>
  <si>
    <t>Ashok Leyland Dost</t>
  </si>
  <si>
    <t>Mahindra Jeeto</t>
  </si>
  <si>
    <t>Tata Winger</t>
  </si>
  <si>
    <t>Piaggio Ape Xtra</t>
  </si>
  <si>
    <t>Tata Intra V30</t>
  </si>
  <si>
    <t>Mahindra Furio 7</t>
  </si>
  <si>
    <t>Ashok Leyland Partner</t>
  </si>
  <si>
    <t>Atul Gem Cargo</t>
  </si>
  <si>
    <t>Mahindra Bolero Pickup</t>
  </si>
  <si>
    <t>Sales</t>
  </si>
  <si>
    <t>Profit</t>
  </si>
  <si>
    <t>Product</t>
  </si>
  <si>
    <t>Grand Total</t>
  </si>
  <si>
    <t>Sum of Sales</t>
  </si>
  <si>
    <t>Row Labels</t>
  </si>
  <si>
    <t>Sum of Profit</t>
  </si>
  <si>
    <t>Basic Freight</t>
  </si>
  <si>
    <t>Sum of Total Expenses</t>
  </si>
  <si>
    <t>Sum of Basic Freight</t>
  </si>
  <si>
    <t>Sum of Final Amount</t>
  </si>
  <si>
    <t>January</t>
  </si>
  <si>
    <t>February</t>
  </si>
  <si>
    <t>March</t>
  </si>
  <si>
    <t>Sum of Profit Margin</t>
  </si>
  <si>
    <t>Marchuti Suzuki Eeco Cargo</t>
  </si>
  <si>
    <t>April</t>
  </si>
  <si>
    <t>June</t>
  </si>
  <si>
    <t>July</t>
  </si>
  <si>
    <t>August</t>
  </si>
  <si>
    <t>September</t>
  </si>
  <si>
    <t>October</t>
  </si>
  <si>
    <t>November</t>
  </si>
  <si>
    <t>December</t>
  </si>
  <si>
    <t>Sum of Tolls</t>
  </si>
  <si>
    <t>Sum of Costs Driver Paid</t>
  </si>
  <si>
    <t>Sum of Fuel</t>
  </si>
  <si>
    <t>Count of Truck</t>
  </si>
  <si>
    <t>Sum of Diesel Exhaust Fluid</t>
  </si>
  <si>
    <t>Sum of Miles</t>
  </si>
  <si>
    <t>Sum of Extra Stops</t>
  </si>
  <si>
    <t>Sum of 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</si>
</sst>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 #,##0;[Red]&quot;₹&quot;\ \-#,##0"/>
    <numFmt numFmtId="8" formatCode="&quot;₹&quot;\ #,##0.00;[Red]&quot;₹&quot;\ \-#,##0.00"/>
    <numFmt numFmtId="164" formatCode="&quot;₹&quot;\ #,##0.00"/>
  </numFmts>
  <fonts count="5" x14ac:knownFonts="1">
    <font>
      <sz val="11"/>
      <color theme="1"/>
      <name val="Calibri"/>
      <family val="2"/>
      <scheme val="minor"/>
    </font>
    <font>
      <sz val="12"/>
      <color theme="1"/>
      <name val="Arial"/>
      <family val="2"/>
    </font>
    <font>
      <sz val="12"/>
      <color rgb="FF0C0C0C"/>
      <name val="Bahnschrift SemiBold"/>
      <family val="2"/>
    </font>
    <font>
      <sz val="12"/>
      <color theme="1"/>
      <name val="Bahnschrift SemiBold"/>
      <family val="2"/>
    </font>
    <font>
      <sz val="14"/>
      <color theme="1" tint="4.9989318521683403E-2"/>
      <name val="Bahnschrift SemiBold"/>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6" fontId="1" fillId="0" borderId="0" xfId="0" applyNumberFormat="1" applyFont="1"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NumberFormat="1"/>
    <xf numFmtId="0" fontId="2" fillId="0" borderId="1" xfId="0" applyFont="1" applyBorder="1" applyAlignment="1">
      <alignment horizontal="center" vertical="center" wrapText="1"/>
    </xf>
    <xf numFmtId="6" fontId="3" fillId="0" borderId="1" xfId="0" applyNumberFormat="1" applyFont="1" applyBorder="1" applyAlignment="1">
      <alignment horizontal="center"/>
    </xf>
    <xf numFmtId="164" fontId="2" fillId="0" borderId="1" xfId="0" applyNumberFormat="1" applyFont="1" applyBorder="1" applyAlignment="1">
      <alignment horizontal="center" vertical="center" wrapText="1"/>
    </xf>
    <xf numFmtId="8" fontId="2" fillId="0" borderId="1" xfId="0" applyNumberFormat="1" applyFont="1" applyBorder="1" applyAlignment="1">
      <alignment horizontal="center" vertical="center" wrapText="1"/>
    </xf>
    <xf numFmtId="164" fontId="3" fillId="0" borderId="1" xfId="0" applyNumberFormat="1" applyFont="1" applyBorder="1" applyAlignment="1">
      <alignment horizontal="center"/>
    </xf>
    <xf numFmtId="0" fontId="4" fillId="0" borderId="0" xfId="0" applyFont="1" applyAlignment="1">
      <alignment horizontal="center"/>
    </xf>
  </cellXfs>
  <cellStyles count="1">
    <cellStyle name="Normal" xfId="0" builtinId="0"/>
  </cellStyles>
  <dxfs count="40">
    <dxf>
      <numFmt numFmtId="14" formatCode="0.00%"/>
    </dxf>
    <dxf>
      <numFmt numFmtId="14" formatCode="0.00%"/>
    </dxf>
    <dxf>
      <font>
        <b val="0"/>
        <i val="0"/>
        <strike val="0"/>
        <condense val="0"/>
        <extend val="0"/>
        <outline val="0"/>
        <shadow val="0"/>
        <u val="none"/>
        <vertAlign val="baseline"/>
        <sz val="12"/>
        <color theme="1"/>
        <name val="Bahnschrift SemiBold"/>
        <scheme val="none"/>
      </font>
      <numFmt numFmtId="164" formatCode="&quot;₹&quot;\ #,##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Bahnschrift SemiBold"/>
        <scheme val="none"/>
      </font>
      <numFmt numFmtId="164" formatCode="&quot;₹&quot;\ #,##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2" formatCode="&quot;₹&quot;\ #,##0.00;[Red]&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numFmt numFmtId="164" formatCode="&quot;₹&quot;\ #,##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Bahnschrift SemiBold"/>
        <scheme val="none"/>
      </font>
      <numFmt numFmtId="10" formatCode="&quot;₹&quot;\ #,##0;[Red]&quot;₹&quot;\ \-#,##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C0C0C"/>
        <name val="Bahnschrift SemiBold"/>
        <scheme val="none"/>
      </font>
      <alignment horizontal="center" vertical="center" textRotation="0" wrapText="1" indent="0" justifyLastLine="0" shrinkToFit="0" readingOrder="0"/>
    </dxf>
    <dxf>
      <font>
        <b val="0"/>
        <i val="0"/>
        <strike val="0"/>
        <condense val="0"/>
        <extend val="0"/>
        <outline val="0"/>
        <shadow val="0"/>
        <u val="none"/>
        <vertAlign val="baseline"/>
        <sz val="14"/>
        <color theme="1" tint="4.9989318521683403E-2"/>
        <name val="Bahnschrift SemiBold"/>
        <scheme val="none"/>
      </font>
      <alignment horizontal="center" vertical="bottom" textRotation="0" wrapText="0" indent="0" justifyLastLine="0" shrinkToFit="0" readingOrder="0"/>
    </dxf>
    <dxf>
      <fill>
        <patternFill>
          <bgColor rgb="FF993366"/>
        </patternFill>
      </fill>
    </dxf>
    <dxf>
      <fill>
        <patternFill>
          <bgColor rgb="FFFFCCFF"/>
        </patternFill>
      </fill>
    </dxf>
    <dxf>
      <fill>
        <patternFill>
          <bgColor rgb="FFFF99CC"/>
        </patternFill>
      </fill>
    </dxf>
    <dxf>
      <font>
        <color theme="0"/>
      </font>
      <fill>
        <patternFill>
          <bgColor rgb="FFFFCCCC"/>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rgb="FF990099"/>
        </patternFill>
      </fill>
    </dxf>
    <dxf>
      <font>
        <color rgb="FF7F3A86"/>
      </font>
    </dxf>
    <dxf>
      <font>
        <color rgb="FFCA94D0"/>
      </font>
    </dxf>
  </dxfs>
  <tableStyles count="5" defaultTableStyle="TableStyleMedium2" defaultPivotStyle="PivotStyleLight16">
    <tableStyle name="Table Style 1" pivot="0" count="2">
      <tableStyleElement type="wholeTable" dxfId="39"/>
      <tableStyleElement type="headerRow" dxfId="38"/>
    </tableStyle>
    <tableStyle name="Table Style 2" pivot="0" count="1">
      <tableStyleElement type="headerRow" dxfId="37"/>
    </tableStyle>
    <tableStyle name="Table Style 3" pivot="0" count="1">
      <tableStyleElement type="headerRow" dxfId="36"/>
    </tableStyle>
    <tableStyle name="Table Style 4" pivot="0" count="1">
      <tableStyleElement type="wholeTable" dxfId="35"/>
    </tableStyle>
    <tableStyle name="Table Style 5" pivot="0" count="2">
      <tableStyleElement type="wholeTable" dxfId="34"/>
      <tableStyleElement type="headerRow" dxfId="33"/>
    </tableStyle>
  </tableStyles>
  <colors>
    <mruColors>
      <color rgb="FFFFCCCC"/>
      <color rgb="FFFF99CC"/>
      <color rgb="FF993366"/>
      <color rgb="FFFFCCFF"/>
      <color rgb="FFCC3399"/>
      <color rgb="FF990099"/>
      <color rgb="FFCA94D0"/>
      <color rgb="FF7F3A86"/>
      <color rgb="FFAD56B6"/>
      <color rgb="FFC759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[Supply_Chain_&amp;_Freight_Analytics.xlsx]Total Expenses by Destination!PivotTable1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474747">
              <a:alpha val="90000"/>
            </a:srgbClr>
          </a:solidFill>
          <a:ln>
            <a:solidFill>
              <a:schemeClr val="accent1"/>
            </a:solidFill>
          </a:ln>
          <a:effectLst>
            <a:glow rad="114300">
              <a:srgbClr val="FFC000">
                <a:alpha val="40000"/>
              </a:srgb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474747">
              <a:alpha val="90000"/>
            </a:srgbClr>
          </a:solidFill>
          <a:ln>
            <a:solidFill>
              <a:schemeClr val="accent1"/>
            </a:solidFill>
          </a:ln>
          <a:effectLst>
            <a:glow rad="114300">
              <a:srgbClr val="FFC000">
                <a:alpha val="40000"/>
              </a:srgbClr>
            </a:glow>
          </a:effectLst>
        </c:spPr>
      </c:pivotFmt>
    </c:pivotFmts>
    <c:plotArea>
      <c:layout>
        <c:manualLayout>
          <c:layoutTarget val="inner"/>
          <c:xMode val="edge"/>
          <c:yMode val="edge"/>
          <c:x val="0.32831107160915679"/>
          <c:y val="0.14249781277340332"/>
          <c:w val="0.59151175584442228"/>
          <c:h val="0.75010279965004378"/>
        </c:manualLayout>
      </c:layout>
      <c:barChart>
        <c:barDir val="bar"/>
        <c:grouping val="clustered"/>
        <c:varyColors val="0"/>
        <c:ser>
          <c:idx val="0"/>
          <c:order val="0"/>
          <c:tx>
            <c:strRef>
              <c:f>'Total Expenses by Destination'!$B$3</c:f>
              <c:strCache>
                <c:ptCount val="1"/>
                <c:pt idx="0">
                  <c:v>Total</c:v>
                </c:pt>
              </c:strCache>
            </c:strRef>
          </c:tx>
          <c:spPr>
            <a:solidFill>
              <a:srgbClr val="474747">
                <a:alpha val="90000"/>
              </a:srgbClr>
            </a:solidFill>
            <a:ln>
              <a:solidFill>
                <a:schemeClr val="accent1"/>
              </a:solidFill>
            </a:ln>
            <a:effectLst>
              <a:glow rad="114300">
                <a:srgbClr val="FFC0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Expenses by Destination'!$A$4:$A$10</c:f>
              <c:strCache>
                <c:ptCount val="6"/>
                <c:pt idx="0">
                  <c:v>Goa</c:v>
                </c:pt>
                <c:pt idx="1">
                  <c:v>Gujarat</c:v>
                </c:pt>
                <c:pt idx="2">
                  <c:v>Mumbai</c:v>
                </c:pt>
                <c:pt idx="3">
                  <c:v>Rajasthan</c:v>
                </c:pt>
                <c:pt idx="4">
                  <c:v>Telangana</c:v>
                </c:pt>
                <c:pt idx="5">
                  <c:v>West Bengal</c:v>
                </c:pt>
              </c:strCache>
            </c:strRef>
          </c:cat>
          <c:val>
            <c:numRef>
              <c:f>'Total Expenses by Destination'!$B$4:$B$10</c:f>
              <c:numCache>
                <c:formatCode>General</c:formatCode>
                <c:ptCount val="6"/>
                <c:pt idx="0">
                  <c:v>9477819.7899999991</c:v>
                </c:pt>
                <c:pt idx="1">
                  <c:v>6852187.0800000001</c:v>
                </c:pt>
                <c:pt idx="2">
                  <c:v>27784269.679999992</c:v>
                </c:pt>
                <c:pt idx="3">
                  <c:v>5864883.04</c:v>
                </c:pt>
                <c:pt idx="4">
                  <c:v>6913700.0199999996</c:v>
                </c:pt>
                <c:pt idx="5">
                  <c:v>10896280.299999999</c:v>
                </c:pt>
              </c:numCache>
            </c:numRef>
          </c:val>
          <c:extLst xmlns:c16r2="http://schemas.microsoft.com/office/drawing/2015/06/chart">
            <c:ext xmlns:c16="http://schemas.microsoft.com/office/drawing/2014/chart" uri="{C3380CC4-5D6E-409C-BE32-E72D297353CC}">
              <c16:uniqueId val="{00000000-6476-4819-A783-6AB3C8383601}"/>
            </c:ext>
          </c:extLst>
        </c:ser>
        <c:dLbls>
          <c:showLegendKey val="0"/>
          <c:showVal val="0"/>
          <c:showCatName val="0"/>
          <c:showSerName val="0"/>
          <c:showPercent val="0"/>
          <c:showBubbleSize val="0"/>
        </c:dLbls>
        <c:gapWidth val="150"/>
        <c:axId val="-22168912"/>
        <c:axId val="-22181424"/>
      </c:barChart>
      <c:catAx>
        <c:axId val="-221689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81424"/>
        <c:crosses val="autoZero"/>
        <c:auto val="1"/>
        <c:lblAlgn val="ctr"/>
        <c:lblOffset val="100"/>
        <c:noMultiLvlLbl val="0"/>
      </c:catAx>
      <c:valAx>
        <c:axId val="-2218142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68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100">
          <a:latin typeface="Bahnschrift SemiBold" panose="020B0502040204020203" pitchFamily="34"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[Supply_Chain_&amp;_Freight_Analytics.xlsx]Profit Trends!PivotTable1</c:name>
    <c:fmtId val="1"/>
  </c:pivotSource>
  <c:chart>
    <c:autoTitleDeleted val="1"/>
    <c:pivotFmts>
      <c:pivotFmt>
        <c:idx val="0"/>
        <c:spPr>
          <a:solidFill>
            <a:schemeClr val="accent1"/>
          </a:solidFill>
          <a:ln w="60325" cap="rnd">
            <a:solidFill>
              <a:srgbClr val="474747"/>
            </a:solidFill>
            <a:round/>
          </a:ln>
          <a:effectLst>
            <a:glow rad="101600">
              <a:schemeClr val="accent2">
                <a:lumMod val="60000"/>
                <a:lumOff val="40000"/>
                <a:alpha val="40000"/>
              </a:schemeClr>
            </a:glow>
          </a:effectLst>
        </c:spPr>
        <c:marker>
          <c:symbol val="circle"/>
          <c:size val="5"/>
          <c:spPr>
            <a:solidFill>
              <a:srgbClr val="474747"/>
            </a:solidFill>
            <a:ln w="41275">
              <a:solidFill>
                <a:srgbClr val="474747"/>
              </a:solidFill>
            </a:ln>
            <a:effectLst>
              <a:glow rad="101600">
                <a:schemeClr val="accent2">
                  <a:lumMod val="60000"/>
                  <a:lumOff val="40000"/>
                  <a:alpha val="40000"/>
                </a:schemeClr>
              </a:glow>
            </a:effectLst>
          </c:spPr>
        </c:marker>
      </c:pivotFmt>
      <c:pivotFmt>
        <c:idx val="1"/>
        <c:spPr>
          <a:ln w="60325" cap="rnd">
            <a:solidFill>
              <a:srgbClr val="474747"/>
            </a:solidFill>
            <a:round/>
          </a:ln>
          <a:effectLst>
            <a:glow rad="88900">
              <a:srgbClr val="FFC000">
                <a:alpha val="40000"/>
              </a:srgbClr>
            </a:glow>
          </a:effectLst>
        </c:spPr>
        <c:marker>
          <c:symbol val="circle"/>
          <c:size val="5"/>
          <c:spPr>
            <a:solidFill>
              <a:srgbClr val="474747"/>
            </a:solidFill>
            <a:ln w="41275">
              <a:solidFill>
                <a:srgbClr val="474747"/>
              </a:solidFill>
            </a:ln>
            <a:effectLst>
              <a:glow rad="88900">
                <a:srgbClr val="FFC000">
                  <a:alpha val="40000"/>
                </a:srgbClr>
              </a:glow>
            </a:effectLst>
          </c:spPr>
        </c:marker>
      </c:pivotFmt>
    </c:pivotFmts>
    <c:plotArea>
      <c:layout>
        <c:manualLayout>
          <c:layoutTarget val="inner"/>
          <c:xMode val="edge"/>
          <c:yMode val="edge"/>
          <c:x val="0.15080983066561585"/>
          <c:y val="0.15526241007997854"/>
          <c:w val="0.83386024082968335"/>
          <c:h val="0.69109798489790453"/>
        </c:manualLayout>
      </c:layout>
      <c:lineChart>
        <c:grouping val="stacked"/>
        <c:varyColors val="0"/>
        <c:ser>
          <c:idx val="0"/>
          <c:order val="0"/>
          <c:tx>
            <c:strRef>
              <c:f>'Profit Trends'!$B$3</c:f>
              <c:strCache>
                <c:ptCount val="1"/>
                <c:pt idx="0">
                  <c:v>Total</c:v>
                </c:pt>
              </c:strCache>
            </c:strRef>
          </c:tx>
          <c:spPr>
            <a:ln w="60325" cap="rnd">
              <a:solidFill>
                <a:srgbClr val="474747"/>
              </a:solidFill>
              <a:round/>
            </a:ln>
            <a:effectLst>
              <a:glow rad="88900">
                <a:srgbClr val="FFC000">
                  <a:alpha val="40000"/>
                </a:srgbClr>
              </a:glow>
            </a:effectLst>
          </c:spPr>
          <c:marker>
            <c:symbol val="circle"/>
            <c:size val="5"/>
            <c:spPr>
              <a:solidFill>
                <a:srgbClr val="474747"/>
              </a:solidFill>
              <a:ln w="41275">
                <a:solidFill>
                  <a:srgbClr val="474747"/>
                </a:solidFill>
              </a:ln>
              <a:effectLst>
                <a:glow rad="88900">
                  <a:srgbClr val="FFC000">
                    <a:alpha val="40000"/>
                  </a:srgbClr>
                </a:glow>
              </a:effectLst>
            </c:spPr>
          </c:marker>
          <c:cat>
            <c:strRef>
              <c:f>'Profit 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Trends'!$B$4:$B$16</c:f>
              <c:numCache>
                <c:formatCode>General</c:formatCode>
                <c:ptCount val="12"/>
                <c:pt idx="0">
                  <c:v>2710569.73</c:v>
                </c:pt>
                <c:pt idx="1">
                  <c:v>5205338.76</c:v>
                </c:pt>
                <c:pt idx="2">
                  <c:v>5967361.0300000003</c:v>
                </c:pt>
                <c:pt idx="3">
                  <c:v>8730838.6300000008</c:v>
                </c:pt>
                <c:pt idx="4">
                  <c:v>7864160.2400000002</c:v>
                </c:pt>
                <c:pt idx="5">
                  <c:v>8760607.6600000001</c:v>
                </c:pt>
                <c:pt idx="6">
                  <c:v>18662573.879999999</c:v>
                </c:pt>
                <c:pt idx="7">
                  <c:v>9081873.3600000013</c:v>
                </c:pt>
                <c:pt idx="8">
                  <c:v>5677878.8799999999</c:v>
                </c:pt>
                <c:pt idx="9">
                  <c:v>19050089.399999999</c:v>
                </c:pt>
                <c:pt idx="10">
                  <c:v>9165044.6999999993</c:v>
                </c:pt>
                <c:pt idx="11">
                  <c:v>5473026.8200000003</c:v>
                </c:pt>
              </c:numCache>
            </c:numRef>
          </c:val>
          <c:smooth val="1"/>
          <c:extLst xmlns:c16r2="http://schemas.microsoft.com/office/drawing/2015/06/chart">
            <c:ext xmlns:c16="http://schemas.microsoft.com/office/drawing/2014/chart" uri="{C3380CC4-5D6E-409C-BE32-E72D297353CC}">
              <c16:uniqueId val="{00000000-1F1C-405D-836C-C2DD38A9A80D}"/>
            </c:ext>
          </c:extLst>
        </c:ser>
        <c:dLbls>
          <c:showLegendKey val="0"/>
          <c:showVal val="0"/>
          <c:showCatName val="0"/>
          <c:showSerName val="0"/>
          <c:showPercent val="0"/>
          <c:showBubbleSize val="0"/>
        </c:dLbls>
        <c:marker val="1"/>
        <c:smooth val="0"/>
        <c:axId val="-22177072"/>
        <c:axId val="-22171632"/>
      </c:lineChart>
      <c:catAx>
        <c:axId val="-22177072"/>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71632"/>
        <c:crosses val="autoZero"/>
        <c:auto val="1"/>
        <c:lblAlgn val="ctr"/>
        <c:lblOffset val="100"/>
        <c:noMultiLvlLbl val="0"/>
      </c:catAx>
      <c:valAx>
        <c:axId val="-2217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77072"/>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sz="1050">
          <a:latin typeface="Bahnschrift SemiBold" panose="020B0502040204020203" pitchFamily="34" charset="0"/>
        </a:defRPr>
      </a:pPr>
      <a:endParaRPr lang="en-US"/>
    </a:p>
  </c:txPr>
  <c:printSettings>
    <c:headerFooter/>
    <c:pageMargins b="0.75" l="0.7" r="0.7" t="0.75" header="0.3" footer="0.3"/>
    <c:pageSetup/>
  </c:printSettings>
  <c:userShapes r:id="rId3"/>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[Supply_Chain_&amp;_Freight_Analytics.xlsx]Profit Margin!PivotTable4</c:name>
    <c:fmtId val="11"/>
  </c:pivotSource>
  <c:chart>
    <c:autoTitleDeleted val="0"/>
    <c:pivotFmts>
      <c:pivotFmt>
        <c:idx val="0"/>
        <c:spPr>
          <a:gradFill>
            <a:gsLst>
              <a:gs pos="0">
                <a:srgbClr val="CCCCFF"/>
              </a:gs>
              <a:gs pos="100000">
                <a:srgbClr val="FFCCFF"/>
              </a:gs>
            </a:gsLst>
            <a:lin ang="16200000" scaled="1"/>
          </a:gradFill>
          <a:ln w="9525" cap="flat" cmpd="sng" algn="ctr">
            <a:solidFill>
              <a:srgbClr val="FFCCFF"/>
            </a:solidFill>
            <a:miter lim="800000"/>
          </a:ln>
          <a:effectLst/>
        </c:spPr>
        <c:marker>
          <c:symbol val="none"/>
        </c:marker>
      </c:pivotFmt>
      <c:pivotFmt>
        <c:idx val="1"/>
        <c:spPr>
          <a:solidFill>
            <a:srgbClr val="474747"/>
          </a:solidFill>
          <a:ln w="9525" cap="flat" cmpd="sng" algn="ctr">
            <a:solidFill>
              <a:srgbClr val="474747"/>
            </a:solidFill>
            <a:miter lim="800000"/>
          </a:ln>
          <a:effectLst/>
        </c:spPr>
        <c:marker>
          <c:symbol val="none"/>
        </c:marker>
      </c:pivotFmt>
      <c:pivotFmt>
        <c:idx val="2"/>
        <c:spPr>
          <a:solidFill>
            <a:schemeClr val="accent1">
              <a:alpha val="69804"/>
            </a:schemeClr>
          </a:solidFill>
          <a:ln w="28575" cap="rnd" cmpd="sng" algn="ctr">
            <a:solidFill>
              <a:srgbClr val="3399FF"/>
            </a:solidFill>
            <a:miter lim="800000"/>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gradFill>
            <a:gsLst>
              <a:gs pos="0">
                <a:srgbClr val="CCCCFF"/>
              </a:gs>
              <a:gs pos="100000">
                <a:srgbClr val="FFCCFF"/>
              </a:gs>
            </a:gsLst>
            <a:lin ang="16200000" scaled="1"/>
          </a:gradFill>
          <a:ln w="9525" cap="flat" cmpd="sng" algn="ctr">
            <a:solidFill>
              <a:srgbClr val="FFCCFF"/>
            </a:solidFill>
            <a:miter lim="800000"/>
          </a:ln>
          <a:effectLst/>
        </c:spPr>
      </c:pivotFmt>
      <c:pivotFmt>
        <c:idx val="4"/>
        <c:spPr>
          <a:gradFill>
            <a:gsLst>
              <a:gs pos="0">
                <a:srgbClr val="CCCCFF"/>
              </a:gs>
              <a:gs pos="100000">
                <a:srgbClr val="FFCCFF"/>
              </a:gs>
            </a:gsLst>
            <a:lin ang="16200000" scaled="1"/>
          </a:gradFill>
          <a:ln w="9525" cap="flat" cmpd="sng" algn="ctr">
            <a:solidFill>
              <a:srgbClr val="FFCCFF"/>
            </a:solidFill>
            <a:miter lim="800000"/>
          </a:ln>
          <a:effectLst/>
        </c:spPr>
        <c:marker>
          <c:symbol val="none"/>
        </c:marker>
      </c:pivotFmt>
      <c:pivotFmt>
        <c:idx val="5"/>
        <c:spPr>
          <a:solidFill>
            <a:srgbClr val="474747"/>
          </a:solidFill>
          <a:ln w="9525" cap="flat" cmpd="sng" algn="ctr">
            <a:noFill/>
            <a:miter lim="800000"/>
          </a:ln>
          <a:effectLst>
            <a:glow rad="152400">
              <a:srgbClr val="FFC000">
                <a:alpha val="40000"/>
              </a:srgb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rgbClr val="3399FF"/>
            </a:solidFill>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7"/>
        <c:spPr>
          <a:solidFill>
            <a:srgbClr val="474747"/>
          </a:solidFill>
          <a:ln w="9525" cap="flat" cmpd="sng" algn="ctr">
            <a:noFill/>
            <a:miter lim="800000"/>
          </a:ln>
          <a:effectLst>
            <a:glow rad="152400">
              <a:srgbClr val="FFC000">
                <a:alpha val="40000"/>
              </a:srgbClr>
            </a:glow>
          </a:effectLst>
        </c:spPr>
      </c:pivotFmt>
    </c:pivotFmts>
    <c:plotArea>
      <c:layout>
        <c:manualLayout>
          <c:layoutTarget val="inner"/>
          <c:xMode val="edge"/>
          <c:yMode val="edge"/>
          <c:x val="0.19099610023958169"/>
          <c:y val="5.2314684760165452E-2"/>
          <c:w val="0.3515613031845129"/>
          <c:h val="0.84594442248598334"/>
        </c:manualLayout>
      </c:layout>
      <c:areaChart>
        <c:grouping val="standard"/>
        <c:varyColors val="0"/>
        <c:ser>
          <c:idx val="0"/>
          <c:order val="0"/>
          <c:tx>
            <c:strRef>
              <c:f>'Profit Margin'!$B$3</c:f>
              <c:strCache>
                <c:ptCount val="1"/>
                <c:pt idx="0">
                  <c:v>Sum of Profit</c:v>
                </c:pt>
              </c:strCache>
            </c:strRef>
          </c:tx>
          <c:spPr>
            <a:gradFill>
              <a:gsLst>
                <a:gs pos="0">
                  <a:srgbClr val="CCCCFF"/>
                </a:gs>
                <a:gs pos="100000">
                  <a:srgbClr val="FFCCFF"/>
                </a:gs>
              </a:gsLst>
              <a:lin ang="16200000" scaled="1"/>
            </a:gradFill>
            <a:ln w="9525" cap="flat" cmpd="sng" algn="ctr">
              <a:solidFill>
                <a:srgbClr val="FFCCFF"/>
              </a:solidFill>
              <a:miter lim="800000"/>
            </a:ln>
            <a:effectLst/>
          </c:spPr>
          <c:cat>
            <c:strRef>
              <c:f>'Profit Margin'!$A$4:$A$7</c:f>
              <c:strCache>
                <c:ptCount val="3"/>
                <c:pt idx="0">
                  <c:v>Iron</c:v>
                </c:pt>
                <c:pt idx="1">
                  <c:v>Sand</c:v>
                </c:pt>
                <c:pt idx="2">
                  <c:v>Wood</c:v>
                </c:pt>
              </c:strCache>
            </c:strRef>
          </c:cat>
          <c:val>
            <c:numRef>
              <c:f>'Profit Margin'!$B$4:$B$7</c:f>
              <c:numCache>
                <c:formatCode>General</c:formatCode>
                <c:ptCount val="3"/>
                <c:pt idx="0">
                  <c:v>22250991.120000001</c:v>
                </c:pt>
                <c:pt idx="1">
                  <c:v>32634864.480000004</c:v>
                </c:pt>
                <c:pt idx="2">
                  <c:v>51463507.489999987</c:v>
                </c:pt>
              </c:numCache>
            </c:numRef>
          </c:val>
          <c:extLst xmlns:c16r2="http://schemas.microsoft.com/office/drawing/2015/06/chart">
            <c:ext xmlns:c16="http://schemas.microsoft.com/office/drawing/2014/chart" uri="{C3380CC4-5D6E-409C-BE32-E72D297353CC}">
              <c16:uniqueId val="{00000000-FB9D-416B-AC65-619455B2D82E}"/>
            </c:ext>
          </c:extLst>
        </c:ser>
        <c:dLbls>
          <c:showLegendKey val="0"/>
          <c:showVal val="0"/>
          <c:showCatName val="0"/>
          <c:showSerName val="0"/>
          <c:showPercent val="0"/>
          <c:showBubbleSize val="0"/>
        </c:dLbls>
        <c:axId val="-22177616"/>
        <c:axId val="-22178160"/>
      </c:areaChart>
      <c:barChart>
        <c:barDir val="col"/>
        <c:grouping val="clustered"/>
        <c:varyColors val="0"/>
        <c:ser>
          <c:idx val="1"/>
          <c:order val="1"/>
          <c:tx>
            <c:strRef>
              <c:f>'Profit Margin'!$C$3</c:f>
              <c:strCache>
                <c:ptCount val="1"/>
                <c:pt idx="0">
                  <c:v>Sum of Sales</c:v>
                </c:pt>
              </c:strCache>
            </c:strRef>
          </c:tx>
          <c:spPr>
            <a:solidFill>
              <a:srgbClr val="474747"/>
            </a:solidFill>
            <a:ln w="9525" cap="flat" cmpd="sng" algn="ctr">
              <a:noFill/>
              <a:miter lim="800000"/>
            </a:ln>
            <a:effectLst>
              <a:glow rad="152400">
                <a:srgbClr val="FFC0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'Profit Margin'!$A$4:$A$7</c:f>
              <c:strCache>
                <c:ptCount val="3"/>
                <c:pt idx="0">
                  <c:v>Iron</c:v>
                </c:pt>
                <c:pt idx="1">
                  <c:v>Sand</c:v>
                </c:pt>
                <c:pt idx="2">
                  <c:v>Wood</c:v>
                </c:pt>
              </c:strCache>
            </c:strRef>
          </c:cat>
          <c:val>
            <c:numRef>
              <c:f>'Profit Margin'!$C$4:$C$7</c:f>
              <c:numCache>
                <c:formatCode>General</c:formatCode>
                <c:ptCount val="3"/>
                <c:pt idx="0">
                  <c:v>38733788</c:v>
                </c:pt>
                <c:pt idx="1">
                  <c:v>52514548</c:v>
                </c:pt>
                <c:pt idx="2">
                  <c:v>87994667</c:v>
                </c:pt>
              </c:numCache>
            </c:numRef>
          </c:val>
          <c:extLst xmlns:c16r2="http://schemas.microsoft.com/office/drawing/2015/06/chart">
            <c:ext xmlns:c16="http://schemas.microsoft.com/office/drawing/2014/chart" uri="{C3380CC4-5D6E-409C-BE32-E72D297353CC}">
              <c16:uniqueId val="{00000001-FB9D-416B-AC65-619455B2D82E}"/>
            </c:ext>
          </c:extLst>
        </c:ser>
        <c:dLbls>
          <c:showLegendKey val="0"/>
          <c:showVal val="0"/>
          <c:showCatName val="0"/>
          <c:showSerName val="0"/>
          <c:showPercent val="0"/>
          <c:showBubbleSize val="0"/>
        </c:dLbls>
        <c:gapWidth val="150"/>
        <c:axId val="-22177616"/>
        <c:axId val="-22178160"/>
      </c:barChart>
      <c:lineChart>
        <c:grouping val="stacked"/>
        <c:varyColors val="0"/>
        <c:ser>
          <c:idx val="2"/>
          <c:order val="2"/>
          <c:tx>
            <c:strRef>
              <c:f>'Profit Margin'!$D$3</c:f>
              <c:strCache>
                <c:ptCount val="1"/>
                <c:pt idx="0">
                  <c:v>Sum of Profit Margin</c:v>
                </c:pt>
              </c:strCache>
            </c:strRef>
          </c:tx>
          <c:spPr>
            <a:ln w="28575" cap="rnd">
              <a:solidFill>
                <a:srgbClr val="3399FF"/>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'Profit Margin'!$A$4:$A$7</c:f>
              <c:strCache>
                <c:ptCount val="3"/>
                <c:pt idx="0">
                  <c:v>Iron</c:v>
                </c:pt>
                <c:pt idx="1">
                  <c:v>Sand</c:v>
                </c:pt>
                <c:pt idx="2">
                  <c:v>Wood</c:v>
                </c:pt>
              </c:strCache>
            </c:strRef>
          </c:cat>
          <c:val>
            <c:numRef>
              <c:f>'Profit Margin'!$D$4:$D$7</c:f>
              <c:numCache>
                <c:formatCode>0.00%</c:formatCode>
                <c:ptCount val="3"/>
                <c:pt idx="0">
                  <c:v>0.57445946469268638</c:v>
                </c:pt>
                <c:pt idx="1">
                  <c:v>0.62144426112169915</c:v>
                </c:pt>
                <c:pt idx="2">
                  <c:v>0.58484802823334725</c:v>
                </c:pt>
              </c:numCache>
            </c:numRef>
          </c:val>
          <c:smooth val="0"/>
          <c:extLst xmlns:c16r2="http://schemas.microsoft.com/office/drawing/2015/06/chart">
            <c:ext xmlns:c16="http://schemas.microsoft.com/office/drawing/2014/chart" uri="{C3380CC4-5D6E-409C-BE32-E72D297353CC}">
              <c16:uniqueId val="{00000002-FB9D-416B-AC65-619455B2D82E}"/>
            </c:ext>
          </c:extLst>
        </c:ser>
        <c:dLbls>
          <c:showLegendKey val="0"/>
          <c:showVal val="0"/>
          <c:showCatName val="0"/>
          <c:showSerName val="0"/>
          <c:showPercent val="0"/>
          <c:showBubbleSize val="0"/>
        </c:dLbls>
        <c:marker val="1"/>
        <c:smooth val="0"/>
        <c:axId val="-22176528"/>
        <c:axId val="-22170000"/>
      </c:lineChart>
      <c:catAx>
        <c:axId val="-22177616"/>
        <c:scaling>
          <c:orientation val="minMax"/>
        </c:scaling>
        <c:delete val="0"/>
        <c:axPos val="b"/>
        <c:minorGridlines>
          <c:spPr>
            <a:ln w="9525" cap="flat" cmpd="sng" algn="ctr">
              <a:solidFill>
                <a:schemeClr val="lt1">
                  <a:alpha val="20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22178160"/>
        <c:crosses val="autoZero"/>
        <c:auto val="1"/>
        <c:lblAlgn val="ctr"/>
        <c:lblOffset val="100"/>
        <c:noMultiLvlLbl val="0"/>
      </c:catAx>
      <c:valAx>
        <c:axId val="-22178160"/>
        <c:scaling>
          <c:orientation val="minMax"/>
        </c:scaling>
        <c:delete val="0"/>
        <c:axPos val="l"/>
        <c:minorGridlines>
          <c:spPr>
            <a:ln w="9525" cap="flat" cmpd="sng" algn="ctr">
              <a:solidFill>
                <a:schemeClr val="lt1">
                  <a:alpha val="20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22177616"/>
        <c:crosses val="autoZero"/>
        <c:crossBetween val="between"/>
      </c:valAx>
      <c:valAx>
        <c:axId val="-221700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22176528"/>
        <c:crosses val="max"/>
        <c:crossBetween val="between"/>
      </c:valAx>
      <c:catAx>
        <c:axId val="-22176528"/>
        <c:scaling>
          <c:orientation val="minMax"/>
        </c:scaling>
        <c:delete val="1"/>
        <c:axPos val="b"/>
        <c:majorGridlines>
          <c:spPr>
            <a:ln w="9525" cap="flat" cmpd="sng" algn="ctr">
              <a:solidFill>
                <a:schemeClr val="lt1">
                  <a:alpha val="20000"/>
                </a:schemeClr>
              </a:solidFill>
              <a:round/>
            </a:ln>
            <a:effectLst/>
          </c:spPr>
        </c:majorGridlines>
        <c:numFmt formatCode="General" sourceLinked="1"/>
        <c:majorTickMark val="out"/>
        <c:minorTickMark val="none"/>
        <c:tickLblPos val="nextTo"/>
        <c:crossAx val="-22170000"/>
        <c:crosses val="autoZero"/>
        <c:auto val="1"/>
        <c:lblAlgn val="ctr"/>
        <c:lblOffset val="100"/>
        <c:noMultiLvlLbl val="0"/>
      </c:catAx>
      <c:spPr>
        <a:noFill/>
        <a:ln>
          <a:noFill/>
        </a:ln>
        <a:effectLst/>
      </c:spPr>
    </c:plotArea>
    <c:legend>
      <c:legendPos val="r"/>
      <c:layout>
        <c:manualLayout>
          <c:xMode val="edge"/>
          <c:yMode val="edge"/>
          <c:x val="0.70607995383243272"/>
          <c:y val="0.34106216525726135"/>
          <c:w val="0.28059440742878128"/>
          <c:h val="0.4115559970469797"/>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050">
          <a:solidFill>
            <a:sysClr val="windowText" lastClr="000000"/>
          </a:solidFill>
          <a:latin typeface="Bahnschrift SemiBold" panose="020B0502040204020203" pitchFamily="34"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[Supply_Chain_&amp;_Freight_Analytics.xlsx]Freight and Final Amount!PivotTable2</c:name>
    <c:fmtId val="1"/>
  </c:pivotSource>
  <c:chart>
    <c:autoTitleDeleted val="0"/>
    <c:pivotFmts>
      <c:pivotFmt>
        <c:idx val="0"/>
        <c:spPr>
          <a:solidFill>
            <a:srgbClr val="474747"/>
          </a:solidFill>
          <a:ln>
            <a:noFill/>
          </a:ln>
          <a:effectLst/>
        </c:spPr>
        <c:marker>
          <c:symbol val="none"/>
        </c:marker>
      </c:pivotFmt>
      <c:pivotFmt>
        <c:idx val="1"/>
        <c:spPr>
          <a:gradFill flip="none" rotWithShape="1">
            <a:gsLst>
              <a:gs pos="0">
                <a:srgbClr val="FFCCFF"/>
              </a:gs>
              <a:gs pos="100000">
                <a:srgbClr val="3399FF"/>
              </a:gs>
            </a:gsLst>
            <a:path path="circle">
              <a:fillToRect r="100000" b="100000"/>
            </a:path>
            <a:tileRect l="-100000" t="-100000"/>
          </a:gradFill>
          <a:ln>
            <a:noFill/>
          </a:ln>
          <a:effectLst/>
        </c:spPr>
        <c:marker>
          <c:symbol val="none"/>
        </c:marker>
      </c:pivotFmt>
      <c:pivotFmt>
        <c:idx val="2"/>
        <c:spPr>
          <a:gradFill>
            <a:gsLst>
              <a:gs pos="0">
                <a:srgbClr val="FFCCFF"/>
              </a:gs>
              <a:gs pos="100000">
                <a:srgbClr val="3399FF"/>
              </a:gs>
            </a:gsLst>
            <a:path path="circle">
              <a:fillToRect r="100000" b="100000"/>
            </a:path>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474747"/>
          </a:solidFill>
          <a:ln>
            <a:noFill/>
          </a:ln>
          <a:effectLst>
            <a:glow rad="152400">
              <a:srgbClr val="FFC000">
                <a:alpha val="40000"/>
              </a:srgb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229950408626676"/>
          <c:y val="0.14176876205660088"/>
          <c:w val="0.5638279741102642"/>
          <c:h val="0.73391682536619973"/>
        </c:manualLayout>
      </c:layout>
      <c:barChart>
        <c:barDir val="bar"/>
        <c:grouping val="clustered"/>
        <c:varyColors val="0"/>
        <c:ser>
          <c:idx val="0"/>
          <c:order val="0"/>
          <c:tx>
            <c:strRef>
              <c:f>'Freight and Final Amount'!$B$3</c:f>
              <c:strCache>
                <c:ptCount val="1"/>
                <c:pt idx="0">
                  <c:v>Sum of Basic Freight</c:v>
                </c:pt>
              </c:strCache>
            </c:strRef>
          </c:tx>
          <c:spPr>
            <a:gradFill>
              <a:gsLst>
                <a:gs pos="0">
                  <a:srgbClr val="FFCCFF"/>
                </a:gs>
                <a:gs pos="100000">
                  <a:srgbClr val="3399FF"/>
                </a:gs>
              </a:gsLst>
              <a:path path="circle">
                <a:fillToRect r="100000" b="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'Freight and Final Amount'!$A$4:$A$7</c:f>
              <c:strCache>
                <c:ptCount val="3"/>
                <c:pt idx="0">
                  <c:v>Iron</c:v>
                </c:pt>
                <c:pt idx="1">
                  <c:v>Sand</c:v>
                </c:pt>
                <c:pt idx="2">
                  <c:v>Wood</c:v>
                </c:pt>
              </c:strCache>
            </c:strRef>
          </c:cat>
          <c:val>
            <c:numRef>
              <c:f>'Freight and Final Amount'!$B$4:$B$7</c:f>
              <c:numCache>
                <c:formatCode>General</c:formatCode>
                <c:ptCount val="3"/>
                <c:pt idx="0">
                  <c:v>2682518</c:v>
                </c:pt>
                <c:pt idx="1">
                  <c:v>3717158</c:v>
                </c:pt>
                <c:pt idx="2">
                  <c:v>3787088</c:v>
                </c:pt>
              </c:numCache>
            </c:numRef>
          </c:val>
          <c:extLst xmlns:c16r2="http://schemas.microsoft.com/office/drawing/2015/06/chart">
            <c:ext xmlns:c16="http://schemas.microsoft.com/office/drawing/2014/chart" uri="{C3380CC4-5D6E-409C-BE32-E72D297353CC}">
              <c16:uniqueId val="{00000000-0D1A-478A-8AEE-6A142DE50296}"/>
            </c:ext>
          </c:extLst>
        </c:ser>
        <c:ser>
          <c:idx val="1"/>
          <c:order val="1"/>
          <c:tx>
            <c:strRef>
              <c:f>'Freight and Final Amount'!$C$3</c:f>
              <c:strCache>
                <c:ptCount val="1"/>
                <c:pt idx="0">
                  <c:v>Sum of Final Amount</c:v>
                </c:pt>
              </c:strCache>
            </c:strRef>
          </c:tx>
          <c:spPr>
            <a:solidFill>
              <a:srgbClr val="474747"/>
            </a:solidFill>
            <a:ln>
              <a:noFill/>
            </a:ln>
            <a:effectLst>
              <a:glow rad="152400">
                <a:srgbClr val="FFC0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'Freight and Final Amount'!$A$4:$A$7</c:f>
              <c:strCache>
                <c:ptCount val="3"/>
                <c:pt idx="0">
                  <c:v>Iron</c:v>
                </c:pt>
                <c:pt idx="1">
                  <c:v>Sand</c:v>
                </c:pt>
                <c:pt idx="2">
                  <c:v>Wood</c:v>
                </c:pt>
              </c:strCache>
            </c:strRef>
          </c:cat>
          <c:val>
            <c:numRef>
              <c:f>'Freight and Final Amount'!$C$4:$C$7</c:f>
              <c:numCache>
                <c:formatCode>General</c:formatCode>
                <c:ptCount val="3"/>
                <c:pt idx="0">
                  <c:v>19165314.879999999</c:v>
                </c:pt>
                <c:pt idx="1">
                  <c:v>23596841.52</c:v>
                </c:pt>
                <c:pt idx="2">
                  <c:v>40318247.510000005</c:v>
                </c:pt>
              </c:numCache>
            </c:numRef>
          </c:val>
          <c:extLst xmlns:c16r2="http://schemas.microsoft.com/office/drawing/2015/06/chart">
            <c:ext xmlns:c16="http://schemas.microsoft.com/office/drawing/2014/chart" uri="{C3380CC4-5D6E-409C-BE32-E72D297353CC}">
              <c16:uniqueId val="{00000001-0D1A-478A-8AEE-6A142DE50296}"/>
            </c:ext>
          </c:extLst>
        </c:ser>
        <c:dLbls>
          <c:showLegendKey val="0"/>
          <c:showVal val="0"/>
          <c:showCatName val="0"/>
          <c:showSerName val="0"/>
          <c:showPercent val="0"/>
          <c:showBubbleSize val="0"/>
        </c:dLbls>
        <c:gapWidth val="182"/>
        <c:axId val="-22174896"/>
        <c:axId val="-22180880"/>
      </c:barChart>
      <c:catAx>
        <c:axId val="-221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80880"/>
        <c:crosses val="autoZero"/>
        <c:auto val="1"/>
        <c:lblAlgn val="ctr"/>
        <c:lblOffset val="100"/>
        <c:noMultiLvlLbl val="0"/>
      </c:catAx>
      <c:valAx>
        <c:axId val="-2218088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22174896"/>
        <c:crosses val="autoZero"/>
        <c:crossBetween val="between"/>
      </c:valAx>
      <c:spPr>
        <a:noFill/>
        <a:ln>
          <a:noFill/>
        </a:ln>
        <a:effectLst/>
      </c:spPr>
    </c:plotArea>
    <c:legend>
      <c:legendPos val="r"/>
      <c:layout>
        <c:manualLayout>
          <c:xMode val="edge"/>
          <c:yMode val="edge"/>
          <c:x val="0.7044766507629211"/>
          <c:y val="0.39005453449971417"/>
          <c:w val="0.27350905115579432"/>
          <c:h val="0.242574004273009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100">
          <a:latin typeface="Bahnschrift SemiBold" panose="020B0502040204020203" pitchFamily="34" charset="0"/>
        </a:defRPr>
      </a:pPr>
      <a:endParaRPr lang="en-US"/>
    </a:p>
  </c:txPr>
  <c:printSettings>
    <c:headerFooter/>
    <c:pageMargins b="0.75" l="0.7" r="0.7" t="0.75" header="0.3" footer="0.3"/>
    <c:pageSetup/>
  </c:printSettings>
  <c:userShapes r:id="rId3"/>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[Supply_Chain_&amp;_Freight_Analytics.xlsx]Total Expenses by Cost Comp!PivotTable6</c:name>
    <c:fmtId val="1"/>
  </c:pivotSource>
  <c:chart>
    <c:title>
      <c:tx>
        <c:rich>
          <a:bodyPr rot="0" spcFirstLastPara="1" vertOverflow="ellipsis" vert="horz" wrap="square" anchor="ctr" anchorCtr="1"/>
          <a:lstStyle/>
          <a:p>
            <a:pPr>
              <a:defRPr sz="1320" b="0" i="0" u="none" strike="noStrike" kern="1200" spc="0" baseline="0">
                <a:solidFill>
                  <a:srgbClr val="474747"/>
                </a:solidFill>
                <a:latin typeface="Bahnschrift SemiBold" panose="020B0502040204020203" pitchFamily="34" charset="0"/>
                <a:ea typeface="+mn-ea"/>
                <a:cs typeface="+mn-cs"/>
              </a:defRPr>
            </a:pPr>
            <a:r>
              <a:rPr lang="en-IN" sz="1600"/>
              <a:t>Total Expenses By Cost Components</a:t>
            </a:r>
          </a:p>
        </c:rich>
      </c:tx>
      <c:layout>
        <c:manualLayout>
          <c:xMode val="edge"/>
          <c:yMode val="edge"/>
          <c:x val="0.20543417482893161"/>
          <c:y val="4.685261374605093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474747"/>
              </a:solidFill>
              <a:latin typeface="Bahnschrift SemiBold" panose="020B0502040204020203" pitchFamily="34" charset="0"/>
              <a:ea typeface="+mn-ea"/>
              <a:cs typeface="+mn-cs"/>
            </a:defRPr>
          </a:pPr>
          <a:endParaRPr lang="en-US"/>
        </a:p>
      </c:txPr>
    </c:title>
    <c:autoTitleDeleted val="0"/>
    <c:pivotFmts>
      <c:pivotFmt>
        <c:idx val="0"/>
        <c:spPr>
          <a:solidFill>
            <a:srgbClr val="474747"/>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rgbClr val="3399FF"/>
          </a:solidFill>
          <a:ln w="19050">
            <a:solidFill>
              <a:schemeClr val="lt1"/>
            </a:solidFill>
          </a:ln>
          <a:effectLst/>
        </c:spPr>
      </c:pivotFmt>
      <c:pivotFmt>
        <c:idx val="9"/>
        <c:spPr>
          <a:solidFill>
            <a:srgbClr val="93D3FF"/>
          </a:solidFill>
          <a:ln w="19050">
            <a:solidFill>
              <a:schemeClr val="lt1"/>
            </a:solidFill>
          </a:ln>
          <a:effectLst/>
        </c:spPr>
      </c:pivotFmt>
      <c:pivotFmt>
        <c:idx val="10"/>
        <c:spPr>
          <a:solidFill>
            <a:srgbClr val="A03682"/>
          </a:solidFill>
          <a:ln w="19050">
            <a:solidFill>
              <a:schemeClr val="lt1"/>
            </a:solidFill>
          </a:ln>
          <a:effectLst/>
        </c:spPr>
      </c:pivotFmt>
      <c:pivotFmt>
        <c:idx val="11"/>
        <c:spPr>
          <a:solidFill>
            <a:srgbClr val="AD56B6"/>
          </a:solidFill>
          <a:ln w="19050">
            <a:solidFill>
              <a:schemeClr val="lt1"/>
            </a:solidFill>
          </a:ln>
          <a:effectLst/>
        </c:spPr>
      </c:pivotFmt>
      <c:pivotFmt>
        <c:idx val="12"/>
        <c:spPr>
          <a:solidFill>
            <a:srgbClr val="FFCCFF"/>
          </a:solidFill>
          <a:ln w="19050">
            <a:solidFill>
              <a:schemeClr val="lt1"/>
            </a:solidFill>
          </a:ln>
          <a:effectLst/>
        </c:spPr>
      </c:pivotFmt>
      <c:pivotFmt>
        <c:idx val="13"/>
        <c:spPr>
          <a:solidFill>
            <a:schemeClr val="bg2">
              <a:lumMod val="50000"/>
            </a:schemeClr>
          </a:solidFill>
          <a:ln w="19050">
            <a:solidFill>
              <a:schemeClr val="lt1"/>
            </a:solidFill>
          </a:ln>
          <a:effectLst/>
        </c:spPr>
      </c:pivotFmt>
      <c:pivotFmt>
        <c:idx val="14"/>
        <c:spPr>
          <a:solidFill>
            <a:srgbClr val="474747"/>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rgbClr val="93D3FF"/>
          </a:solidFill>
          <a:ln w="19050">
            <a:solidFill>
              <a:schemeClr val="lt1"/>
            </a:solidFill>
          </a:ln>
          <a:effectLst/>
        </c:spPr>
      </c:pivotFmt>
      <c:pivotFmt>
        <c:idx val="16"/>
        <c:spPr>
          <a:solidFill>
            <a:srgbClr val="3399FF"/>
          </a:solidFill>
          <a:ln w="19050">
            <a:solidFill>
              <a:schemeClr val="lt1"/>
            </a:solidFill>
          </a:ln>
          <a:effectLst/>
        </c:spPr>
      </c:pivotFmt>
      <c:pivotFmt>
        <c:idx val="17"/>
        <c:spPr>
          <a:solidFill>
            <a:srgbClr val="C759A8"/>
          </a:solidFill>
          <a:ln w="19050">
            <a:solidFill>
              <a:schemeClr val="lt1"/>
            </a:solidFill>
          </a:ln>
          <a:effectLst/>
        </c:spPr>
      </c:pivotFmt>
      <c:pivotFmt>
        <c:idx val="18"/>
        <c:spPr>
          <a:solidFill>
            <a:srgbClr val="CA94D0"/>
          </a:solidFill>
          <a:ln w="19050">
            <a:solidFill>
              <a:schemeClr val="lt1"/>
            </a:solidFill>
          </a:ln>
          <a:effectLst/>
        </c:spPr>
      </c:pivotFmt>
      <c:pivotFmt>
        <c:idx val="19"/>
        <c:spPr>
          <a:solidFill>
            <a:srgbClr val="FFCCFF"/>
          </a:solidFill>
          <a:ln w="19050">
            <a:solidFill>
              <a:schemeClr val="lt1"/>
            </a:solidFill>
          </a:ln>
          <a:effectLst/>
        </c:spPr>
      </c:pivotFmt>
      <c:pivotFmt>
        <c:idx val="20"/>
        <c:spPr>
          <a:solidFill>
            <a:schemeClr val="bg2">
              <a:lumMod val="5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s>
    <c:plotArea>
      <c:layout>
        <c:manualLayout>
          <c:layoutTarget val="inner"/>
          <c:xMode val="edge"/>
          <c:yMode val="edge"/>
          <c:x val="0.21987179181019287"/>
          <c:y val="0.25196350133956841"/>
          <c:w val="0.42353297250788896"/>
          <c:h val="0.63092788992745219"/>
        </c:manualLayout>
      </c:layout>
      <c:pieChart>
        <c:varyColors val="1"/>
        <c:ser>
          <c:idx val="0"/>
          <c:order val="0"/>
          <c:tx>
            <c:strRef>
              <c:f>'Total Expenses by Cost Comp'!$B$3</c:f>
              <c:strCache>
                <c:ptCount val="1"/>
                <c:pt idx="0">
                  <c:v>Count of Truck</c:v>
                </c:pt>
              </c:strCache>
            </c:strRef>
          </c:tx>
          <c:spPr>
            <a:solidFill>
              <a:srgbClr val="474747"/>
            </a:solidFill>
          </c:spPr>
          <c:dPt>
            <c:idx val="0"/>
            <c:bubble3D val="0"/>
            <c:spPr>
              <a:solidFill>
                <a:srgbClr val="93D3FF"/>
              </a:solidFill>
              <a:ln w="19050">
                <a:solidFill>
                  <a:schemeClr val="lt1"/>
                </a:solidFill>
              </a:ln>
              <a:effectLst/>
            </c:spPr>
            <c:extLst xmlns:c16r2="http://schemas.microsoft.com/office/drawing/2015/06/chart">
              <c:ext xmlns:c16="http://schemas.microsoft.com/office/drawing/2014/chart" uri="{C3380CC4-5D6E-409C-BE32-E72D297353CC}">
                <c16:uniqueId val="{00000001-82FE-46B9-96EA-0430BEC04EFD}"/>
              </c:ext>
            </c:extLst>
          </c:dPt>
          <c:dPt>
            <c:idx val="1"/>
            <c:bubble3D val="0"/>
            <c:spPr>
              <a:solidFill>
                <a:srgbClr val="3399FF"/>
              </a:solidFill>
              <a:ln w="19050">
                <a:solidFill>
                  <a:schemeClr val="lt1"/>
                </a:solidFill>
              </a:ln>
              <a:effectLst/>
            </c:spPr>
            <c:extLst xmlns:c16r2="http://schemas.microsoft.com/office/drawing/2015/06/chart">
              <c:ext xmlns:c16="http://schemas.microsoft.com/office/drawing/2014/chart" uri="{C3380CC4-5D6E-409C-BE32-E72D297353CC}">
                <c16:uniqueId val="{00000003-82FE-46B9-96EA-0430BEC04EFD}"/>
              </c:ext>
            </c:extLst>
          </c:dPt>
          <c:dPt>
            <c:idx val="2"/>
            <c:bubble3D val="0"/>
            <c:spPr>
              <a:solidFill>
                <a:srgbClr val="C759A8"/>
              </a:solidFill>
              <a:ln w="19050">
                <a:solidFill>
                  <a:schemeClr val="lt1"/>
                </a:solidFill>
              </a:ln>
              <a:effectLst/>
            </c:spPr>
            <c:extLst xmlns:c16r2="http://schemas.microsoft.com/office/drawing/2015/06/chart">
              <c:ext xmlns:c16="http://schemas.microsoft.com/office/drawing/2014/chart" uri="{C3380CC4-5D6E-409C-BE32-E72D297353CC}">
                <c16:uniqueId val="{00000005-82FE-46B9-96EA-0430BEC04EFD}"/>
              </c:ext>
            </c:extLst>
          </c:dPt>
          <c:dPt>
            <c:idx val="3"/>
            <c:bubble3D val="0"/>
            <c:spPr>
              <a:solidFill>
                <a:srgbClr val="CA94D0"/>
              </a:solidFill>
              <a:ln w="19050">
                <a:solidFill>
                  <a:schemeClr val="lt1"/>
                </a:solidFill>
              </a:ln>
              <a:effectLst/>
            </c:spPr>
            <c:extLst xmlns:c16r2="http://schemas.microsoft.com/office/drawing/2015/06/chart">
              <c:ext xmlns:c16="http://schemas.microsoft.com/office/drawing/2014/chart" uri="{C3380CC4-5D6E-409C-BE32-E72D297353CC}">
                <c16:uniqueId val="{00000007-82FE-46B9-96EA-0430BEC04EFD}"/>
              </c:ext>
            </c:extLst>
          </c:dPt>
          <c:dPt>
            <c:idx val="4"/>
            <c:bubble3D val="0"/>
            <c:spPr>
              <a:solidFill>
                <a:srgbClr val="FFCCFF"/>
              </a:solidFill>
              <a:ln w="19050">
                <a:solidFill>
                  <a:schemeClr val="lt1"/>
                </a:solidFill>
              </a:ln>
              <a:effectLst/>
            </c:spPr>
            <c:extLst xmlns:c16r2="http://schemas.microsoft.com/office/drawing/2015/06/chart">
              <c:ext xmlns:c16="http://schemas.microsoft.com/office/drawing/2014/chart" uri="{C3380CC4-5D6E-409C-BE32-E72D297353CC}">
                <c16:uniqueId val="{00000009-82FE-46B9-96EA-0430BEC04EFD}"/>
              </c:ext>
            </c:extLst>
          </c:dPt>
          <c:dPt>
            <c:idx val="5"/>
            <c:bubble3D val="0"/>
            <c:spPr>
              <a:solidFill>
                <a:schemeClr val="bg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B-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Comp'!$B$4:$B$10</c:f>
              <c:numCache>
                <c:formatCode>General</c:formatCode>
                <c:ptCount val="6"/>
                <c:pt idx="0">
                  <c:v>7</c:v>
                </c:pt>
                <c:pt idx="1">
                  <c:v>6</c:v>
                </c:pt>
                <c:pt idx="2">
                  <c:v>28</c:v>
                </c:pt>
                <c:pt idx="3">
                  <c:v>4</c:v>
                </c:pt>
                <c:pt idx="4">
                  <c:v>6</c:v>
                </c:pt>
                <c:pt idx="5">
                  <c:v>10</c:v>
                </c:pt>
              </c:numCache>
            </c:numRef>
          </c:val>
          <c:extLst xmlns:c16r2="http://schemas.microsoft.com/office/drawing/2015/06/chart">
            <c:ext xmlns:c16="http://schemas.microsoft.com/office/drawing/2014/chart" uri="{C3380CC4-5D6E-409C-BE32-E72D297353CC}">
              <c16:uniqueId val="{0000000C-82FE-46B9-96EA-0430BEC04EFD}"/>
            </c:ext>
          </c:extLst>
        </c:ser>
        <c:ser>
          <c:idx val="1"/>
          <c:order val="1"/>
          <c:tx>
            <c:strRef>
              <c:f>'Total Expenses by Cost Comp'!$C$3</c:f>
              <c:strCache>
                <c:ptCount val="1"/>
                <c:pt idx="0">
                  <c:v>Sum of Costs Driver Paid</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E-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0-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2-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4-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6-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18-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Comp'!$C$4:$C$10</c:f>
              <c:numCache>
                <c:formatCode>General</c:formatCode>
                <c:ptCount val="6"/>
                <c:pt idx="0">
                  <c:v>17500</c:v>
                </c:pt>
                <c:pt idx="1">
                  <c:v>21600</c:v>
                </c:pt>
                <c:pt idx="2">
                  <c:v>84000</c:v>
                </c:pt>
                <c:pt idx="3">
                  <c:v>11200</c:v>
                </c:pt>
                <c:pt idx="4">
                  <c:v>21000</c:v>
                </c:pt>
                <c:pt idx="5">
                  <c:v>10950</c:v>
                </c:pt>
              </c:numCache>
            </c:numRef>
          </c:val>
          <c:extLst xmlns:c16r2="http://schemas.microsoft.com/office/drawing/2015/06/chart">
            <c:ext xmlns:c16="http://schemas.microsoft.com/office/drawing/2014/chart" uri="{C3380CC4-5D6E-409C-BE32-E72D297353CC}">
              <c16:uniqueId val="{00000019-82FE-46B9-96EA-0430BEC04EFD}"/>
            </c:ext>
          </c:extLst>
        </c:ser>
        <c:ser>
          <c:idx val="2"/>
          <c:order val="2"/>
          <c:tx>
            <c:strRef>
              <c:f>'Total Expenses by Cost Comp'!$D$3</c:f>
              <c:strCache>
                <c:ptCount val="1"/>
                <c:pt idx="0">
                  <c:v>Sum of Miles</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B-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D-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F-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1-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3-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5-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Comp'!$D$4:$D$10</c:f>
              <c:numCache>
                <c:formatCode>General</c:formatCode>
                <c:ptCount val="6"/>
                <c:pt idx="0">
                  <c:v>3500</c:v>
                </c:pt>
                <c:pt idx="1">
                  <c:v>3000</c:v>
                </c:pt>
                <c:pt idx="2">
                  <c:v>16800</c:v>
                </c:pt>
                <c:pt idx="3">
                  <c:v>2600</c:v>
                </c:pt>
                <c:pt idx="4">
                  <c:v>1800</c:v>
                </c:pt>
                <c:pt idx="5">
                  <c:v>4050</c:v>
                </c:pt>
              </c:numCache>
            </c:numRef>
          </c:val>
          <c:extLst xmlns:c16r2="http://schemas.microsoft.com/office/drawing/2015/06/chart">
            <c:ext xmlns:c16="http://schemas.microsoft.com/office/drawing/2014/chart" uri="{C3380CC4-5D6E-409C-BE32-E72D297353CC}">
              <c16:uniqueId val="{00000026-82FE-46B9-96EA-0430BEC04EFD}"/>
            </c:ext>
          </c:extLst>
        </c:ser>
        <c:ser>
          <c:idx val="3"/>
          <c:order val="3"/>
          <c:tx>
            <c:strRef>
              <c:f>'Total Expenses by Cost Comp'!$E$3</c:f>
              <c:strCache>
                <c:ptCount val="1"/>
                <c:pt idx="0">
                  <c:v>Sum of Extra Stops</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8-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A-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C-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E-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30-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2-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Comp'!$E$4:$E$10</c:f>
              <c:numCache>
                <c:formatCode>General</c:formatCode>
                <c:ptCount val="6"/>
                <c:pt idx="0">
                  <c:v>60172</c:v>
                </c:pt>
                <c:pt idx="1">
                  <c:v>51576</c:v>
                </c:pt>
                <c:pt idx="2">
                  <c:v>240688</c:v>
                </c:pt>
                <c:pt idx="3">
                  <c:v>34384</c:v>
                </c:pt>
                <c:pt idx="4">
                  <c:v>51576</c:v>
                </c:pt>
                <c:pt idx="5">
                  <c:v>85960</c:v>
                </c:pt>
              </c:numCache>
            </c:numRef>
          </c:val>
          <c:extLst xmlns:c16r2="http://schemas.microsoft.com/office/drawing/2015/06/chart">
            <c:ext xmlns:c16="http://schemas.microsoft.com/office/drawing/2014/chart" uri="{C3380CC4-5D6E-409C-BE32-E72D297353CC}">
              <c16:uniqueId val="{00000033-82FE-46B9-96EA-0430BEC04EFD}"/>
            </c:ext>
          </c:extLst>
        </c:ser>
        <c:ser>
          <c:idx val="4"/>
          <c:order val="4"/>
          <c:tx>
            <c:strRef>
              <c:f>'Total Expenses by Cost Comp'!$F$3</c:f>
              <c:strCache>
                <c:ptCount val="1"/>
                <c:pt idx="0">
                  <c:v>Sum of Tolls</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35-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37-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39-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3B-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3D-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F-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Comp'!$F$4:$F$10</c:f>
              <c:numCache>
                <c:formatCode>General</c:formatCode>
                <c:ptCount val="6"/>
                <c:pt idx="0">
                  <c:v>3255</c:v>
                </c:pt>
                <c:pt idx="1">
                  <c:v>2160</c:v>
                </c:pt>
                <c:pt idx="2">
                  <c:v>21000</c:v>
                </c:pt>
                <c:pt idx="3">
                  <c:v>1060</c:v>
                </c:pt>
                <c:pt idx="4">
                  <c:v>2460</c:v>
                </c:pt>
                <c:pt idx="5">
                  <c:v>4150</c:v>
                </c:pt>
              </c:numCache>
            </c:numRef>
          </c:val>
          <c:extLst xmlns:c16r2="http://schemas.microsoft.com/office/drawing/2015/06/chart">
            <c:ext xmlns:c16="http://schemas.microsoft.com/office/drawing/2014/chart" uri="{C3380CC4-5D6E-409C-BE32-E72D297353CC}">
              <c16:uniqueId val="{00000040-82FE-46B9-96EA-0430BEC04EFD}"/>
            </c:ext>
          </c:extLst>
        </c:ser>
        <c:ser>
          <c:idx val="5"/>
          <c:order val="5"/>
          <c:tx>
            <c:strRef>
              <c:f>'Total Expenses by Cost Comp'!$G$3</c:f>
              <c:strCache>
                <c:ptCount val="1"/>
                <c:pt idx="0">
                  <c:v>Sum of Diesel Exhaust Fluid</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42-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44-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46-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48-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4A-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4C-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Comp'!$G$4:$G$10</c:f>
              <c:numCache>
                <c:formatCode>General</c:formatCode>
                <c:ptCount val="6"/>
                <c:pt idx="0">
                  <c:v>455</c:v>
                </c:pt>
                <c:pt idx="1">
                  <c:v>390</c:v>
                </c:pt>
                <c:pt idx="2">
                  <c:v>1820</c:v>
                </c:pt>
                <c:pt idx="3">
                  <c:v>260</c:v>
                </c:pt>
                <c:pt idx="4">
                  <c:v>390</c:v>
                </c:pt>
                <c:pt idx="5">
                  <c:v>650</c:v>
                </c:pt>
              </c:numCache>
            </c:numRef>
          </c:val>
          <c:extLst xmlns:c16r2="http://schemas.microsoft.com/office/drawing/2015/06/chart">
            <c:ext xmlns:c16="http://schemas.microsoft.com/office/drawing/2014/chart" uri="{C3380CC4-5D6E-409C-BE32-E72D297353CC}">
              <c16:uniqueId val="{0000004D-82FE-46B9-96EA-0430BEC04EFD}"/>
            </c:ext>
          </c:extLst>
        </c:ser>
        <c:ser>
          <c:idx val="6"/>
          <c:order val="6"/>
          <c:tx>
            <c:strRef>
              <c:f>'Total Expenses by Cost Comp'!$H$3</c:f>
              <c:strCache>
                <c:ptCount val="1"/>
                <c:pt idx="0">
                  <c:v>Sum of Fuel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4F-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51-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53-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55-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57-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59-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Comp'!$H$4:$H$10</c:f>
              <c:numCache>
                <c:formatCode>General</c:formatCode>
                <c:ptCount val="6"/>
                <c:pt idx="0">
                  <c:v>622.79000000000008</c:v>
                </c:pt>
                <c:pt idx="1">
                  <c:v>541.08000000000004</c:v>
                </c:pt>
                <c:pt idx="2">
                  <c:v>2521.6799999999989</c:v>
                </c:pt>
                <c:pt idx="3">
                  <c:v>363.04</c:v>
                </c:pt>
                <c:pt idx="4">
                  <c:v>574.02</c:v>
                </c:pt>
                <c:pt idx="5">
                  <c:v>920.29999999999984</c:v>
                </c:pt>
              </c:numCache>
            </c:numRef>
          </c:val>
          <c:extLst xmlns:c16r2="http://schemas.microsoft.com/office/drawing/2015/06/chart">
            <c:ext xmlns:c16="http://schemas.microsoft.com/office/drawing/2014/chart" uri="{C3380CC4-5D6E-409C-BE32-E72D297353CC}">
              <c16:uniqueId val="{0000005A-82FE-46B9-96EA-0430BEC04EFD}"/>
            </c:ext>
          </c:extLst>
        </c:ser>
        <c:ser>
          <c:idx val="7"/>
          <c:order val="7"/>
          <c:tx>
            <c:strRef>
              <c:f>'Total Expenses by Cost Comp'!$I$3</c:f>
              <c:strCache>
                <c:ptCount val="1"/>
                <c:pt idx="0">
                  <c:v>Sum of Grand 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5C-82FE-46B9-96EA-0430BEC04EF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5E-82FE-46B9-96EA-0430BEC04EF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60-82FE-46B9-96EA-0430BEC04EF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62-82FE-46B9-96EA-0430BEC04EF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64-82FE-46B9-96EA-0430BEC04EF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66-82FE-46B9-96EA-0430BEC04E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474747"/>
                    </a:solidFill>
                    <a:latin typeface="Bahnschrift SemiBold"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Expenses by Cost Comp'!$A$4:$A$10</c:f>
              <c:strCache>
                <c:ptCount val="6"/>
                <c:pt idx="0">
                  <c:v>Goa</c:v>
                </c:pt>
                <c:pt idx="1">
                  <c:v>Gujarat</c:v>
                </c:pt>
                <c:pt idx="2">
                  <c:v>Mumbai</c:v>
                </c:pt>
                <c:pt idx="3">
                  <c:v>Rajasthan</c:v>
                </c:pt>
                <c:pt idx="4">
                  <c:v>Telangana</c:v>
                </c:pt>
                <c:pt idx="5">
                  <c:v>West Bengal</c:v>
                </c:pt>
              </c:strCache>
            </c:strRef>
          </c:cat>
          <c:val>
            <c:numRef>
              <c:f>'Total Expenses by Cost Comp'!$I$4:$I$10</c:f>
              <c:numCache>
                <c:formatCode>General</c:formatCode>
                <c:ptCount val="6"/>
                <c:pt idx="0">
                  <c:v>85504.79</c:v>
                </c:pt>
                <c:pt idx="1">
                  <c:v>79267.08</c:v>
                </c:pt>
                <c:pt idx="2">
                  <c:v>366829.68</c:v>
                </c:pt>
                <c:pt idx="3">
                  <c:v>49867.040000000001</c:v>
                </c:pt>
                <c:pt idx="4">
                  <c:v>77800.02</c:v>
                </c:pt>
                <c:pt idx="5">
                  <c:v>106680.3</c:v>
                </c:pt>
              </c:numCache>
            </c:numRef>
          </c:val>
          <c:extLst xmlns:c16r2="http://schemas.microsoft.com/office/drawing/2015/06/chart">
            <c:ext xmlns:c16="http://schemas.microsoft.com/office/drawing/2014/chart" uri="{C3380CC4-5D6E-409C-BE32-E72D297353CC}">
              <c16:uniqueId val="{00000067-82FE-46B9-96EA-0430BEC04EF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76064810120089"/>
          <c:y val="0.1383445954403289"/>
          <c:w val="0.18953637854126104"/>
          <c:h val="0.8222293780644917"/>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474747"/>
              </a:solidFill>
              <a:latin typeface="Bahnschrift SemiBold"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100">
          <a:solidFill>
            <a:srgbClr val="474747"/>
          </a:solidFill>
          <a:latin typeface="Bahnschrift SemiBold" panose="020B0502040204020203" pitchFamily="34"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[Supply_Chain_&amp;_Freight_Analytics.xlsx]Total Sales!PivotTable1</c:name>
    <c:fmtId val="1"/>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Bahnschrift SemiBold" panose="020B0502040204020203" pitchFamily="34" charset="0"/>
                <a:ea typeface="+mn-ea"/>
                <a:cs typeface="+mn-cs"/>
              </a:defRPr>
            </a:pPr>
            <a:r>
              <a:rPr lang="en-US" sz="1600">
                <a:latin typeface="Bahnschrift SemiBold" panose="020B0502040204020203" pitchFamily="34" charset="0"/>
              </a:rPr>
              <a:t>Total</a:t>
            </a:r>
            <a:r>
              <a:rPr lang="en-US" sz="1600" baseline="0">
                <a:latin typeface="Bahnschrift SemiBold" panose="020B0502040204020203" pitchFamily="34" charset="0"/>
              </a:rPr>
              <a:t> Sales By Type Of Customer</a:t>
            </a:r>
            <a:endParaRPr lang="en-US" sz="1600">
              <a:latin typeface="Bahnschrift SemiBold" panose="020B0502040204020203" pitchFamily="34" charset="0"/>
            </a:endParaRPr>
          </a:p>
        </c:rich>
      </c:tx>
      <c:layout>
        <c:manualLayout>
          <c:xMode val="edge"/>
          <c:yMode val="edge"/>
          <c:x val="0.28390444856019548"/>
          <c:y val="8.0640380911458955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Bahnschrift SemiBol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tx1">
              <a:lumMod val="75000"/>
              <a:lumOff val="25000"/>
            </a:schemeClr>
          </a:solidFill>
          <a:ln>
            <a:noFill/>
          </a:ln>
          <a:effectLst>
            <a:glow rad="139700">
              <a:srgbClr val="FFC000">
                <a:alpha val="40000"/>
              </a:srgbClr>
            </a:glow>
          </a:effectLst>
        </c:spPr>
        <c:marker>
          <c:symbol val="none"/>
        </c:marker>
      </c:pivotFmt>
    </c:pivotFmts>
    <c:plotArea>
      <c:layout/>
      <c:barChart>
        <c:barDir val="bar"/>
        <c:grouping val="clustered"/>
        <c:varyColors val="0"/>
        <c:ser>
          <c:idx val="0"/>
          <c:order val="0"/>
          <c:tx>
            <c:strRef>
              <c:f>'Total Sales'!$B$1</c:f>
              <c:strCache>
                <c:ptCount val="1"/>
                <c:pt idx="0">
                  <c:v>Total</c:v>
                </c:pt>
              </c:strCache>
            </c:strRef>
          </c:tx>
          <c:spPr>
            <a:solidFill>
              <a:schemeClr val="tx1">
                <a:lumMod val="75000"/>
                <a:lumOff val="25000"/>
              </a:schemeClr>
            </a:solidFill>
            <a:ln>
              <a:noFill/>
            </a:ln>
            <a:effectLst>
              <a:glow rad="139700">
                <a:srgbClr val="FFC000">
                  <a:alpha val="40000"/>
                </a:srgbClr>
              </a:glow>
            </a:effectLst>
          </c:spPr>
          <c:invertIfNegative val="0"/>
          <c:cat>
            <c:strRef>
              <c:f>'Total Sales'!$A$2:$A$4</c:f>
              <c:strCache>
                <c:ptCount val="2"/>
                <c:pt idx="0">
                  <c:v>New Customer</c:v>
                </c:pt>
                <c:pt idx="1">
                  <c:v>Retaining Customer</c:v>
                </c:pt>
              </c:strCache>
            </c:strRef>
          </c:cat>
          <c:val>
            <c:numRef>
              <c:f>'Total Sales'!$B$2:$B$4</c:f>
              <c:numCache>
                <c:formatCode>"₹"\ #,##0.00</c:formatCode>
                <c:ptCount val="2"/>
                <c:pt idx="0">
                  <c:v>34582480</c:v>
                </c:pt>
                <c:pt idx="1">
                  <c:v>144660523</c:v>
                </c:pt>
              </c:numCache>
            </c:numRef>
          </c:val>
          <c:extLst xmlns:c16r2="http://schemas.microsoft.com/office/drawing/2015/06/chart">
            <c:ext xmlns:c16="http://schemas.microsoft.com/office/drawing/2014/chart" uri="{C3380CC4-5D6E-409C-BE32-E72D297353CC}">
              <c16:uniqueId val="{00000000-5540-4382-8511-CC6AA9C2B429}"/>
            </c:ext>
          </c:extLst>
        </c:ser>
        <c:dLbls>
          <c:showLegendKey val="0"/>
          <c:showVal val="0"/>
          <c:showCatName val="0"/>
          <c:showSerName val="0"/>
          <c:showPercent val="0"/>
          <c:showBubbleSize val="0"/>
        </c:dLbls>
        <c:gapWidth val="182"/>
        <c:axId val="-22168368"/>
        <c:axId val="-22167824"/>
      </c:barChart>
      <c:catAx>
        <c:axId val="-22168368"/>
        <c:scaling>
          <c:orientation val="minMax"/>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lumMod val="75000"/>
                    <a:lumOff val="25000"/>
                  </a:schemeClr>
                </a:solidFill>
                <a:latin typeface="Bahnschrift SemiBold" panose="020B0502040204020203" pitchFamily="34" charset="0"/>
                <a:ea typeface="+mn-ea"/>
                <a:cs typeface="+mn-cs"/>
              </a:defRPr>
            </a:pPr>
            <a:endParaRPr lang="en-US"/>
          </a:p>
        </c:txPr>
        <c:crossAx val="-22167824"/>
        <c:crosses val="autoZero"/>
        <c:auto val="1"/>
        <c:lblAlgn val="ctr"/>
        <c:lblOffset val="100"/>
        <c:noMultiLvlLbl val="0"/>
      </c:catAx>
      <c:valAx>
        <c:axId val="-22167824"/>
        <c:scaling>
          <c:orientation val="minMax"/>
        </c:scaling>
        <c:delete val="0"/>
        <c:axPos val="b"/>
        <c:majorGridlines>
          <c:spPr>
            <a:ln w="9525" cap="flat" cmpd="sng" algn="ctr">
              <a:no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crossAx val="-22168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rgbClr val="FFC000"/>
      </a:glo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216459</xdr:colOff>
      <xdr:row>0</xdr:row>
      <xdr:rowOff>166765</xdr:rowOff>
    </xdr:from>
    <xdr:to>
      <xdr:col>33</xdr:col>
      <xdr:colOff>450273</xdr:colOff>
      <xdr:row>59</xdr:row>
      <xdr:rowOff>0</xdr:rowOff>
    </xdr:to>
    <xdr:grpSp>
      <xdr:nvGrpSpPr>
        <xdr:cNvPr id="4" name="Group 3">
          <a:extLst>
            <a:ext uri="{FF2B5EF4-FFF2-40B4-BE49-F238E27FC236}">
              <a16:creationId xmlns:a16="http://schemas.microsoft.com/office/drawing/2014/main" xmlns="" id="{00000000-0008-0000-1200-000004000000}"/>
            </a:ext>
          </a:extLst>
        </xdr:cNvPr>
        <xdr:cNvGrpSpPr/>
      </xdr:nvGrpSpPr>
      <xdr:grpSpPr>
        <a:xfrm>
          <a:off x="216459" y="166765"/>
          <a:ext cx="20141064" cy="11072735"/>
          <a:chOff x="216139" y="276278"/>
          <a:chExt cx="30283897" cy="16211557"/>
        </a:xfrm>
      </xdr:grpSpPr>
      <xdr:sp macro="" textlink="">
        <xdr:nvSpPr>
          <xdr:cNvPr id="2" name="Rectangle 1">
            <a:extLst>
              <a:ext uri="{FF2B5EF4-FFF2-40B4-BE49-F238E27FC236}">
                <a16:creationId xmlns:a16="http://schemas.microsoft.com/office/drawing/2014/main" xmlns="" id="{00000000-0008-0000-1200-000002000000}"/>
              </a:ext>
            </a:extLst>
          </xdr:cNvPr>
          <xdr:cNvSpPr/>
        </xdr:nvSpPr>
        <xdr:spPr>
          <a:xfrm>
            <a:off x="235720" y="276278"/>
            <a:ext cx="30148768" cy="16211557"/>
          </a:xfrm>
          <a:prstGeom prst="rect">
            <a:avLst/>
          </a:prstGeom>
          <a:gradFill flip="none" rotWithShape="1">
            <a:gsLst>
              <a:gs pos="41000">
                <a:schemeClr val="accent1">
                  <a:lumMod val="40000"/>
                  <a:lumOff val="60000"/>
                </a:schemeClr>
              </a:gs>
              <a:gs pos="86000">
                <a:srgbClr val="EECADC"/>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xmlns="" id="{00000000-0008-0000-1200-000003000000}"/>
              </a:ext>
            </a:extLst>
          </xdr:cNvPr>
          <xdr:cNvSpPr/>
        </xdr:nvSpPr>
        <xdr:spPr>
          <a:xfrm>
            <a:off x="216139" y="5599140"/>
            <a:ext cx="30283897" cy="10638719"/>
          </a:xfrm>
          <a:prstGeom prst="rect">
            <a:avLst/>
          </a:prstGeom>
          <a:gradFill flip="none" rotWithShape="1">
            <a:gsLst>
              <a:gs pos="41000">
                <a:schemeClr val="bg1"/>
              </a:gs>
              <a:gs pos="100000">
                <a:schemeClr val="bg1">
                  <a:alpha val="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34636</xdr:colOff>
      <xdr:row>1</xdr:row>
      <xdr:rowOff>134146</xdr:rowOff>
    </xdr:from>
    <xdr:to>
      <xdr:col>33</xdr:col>
      <xdr:colOff>324880</xdr:colOff>
      <xdr:row>31</xdr:row>
      <xdr:rowOff>108909</xdr:rowOff>
    </xdr:to>
    <xdr:grpSp>
      <xdr:nvGrpSpPr>
        <xdr:cNvPr id="9" name="Group 8">
          <a:extLst>
            <a:ext uri="{FF2B5EF4-FFF2-40B4-BE49-F238E27FC236}">
              <a16:creationId xmlns:a16="http://schemas.microsoft.com/office/drawing/2014/main" xmlns="" id="{00000000-0008-0000-1200-000009000000}"/>
            </a:ext>
          </a:extLst>
        </xdr:cNvPr>
        <xdr:cNvGrpSpPr/>
      </xdr:nvGrpSpPr>
      <xdr:grpSpPr>
        <a:xfrm>
          <a:off x="637886" y="324646"/>
          <a:ext cx="19594244" cy="5689763"/>
          <a:chOff x="685601" y="667585"/>
          <a:chExt cx="28604146" cy="6797775"/>
        </a:xfrm>
        <a:gradFill>
          <a:gsLst>
            <a:gs pos="100000">
              <a:schemeClr val="bg1">
                <a:alpha val="50000"/>
              </a:schemeClr>
            </a:gs>
            <a:gs pos="100000">
              <a:schemeClr val="bg1"/>
            </a:gs>
          </a:gsLst>
          <a:path path="shape">
            <a:fillToRect l="50000" t="50000" r="50000" b="50000"/>
          </a:path>
        </a:gradFill>
      </xdr:grpSpPr>
      <xdr:sp macro="" textlink="">
        <xdr:nvSpPr>
          <xdr:cNvPr id="6" name="Round Same Side Corner Rectangle 5">
            <a:extLst>
              <a:ext uri="{FF2B5EF4-FFF2-40B4-BE49-F238E27FC236}">
                <a16:creationId xmlns:a16="http://schemas.microsoft.com/office/drawing/2014/main" xmlns="" id="{00000000-0008-0000-1200-000006000000}"/>
              </a:ext>
            </a:extLst>
          </xdr:cNvPr>
          <xdr:cNvSpPr/>
        </xdr:nvSpPr>
        <xdr:spPr>
          <a:xfrm>
            <a:off x="729763" y="667585"/>
            <a:ext cx="28540874" cy="718117"/>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lumMod val="85000"/>
                    <a:lumOff val="15000"/>
                  </a:schemeClr>
                </a:solidFill>
                <a:latin typeface="Constantia" panose="02030602050306030303" pitchFamily="18" charset="0"/>
              </a:rPr>
              <a:t>SUPPLY</a:t>
            </a:r>
            <a:r>
              <a:rPr lang="en-IN" sz="2800" b="1" baseline="0">
                <a:solidFill>
                  <a:schemeClr val="tx1">
                    <a:lumMod val="85000"/>
                    <a:lumOff val="15000"/>
                  </a:schemeClr>
                </a:solidFill>
                <a:latin typeface="Constantia" panose="02030602050306030303" pitchFamily="18" charset="0"/>
              </a:rPr>
              <a:t> CHAIN AND FREIGHT ANALYTICS</a:t>
            </a:r>
            <a:endParaRPr lang="en-IN" sz="2800" b="1">
              <a:solidFill>
                <a:schemeClr val="tx1">
                  <a:lumMod val="85000"/>
                  <a:lumOff val="15000"/>
                </a:schemeClr>
              </a:solidFill>
              <a:latin typeface="Constantia" panose="02030602050306030303" pitchFamily="18" charset="0"/>
            </a:endParaRPr>
          </a:p>
        </xdr:txBody>
      </xdr:sp>
      <xdr:sp macro="" textlink="">
        <xdr:nvSpPr>
          <xdr:cNvPr id="7" name="Rectangle 6">
            <a:extLst>
              <a:ext uri="{FF2B5EF4-FFF2-40B4-BE49-F238E27FC236}">
                <a16:creationId xmlns:a16="http://schemas.microsoft.com/office/drawing/2014/main" xmlns="" id="{00000000-0008-0000-1200-000007000000}"/>
              </a:ext>
            </a:extLst>
          </xdr:cNvPr>
          <xdr:cNvSpPr/>
        </xdr:nvSpPr>
        <xdr:spPr>
          <a:xfrm>
            <a:off x="685601" y="1419097"/>
            <a:ext cx="28604146" cy="604626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515938</xdr:colOff>
      <xdr:row>1</xdr:row>
      <xdr:rowOff>121228</xdr:rowOff>
    </xdr:from>
    <xdr:to>
      <xdr:col>3</xdr:col>
      <xdr:colOff>476250</xdr:colOff>
      <xdr:row>56</xdr:row>
      <xdr:rowOff>105834</xdr:rowOff>
    </xdr:to>
    <xdr:sp macro="" textlink="">
      <xdr:nvSpPr>
        <xdr:cNvPr id="8" name="Rounded Rectangle 7">
          <a:extLst>
            <a:ext uri="{FF2B5EF4-FFF2-40B4-BE49-F238E27FC236}">
              <a16:creationId xmlns:a16="http://schemas.microsoft.com/office/drawing/2014/main" xmlns="" id="{00000000-0008-0000-1200-000008000000}"/>
            </a:ext>
          </a:extLst>
        </xdr:cNvPr>
        <xdr:cNvSpPr/>
      </xdr:nvSpPr>
      <xdr:spPr>
        <a:xfrm>
          <a:off x="515938" y="311728"/>
          <a:ext cx="1778721" cy="10462106"/>
        </a:xfrm>
        <a:prstGeom prst="roundRect">
          <a:avLst/>
        </a:prstGeom>
        <a:solidFill>
          <a:srgbClr val="FFFFFF"/>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solidFill>
              <a:schemeClr val="tx1">
                <a:lumMod val="75000"/>
                <a:lumOff val="25000"/>
              </a:schemeClr>
            </a:solidFill>
            <a:latin typeface="Bahnschrift SemiBold" panose="020B0502040204020203" pitchFamily="34" charset="0"/>
          </a:endParaRPr>
        </a:p>
        <a:p>
          <a:pPr algn="l"/>
          <a:r>
            <a:rPr lang="en-IN" sz="1800" b="1">
              <a:solidFill>
                <a:schemeClr val="tx1">
                  <a:lumMod val="85000"/>
                  <a:lumOff val="15000"/>
                </a:schemeClr>
              </a:solidFill>
              <a:latin typeface="Bahnschrift SemiBold" panose="020B0502040204020203" pitchFamily="34" charset="0"/>
            </a:rPr>
            <a:t>FILTER</a:t>
          </a:r>
          <a:r>
            <a:rPr lang="en-IN" sz="1800" b="1" baseline="0">
              <a:solidFill>
                <a:schemeClr val="tx1">
                  <a:lumMod val="85000"/>
                  <a:lumOff val="15000"/>
                </a:schemeClr>
              </a:solidFill>
              <a:latin typeface="Bahnschrift SemiBold" panose="020B0502040204020203" pitchFamily="34" charset="0"/>
            </a:rPr>
            <a:t> PANE</a:t>
          </a:r>
          <a:endParaRPr lang="en-IN" sz="1800" b="1">
            <a:solidFill>
              <a:schemeClr val="tx1">
                <a:lumMod val="85000"/>
                <a:lumOff val="15000"/>
              </a:schemeClr>
            </a:solidFill>
            <a:latin typeface="Bahnschrift SemiBold" panose="020B0502040204020203" pitchFamily="34" charset="0"/>
          </a:endParaRPr>
        </a:p>
      </xdr:txBody>
    </xdr:sp>
    <xdr:clientData/>
  </xdr:twoCellAnchor>
  <xdr:twoCellAnchor>
    <xdr:from>
      <xdr:col>3</xdr:col>
      <xdr:colOff>463022</xdr:colOff>
      <xdr:row>7</xdr:row>
      <xdr:rowOff>13230</xdr:rowOff>
    </xdr:from>
    <xdr:to>
      <xdr:col>4</xdr:col>
      <xdr:colOff>484910</xdr:colOff>
      <xdr:row>9</xdr:row>
      <xdr:rowOff>0</xdr:rowOff>
    </xdr:to>
    <xdr:sp macro="" textlink="">
      <xdr:nvSpPr>
        <xdr:cNvPr id="10" name="TextBox 9">
          <a:extLst>
            <a:ext uri="{FF2B5EF4-FFF2-40B4-BE49-F238E27FC236}">
              <a16:creationId xmlns:a16="http://schemas.microsoft.com/office/drawing/2014/main" xmlns="" id="{00000000-0008-0000-1200-00000A000000}"/>
            </a:ext>
          </a:extLst>
        </xdr:cNvPr>
        <xdr:cNvSpPr txBox="1"/>
      </xdr:nvSpPr>
      <xdr:spPr>
        <a:xfrm flipH="1" flipV="1">
          <a:off x="2281431" y="1346730"/>
          <a:ext cx="628024" cy="367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solidFill>
              <a:srgbClr val="4D4D4D"/>
            </a:solidFill>
            <a:latin typeface="Constantia" panose="02030602050306030303" pitchFamily="18" charset="0"/>
          </a:endParaRPr>
        </a:p>
      </xdr:txBody>
    </xdr:sp>
    <xdr:clientData/>
  </xdr:twoCellAnchor>
  <xdr:twoCellAnchor>
    <xdr:from>
      <xdr:col>4</xdr:col>
      <xdr:colOff>43467</xdr:colOff>
      <xdr:row>16</xdr:row>
      <xdr:rowOff>136071</xdr:rowOff>
    </xdr:from>
    <xdr:to>
      <xdr:col>13</xdr:col>
      <xdr:colOff>589643</xdr:colOff>
      <xdr:row>36</xdr:row>
      <xdr:rowOff>0</xdr:rowOff>
    </xdr:to>
    <xdr:sp macro="" textlink="">
      <xdr:nvSpPr>
        <xdr:cNvPr id="11" name="Rounded Rectangle 10">
          <a:extLst>
            <a:ext uri="{FF2B5EF4-FFF2-40B4-BE49-F238E27FC236}">
              <a16:creationId xmlns:a16="http://schemas.microsoft.com/office/drawing/2014/main" xmlns="" id="{00000000-0008-0000-1200-00000B000000}"/>
            </a:ext>
          </a:extLst>
        </xdr:cNvPr>
        <xdr:cNvSpPr/>
      </xdr:nvSpPr>
      <xdr:spPr>
        <a:xfrm>
          <a:off x="2462515" y="3280833"/>
          <a:ext cx="5989033" cy="3794881"/>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120953</xdr:colOff>
      <xdr:row>16</xdr:row>
      <xdr:rowOff>181428</xdr:rowOff>
    </xdr:from>
    <xdr:to>
      <xdr:col>23</xdr:col>
      <xdr:colOff>362858</xdr:colOff>
      <xdr:row>36</xdr:row>
      <xdr:rowOff>15119</xdr:rowOff>
    </xdr:to>
    <xdr:sp macro="" textlink="">
      <xdr:nvSpPr>
        <xdr:cNvPr id="12" name="Rounded Rectangle 11">
          <a:extLst>
            <a:ext uri="{FF2B5EF4-FFF2-40B4-BE49-F238E27FC236}">
              <a16:creationId xmlns:a16="http://schemas.microsoft.com/office/drawing/2014/main" xmlns="" id="{00000000-0008-0000-1200-00000C000000}"/>
            </a:ext>
          </a:extLst>
        </xdr:cNvPr>
        <xdr:cNvSpPr/>
      </xdr:nvSpPr>
      <xdr:spPr>
        <a:xfrm>
          <a:off x="8587620" y="3326190"/>
          <a:ext cx="5684762" cy="3764643"/>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181429</xdr:colOff>
      <xdr:row>18</xdr:row>
      <xdr:rowOff>105833</xdr:rowOff>
    </xdr:from>
    <xdr:to>
      <xdr:col>23</xdr:col>
      <xdr:colOff>250658</xdr:colOff>
      <xdr:row>35</xdr:row>
      <xdr:rowOff>151191</xdr:rowOff>
    </xdr:to>
    <xdr:graphicFrame macro="">
      <xdr:nvGraphicFramePr>
        <xdr:cNvPr id="5" name="Chart 1">
          <a:extLst>
            <a:ext uri="{FF2B5EF4-FFF2-40B4-BE49-F238E27FC236}">
              <a16:creationId xmlns:a16="http://schemas.microsoft.com/office/drawing/2014/main" xmlns="" id="{00000000-0008-0000-1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69591</xdr:colOff>
      <xdr:row>36</xdr:row>
      <xdr:rowOff>166310</xdr:rowOff>
    </xdr:from>
    <xdr:to>
      <xdr:col>13</xdr:col>
      <xdr:colOff>559405</xdr:colOff>
      <xdr:row>56</xdr:row>
      <xdr:rowOff>120953</xdr:rowOff>
    </xdr:to>
    <xdr:sp macro="" textlink="">
      <xdr:nvSpPr>
        <xdr:cNvPr id="18" name="Rounded Rectangle 17">
          <a:extLst>
            <a:ext uri="{FF2B5EF4-FFF2-40B4-BE49-F238E27FC236}">
              <a16:creationId xmlns:a16="http://schemas.microsoft.com/office/drawing/2014/main" xmlns="" id="{00000000-0008-0000-1200-000012000000}"/>
            </a:ext>
          </a:extLst>
        </xdr:cNvPr>
        <xdr:cNvSpPr/>
      </xdr:nvSpPr>
      <xdr:spPr>
        <a:xfrm>
          <a:off x="2488639" y="7242024"/>
          <a:ext cx="5932671" cy="3885596"/>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578987</xdr:colOff>
      <xdr:row>13</xdr:row>
      <xdr:rowOff>188026</xdr:rowOff>
    </xdr:from>
    <xdr:to>
      <xdr:col>3</xdr:col>
      <xdr:colOff>397237</xdr:colOff>
      <xdr:row>24</xdr:row>
      <xdr:rowOff>67074</xdr:rowOff>
    </xdr:to>
    <mc:AlternateContent xmlns:mc="http://schemas.openxmlformats.org/markup-compatibility/2006" xmlns:a14="http://schemas.microsoft.com/office/drawing/2010/main">
      <mc:Choice Requires="a14">
        <xdr:graphicFrame macro="">
          <xdr:nvGraphicFramePr>
            <xdr:cNvPr id="19" name="Total Expenses">
              <a:extLst>
                <a:ext uri="{FF2B5EF4-FFF2-40B4-BE49-F238E27FC236}">
                  <a16:creationId xmlns:a16="http://schemas.microsoft.com/office/drawing/2014/main" xmlns="" id="{00000000-0008-0000-1200-000013000000}"/>
                </a:ext>
              </a:extLst>
            </xdr:cNvPr>
            <xdr:cNvGraphicFramePr/>
          </xdr:nvGraphicFramePr>
          <xdr:xfrm>
            <a:off x="0" y="0"/>
            <a:ext cx="0" cy="0"/>
          </xdr:xfrm>
          <a:graphic>
            <a:graphicData uri="http://schemas.microsoft.com/office/drawing/2010/slicer">
              <sle:slicer xmlns:sle="http://schemas.microsoft.com/office/drawing/2010/slicer" name="Total Expenses"/>
            </a:graphicData>
          </a:graphic>
        </xdr:graphicFrame>
      </mc:Choice>
      <mc:Fallback xmlns="">
        <xdr:sp macro="" textlink="">
          <xdr:nvSpPr>
            <xdr:cNvPr id="0" name=""/>
            <xdr:cNvSpPr>
              <a:spLocks noTextEdit="1"/>
            </xdr:cNvSpPr>
          </xdr:nvSpPr>
          <xdr:spPr>
            <a:xfrm>
              <a:off x="578987" y="2664526"/>
              <a:ext cx="1636659" cy="1974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136071</xdr:colOff>
      <xdr:row>37</xdr:row>
      <xdr:rowOff>0</xdr:rowOff>
    </xdr:from>
    <xdr:to>
      <xdr:col>23</xdr:col>
      <xdr:colOff>362857</xdr:colOff>
      <xdr:row>56</xdr:row>
      <xdr:rowOff>90713</xdr:rowOff>
    </xdr:to>
    <xdr:sp macro="" textlink="">
      <xdr:nvSpPr>
        <xdr:cNvPr id="22" name="Rounded Rectangle 21">
          <a:extLst>
            <a:ext uri="{FF2B5EF4-FFF2-40B4-BE49-F238E27FC236}">
              <a16:creationId xmlns:a16="http://schemas.microsoft.com/office/drawing/2014/main" xmlns="" id="{00000000-0008-0000-1200-000016000000}"/>
            </a:ext>
          </a:extLst>
        </xdr:cNvPr>
        <xdr:cNvSpPr/>
      </xdr:nvSpPr>
      <xdr:spPr>
        <a:xfrm>
          <a:off x="8602738" y="7272262"/>
          <a:ext cx="5669643" cy="3825118"/>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Fre</a:t>
          </a:r>
        </a:p>
      </xdr:txBody>
    </xdr:sp>
    <xdr:clientData/>
  </xdr:twoCellAnchor>
  <xdr:twoCellAnchor>
    <xdr:from>
      <xdr:col>4</xdr:col>
      <xdr:colOff>196546</xdr:colOff>
      <xdr:row>38</xdr:row>
      <xdr:rowOff>30238</xdr:rowOff>
    </xdr:from>
    <xdr:to>
      <xdr:col>13</xdr:col>
      <xdr:colOff>272142</xdr:colOff>
      <xdr:row>55</xdr:row>
      <xdr:rowOff>105833</xdr:rowOff>
    </xdr:to>
    <xdr:graphicFrame macro="">
      <xdr:nvGraphicFramePr>
        <xdr:cNvPr id="15" name="Chart 1">
          <a:extLst>
            <a:ext uri="{FF2B5EF4-FFF2-40B4-BE49-F238E27FC236}">
              <a16:creationId xmlns:a16="http://schemas.microsoft.com/office/drawing/2014/main" xmlns="" id="{00000000-0008-0000-1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591342</xdr:colOff>
      <xdr:row>30</xdr:row>
      <xdr:rowOff>0</xdr:rowOff>
    </xdr:from>
    <xdr:to>
      <xdr:col>3</xdr:col>
      <xdr:colOff>400942</xdr:colOff>
      <xdr:row>49</xdr:row>
      <xdr:rowOff>60476</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xmlns="" id="{00000000-0008-0000-1200-00001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1342" y="5715000"/>
              <a:ext cx="1628009" cy="3679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190499</xdr:colOff>
      <xdr:row>18</xdr:row>
      <xdr:rowOff>166310</xdr:rowOff>
    </xdr:from>
    <xdr:to>
      <xdr:col>13</xdr:col>
      <xdr:colOff>453571</xdr:colOff>
      <xdr:row>35</xdr:row>
      <xdr:rowOff>181428</xdr:rowOff>
    </xdr:to>
    <xdr:graphicFrame macro="">
      <xdr:nvGraphicFramePr>
        <xdr:cNvPr id="16" name="Chart 1">
          <a:extLst>
            <a:ext uri="{FF2B5EF4-FFF2-40B4-BE49-F238E27FC236}">
              <a16:creationId xmlns:a16="http://schemas.microsoft.com/office/drawing/2014/main" xmlns="" id="{00000000-0008-0000-1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241905</xdr:colOff>
      <xdr:row>8</xdr:row>
      <xdr:rowOff>181066</xdr:rowOff>
    </xdr:from>
    <xdr:to>
      <xdr:col>32</xdr:col>
      <xdr:colOff>287624</xdr:colOff>
      <xdr:row>9</xdr:row>
      <xdr:rowOff>30237</xdr:rowOff>
    </xdr:to>
    <xdr:sp macro="" textlink="">
      <xdr:nvSpPr>
        <xdr:cNvPr id="17" name="TextBox 16">
          <a:extLst>
            <a:ext uri="{FF2B5EF4-FFF2-40B4-BE49-F238E27FC236}">
              <a16:creationId xmlns:a16="http://schemas.microsoft.com/office/drawing/2014/main" xmlns="" id="{00000000-0008-0000-1200-000011000000}"/>
            </a:ext>
          </a:extLst>
        </xdr:cNvPr>
        <xdr:cNvSpPr txBox="1"/>
      </xdr:nvSpPr>
      <xdr:spPr>
        <a:xfrm flipH="1">
          <a:off x="19594286" y="1753447"/>
          <a:ext cx="45719" cy="45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60">
            <a:latin typeface="Bahnschrift SemiBold" panose="020B0502040204020203" pitchFamily="34" charset="0"/>
          </a:endParaRPr>
        </a:p>
      </xdr:txBody>
    </xdr:sp>
    <xdr:clientData/>
  </xdr:twoCellAnchor>
  <xdr:twoCellAnchor>
    <xdr:from>
      <xdr:col>16</xdr:col>
      <xdr:colOff>559404</xdr:colOff>
      <xdr:row>17</xdr:row>
      <xdr:rowOff>75595</xdr:rowOff>
    </xdr:from>
    <xdr:to>
      <xdr:col>21</xdr:col>
      <xdr:colOff>588817</xdr:colOff>
      <xdr:row>19</xdr:row>
      <xdr:rowOff>187021</xdr:rowOff>
    </xdr:to>
    <xdr:sp macro="" textlink="">
      <xdr:nvSpPr>
        <xdr:cNvPr id="23" name="TextBox 22">
          <a:extLst>
            <a:ext uri="{FF2B5EF4-FFF2-40B4-BE49-F238E27FC236}">
              <a16:creationId xmlns:a16="http://schemas.microsoft.com/office/drawing/2014/main" xmlns="" id="{00000000-0008-0000-1200-000017000000}"/>
            </a:ext>
          </a:extLst>
        </xdr:cNvPr>
        <xdr:cNvSpPr txBox="1"/>
      </xdr:nvSpPr>
      <xdr:spPr>
        <a:xfrm>
          <a:off x="10257586" y="3314095"/>
          <a:ext cx="3060095" cy="492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474747"/>
              </a:solidFill>
              <a:latin typeface="Bahnschrift SemiBold" panose="020B0502040204020203" pitchFamily="34" charset="0"/>
            </a:rPr>
            <a:t>Total Expenses By Destination</a:t>
          </a:r>
        </a:p>
      </xdr:txBody>
    </xdr:sp>
    <xdr:clientData/>
  </xdr:twoCellAnchor>
  <xdr:twoCellAnchor>
    <xdr:from>
      <xdr:col>14</xdr:col>
      <xdr:colOff>190878</xdr:colOff>
      <xdr:row>38</xdr:row>
      <xdr:rowOff>60476</xdr:rowOff>
    </xdr:from>
    <xdr:to>
      <xdr:col>23</xdr:col>
      <xdr:colOff>241905</xdr:colOff>
      <xdr:row>55</xdr:row>
      <xdr:rowOff>136070</xdr:rowOff>
    </xdr:to>
    <xdr:graphicFrame macro="">
      <xdr:nvGraphicFramePr>
        <xdr:cNvPr id="24" name="Chart 1">
          <a:extLst>
            <a:ext uri="{FF2B5EF4-FFF2-40B4-BE49-F238E27FC236}">
              <a16:creationId xmlns:a16="http://schemas.microsoft.com/office/drawing/2014/main" xmlns="" id="{00000000-0008-0000-1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8808</xdr:colOff>
      <xdr:row>49</xdr:row>
      <xdr:rowOff>156984</xdr:rowOff>
    </xdr:from>
    <xdr:to>
      <xdr:col>3</xdr:col>
      <xdr:colOff>393095</xdr:colOff>
      <xdr:row>56</xdr:row>
      <xdr:rowOff>17317</xdr:rowOff>
    </xdr:to>
    <mc:AlternateContent xmlns:mc="http://schemas.openxmlformats.org/markup-compatibility/2006" xmlns:a14="http://schemas.microsoft.com/office/drawing/2010/main">
      <mc:Choice Requires="a14">
        <xdr:graphicFrame macro="">
          <xdr:nvGraphicFramePr>
            <xdr:cNvPr id="25" name="Product 2">
              <a:extLst>
                <a:ext uri="{FF2B5EF4-FFF2-40B4-BE49-F238E27FC236}">
                  <a16:creationId xmlns:a16="http://schemas.microsoft.com/office/drawing/2014/main" xmlns="" id="{00000000-0008-0000-1200-0000190000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614944" y="9491485"/>
              <a:ext cx="1596560" cy="1137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559404</xdr:colOff>
      <xdr:row>36</xdr:row>
      <xdr:rowOff>173182</xdr:rowOff>
    </xdr:from>
    <xdr:to>
      <xdr:col>33</xdr:col>
      <xdr:colOff>181426</xdr:colOff>
      <xdr:row>56</xdr:row>
      <xdr:rowOff>151191</xdr:rowOff>
    </xdr:to>
    <xdr:sp macro="" textlink="">
      <xdr:nvSpPr>
        <xdr:cNvPr id="26" name="Rounded Rectangle 25">
          <a:extLst>
            <a:ext uri="{FF2B5EF4-FFF2-40B4-BE49-F238E27FC236}">
              <a16:creationId xmlns:a16="http://schemas.microsoft.com/office/drawing/2014/main" xmlns="" id="{00000000-0008-0000-1200-00001A000000}"/>
            </a:ext>
          </a:extLst>
        </xdr:cNvPr>
        <xdr:cNvSpPr/>
      </xdr:nvSpPr>
      <xdr:spPr>
        <a:xfrm>
          <a:off x="14500540" y="7031182"/>
          <a:ext cx="5683386" cy="3788009"/>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559405</xdr:colOff>
      <xdr:row>36</xdr:row>
      <xdr:rowOff>136073</xdr:rowOff>
    </xdr:from>
    <xdr:to>
      <xdr:col>33</xdr:col>
      <xdr:colOff>151190</xdr:colOff>
      <xdr:row>56</xdr:row>
      <xdr:rowOff>120952</xdr:rowOff>
    </xdr:to>
    <xdr:graphicFrame macro="">
      <xdr:nvGraphicFramePr>
        <xdr:cNvPr id="28" name="Chart 1">
          <a:extLst>
            <a:ext uri="{FF2B5EF4-FFF2-40B4-BE49-F238E27FC236}">
              <a16:creationId xmlns:a16="http://schemas.microsoft.com/office/drawing/2014/main" xmlns="" id="{00000000-0008-0000-1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560505</xdr:colOff>
      <xdr:row>37</xdr:row>
      <xdr:rowOff>77793</xdr:rowOff>
    </xdr:from>
    <xdr:ext cx="2296994" cy="337843"/>
    <xdr:sp macro="" textlink="">
      <xdr:nvSpPr>
        <xdr:cNvPr id="21" name="TextBox 20">
          <a:extLst>
            <a:ext uri="{FF2B5EF4-FFF2-40B4-BE49-F238E27FC236}">
              <a16:creationId xmlns:a16="http://schemas.microsoft.com/office/drawing/2014/main" xmlns="" id="{486A0739-A6BA-E6F3-4860-F5B0577D3E7C}"/>
            </a:ext>
          </a:extLst>
        </xdr:cNvPr>
        <xdr:cNvSpPr txBox="1"/>
      </xdr:nvSpPr>
      <xdr:spPr>
        <a:xfrm>
          <a:off x="4197323" y="7126293"/>
          <a:ext cx="2296994" cy="3378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tx1">
                  <a:lumMod val="75000"/>
                  <a:lumOff val="25000"/>
                </a:schemeClr>
              </a:solidFill>
              <a:effectLst/>
              <a:latin typeface="Bahnschrift SemiBold" panose="020B0502040204020203" pitchFamily="34" charset="0"/>
              <a:ea typeface="+mn-ea"/>
              <a:cs typeface="+mn-cs"/>
            </a:rPr>
            <a:t>Profit Trend Over Month</a:t>
          </a:r>
          <a:endParaRPr lang="en-IN" sz="1600" b="1">
            <a:solidFill>
              <a:schemeClr val="tx1">
                <a:lumMod val="75000"/>
                <a:lumOff val="25000"/>
              </a:schemeClr>
            </a:solidFill>
            <a:effectLst/>
            <a:latin typeface="Bahnschrift SemiBold" panose="020B0502040204020203" pitchFamily="34" charset="0"/>
          </a:endParaRPr>
        </a:p>
        <a:p>
          <a:endParaRPr lang="en-IN" sz="1100"/>
        </a:p>
      </xdr:txBody>
    </xdr:sp>
    <xdr:clientData/>
  </xdr:oneCellAnchor>
  <xdr:oneCellAnchor>
    <xdr:from>
      <xdr:col>16</xdr:col>
      <xdr:colOff>462917</xdr:colOff>
      <xdr:row>37</xdr:row>
      <xdr:rowOff>110233</xdr:rowOff>
    </xdr:from>
    <xdr:ext cx="2515810" cy="357358"/>
    <xdr:sp macro="" textlink="">
      <xdr:nvSpPr>
        <xdr:cNvPr id="30" name="TextBox 29">
          <a:extLst>
            <a:ext uri="{FF2B5EF4-FFF2-40B4-BE49-F238E27FC236}">
              <a16:creationId xmlns:a16="http://schemas.microsoft.com/office/drawing/2014/main" xmlns="" id="{621E9EA7-4C18-101B-3FCE-4DF0DBC01185}"/>
            </a:ext>
          </a:extLst>
        </xdr:cNvPr>
        <xdr:cNvSpPr txBox="1"/>
      </xdr:nvSpPr>
      <xdr:spPr>
        <a:xfrm>
          <a:off x="10161099" y="7158733"/>
          <a:ext cx="2515810" cy="357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a:solidFill>
                <a:schemeClr val="tx1">
                  <a:lumMod val="75000"/>
                  <a:lumOff val="25000"/>
                </a:schemeClr>
              </a:solidFill>
              <a:latin typeface="Bahnschrift SemiBold" panose="020B0502040204020203" pitchFamily="34" charset="0"/>
            </a:rPr>
            <a:t>Freight And</a:t>
          </a:r>
          <a:r>
            <a:rPr lang="en-IN" sz="1600" baseline="0">
              <a:solidFill>
                <a:schemeClr val="tx1">
                  <a:lumMod val="75000"/>
                  <a:lumOff val="25000"/>
                </a:schemeClr>
              </a:solidFill>
              <a:latin typeface="Bahnschrift SemiBold" panose="020B0502040204020203" pitchFamily="34" charset="0"/>
            </a:rPr>
            <a:t> Final Amount</a:t>
          </a:r>
          <a:endParaRPr lang="en-IN" sz="1600">
            <a:solidFill>
              <a:schemeClr val="tx1">
                <a:lumMod val="75000"/>
                <a:lumOff val="25000"/>
              </a:schemeClr>
            </a:solidFill>
            <a:latin typeface="Bahnschrift SemiBold" panose="020B0502040204020203" pitchFamily="34" charset="0"/>
          </a:endParaRPr>
        </a:p>
      </xdr:txBody>
    </xdr:sp>
    <xdr:clientData/>
  </xdr:oneCellAnchor>
  <xdr:oneCellAnchor>
    <xdr:from>
      <xdr:col>5</xdr:col>
      <xdr:colOff>530267</xdr:colOff>
      <xdr:row>17</xdr:row>
      <xdr:rowOff>28039</xdr:rowOff>
    </xdr:from>
    <xdr:ext cx="3903188" cy="338554"/>
    <xdr:sp macro="" textlink="">
      <xdr:nvSpPr>
        <xdr:cNvPr id="31" name="TextBox 30">
          <a:extLst>
            <a:ext uri="{FF2B5EF4-FFF2-40B4-BE49-F238E27FC236}">
              <a16:creationId xmlns:a16="http://schemas.microsoft.com/office/drawing/2014/main" xmlns="" id="{A8850BD2-546C-5D58-BC37-5D1688F303B3}"/>
            </a:ext>
          </a:extLst>
        </xdr:cNvPr>
        <xdr:cNvSpPr txBox="1"/>
      </xdr:nvSpPr>
      <xdr:spPr>
        <a:xfrm>
          <a:off x="3560949" y="3266539"/>
          <a:ext cx="3903188"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tx1">
                  <a:lumMod val="75000"/>
                  <a:lumOff val="25000"/>
                </a:schemeClr>
              </a:solidFill>
              <a:latin typeface="Bahnschrift SemiBold" panose="020B0502040204020203" pitchFamily="34" charset="0"/>
            </a:rPr>
            <a:t>Total Sales And</a:t>
          </a:r>
          <a:r>
            <a:rPr lang="en-IN" sz="1600" baseline="0">
              <a:solidFill>
                <a:schemeClr val="tx1">
                  <a:lumMod val="75000"/>
                  <a:lumOff val="25000"/>
                </a:schemeClr>
              </a:solidFill>
              <a:latin typeface="Bahnschrift SemiBold" panose="020B0502040204020203" pitchFamily="34" charset="0"/>
            </a:rPr>
            <a:t> Profit with Profit Margin</a:t>
          </a:r>
          <a:endParaRPr lang="en-IN" sz="1600">
            <a:solidFill>
              <a:schemeClr val="tx1">
                <a:lumMod val="75000"/>
                <a:lumOff val="25000"/>
              </a:schemeClr>
            </a:solidFill>
            <a:latin typeface="Bahnschrift SemiBold" panose="020B0502040204020203" pitchFamily="34" charset="0"/>
          </a:endParaRPr>
        </a:p>
      </xdr:txBody>
    </xdr:sp>
    <xdr:clientData/>
  </xdr:oneCellAnchor>
  <xdr:twoCellAnchor editAs="oneCell">
    <xdr:from>
      <xdr:col>0</xdr:col>
      <xdr:colOff>590707</xdr:colOff>
      <xdr:row>7</xdr:row>
      <xdr:rowOff>95114</xdr:rowOff>
    </xdr:from>
    <xdr:to>
      <xdr:col>3</xdr:col>
      <xdr:colOff>390895</xdr:colOff>
      <xdr:row>13</xdr:row>
      <xdr:rowOff>103909</xdr:rowOff>
    </xdr:to>
    <mc:AlternateContent xmlns:mc="http://schemas.openxmlformats.org/markup-compatibility/2006" xmlns:a14="http://schemas.microsoft.com/office/drawing/2010/main">
      <mc:Choice Requires="a14">
        <xdr:graphicFrame macro="">
          <xdr:nvGraphicFramePr>
            <xdr:cNvPr id="33" name="Product 4">
              <a:extLst>
                <a:ext uri="{FF2B5EF4-FFF2-40B4-BE49-F238E27FC236}">
                  <a16:creationId xmlns:a16="http://schemas.microsoft.com/office/drawing/2014/main" xmlns="" id="{5FB921EB-9819-4B33-A43B-E422CB3940EA}"/>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590707" y="1428614"/>
              <a:ext cx="1618597" cy="1151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529166</xdr:colOff>
      <xdr:row>16</xdr:row>
      <xdr:rowOff>142875</xdr:rowOff>
    </xdr:from>
    <xdr:to>
      <xdr:col>33</xdr:col>
      <xdr:colOff>166309</xdr:colOff>
      <xdr:row>35</xdr:row>
      <xdr:rowOff>166687</xdr:rowOff>
    </xdr:to>
    <xdr:sp macro="" textlink="">
      <xdr:nvSpPr>
        <xdr:cNvPr id="34" name="Rounded Rectangle 21">
          <a:extLst>
            <a:ext uri="{FF2B5EF4-FFF2-40B4-BE49-F238E27FC236}">
              <a16:creationId xmlns:a16="http://schemas.microsoft.com/office/drawing/2014/main" xmlns="" id="{8733070D-3442-4C29-B5DC-BFFD5FDE30F0}"/>
            </a:ext>
          </a:extLst>
        </xdr:cNvPr>
        <xdr:cNvSpPr/>
      </xdr:nvSpPr>
      <xdr:spPr>
        <a:xfrm>
          <a:off x="14769041" y="3190875"/>
          <a:ext cx="5828393" cy="3643312"/>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Fre</a:t>
          </a:r>
        </a:p>
      </xdr:txBody>
    </xdr:sp>
    <xdr:clientData/>
  </xdr:twoCellAnchor>
  <xdr:twoCellAnchor>
    <xdr:from>
      <xdr:col>24</xdr:col>
      <xdr:colOff>0</xdr:colOff>
      <xdr:row>17</xdr:row>
      <xdr:rowOff>57978</xdr:rowOff>
    </xdr:from>
    <xdr:to>
      <xdr:col>33</xdr:col>
      <xdr:colOff>103909</xdr:colOff>
      <xdr:row>35</xdr:row>
      <xdr:rowOff>95250</xdr:rowOff>
    </xdr:to>
    <xdr:graphicFrame macro="">
      <xdr:nvGraphicFramePr>
        <xdr:cNvPr id="35" name="Chart 1">
          <a:extLst>
            <a:ext uri="{FF2B5EF4-FFF2-40B4-BE49-F238E27FC236}">
              <a16:creationId xmlns:a16="http://schemas.microsoft.com/office/drawing/2014/main" xmlns="" id="{62A50B6C-8FCA-06AC-CC4E-8870F8318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585210</xdr:colOff>
      <xdr:row>24</xdr:row>
      <xdr:rowOff>145039</xdr:rowOff>
    </xdr:from>
    <xdr:to>
      <xdr:col>3</xdr:col>
      <xdr:colOff>398318</xdr:colOff>
      <xdr:row>29</xdr:row>
      <xdr:rowOff>116464</xdr:rowOff>
    </xdr:to>
    <mc:AlternateContent xmlns:mc="http://schemas.openxmlformats.org/markup-compatibility/2006" xmlns:a14="http://schemas.microsoft.com/office/drawing/2010/main">
      <mc:Choice Requires="a14">
        <xdr:graphicFrame macro="">
          <xdr:nvGraphicFramePr>
            <xdr:cNvPr id="37" name="Customer Type 1">
              <a:extLst>
                <a:ext uri="{FF2B5EF4-FFF2-40B4-BE49-F238E27FC236}">
                  <a16:creationId xmlns:a16="http://schemas.microsoft.com/office/drawing/2014/main" xmlns="" id="{4E831350-7989-403C-93A6-7726477FA0A7}"/>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585210" y="4717039"/>
              <a:ext cx="1631517"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502227</xdr:colOff>
      <xdr:row>6</xdr:row>
      <xdr:rowOff>69273</xdr:rowOff>
    </xdr:from>
    <xdr:to>
      <xdr:col>3</xdr:col>
      <xdr:colOff>467591</xdr:colOff>
      <xdr:row>6</xdr:row>
      <xdr:rowOff>69273</xdr:rowOff>
    </xdr:to>
    <xdr:cxnSp macro="">
      <xdr:nvCxnSpPr>
        <xdr:cNvPr id="39" name="Straight Connector 38">
          <a:extLst>
            <a:ext uri="{FF2B5EF4-FFF2-40B4-BE49-F238E27FC236}">
              <a16:creationId xmlns:a16="http://schemas.microsoft.com/office/drawing/2014/main" xmlns="" id="{54D8B96E-B47A-87FE-063E-8DAF1736915B}"/>
            </a:ext>
          </a:extLst>
        </xdr:cNvPr>
        <xdr:cNvCxnSpPr/>
      </xdr:nvCxnSpPr>
      <xdr:spPr>
        <a:xfrm>
          <a:off x="502227" y="1212273"/>
          <a:ext cx="178377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51954</xdr:colOff>
      <xdr:row>6</xdr:row>
      <xdr:rowOff>26844</xdr:rowOff>
    </xdr:from>
    <xdr:to>
      <xdr:col>15</xdr:col>
      <xdr:colOff>69272</xdr:colOff>
      <xdr:row>15</xdr:row>
      <xdr:rowOff>182708</xdr:rowOff>
    </xdr:to>
    <xdr:sp macro="" textlink="">
      <xdr:nvSpPr>
        <xdr:cNvPr id="42" name="Rounded Rectangle 10">
          <a:extLst>
            <a:ext uri="{FF2B5EF4-FFF2-40B4-BE49-F238E27FC236}">
              <a16:creationId xmlns:a16="http://schemas.microsoft.com/office/drawing/2014/main" xmlns="" id="{37F9E363-7A60-4EA5-A8C8-BD8FD342CCE2}"/>
            </a:ext>
          </a:extLst>
        </xdr:cNvPr>
        <xdr:cNvSpPr/>
      </xdr:nvSpPr>
      <xdr:spPr>
        <a:xfrm>
          <a:off x="6113318" y="1169844"/>
          <a:ext cx="3047999" cy="1870364"/>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tx1">
                <a:lumMod val="85000"/>
                <a:lumOff val="15000"/>
              </a:schemeClr>
            </a:solidFill>
            <a:effectLst/>
          </a:endParaRPr>
        </a:p>
        <a:p>
          <a:pPr algn="l"/>
          <a:endParaRPr lang="en-IN" sz="1100"/>
        </a:p>
      </xdr:txBody>
    </xdr:sp>
    <xdr:clientData/>
  </xdr:twoCellAnchor>
  <xdr:twoCellAnchor>
    <xdr:from>
      <xdr:col>10</xdr:col>
      <xdr:colOff>187500</xdr:colOff>
      <xdr:row>10</xdr:row>
      <xdr:rowOff>155863</xdr:rowOff>
    </xdr:from>
    <xdr:to>
      <xdr:col>14</xdr:col>
      <xdr:colOff>519546</xdr:colOff>
      <xdr:row>13</xdr:row>
      <xdr:rowOff>112569</xdr:rowOff>
    </xdr:to>
    <xdr:grpSp>
      <xdr:nvGrpSpPr>
        <xdr:cNvPr id="59" name="Group 58">
          <a:extLst>
            <a:ext uri="{FF2B5EF4-FFF2-40B4-BE49-F238E27FC236}">
              <a16:creationId xmlns:a16="http://schemas.microsoft.com/office/drawing/2014/main" xmlns="" id="{59A95472-DB72-35D9-E2A3-F7A10311B04B}"/>
            </a:ext>
          </a:extLst>
        </xdr:cNvPr>
        <xdr:cNvGrpSpPr/>
      </xdr:nvGrpSpPr>
      <xdr:grpSpPr>
        <a:xfrm>
          <a:off x="6220000" y="2060863"/>
          <a:ext cx="2745046" cy="528206"/>
          <a:chOff x="5330999" y="1887682"/>
          <a:chExt cx="2756591" cy="528206"/>
        </a:xfrm>
      </xdr:grpSpPr>
      <xdr:sp macro="" textlink="">
        <xdr:nvSpPr>
          <xdr:cNvPr id="56" name="TextBox 55">
            <a:extLst>
              <a:ext uri="{FF2B5EF4-FFF2-40B4-BE49-F238E27FC236}">
                <a16:creationId xmlns:a16="http://schemas.microsoft.com/office/drawing/2014/main" xmlns="" id="{AFC1B65B-0E6E-4F98-BDB4-D5EB6A6C11E6}"/>
              </a:ext>
            </a:extLst>
          </xdr:cNvPr>
          <xdr:cNvSpPr txBox="1"/>
        </xdr:nvSpPr>
        <xdr:spPr>
          <a:xfrm>
            <a:off x="5333999" y="1887682"/>
            <a:ext cx="2753591" cy="519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latin typeface="Bahnschrift SemiBold" panose="020B0502040204020203" pitchFamily="34" charset="0"/>
              </a:rPr>
              <a:t>      </a:t>
            </a:r>
            <a:r>
              <a:rPr lang="en-IN" sz="2800">
                <a:latin typeface="Bahnschrift SemiBold" panose="020B0502040204020203" pitchFamily="34" charset="0"/>
              </a:rPr>
              <a:t>6,77,89,139.91</a:t>
            </a:r>
            <a:endParaRPr lang="en-IN" sz="2400">
              <a:latin typeface="Bahnschrift SemiBold" panose="020B0502040204020203" pitchFamily="34" charset="0"/>
            </a:endParaRPr>
          </a:p>
        </xdr:txBody>
      </xdr:sp>
      <xdr:pic>
        <xdr:nvPicPr>
          <xdr:cNvPr id="57" name="Picture 56">
            <a:extLst>
              <a:ext uri="{FF2B5EF4-FFF2-40B4-BE49-F238E27FC236}">
                <a16:creationId xmlns:a16="http://schemas.microsoft.com/office/drawing/2014/main" xmlns="" id="{C9B0A7D3-DA72-4733-B92C-2A23B1F904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30999" y="1939637"/>
            <a:ext cx="762002" cy="476251"/>
          </a:xfrm>
          <a:prstGeom prst="rect">
            <a:avLst/>
          </a:prstGeom>
        </xdr:spPr>
      </xdr:pic>
    </xdr:grpSp>
    <xdr:clientData/>
  </xdr:twoCellAnchor>
  <xdr:twoCellAnchor>
    <xdr:from>
      <xdr:col>4</xdr:col>
      <xdr:colOff>190500</xdr:colOff>
      <xdr:row>11</xdr:row>
      <xdr:rowOff>103909</xdr:rowOff>
    </xdr:from>
    <xdr:to>
      <xdr:col>8</xdr:col>
      <xdr:colOff>380999</xdr:colOff>
      <xdr:row>15</xdr:row>
      <xdr:rowOff>17317</xdr:rowOff>
    </xdr:to>
    <xdr:sp macro="" textlink="">
      <xdr:nvSpPr>
        <xdr:cNvPr id="47" name="TextBox 46">
          <a:extLst>
            <a:ext uri="{FF2B5EF4-FFF2-40B4-BE49-F238E27FC236}">
              <a16:creationId xmlns:a16="http://schemas.microsoft.com/office/drawing/2014/main" xmlns="" id="{7D5EBB84-23C9-4A70-7C86-279BCF6711F8}"/>
            </a:ext>
          </a:extLst>
        </xdr:cNvPr>
        <xdr:cNvSpPr txBox="1"/>
      </xdr:nvSpPr>
      <xdr:spPr>
        <a:xfrm>
          <a:off x="2615045" y="2199409"/>
          <a:ext cx="2615045" cy="675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2400">
            <a:latin typeface="Bahnschrift SemiBold" panose="020B0502040204020203" pitchFamily="34" charset="0"/>
          </a:endParaRPr>
        </a:p>
      </xdr:txBody>
    </xdr:sp>
    <xdr:clientData/>
  </xdr:twoCellAnchor>
  <xdr:oneCellAnchor>
    <xdr:from>
      <xdr:col>15</xdr:col>
      <xdr:colOff>17319</xdr:colOff>
      <xdr:row>8</xdr:row>
      <xdr:rowOff>173182</xdr:rowOff>
    </xdr:from>
    <xdr:ext cx="184731" cy="264560"/>
    <xdr:sp macro="" textlink="">
      <xdr:nvSpPr>
        <xdr:cNvPr id="58" name="TextBox 57">
          <a:extLst>
            <a:ext uri="{FF2B5EF4-FFF2-40B4-BE49-F238E27FC236}">
              <a16:creationId xmlns:a16="http://schemas.microsoft.com/office/drawing/2014/main" xmlns="" id="{BD2FBBFC-09C4-86DE-0AD3-CCB0A71972B7}"/>
            </a:ext>
          </a:extLst>
        </xdr:cNvPr>
        <xdr:cNvSpPr txBox="1"/>
      </xdr:nvSpPr>
      <xdr:spPr>
        <a:xfrm>
          <a:off x="9109364" y="16971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294407</xdr:colOff>
      <xdr:row>8</xdr:row>
      <xdr:rowOff>34636</xdr:rowOff>
    </xdr:from>
    <xdr:ext cx="3118253" cy="633956"/>
    <xdr:sp macro="" textlink="">
      <xdr:nvSpPr>
        <xdr:cNvPr id="61" name="TextBox 60">
          <a:extLst>
            <a:ext uri="{FF2B5EF4-FFF2-40B4-BE49-F238E27FC236}">
              <a16:creationId xmlns:a16="http://schemas.microsoft.com/office/drawing/2014/main" xmlns="" id="{2CEA5AC7-27B1-16DC-1131-BFA227F44F46}"/>
            </a:ext>
          </a:extLst>
        </xdr:cNvPr>
        <xdr:cNvSpPr txBox="1"/>
      </xdr:nvSpPr>
      <xdr:spPr>
        <a:xfrm>
          <a:off x="6355771" y="1558636"/>
          <a:ext cx="3118253" cy="633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solidFill>
                <a:srgbClr val="7F3A86"/>
              </a:solidFill>
              <a:effectLst/>
              <a:latin typeface="Bahnschrift SemiBold" panose="020B0502040204020203" pitchFamily="34" charset="0"/>
              <a:ea typeface="+mn-ea"/>
              <a:cs typeface="+mn-cs"/>
            </a:rPr>
            <a:t>TOTAL EXPENSES</a:t>
          </a:r>
          <a:endParaRPr lang="en-IN" sz="2400">
            <a:solidFill>
              <a:srgbClr val="7F3A86"/>
            </a:solidFill>
            <a:effectLst/>
            <a:latin typeface="Bahnschrift SemiBold" panose="020B0502040204020203" pitchFamily="34" charset="0"/>
          </a:endParaRPr>
        </a:p>
        <a:p>
          <a:endParaRPr lang="en-IN" sz="1100"/>
        </a:p>
      </xdr:txBody>
    </xdr:sp>
    <xdr:clientData/>
  </xdr:oneCellAnchor>
  <xdr:oneCellAnchor>
    <xdr:from>
      <xdr:col>5</xdr:col>
      <xdr:colOff>294409</xdr:colOff>
      <xdr:row>8</xdr:row>
      <xdr:rowOff>69272</xdr:rowOff>
    </xdr:from>
    <xdr:ext cx="2147454" cy="519546"/>
    <xdr:sp macro="" textlink="">
      <xdr:nvSpPr>
        <xdr:cNvPr id="60" name="TextBox 59">
          <a:extLst>
            <a:ext uri="{FF2B5EF4-FFF2-40B4-BE49-F238E27FC236}">
              <a16:creationId xmlns:a16="http://schemas.microsoft.com/office/drawing/2014/main" xmlns="" id="{C60D9629-F1E6-9925-B12F-DEA52DD9CE59}"/>
            </a:ext>
          </a:extLst>
        </xdr:cNvPr>
        <xdr:cNvSpPr txBox="1"/>
      </xdr:nvSpPr>
      <xdr:spPr>
        <a:xfrm>
          <a:off x="3325091" y="1593272"/>
          <a:ext cx="2147454" cy="519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2400">
            <a:effectLst/>
            <a:latin typeface="Bahnschrift SemiBold" panose="020B0502040204020203" pitchFamily="34" charset="0"/>
          </a:endParaRPr>
        </a:p>
      </xdr:txBody>
    </xdr:sp>
    <xdr:clientData/>
  </xdr:oneCellAnchor>
  <xdr:oneCellAnchor>
    <xdr:from>
      <xdr:col>17</xdr:col>
      <xdr:colOff>51955</xdr:colOff>
      <xdr:row>8</xdr:row>
      <xdr:rowOff>51954</xdr:rowOff>
    </xdr:from>
    <xdr:ext cx="2320636" cy="467592"/>
    <xdr:sp macro="" textlink="">
      <xdr:nvSpPr>
        <xdr:cNvPr id="64" name="TextBox 63">
          <a:extLst>
            <a:ext uri="{FF2B5EF4-FFF2-40B4-BE49-F238E27FC236}">
              <a16:creationId xmlns:a16="http://schemas.microsoft.com/office/drawing/2014/main" xmlns="" id="{9FF2A771-E8A7-4BD5-9A21-99ACAF703C1F}"/>
            </a:ext>
          </a:extLst>
        </xdr:cNvPr>
        <xdr:cNvSpPr txBox="1"/>
      </xdr:nvSpPr>
      <xdr:spPr>
        <a:xfrm>
          <a:off x="10356273" y="1575954"/>
          <a:ext cx="2320636" cy="467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16</xdr:col>
      <xdr:colOff>48490</xdr:colOff>
      <xdr:row>6</xdr:row>
      <xdr:rowOff>47625</xdr:rowOff>
    </xdr:from>
    <xdr:to>
      <xdr:col>21</xdr:col>
      <xdr:colOff>86592</xdr:colOff>
      <xdr:row>16</xdr:row>
      <xdr:rowOff>6063</xdr:rowOff>
    </xdr:to>
    <xdr:sp macro="" textlink="">
      <xdr:nvSpPr>
        <xdr:cNvPr id="13" name="Rounded Rectangle 10">
          <a:extLst>
            <a:ext uri="{FF2B5EF4-FFF2-40B4-BE49-F238E27FC236}">
              <a16:creationId xmlns:a16="http://schemas.microsoft.com/office/drawing/2014/main" xmlns="" id="{93612BF3-BD58-48D0-9280-058DF94F85FA}"/>
            </a:ext>
          </a:extLst>
        </xdr:cNvPr>
        <xdr:cNvSpPr/>
      </xdr:nvSpPr>
      <xdr:spPr>
        <a:xfrm>
          <a:off x="9700490" y="1190625"/>
          <a:ext cx="3054352" cy="1863438"/>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tx1">
                <a:lumMod val="85000"/>
                <a:lumOff val="15000"/>
              </a:schemeClr>
            </a:solidFill>
            <a:effectLst/>
          </a:endParaRPr>
        </a:p>
        <a:p>
          <a:pPr algn="l"/>
          <a:endParaRPr lang="en-IN" sz="1100"/>
        </a:p>
      </xdr:txBody>
    </xdr:sp>
    <xdr:clientData/>
  </xdr:twoCellAnchor>
  <xdr:twoCellAnchor>
    <xdr:from>
      <xdr:col>4</xdr:col>
      <xdr:colOff>100445</xdr:colOff>
      <xdr:row>6</xdr:row>
      <xdr:rowOff>23382</xdr:rowOff>
    </xdr:from>
    <xdr:to>
      <xdr:col>9</xdr:col>
      <xdr:colOff>121229</xdr:colOff>
      <xdr:row>15</xdr:row>
      <xdr:rowOff>179246</xdr:rowOff>
    </xdr:to>
    <xdr:sp macro="" textlink="">
      <xdr:nvSpPr>
        <xdr:cNvPr id="14" name="Rounded Rectangle 10">
          <a:extLst>
            <a:ext uri="{FF2B5EF4-FFF2-40B4-BE49-F238E27FC236}">
              <a16:creationId xmlns:a16="http://schemas.microsoft.com/office/drawing/2014/main" xmlns="" id="{7A01F0F8-71F6-4AE3-9752-5EAD8FAA6C31}"/>
            </a:ext>
          </a:extLst>
        </xdr:cNvPr>
        <xdr:cNvSpPr/>
      </xdr:nvSpPr>
      <xdr:spPr>
        <a:xfrm>
          <a:off x="2524990" y="1166382"/>
          <a:ext cx="3051466" cy="1870364"/>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155864</xdr:colOff>
      <xdr:row>10</xdr:row>
      <xdr:rowOff>179244</xdr:rowOff>
    </xdr:from>
    <xdr:to>
      <xdr:col>8</xdr:col>
      <xdr:colOff>568036</xdr:colOff>
      <xdr:row>13</xdr:row>
      <xdr:rowOff>173181</xdr:rowOff>
    </xdr:to>
    <xdr:sp macro="" textlink="">
      <xdr:nvSpPr>
        <xdr:cNvPr id="27" name="TextBox 26">
          <a:extLst>
            <a:ext uri="{FF2B5EF4-FFF2-40B4-BE49-F238E27FC236}">
              <a16:creationId xmlns:a16="http://schemas.microsoft.com/office/drawing/2014/main" xmlns="" id="{291CD64E-5C19-4AB1-B40A-AAD341DE350D}"/>
            </a:ext>
          </a:extLst>
        </xdr:cNvPr>
        <xdr:cNvSpPr txBox="1"/>
      </xdr:nvSpPr>
      <xdr:spPr>
        <a:xfrm>
          <a:off x="2580409" y="2084244"/>
          <a:ext cx="2836718" cy="565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latin typeface="Bahnschrift SemiBold" panose="020B0502040204020203" pitchFamily="34" charset="0"/>
            </a:rPr>
            <a:t>      </a:t>
          </a:r>
          <a:r>
            <a:rPr lang="en-IN" sz="2800">
              <a:latin typeface="Bahnschrift SemiBold" panose="020B0502040204020203" pitchFamily="34" charset="0"/>
            </a:rPr>
            <a:t>17,92,43,003.00</a:t>
          </a:r>
          <a:endParaRPr lang="en-IN" sz="2400">
            <a:latin typeface="Bahnschrift SemiBold" panose="020B0502040204020203" pitchFamily="34" charset="0"/>
          </a:endParaRPr>
        </a:p>
      </xdr:txBody>
    </xdr:sp>
    <xdr:clientData/>
  </xdr:twoCellAnchor>
  <xdr:twoCellAnchor>
    <xdr:from>
      <xdr:col>4</xdr:col>
      <xdr:colOff>65810</xdr:colOff>
      <xdr:row>11</xdr:row>
      <xdr:rowOff>58017</xdr:rowOff>
    </xdr:from>
    <xdr:to>
      <xdr:col>5</xdr:col>
      <xdr:colOff>221675</xdr:colOff>
      <xdr:row>13</xdr:row>
      <xdr:rowOff>153268</xdr:rowOff>
    </xdr:to>
    <xdr:pic>
      <xdr:nvPicPr>
        <xdr:cNvPr id="29" name="Picture 28">
          <a:extLst>
            <a:ext uri="{FF2B5EF4-FFF2-40B4-BE49-F238E27FC236}">
              <a16:creationId xmlns:a16="http://schemas.microsoft.com/office/drawing/2014/main" xmlns="" id="{A4993783-9F25-446F-81D0-0A5BBAE8BD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90355" y="2153517"/>
          <a:ext cx="762002" cy="476251"/>
        </a:xfrm>
        <a:prstGeom prst="rect">
          <a:avLst/>
        </a:prstGeom>
      </xdr:spPr>
    </xdr:pic>
    <xdr:clientData/>
  </xdr:twoCellAnchor>
  <xdr:oneCellAnchor>
    <xdr:from>
      <xdr:col>5</xdr:col>
      <xdr:colOff>51954</xdr:colOff>
      <xdr:row>7</xdr:row>
      <xdr:rowOff>103909</xdr:rowOff>
    </xdr:from>
    <xdr:ext cx="2026228" cy="710046"/>
    <xdr:sp macro="" textlink="">
      <xdr:nvSpPr>
        <xdr:cNvPr id="32" name="TextBox 31">
          <a:extLst>
            <a:ext uri="{FF2B5EF4-FFF2-40B4-BE49-F238E27FC236}">
              <a16:creationId xmlns:a16="http://schemas.microsoft.com/office/drawing/2014/main" xmlns="" id="{7EF49DD9-60BC-4612-A72C-CE8F16090C2B}"/>
            </a:ext>
          </a:extLst>
        </xdr:cNvPr>
        <xdr:cNvSpPr txBox="1"/>
      </xdr:nvSpPr>
      <xdr:spPr>
        <a:xfrm>
          <a:off x="3082636" y="1437409"/>
          <a:ext cx="2026228" cy="710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solidFill>
                <a:srgbClr val="7F3A86"/>
              </a:solidFill>
              <a:effectLst/>
              <a:latin typeface="Bahnschrift SemiBold" panose="020B0502040204020203" pitchFamily="34" charset="0"/>
              <a:ea typeface="+mn-ea"/>
              <a:cs typeface="+mn-cs"/>
            </a:rPr>
            <a:t>TOTAL</a:t>
          </a:r>
          <a:r>
            <a:rPr lang="en-IN" sz="2400" baseline="0">
              <a:solidFill>
                <a:srgbClr val="7F3A86"/>
              </a:solidFill>
              <a:effectLst/>
              <a:latin typeface="Bahnschrift SemiBold" panose="020B0502040204020203" pitchFamily="34" charset="0"/>
              <a:ea typeface="+mn-ea"/>
              <a:cs typeface="+mn-cs"/>
            </a:rPr>
            <a:t> SALES</a:t>
          </a:r>
          <a:endParaRPr lang="en-IN" sz="2400">
            <a:solidFill>
              <a:srgbClr val="7F3A86"/>
            </a:solidFill>
            <a:effectLst/>
            <a:latin typeface="Bahnschrift SemiBold" panose="020B0502040204020203" pitchFamily="34" charset="0"/>
          </a:endParaRPr>
        </a:p>
      </xdr:txBody>
    </xdr:sp>
    <xdr:clientData/>
  </xdr:oneCellAnchor>
  <xdr:oneCellAnchor>
    <xdr:from>
      <xdr:col>16</xdr:col>
      <xdr:colOff>394852</xdr:colOff>
      <xdr:row>8</xdr:row>
      <xdr:rowOff>58018</xdr:rowOff>
    </xdr:from>
    <xdr:ext cx="2320636" cy="467592"/>
    <xdr:sp macro="" textlink="">
      <xdr:nvSpPr>
        <xdr:cNvPr id="36" name="TextBox 35">
          <a:extLst>
            <a:ext uri="{FF2B5EF4-FFF2-40B4-BE49-F238E27FC236}">
              <a16:creationId xmlns:a16="http://schemas.microsoft.com/office/drawing/2014/main" xmlns="" id="{924F3703-F901-451D-80E8-09D3219AABD9}"/>
            </a:ext>
          </a:extLst>
        </xdr:cNvPr>
        <xdr:cNvSpPr txBox="1"/>
      </xdr:nvSpPr>
      <xdr:spPr>
        <a:xfrm>
          <a:off x="10093034" y="1582018"/>
          <a:ext cx="2320636" cy="467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solidFill>
                <a:srgbClr val="7F3A86"/>
              </a:solidFill>
              <a:effectLst/>
              <a:latin typeface="Bahnschrift SemiBold" panose="020B0502040204020203" pitchFamily="34" charset="0"/>
              <a:ea typeface="+mn-ea"/>
              <a:cs typeface="+mn-cs"/>
            </a:rPr>
            <a:t>TOTAL FREIGHT</a:t>
          </a:r>
          <a:endParaRPr lang="en-IN" sz="2400">
            <a:solidFill>
              <a:srgbClr val="7F3A86"/>
            </a:solidFill>
            <a:effectLst/>
            <a:latin typeface="Bahnschrift SemiBold" panose="020B0502040204020203" pitchFamily="34" charset="0"/>
          </a:endParaRPr>
        </a:p>
        <a:p>
          <a:endParaRPr lang="en-IN" sz="1100"/>
        </a:p>
      </xdr:txBody>
    </xdr:sp>
    <xdr:clientData/>
  </xdr:oneCellAnchor>
  <xdr:twoCellAnchor>
    <xdr:from>
      <xdr:col>28</xdr:col>
      <xdr:colOff>45026</xdr:colOff>
      <xdr:row>6</xdr:row>
      <xdr:rowOff>19916</xdr:rowOff>
    </xdr:from>
    <xdr:to>
      <xdr:col>33</xdr:col>
      <xdr:colOff>83128</xdr:colOff>
      <xdr:row>15</xdr:row>
      <xdr:rowOff>175780</xdr:rowOff>
    </xdr:to>
    <xdr:sp macro="" textlink="">
      <xdr:nvSpPr>
        <xdr:cNvPr id="48" name="Rounded Rectangle 10">
          <a:extLst>
            <a:ext uri="{FF2B5EF4-FFF2-40B4-BE49-F238E27FC236}">
              <a16:creationId xmlns:a16="http://schemas.microsoft.com/office/drawing/2014/main" xmlns="" id="{9514EEE7-5EBD-4CE9-9494-9045BB9B50CA}"/>
            </a:ext>
          </a:extLst>
        </xdr:cNvPr>
        <xdr:cNvSpPr/>
      </xdr:nvSpPr>
      <xdr:spPr>
        <a:xfrm>
          <a:off x="17016844" y="1162916"/>
          <a:ext cx="3068784" cy="1870364"/>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tx1">
                <a:lumMod val="85000"/>
                <a:lumOff val="15000"/>
              </a:schemeClr>
            </a:solidFill>
            <a:effectLst/>
          </a:endParaRPr>
        </a:p>
        <a:p>
          <a:pPr algn="l"/>
          <a:r>
            <a:rPr lang="en-IN" sz="1100"/>
            <a:t> </a:t>
          </a:r>
        </a:p>
      </xdr:txBody>
    </xdr:sp>
    <xdr:clientData/>
  </xdr:twoCellAnchor>
  <xdr:twoCellAnchor>
    <xdr:from>
      <xdr:col>22</xdr:col>
      <xdr:colOff>58880</xdr:colOff>
      <xdr:row>6</xdr:row>
      <xdr:rowOff>16453</xdr:rowOff>
    </xdr:from>
    <xdr:to>
      <xdr:col>27</xdr:col>
      <xdr:colOff>96982</xdr:colOff>
      <xdr:row>15</xdr:row>
      <xdr:rowOff>172317</xdr:rowOff>
    </xdr:to>
    <xdr:sp macro="" textlink="">
      <xdr:nvSpPr>
        <xdr:cNvPr id="49" name="Rounded Rectangle 10">
          <a:extLst>
            <a:ext uri="{FF2B5EF4-FFF2-40B4-BE49-F238E27FC236}">
              <a16:creationId xmlns:a16="http://schemas.microsoft.com/office/drawing/2014/main" xmlns="" id="{D0F70BEE-111F-40F1-BE87-734AE6F4C7B5}"/>
            </a:ext>
          </a:extLst>
        </xdr:cNvPr>
        <xdr:cNvSpPr/>
      </xdr:nvSpPr>
      <xdr:spPr>
        <a:xfrm>
          <a:off x="13393880" y="1159453"/>
          <a:ext cx="3068784" cy="1870364"/>
        </a:xfrm>
        <a:prstGeom prst="roundRect">
          <a:avLst/>
        </a:prstGeom>
        <a:solidFill>
          <a:schemeClr val="bg1"/>
        </a:solidFill>
        <a:ln>
          <a:no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tx1">
                <a:lumMod val="85000"/>
                <a:lumOff val="15000"/>
              </a:schemeClr>
            </a:solidFill>
            <a:effectLst/>
          </a:endParaRPr>
        </a:p>
        <a:p>
          <a:pPr algn="l"/>
          <a:endParaRPr lang="en-IN" sz="1100"/>
        </a:p>
      </xdr:txBody>
    </xdr:sp>
    <xdr:clientData/>
  </xdr:twoCellAnchor>
  <xdr:oneCellAnchor>
    <xdr:from>
      <xdr:col>17</xdr:col>
      <xdr:colOff>554182</xdr:colOff>
      <xdr:row>12</xdr:row>
      <xdr:rowOff>138545</xdr:rowOff>
    </xdr:from>
    <xdr:ext cx="184731" cy="264560"/>
    <xdr:sp macro="" textlink="">
      <xdr:nvSpPr>
        <xdr:cNvPr id="50" name="TextBox 49">
          <a:extLst>
            <a:ext uri="{FF2B5EF4-FFF2-40B4-BE49-F238E27FC236}">
              <a16:creationId xmlns:a16="http://schemas.microsoft.com/office/drawing/2014/main" xmlns="" id="{99E319CD-0D72-97C4-BB18-2C8B5D0E6DE9}"/>
            </a:ext>
          </a:extLst>
        </xdr:cNvPr>
        <xdr:cNvSpPr txBox="1"/>
      </xdr:nvSpPr>
      <xdr:spPr>
        <a:xfrm>
          <a:off x="10858500" y="2424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16</xdr:col>
      <xdr:colOff>103909</xdr:colOff>
      <xdr:row>10</xdr:row>
      <xdr:rowOff>138545</xdr:rowOff>
    </xdr:from>
    <xdr:ext cx="2840182" cy="695511"/>
    <xdr:sp macro="" textlink="">
      <xdr:nvSpPr>
        <xdr:cNvPr id="51" name="TextBox 50">
          <a:extLst>
            <a:ext uri="{FF2B5EF4-FFF2-40B4-BE49-F238E27FC236}">
              <a16:creationId xmlns:a16="http://schemas.microsoft.com/office/drawing/2014/main" xmlns="" id="{6D9BBFBA-6D90-999C-1043-70A5A395539F}"/>
            </a:ext>
          </a:extLst>
        </xdr:cNvPr>
        <xdr:cNvSpPr txBox="1"/>
      </xdr:nvSpPr>
      <xdr:spPr>
        <a:xfrm>
          <a:off x="9802091" y="2043545"/>
          <a:ext cx="2840182" cy="695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800">
              <a:solidFill>
                <a:schemeClr val="tx1"/>
              </a:solidFill>
              <a:effectLst/>
              <a:latin typeface="Bahnschrift SemiBold" panose="020B0502040204020203" pitchFamily="34" charset="0"/>
              <a:ea typeface="+mn-ea"/>
              <a:cs typeface="+mn-cs"/>
            </a:rPr>
            <a:t>     1,01,86,764.00</a:t>
          </a:r>
          <a:endParaRPr lang="en-IN" sz="2800">
            <a:effectLst/>
            <a:latin typeface="Bahnschrift SemiBold" panose="020B0502040204020203" pitchFamily="34" charset="0"/>
          </a:endParaRPr>
        </a:p>
        <a:p>
          <a:endParaRPr lang="en-IN" sz="1100"/>
        </a:p>
      </xdr:txBody>
    </xdr:sp>
    <xdr:clientData/>
  </xdr:oneCellAnchor>
  <xdr:twoCellAnchor>
    <xdr:from>
      <xdr:col>16</xdr:col>
      <xdr:colOff>86591</xdr:colOff>
      <xdr:row>11</xdr:row>
      <xdr:rowOff>1</xdr:rowOff>
    </xdr:from>
    <xdr:to>
      <xdr:col>17</xdr:col>
      <xdr:colOff>242457</xdr:colOff>
      <xdr:row>13</xdr:row>
      <xdr:rowOff>95252</xdr:rowOff>
    </xdr:to>
    <xdr:pic>
      <xdr:nvPicPr>
        <xdr:cNvPr id="52" name="Picture 51">
          <a:extLst>
            <a:ext uri="{FF2B5EF4-FFF2-40B4-BE49-F238E27FC236}">
              <a16:creationId xmlns:a16="http://schemas.microsoft.com/office/drawing/2014/main" xmlns="" id="{C00F2F1B-FD42-4147-846E-8AD27161A4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84773" y="2095501"/>
          <a:ext cx="762002" cy="476251"/>
        </a:xfrm>
        <a:prstGeom prst="rect">
          <a:avLst/>
        </a:prstGeom>
      </xdr:spPr>
    </xdr:pic>
    <xdr:clientData/>
  </xdr:twoCellAnchor>
  <xdr:oneCellAnchor>
    <xdr:from>
      <xdr:col>22</xdr:col>
      <xdr:colOff>415635</xdr:colOff>
      <xdr:row>10</xdr:row>
      <xdr:rowOff>103910</xdr:rowOff>
    </xdr:from>
    <xdr:ext cx="2372591" cy="519546"/>
    <xdr:sp macro="" textlink="">
      <xdr:nvSpPr>
        <xdr:cNvPr id="62" name="TextBox 61">
          <a:extLst>
            <a:ext uri="{FF2B5EF4-FFF2-40B4-BE49-F238E27FC236}">
              <a16:creationId xmlns:a16="http://schemas.microsoft.com/office/drawing/2014/main" xmlns="" id="{9D1FA1C4-18F0-4C75-9104-A2DAC870D077}"/>
            </a:ext>
          </a:extLst>
        </xdr:cNvPr>
        <xdr:cNvSpPr txBox="1"/>
      </xdr:nvSpPr>
      <xdr:spPr>
        <a:xfrm>
          <a:off x="13750635" y="2008910"/>
          <a:ext cx="2372591" cy="519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800">
              <a:latin typeface="Bahnschrift SemiBold" panose="020B0502040204020203" pitchFamily="34" charset="0"/>
            </a:rPr>
            <a:t>1047.8</a:t>
          </a:r>
        </a:p>
      </xdr:txBody>
    </xdr:sp>
    <xdr:clientData/>
  </xdr:oneCellAnchor>
  <xdr:oneCellAnchor>
    <xdr:from>
      <xdr:col>22</xdr:col>
      <xdr:colOff>415635</xdr:colOff>
      <xdr:row>8</xdr:row>
      <xdr:rowOff>51954</xdr:rowOff>
    </xdr:from>
    <xdr:ext cx="2545773" cy="432954"/>
    <xdr:sp macro="" textlink="">
      <xdr:nvSpPr>
        <xdr:cNvPr id="63" name="TextBox 62">
          <a:extLst>
            <a:ext uri="{FF2B5EF4-FFF2-40B4-BE49-F238E27FC236}">
              <a16:creationId xmlns:a16="http://schemas.microsoft.com/office/drawing/2014/main" xmlns="" id="{5ADC2819-DE2F-4ADA-9CE7-09D151D640A8}"/>
            </a:ext>
          </a:extLst>
        </xdr:cNvPr>
        <xdr:cNvSpPr txBox="1"/>
      </xdr:nvSpPr>
      <xdr:spPr>
        <a:xfrm>
          <a:off x="13750635" y="1575954"/>
          <a:ext cx="2545773" cy="432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solidFill>
                <a:srgbClr val="7F3A86"/>
              </a:solidFill>
              <a:effectLst/>
              <a:latin typeface="Bahnschrift SemiBold" panose="020B0502040204020203" pitchFamily="34" charset="0"/>
              <a:ea typeface="+mn-ea"/>
              <a:cs typeface="+mn-cs"/>
            </a:rPr>
            <a:t>TOTAL TONNAGE</a:t>
          </a:r>
          <a:endParaRPr lang="en-IN" sz="2400">
            <a:solidFill>
              <a:srgbClr val="7F3A86"/>
            </a:solidFill>
            <a:effectLst/>
            <a:latin typeface="Bahnschrift SemiBold" panose="020B0502040204020203" pitchFamily="34" charset="0"/>
          </a:endParaRPr>
        </a:p>
        <a:p>
          <a:endParaRPr lang="en-IN" sz="1100"/>
        </a:p>
      </xdr:txBody>
    </xdr:sp>
    <xdr:clientData/>
  </xdr:oneCellAnchor>
  <xdr:oneCellAnchor>
    <xdr:from>
      <xdr:col>28</xdr:col>
      <xdr:colOff>45025</xdr:colOff>
      <xdr:row>7</xdr:row>
      <xdr:rowOff>51955</xdr:rowOff>
    </xdr:from>
    <xdr:ext cx="3054929" cy="883227"/>
    <xdr:sp macro="" textlink="">
      <xdr:nvSpPr>
        <xdr:cNvPr id="65" name="TextBox 64">
          <a:extLst>
            <a:ext uri="{FF2B5EF4-FFF2-40B4-BE49-F238E27FC236}">
              <a16:creationId xmlns:a16="http://schemas.microsoft.com/office/drawing/2014/main" xmlns="" id="{A29D6DA4-C7DF-4060-9C94-1B0159E90F8B}"/>
            </a:ext>
          </a:extLst>
        </xdr:cNvPr>
        <xdr:cNvSpPr txBox="1"/>
      </xdr:nvSpPr>
      <xdr:spPr>
        <a:xfrm>
          <a:off x="17016843" y="1385455"/>
          <a:ext cx="3054929" cy="883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0" i="0" baseline="0">
              <a:solidFill>
                <a:srgbClr val="7F3A86"/>
              </a:solidFill>
              <a:effectLst/>
              <a:latin typeface="Bahnschrift SemiBold" panose="020B0502040204020203" pitchFamily="34" charset="0"/>
              <a:ea typeface="+mn-ea"/>
              <a:cs typeface="+mn-cs"/>
            </a:rPr>
            <a:t>TOP PERFORMING REGION</a:t>
          </a:r>
          <a:endParaRPr lang="en-IN" sz="2400">
            <a:solidFill>
              <a:srgbClr val="7F3A86"/>
            </a:solidFill>
            <a:effectLst/>
            <a:latin typeface="Bahnschrift SemiBold" panose="020B0502040204020203" pitchFamily="34" charset="0"/>
          </a:endParaRPr>
        </a:p>
        <a:p>
          <a:endParaRPr lang="en-IN" sz="1100"/>
        </a:p>
      </xdr:txBody>
    </xdr:sp>
    <xdr:clientData/>
  </xdr:oneCellAnchor>
  <xdr:oneCellAnchor>
    <xdr:from>
      <xdr:col>28</xdr:col>
      <xdr:colOff>34637</xdr:colOff>
      <xdr:row>11</xdr:row>
      <xdr:rowOff>155864</xdr:rowOff>
    </xdr:from>
    <xdr:ext cx="3099954" cy="554180"/>
    <xdr:sp macro="" textlink="">
      <xdr:nvSpPr>
        <xdr:cNvPr id="66" name="TextBox 65">
          <a:extLst>
            <a:ext uri="{FF2B5EF4-FFF2-40B4-BE49-F238E27FC236}">
              <a16:creationId xmlns:a16="http://schemas.microsoft.com/office/drawing/2014/main" xmlns="" id="{00E32B8F-FD43-41C1-845B-2FCD72ECB593}"/>
            </a:ext>
          </a:extLst>
        </xdr:cNvPr>
        <xdr:cNvSpPr txBox="1"/>
      </xdr:nvSpPr>
      <xdr:spPr>
        <a:xfrm>
          <a:off x="17006455" y="2251364"/>
          <a:ext cx="3099954" cy="554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0" i="0" baseline="0">
              <a:solidFill>
                <a:schemeClr val="tx1"/>
              </a:solidFill>
              <a:effectLst/>
              <a:latin typeface="Bahnschrift SemiBold" panose="020B0502040204020203" pitchFamily="34" charset="0"/>
              <a:ea typeface="+mn-ea"/>
              <a:cs typeface="+mn-cs"/>
            </a:rPr>
            <a:t>MUMBAI</a:t>
          </a:r>
          <a:endParaRPr lang="en-IN" sz="2400">
            <a:effectLst/>
            <a:latin typeface="Bahnschrift SemiBold" panose="020B0502040204020203" pitchFamily="34" charset="0"/>
          </a:endParaRPr>
        </a:p>
        <a:p>
          <a:endParaRPr lang="en-IN"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0.17808</cdr:x>
      <cdr:y>0</cdr:y>
    </cdr:from>
    <cdr:to>
      <cdr:x>0.4137</cdr:x>
      <cdr:y>0.15044</cdr:y>
    </cdr:to>
    <cdr:sp macro="" textlink="">
      <cdr:nvSpPr>
        <cdr:cNvPr id="2" name="TextBox 1">
          <a:extLst xmlns:a="http://schemas.openxmlformats.org/drawingml/2006/main">
            <a:ext uri="{FF2B5EF4-FFF2-40B4-BE49-F238E27FC236}">
              <a16:creationId xmlns:a16="http://schemas.microsoft.com/office/drawing/2014/main" xmlns="" id="{BF1DF5FF-8870-9474-EA9E-8E15CD2277EE}"/>
            </a:ext>
          </a:extLst>
        </cdr:cNvPr>
        <cdr:cNvSpPr txBox="1"/>
      </cdr:nvSpPr>
      <cdr:spPr>
        <a:xfrm xmlns:a="http://schemas.openxmlformats.org/drawingml/2006/main">
          <a:off x="982739" y="0"/>
          <a:ext cx="1300238" cy="5140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0.53556</cdr:x>
      <cdr:y>0</cdr:y>
    </cdr:from>
    <cdr:to>
      <cdr:x>0.99681</cdr:x>
      <cdr:y>0.14343</cdr:y>
    </cdr:to>
    <cdr:sp macro="" textlink="">
      <cdr:nvSpPr>
        <cdr:cNvPr id="2" name="TextBox 1"/>
        <cdr:cNvSpPr txBox="1"/>
      </cdr:nvSpPr>
      <cdr:spPr>
        <a:xfrm xmlns:a="http://schemas.openxmlformats.org/drawingml/2006/main">
          <a:off x="2782697" y="0"/>
          <a:ext cx="2396613" cy="3743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250">
            <a:solidFill>
              <a:srgbClr val="474747"/>
            </a:solidFill>
            <a:latin typeface="Bahnschrift SemiBold"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hata s" refreshedDate="45799.086693634257" createdVersion="5" refreshedVersion="5" minRefreshableVersion="3" recordCount="61">
  <cacheSource type="worksheet">
    <worksheetSource ref="A1:AC62" sheet="Dataset"/>
  </cacheSource>
  <cacheFields count="31">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29"/>
    </cacheField>
    <cacheField name="Product" numFmtId="0">
      <sharedItems count="3">
        <s v="Wood"/>
        <s v="Sand"/>
        <s v="Iron"/>
      </sharedItems>
    </cacheField>
    <cacheField name="Tonnage" numFmtId="0">
      <sharedItems containsSemiMixedTypes="0" containsString="0" containsNumber="1" minValue="11" maxValue="23" count="17">
        <n v="11"/>
        <n v="21.3"/>
        <n v="22"/>
        <n v="14.5"/>
        <n v="18"/>
        <n v="19"/>
        <n v="20"/>
        <n v="21"/>
        <n v="22.7"/>
        <n v="12"/>
        <n v="13"/>
        <n v="16"/>
        <n v="17"/>
        <n v="23"/>
        <n v="12.9"/>
        <n v="14"/>
        <n v="15"/>
      </sharedItems>
    </cacheField>
    <cacheField name="Customer Type" numFmtId="0">
      <sharedItems count="2">
        <s v="Retaining Customer"/>
        <s v="New Customer"/>
      </sharedItems>
    </cacheField>
    <cacheField name="Destination" numFmtId="0">
      <sharedItems count="6">
        <s v="Mumbai"/>
        <s v="Gujarat"/>
        <s v="West Bengal"/>
        <s v="Goa"/>
        <s v="Rajasthan"/>
        <s v="Telangana"/>
      </sharedItems>
    </cacheField>
    <cacheField name="Rate" numFmtId="6">
      <sharedItems containsSemiMixedTypes="0" containsString="0" containsNumber="1" containsInteger="1" minValue="440000" maxValue="1320000" count="22">
        <n v="550000"/>
        <n v="1065000"/>
        <n v="1100000"/>
        <n v="580000"/>
        <n v="720000"/>
        <n v="760000"/>
        <n v="800000"/>
        <n v="1260000"/>
        <n v="1320000"/>
        <n v="908000"/>
        <n v="650000"/>
        <n v="850000"/>
        <n v="600000"/>
        <n v="680000"/>
        <n v="900000"/>
        <n v="440000"/>
        <n v="880000"/>
        <n v="1150000"/>
        <n v="750000"/>
        <n v="560000"/>
        <n v="700000"/>
        <n v="520000"/>
      </sharedItems>
    </cacheField>
    <cacheField name="Truck" numFmtId="0">
      <sharedItems count="16">
        <s v="Tata Ace"/>
        <s v="Mahindra Supro Maxitruck"/>
        <s v="Force Traveller"/>
        <s v="Tata 407"/>
        <s v="Ashok Leyland Dost"/>
        <s v="Mahindra Jeeto"/>
        <s v="Tata Winger"/>
        <s v="Piaggio Ape Xtra"/>
        <s v="Tata Intra V30"/>
        <s v="Mahindra Furio 7"/>
        <s v="Ashok Leyland Partner"/>
        <s v="Maruti Suzuki Eeco Cargo"/>
        <s v="Atul Gem Cargo"/>
        <s v="Mahindra Bolero Pickup"/>
        <s v="Nissan NV2500"/>
        <s v="Freightliner Sprinter"/>
      </sharedItems>
    </cacheField>
    <cacheField name="Insurance" numFmtId="164">
      <sharedItems containsSemiMixedTypes="0" containsString="0" containsNumber="1" containsInteger="1" minValue="980" maxValue="3095"/>
    </cacheField>
    <cacheField name="Fuel" numFmtId="164">
      <sharedItems containsSemiMixedTypes="0" containsString="0" containsNumber="1" minValue="88.97" maxValue="95.67"/>
    </cacheField>
    <cacheField name="Diesel Exhaust Fluid" numFmtId="164">
      <sharedItems containsSemiMixedTypes="0" containsString="0" containsNumber="1" containsInteger="1" minValue="65" maxValue="65"/>
    </cacheField>
    <cacheField name="Advance" numFmtId="164">
      <sharedItems containsSemiMixedTypes="0" containsString="0" containsNumber="1" containsInteger="1" minValue="250" maxValue="250"/>
    </cacheField>
    <cacheField name="Warehouse" numFmtId="164">
      <sharedItems containsSemiMixedTypes="0" containsString="0" containsNumber="1" containsInteger="1" minValue="190905" maxValue="760500"/>
    </cacheField>
    <cacheField name="Repairs" numFmtId="164">
      <sharedItems containsSemiMixedTypes="0" containsString="0" containsNumber="1" containsInteger="1" minValue="7900" maxValue="13000"/>
    </cacheField>
    <cacheField name="Tolls" numFmtId="164">
      <sharedItems containsSemiMixedTypes="0" containsString="0" containsNumber="1" containsInteger="1" minValue="265" maxValue="750" count="6">
        <n v="750"/>
        <n v="360"/>
        <n v="415"/>
        <n v="465"/>
        <n v="265"/>
        <n v="410"/>
      </sharedItems>
    </cacheField>
    <cacheField name="Fundings" numFmtId="164">
      <sharedItems containsSemiMixedTypes="0" containsString="0" containsNumber="1" containsInteger="1" minValue="405" maxValue="1005"/>
    </cacheField>
    <cacheField name="Odometer" numFmtId="164">
      <sharedItems containsSemiMixedTypes="0" containsString="0" containsNumber="1" containsInteger="1" minValue="20000" maxValue="40000"/>
    </cacheField>
    <cacheField name="Miles" numFmtId="164">
      <sharedItems containsSemiMixedTypes="0" containsString="0" containsNumber="1" containsInteger="1" minValue="300" maxValue="650"/>
    </cacheField>
    <cacheField name="Rate Per Miles" numFmtId="164">
      <sharedItems containsSemiMixedTypes="0" containsString="0" containsNumber="1" containsInteger="1" minValue="19000" maxValue="40000"/>
    </cacheField>
    <cacheField name="Extra Stops" numFmtId="164">
      <sharedItems containsSemiMixedTypes="0" containsString="0" containsNumber="1" containsInteger="1" minValue="8596" maxValue="8596"/>
    </cacheField>
    <cacheField name="Extra Pay" numFmtId="164">
      <sharedItems containsSemiMixedTypes="0" containsString="0" containsNumber="1" containsInteger="1" minValue="1000" maxValue="1500"/>
    </cacheField>
    <cacheField name="Costs Driver Paid" numFmtId="164">
      <sharedItems containsSemiMixedTypes="0" containsString="0" containsNumber="1" containsInteger="1" minValue="1095" maxValue="3600"/>
    </cacheField>
    <cacheField name="Total Expenses" numFmtId="8">
      <sharedItems containsSemiMixedTypes="0" containsString="0" containsNumber="1" minValue="834081.06" maxValue="1649531.18"/>
    </cacheField>
    <cacheField name="First condition type" numFmtId="164">
      <sharedItems containsSemiMixedTypes="0" containsString="0" containsNumber="1" containsInteger="1" minValue="47990" maxValue="97080"/>
    </cacheField>
    <cacheField name="Shipment cost sub-items" numFmtId="164">
      <sharedItems containsSemiMixedTypes="0" containsString="0" containsNumber="1" containsInteger="1" minValue="11110" maxValue="16890"/>
    </cacheField>
    <cacheField name="Final Amount" numFmtId="164">
      <sharedItems containsSemiMixedTypes="0" containsString="0" containsNumber="1" minValue="907081.06" maxValue="1741621.18"/>
    </cacheField>
    <cacheField name="Sales" numFmtId="164">
      <sharedItems containsSemiMixedTypes="0" containsString="0" containsNumber="1" containsInteger="1" minValue="1508090" maxValue="4790780" count="7">
        <n v="1508090"/>
        <n v="2500090"/>
        <n v="2700890"/>
        <n v="1900909"/>
        <n v="2908090"/>
        <n v="3789000"/>
        <n v="4790780"/>
      </sharedItems>
    </cacheField>
    <cacheField name="Profit" numFmtId="164">
      <sharedItems containsSemiMixedTypes="0" containsString="0" containsNumber="1" minValue="339769.03" maxValue="3712373.33" count="38">
        <n v="491008.93999999994"/>
        <n v="1013468.8200000001"/>
        <n v="1206091.97"/>
        <n v="1498468.8199999998"/>
        <n v="1586091.97"/>
        <n v="479769.03"/>
        <n v="1641008.94"/>
        <n v="1046091.97"/>
        <n v="758468.82000000007"/>
        <n v="1398091.97"/>
        <n v="519769.03"/>
        <n v="2244939.2400000002"/>
        <n v="3712373.33"/>
        <n v="3562373.33"/>
        <n v="1456091.97"/>
        <n v="1841008.94"/>
        <n v="3682373.33"/>
        <n v="339769.03"/>
        <n v="2001008.94"/>
        <n v="1706091.97"/>
        <n v="359769.03"/>
        <n v="3482373.33"/>
        <n v="3212373.33"/>
        <n v="1478468.8199999998"/>
        <n v="589769.03"/>
        <n v="1761008.94"/>
        <n v="2214939.2400000002"/>
        <n v="1328468.8199999998"/>
        <n v="1556091.97"/>
        <n v="489769.03"/>
        <n v="2294939.2400000002"/>
        <n v="1518468.8199999998"/>
        <n v="1606091.97"/>
        <n v="539769.03"/>
        <n v="1791008.94"/>
        <n v="1741008.94"/>
        <n v="1921008.94"/>
        <n v="1891008.94"/>
      </sharedItems>
    </cacheField>
    <cacheField name="Profit Margin" numFmtId="0" formula="Profit/Sales" databaseField="0"/>
    <cacheField name="Average Profit Per Tonne" numFmtId="0" formula="Profit/Tonnage" databaseField="0"/>
    <cacheField name="Grand Total" numFmtId="0" formula="Truck+'Costs Driver Paid'+Miles+'Extra Stops'+Tolls+'Diesel Exhaust Fluid'+Fuel"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KASHATA" refreshedDate="45843.070597916667" backgroundQuery="1" createdVersion="5" refreshedVersion="8" minRefreshableVersion="3" recordCount="0" supportSubquery="1" supportAdvancedDrill="1">
  <cacheSource type="external" connectionId="1"/>
  <cacheFields count="3">
    <cacheField name="[Range].[Product].[Product]" caption="Product" numFmtId="0" hierarchy="2" level="1">
      <sharedItems count="3">
        <s v="Iron"/>
        <s v="Sand"/>
        <s v="Wood"/>
      </sharedItems>
    </cacheField>
    <cacheField name="[Measures].[Sum of Basic Freight]" caption="Sum of Basic Freight" numFmtId="0" hierarchy="31" level="32767"/>
    <cacheField name="[Measures].[Sum of Final Amount]" caption="Sum of Final Amount" numFmtId="0" hierarchy="32" level="32767"/>
  </cacheFields>
  <cacheHierarchies count="40">
    <cacheHierarchy uniqueName="[Range].[Month]" caption="Month" attribute="1" defaultMemberUniqueName="[Range].[Month].[All]" allUniqueName="[Range].[Month].[All]" dimensionUniqueName="[Range]" displayFolder="" count="0" memberValueDatatype="130" unbalanced="0"/>
    <cacheHierarchy uniqueName="[Range].[Day]" caption="Day" attribute="1" defaultMemberUniqueName="[Range].[Day].[All]" allUniqueName="[Range].[Day].[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Tonnage]" caption="Tonnage" attribute="1" defaultMemberUniqueName="[Range].[Tonnage].[All]" allUniqueName="[Range].[Tonnage].[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estination]" caption="Destination" attribute="1" defaultMemberUniqueName="[Range].[Destination].[All]" allUniqueName="[Range].[Destination].[All]" dimensionUniqueName="[Range]" displayFolder="" count="0" memberValueDatatype="130" unbalanced="0"/>
    <cacheHierarchy uniqueName="[Range].[Rate]" caption="Rate" attribute="1" defaultMemberUniqueName="[Range].[Rate].[All]" allUniqueName="[Range].[Rate].[All]" dimensionUniqueName="[Range]" displayFolder="" count="0" memberValueDatatype="20" unbalanced="0"/>
    <cacheHierarchy uniqueName="[Range].[Truck]" caption="Truck" attribute="1" defaultMemberUniqueName="[Range].[Truck].[All]" allUniqueName="[Range].[Truck].[All]" dimensionUniqueName="[Range]" displayFolder="" count="0" memberValueDatatype="130" unbalanced="0"/>
    <cacheHierarchy uniqueName="[Range].[Insurance]" caption="Insurance" attribute="1" defaultMemberUniqueName="[Range].[Insurance].[All]" allUniqueName="[Range].[Insurance].[All]" dimensionUniqueName="[Range]" displayFolder="" count="0" memberValueDatatype="20" unbalanced="0"/>
    <cacheHierarchy uniqueName="[Range].[Fuel]" caption="Fuel" attribute="1" defaultMemberUniqueName="[Range].[Fuel].[All]" allUniqueName="[Range].[Fuel].[All]" dimensionUniqueName="[Range]" displayFolder="" count="0" memberValueDatatype="5" unbalanced="0"/>
    <cacheHierarchy uniqueName="[Range].[Diesel Exhaust Fluid]" caption="Diesel Exhaust Fluid" attribute="1" defaultMemberUniqueName="[Range].[Diesel Exhaust Fluid].[All]" allUniqueName="[Range].[Diesel Exhaust Fluid].[All]" dimensionUniqueName="[Range]" displayFolder="" count="0" memberValueDatatype="20" unbalanced="0"/>
    <cacheHierarchy uniqueName="[Range].[Advance]" caption="Advance" attribute="1" defaultMemberUniqueName="[Range].[Advance].[All]" allUniqueName="[Range].[Advance].[All]" dimensionUniqueName="[Range]" displayFolder="" count="0" memberValueDatatype="20" unbalanced="0"/>
    <cacheHierarchy uniqueName="[Range].[Warehouse]" caption="Warehouse" attribute="1" defaultMemberUniqueName="[Range].[Warehouse].[All]" allUniqueName="[Range].[Warehouse].[All]" dimensionUniqueName="[Range]" displayFolder="" count="0" memberValueDatatype="20" unbalanced="0"/>
    <cacheHierarchy uniqueName="[Range].[Repairs]" caption="Repairs" attribute="1" defaultMemberUniqueName="[Range].[Repairs].[All]" allUniqueName="[Range].[Repairs].[All]" dimensionUniqueName="[Range]" displayFolder="" count="0" memberValueDatatype="20" unbalanced="0"/>
    <cacheHierarchy uniqueName="[Range].[Tolls]" caption="Tolls" attribute="1" defaultMemberUniqueName="[Range].[Tolls].[All]" allUniqueName="[Range].[Tolls].[All]" dimensionUniqueName="[Range]" displayFolder="" count="0" memberValueDatatype="20" unbalanced="0"/>
    <cacheHierarchy uniqueName="[Range].[Fundings]" caption="Fundings" attribute="1" defaultMemberUniqueName="[Range].[Fundings].[All]" allUniqueName="[Range].[Fundings].[All]" dimensionUniqueName="[Range]" displayFolder="" count="0" memberValueDatatype="20" unbalanced="0"/>
    <cacheHierarchy uniqueName="[Range].[Odometer]" caption="Odometer" attribute="1" defaultMemberUniqueName="[Range].[Odometer].[All]" allUniqueName="[Range].[Odometer].[All]" dimensionUniqueName="[Range]" displayFolder="" count="0" memberValueDatatype="20" unbalanced="0"/>
    <cacheHierarchy uniqueName="[Range].[Miles]" caption="Miles" attribute="1" defaultMemberUniqueName="[Range].[Miles].[All]" allUniqueName="[Range].[Miles].[All]" dimensionUniqueName="[Range]" displayFolder="" count="0" memberValueDatatype="20" unbalanced="0"/>
    <cacheHierarchy uniqueName="[Range].[Rate Per Miles]" caption="Rate Per Miles" attribute="1" defaultMemberUniqueName="[Range].[Rate Per Miles].[All]" allUniqueName="[Range].[Rate Per Miles].[All]" dimensionUniqueName="[Range]" displayFolder="" count="0" memberValueDatatype="20" unbalanced="0"/>
    <cacheHierarchy uniqueName="[Range].[Extra Stops]" caption="Extra Stops" attribute="1" defaultMemberUniqueName="[Range].[Extra Stops].[All]" allUniqueName="[Range].[Extra Stops].[All]" dimensionUniqueName="[Range]" displayFolder="" count="0" memberValueDatatype="20" unbalanced="0"/>
    <cacheHierarchy uniqueName="[Range].[Extra Pay]" caption="Extra Pay" attribute="1" defaultMemberUniqueName="[Range].[Extra Pay].[All]" allUniqueName="[Range].[Extra Pay].[All]" dimensionUniqueName="[Range]" displayFolder="" count="0" memberValueDatatype="20" unbalanced="0"/>
    <cacheHierarchy uniqueName="[Range].[Costs Driver Paid]" caption="Costs Driver Paid" attribute="1" defaultMemberUniqueName="[Range].[Costs Driver Paid].[All]" allUniqueName="[Range].[Costs Driver Paid].[All]" dimensionUniqueName="[Range]" displayFolder="" count="0" memberValueDatatype="20" unbalanced="0"/>
    <cacheHierarchy uniqueName="[Range].[Total Expenses]" caption="Total Expenses" attribute="1" defaultMemberUniqueName="[Range].[Total Expenses].[All]" allUniqueName="[Range].[Total Expenses].[All]" dimensionUniqueName="[Range]" displayFolder="" count="0" memberValueDatatype="5" unbalanced="0"/>
    <cacheHierarchy uniqueName="[Range].[First condition type]" caption="First condition type" attribute="1" defaultMemberUniqueName="[Range].[First condition type].[All]" allUniqueName="[Range].[First condition type].[All]" dimensionUniqueName="[Range]" displayFolder="" count="0" memberValueDatatype="20" unbalanced="0"/>
    <cacheHierarchy uniqueName="[Range].[Shipment cost sub-items]" caption="Shipment cost sub-items" attribute="1" defaultMemberUniqueName="[Range].[Shipment cost sub-items].[All]" allUniqueName="[Range].[Shipment cost sub-items].[All]" dimensionUniqueName="[Range]" displayFolder="" count="0" memberValueDatatype="20" unbalanced="0"/>
    <cacheHierarchy uniqueName="[Range].[Basic Freight]" caption="Basic Freight" attribute="1" defaultMemberUniqueName="[Range].[Basic Freight].[All]" allUniqueName="[Range].[Basic Freight].[All]" dimensionUniqueName="[Range]" displayFolder="" count="0" memberValueDatatype="20" unbalanced="0"/>
    <cacheHierarchy uniqueName="[Range].[Final Amount]" caption="Final Amount" attribute="1" defaultMemberUniqueName="[Range].[Final Amount].[All]" allUniqueName="[Range].[Final Amount].[All]" dimensionUniqueName="[Range]" displayFolder="" count="0" memberValueDatatype="5" unbalanced="0"/>
    <cacheHierarchy uniqueName="[Range].[Sales]" caption="Sales" attribute="1" defaultMemberUniqueName="[Range].[Sales].[All]" allUniqueName="[Range].[Sales].[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XL_Count of Models]" caption="__XL_Count of Models" measure="1" displayFolder="" count="0" hidden="1"/>
    <cacheHierarchy uniqueName="[Measures].[Sum of Basic Freight]" caption="Sum of Basic Freight" measure="1" displayFolder="" measureGroup="Range"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Final Amount]" caption="Sum of Final Amount" measure="1" displayFolder="" measureGroup="Range"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Tolls]" caption="Sum of Tolls" measure="1" displayFolder="" measureGroup="Range" count="0" hidden="1">
      <extLst>
        <ext xmlns:x15="http://schemas.microsoft.com/office/spreadsheetml/2010/11/main" uri="{B97F6D7D-B522-45F9-BDA1-12C45D357490}">
          <x15:cacheHierarchy aggregatedColumn="14"/>
        </ext>
      </extLst>
    </cacheHierarchy>
    <cacheHierarchy uniqueName="[Measures].[Sum of Shipment cost sub-items]" caption="Sum of Shipment cost sub-items" measure="1" displayFolder="" measureGroup="Range" count="0" hidden="1">
      <extLst>
        <ext xmlns:x15="http://schemas.microsoft.com/office/spreadsheetml/2010/11/main" uri="{B97F6D7D-B522-45F9-BDA1-12C45D357490}">
          <x15:cacheHierarchy aggregatedColumn="24"/>
        </ext>
      </extLst>
    </cacheHierarchy>
    <cacheHierarchy uniqueName="[Measures].[Sum of Costs Driver Paid]" caption="Sum of Costs Driver Paid" measure="1" displayFolder="" measureGroup="Range" count="0" hidden="1">
      <extLst>
        <ext xmlns:x15="http://schemas.microsoft.com/office/spreadsheetml/2010/11/main" uri="{B97F6D7D-B522-45F9-BDA1-12C45D357490}">
          <x15:cacheHierarchy aggregatedColumn="21"/>
        </ext>
      </extLst>
    </cacheHierarchy>
    <cacheHierarchy uniqueName="[Measures].[Sum of Fuel]" caption="Sum of Fuel"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27"/>
        </ext>
      </extLst>
    </cacheHierarchy>
    <cacheHierarchy uniqueName="[Measures].[Sum of Tonnage]" caption="Sum of Tonnage" measure="1" displayFolder="" measureGroup="Range" count="0" hidden="1">
      <extLst>
        <ext xmlns:x15="http://schemas.microsoft.com/office/spreadsheetml/2010/11/main" uri="{B97F6D7D-B522-45F9-BDA1-12C45D357490}">
          <x15:cacheHierarchy aggregatedColumn="3"/>
        </ext>
      </extLst>
    </cacheHierarchy>
    <cacheHierarchy uniqueName="[Measures].[Count of Tonnage]" caption="Count of Tonnag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kashata s" refreshedDate="45800.55260497685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Range].[Month]" caption="Month" attribute="1" defaultMemberUniqueName="[Range].[Month].[All]" allUniqueName="[Range].[Month].[All]" dimensionUniqueName="[Range]" displayFolder="" count="0" memberValueDatatype="130" unbalanced="0"/>
    <cacheHierarchy uniqueName="[Range].[Day]" caption="Day" attribute="1" defaultMemberUniqueName="[Range].[Day].[All]" allUniqueName="[Range].[Day].[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cacheHierarchy uniqueName="[Range].[Tonnage]" caption="Tonnage" attribute="1" defaultMemberUniqueName="[Range].[Tonnage].[All]" allUniqueName="[Range].[Tonnage].[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estination]" caption="Destination" attribute="1" defaultMemberUniqueName="[Range].[Destination].[All]" allUniqueName="[Range].[Destination].[All]" dimensionUniqueName="[Range]" displayFolder="" count="2" memberValueDatatype="130" unbalanced="0"/>
    <cacheHierarchy uniqueName="[Range].[Rate]" caption="Rate" attribute="1" defaultMemberUniqueName="[Range].[Rate].[All]" allUniqueName="[Range].[Rate].[All]" dimensionUniqueName="[Range]" displayFolder="" count="0" memberValueDatatype="20" unbalanced="0"/>
    <cacheHierarchy uniqueName="[Range].[Truck]" caption="Truck" attribute="1" defaultMemberUniqueName="[Range].[Truck].[All]" allUniqueName="[Range].[Truck].[All]" dimensionUniqueName="[Range]" displayFolder="" count="0" memberValueDatatype="130" unbalanced="0"/>
    <cacheHierarchy uniqueName="[Range].[Insurance]" caption="Insurance" attribute="1" defaultMemberUniqueName="[Range].[Insurance].[All]" allUniqueName="[Range].[Insurance].[All]" dimensionUniqueName="[Range]" displayFolder="" count="0" memberValueDatatype="20" unbalanced="0"/>
    <cacheHierarchy uniqueName="[Range].[Fuel]" caption="Fuel" attribute="1" defaultMemberUniqueName="[Range].[Fuel].[All]" allUniqueName="[Range].[Fuel].[All]" dimensionUniqueName="[Range]" displayFolder="" count="0" memberValueDatatype="5" unbalanced="0"/>
    <cacheHierarchy uniqueName="[Range].[Diesel Exhaust Fluid]" caption="Diesel Exhaust Fluid" attribute="1" defaultMemberUniqueName="[Range].[Diesel Exhaust Fluid].[All]" allUniqueName="[Range].[Diesel Exhaust Fluid].[All]" dimensionUniqueName="[Range]" displayFolder="" count="0" memberValueDatatype="20" unbalanced="0"/>
    <cacheHierarchy uniqueName="[Range].[Advance]" caption="Advance" attribute="1" defaultMemberUniqueName="[Range].[Advance].[All]" allUniqueName="[Range].[Advance].[All]" dimensionUniqueName="[Range]" displayFolder="" count="0" memberValueDatatype="20" unbalanced="0"/>
    <cacheHierarchy uniqueName="[Range].[Warehouse]" caption="Warehouse" attribute="1" defaultMemberUniqueName="[Range].[Warehouse].[All]" allUniqueName="[Range].[Warehouse].[All]" dimensionUniqueName="[Range]" displayFolder="" count="0" memberValueDatatype="20" unbalanced="0"/>
    <cacheHierarchy uniqueName="[Range].[Repairs]" caption="Repairs" attribute="1" defaultMemberUniqueName="[Range].[Repairs].[All]" allUniqueName="[Range].[Repairs].[All]" dimensionUniqueName="[Range]" displayFolder="" count="0" memberValueDatatype="20" unbalanced="0"/>
    <cacheHierarchy uniqueName="[Range].[Tolls]" caption="Tolls" attribute="1" defaultMemberUniqueName="[Range].[Tolls].[All]" allUniqueName="[Range].[Tolls].[All]" dimensionUniqueName="[Range]" displayFolder="" count="0" memberValueDatatype="20" unbalanced="0"/>
    <cacheHierarchy uniqueName="[Range].[Fundings]" caption="Fundings" attribute="1" defaultMemberUniqueName="[Range].[Fundings].[All]" allUniqueName="[Range].[Fundings].[All]" dimensionUniqueName="[Range]" displayFolder="" count="0" memberValueDatatype="20" unbalanced="0"/>
    <cacheHierarchy uniqueName="[Range].[Odometer]" caption="Odometer" attribute="1" defaultMemberUniqueName="[Range].[Odometer].[All]" allUniqueName="[Range].[Odometer].[All]" dimensionUniqueName="[Range]" displayFolder="" count="0" memberValueDatatype="20" unbalanced="0"/>
    <cacheHierarchy uniqueName="[Range].[Miles]" caption="Miles" attribute="1" defaultMemberUniqueName="[Range].[Miles].[All]" allUniqueName="[Range].[Miles].[All]" dimensionUniqueName="[Range]" displayFolder="" count="0" memberValueDatatype="20" unbalanced="0"/>
    <cacheHierarchy uniqueName="[Range].[Rate Per Miles]" caption="Rate Per Miles" attribute="1" defaultMemberUniqueName="[Range].[Rate Per Miles].[All]" allUniqueName="[Range].[Rate Per Miles].[All]" dimensionUniqueName="[Range]" displayFolder="" count="0" memberValueDatatype="20" unbalanced="0"/>
    <cacheHierarchy uniqueName="[Range].[Extra Stops]" caption="Extra Stops" attribute="1" defaultMemberUniqueName="[Range].[Extra Stops].[All]" allUniqueName="[Range].[Extra Stops].[All]" dimensionUniqueName="[Range]" displayFolder="" count="0" memberValueDatatype="20" unbalanced="0"/>
    <cacheHierarchy uniqueName="[Range].[Extra Pay]" caption="Extra Pay" attribute="1" defaultMemberUniqueName="[Range].[Extra Pay].[All]" allUniqueName="[Range].[Extra Pay].[All]" dimensionUniqueName="[Range]" displayFolder="" count="0" memberValueDatatype="20" unbalanced="0"/>
    <cacheHierarchy uniqueName="[Range].[Costs Driver Paid]" caption="Costs Driver Paid" attribute="1" defaultMemberUniqueName="[Range].[Costs Driver Paid].[All]" allUniqueName="[Range].[Costs Driver Paid].[All]" dimensionUniqueName="[Range]" displayFolder="" count="0" memberValueDatatype="20" unbalanced="0"/>
    <cacheHierarchy uniqueName="[Range].[Total Expenses]" caption="Total Expenses" attribute="1" defaultMemberUniqueName="[Range].[Total Expenses].[All]" allUniqueName="[Range].[Total Expenses].[All]" dimensionUniqueName="[Range]" displayFolder="" count="0" memberValueDatatype="5" unbalanced="0"/>
    <cacheHierarchy uniqueName="[Range].[First condition type]" caption="First condition type" attribute="1" defaultMemberUniqueName="[Range].[First condition type].[All]" allUniqueName="[Range].[First condition type].[All]" dimensionUniqueName="[Range]" displayFolder="" count="0" memberValueDatatype="20" unbalanced="0"/>
    <cacheHierarchy uniqueName="[Range].[Shipment cost sub-items]" caption="Shipment cost sub-items" attribute="1" defaultMemberUniqueName="[Range].[Shipment cost sub-items].[All]" allUniqueName="[Range].[Shipment cost sub-items].[All]" dimensionUniqueName="[Range]" displayFolder="" count="0" memberValueDatatype="20" unbalanced="0"/>
    <cacheHierarchy uniqueName="[Range].[Basic Freight]" caption="Basic Freight" attribute="1" defaultMemberUniqueName="[Range].[Basic Freight].[All]" allUniqueName="[Range].[Basic Freight].[All]" dimensionUniqueName="[Range]" displayFolder="" count="0" memberValueDatatype="20" unbalanced="0"/>
    <cacheHierarchy uniqueName="[Range].[Final Amount]" caption="Final Amount" attribute="1" defaultMemberUniqueName="[Range].[Final Amount].[All]" allUniqueName="[Range].[Final Amount].[All]" dimensionUniqueName="[Range]" displayFolder="" count="0" memberValueDatatype="5" unbalanced="0"/>
    <cacheHierarchy uniqueName="[Range].[Sales]" caption="Sales" attribute="1" defaultMemberUniqueName="[Range].[Sales].[All]" allUniqueName="[Range].[Sales].[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Sum of Basic Freight]" caption="Sum of Basic Freight" measure="1" displayFolder="" measureGroup="Range" count="0">
      <extLst>
        <ext xmlns:x15="http://schemas.microsoft.com/office/spreadsheetml/2010/11/main" uri="{B97F6D7D-B522-45F9-BDA1-12C45D357490}">
          <x15:cacheHierarchy aggregatedColumn="25"/>
        </ext>
      </extLst>
    </cacheHierarchy>
    <cacheHierarchy uniqueName="[Measures].[Sum of Final Amount]" caption="Sum of Final Amount" measure="1" displayFolder="" measureGroup="Range" count="0">
      <extLst>
        <ext xmlns:x15="http://schemas.microsoft.com/office/spreadsheetml/2010/11/main" uri="{B97F6D7D-B522-45F9-BDA1-12C45D357490}">
          <x15:cacheHierarchy aggregatedColumn="2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x v="0"/>
    <x v="0"/>
    <x v="0"/>
    <x v="0"/>
    <x v="0"/>
    <n v="1050"/>
    <n v="90.06"/>
    <n v="65"/>
    <n v="250"/>
    <n v="300000"/>
    <n v="13000"/>
    <x v="0"/>
    <n v="600"/>
    <n v="25000"/>
    <n v="600"/>
    <n v="40000"/>
    <n v="8596"/>
    <n v="1080"/>
    <n v="3000"/>
    <n v="944081.06"/>
    <n v="61890"/>
    <n v="11110"/>
    <n v="1017081.06"/>
    <x v="0"/>
    <x v="0"/>
  </r>
  <r>
    <x v="0"/>
    <n v="3"/>
    <x v="0"/>
    <x v="1"/>
    <x v="0"/>
    <x v="1"/>
    <x v="1"/>
    <x v="1"/>
    <n v="980"/>
    <n v="90.18"/>
    <n v="65"/>
    <n v="250"/>
    <n v="240090"/>
    <n v="9000"/>
    <x v="1"/>
    <n v="500"/>
    <n v="36000"/>
    <n v="500"/>
    <n v="28000"/>
    <n v="8596"/>
    <n v="1500"/>
    <n v="3600"/>
    <n v="1394531.18"/>
    <n v="76000"/>
    <n v="16090"/>
    <n v="1486621.18"/>
    <x v="1"/>
    <x v="1"/>
  </r>
  <r>
    <x v="0"/>
    <n v="13"/>
    <x v="0"/>
    <x v="2"/>
    <x v="0"/>
    <x v="2"/>
    <x v="2"/>
    <x v="2"/>
    <n v="3095"/>
    <n v="92.03"/>
    <n v="65"/>
    <n v="250"/>
    <n v="190905"/>
    <n v="7900"/>
    <x v="2"/>
    <n v="1005"/>
    <n v="30005"/>
    <n v="405"/>
    <n v="36000"/>
    <n v="8596"/>
    <n v="1000"/>
    <n v="1095"/>
    <n v="1380828.03"/>
    <n v="97080"/>
    <n v="16890"/>
    <n v="1494798.03"/>
    <x v="2"/>
    <x v="2"/>
  </r>
  <r>
    <x v="1"/>
    <n v="4"/>
    <x v="1"/>
    <x v="3"/>
    <x v="0"/>
    <x v="1"/>
    <x v="3"/>
    <x v="3"/>
    <n v="980"/>
    <n v="90.18"/>
    <n v="65"/>
    <n v="250"/>
    <n v="240090"/>
    <n v="9000"/>
    <x v="1"/>
    <n v="500"/>
    <n v="36000"/>
    <n v="500"/>
    <n v="28000"/>
    <n v="8596"/>
    <n v="1500"/>
    <n v="3600"/>
    <n v="909531.18"/>
    <n v="76000"/>
    <n v="16090"/>
    <n v="1001621.18"/>
    <x v="1"/>
    <x v="3"/>
  </r>
  <r>
    <x v="1"/>
    <n v="5"/>
    <x v="1"/>
    <x v="4"/>
    <x v="0"/>
    <x v="2"/>
    <x v="4"/>
    <x v="4"/>
    <n v="3095"/>
    <n v="92.03"/>
    <n v="65"/>
    <n v="250"/>
    <n v="190905"/>
    <n v="7900"/>
    <x v="2"/>
    <n v="1005"/>
    <n v="30005"/>
    <n v="405"/>
    <n v="36000"/>
    <n v="8596"/>
    <n v="1000"/>
    <n v="1095"/>
    <n v="1000828.03"/>
    <n v="97080"/>
    <n v="16890"/>
    <n v="1114798.03"/>
    <x v="2"/>
    <x v="4"/>
  </r>
  <r>
    <x v="1"/>
    <n v="6"/>
    <x v="1"/>
    <x v="5"/>
    <x v="0"/>
    <x v="3"/>
    <x v="5"/>
    <x v="5"/>
    <n v="995"/>
    <n v="88.97"/>
    <n v="65"/>
    <n v="250"/>
    <n v="500005"/>
    <n v="8900"/>
    <x v="3"/>
    <n v="405"/>
    <n v="40000"/>
    <n v="500"/>
    <n v="24090"/>
    <n v="8596"/>
    <n v="1400"/>
    <n v="2500"/>
    <n v="1348259.97"/>
    <n v="56980"/>
    <n v="15900"/>
    <n v="1421139.97"/>
    <x v="3"/>
    <x v="5"/>
  </r>
  <r>
    <x v="1"/>
    <n v="14"/>
    <x v="1"/>
    <x v="6"/>
    <x v="0"/>
    <x v="0"/>
    <x v="6"/>
    <x v="6"/>
    <n v="1050"/>
    <n v="90.06"/>
    <n v="65"/>
    <n v="250"/>
    <n v="300000"/>
    <n v="13000"/>
    <x v="0"/>
    <n v="600"/>
    <n v="25000"/>
    <n v="600"/>
    <n v="40000"/>
    <n v="8596"/>
    <n v="1080"/>
    <n v="3000"/>
    <n v="1194081.06"/>
    <n v="61890"/>
    <n v="11110"/>
    <n v="1267081.06"/>
    <x v="4"/>
    <x v="6"/>
  </r>
  <r>
    <x v="2"/>
    <n v="2"/>
    <x v="2"/>
    <x v="7"/>
    <x v="0"/>
    <x v="2"/>
    <x v="7"/>
    <x v="7"/>
    <n v="3095"/>
    <n v="92.03"/>
    <n v="65"/>
    <n v="250"/>
    <n v="190905"/>
    <n v="7900"/>
    <x v="2"/>
    <n v="1005"/>
    <n v="30005"/>
    <n v="405"/>
    <n v="36000"/>
    <n v="8596"/>
    <n v="1000"/>
    <n v="1095"/>
    <n v="1540828.03"/>
    <n v="97080"/>
    <n v="16890"/>
    <n v="1654798.03"/>
    <x v="2"/>
    <x v="7"/>
  </r>
  <r>
    <x v="2"/>
    <n v="3"/>
    <x v="2"/>
    <x v="2"/>
    <x v="1"/>
    <x v="1"/>
    <x v="8"/>
    <x v="8"/>
    <n v="980"/>
    <n v="90.18"/>
    <n v="65"/>
    <n v="250"/>
    <n v="240090"/>
    <n v="9000"/>
    <x v="1"/>
    <n v="500"/>
    <n v="36000"/>
    <n v="500"/>
    <n v="28000"/>
    <n v="8596"/>
    <n v="1500"/>
    <n v="3600"/>
    <n v="1649531.18"/>
    <n v="76000"/>
    <n v="16090"/>
    <n v="1741621.18"/>
    <x v="1"/>
    <x v="8"/>
  </r>
  <r>
    <x v="2"/>
    <n v="7"/>
    <x v="1"/>
    <x v="8"/>
    <x v="1"/>
    <x v="2"/>
    <x v="9"/>
    <x v="9"/>
    <n v="3095"/>
    <n v="92.03"/>
    <n v="65"/>
    <n v="250"/>
    <n v="190905"/>
    <n v="7900"/>
    <x v="2"/>
    <n v="1005"/>
    <n v="30005"/>
    <n v="405"/>
    <n v="36000"/>
    <n v="8596"/>
    <n v="1000"/>
    <n v="1095"/>
    <n v="1188828.03"/>
    <n v="97080"/>
    <n v="16890"/>
    <n v="1302798.03"/>
    <x v="2"/>
    <x v="9"/>
  </r>
  <r>
    <x v="2"/>
    <n v="8"/>
    <x v="2"/>
    <x v="9"/>
    <x v="0"/>
    <x v="3"/>
    <x v="4"/>
    <x v="10"/>
    <n v="995"/>
    <n v="88.97"/>
    <n v="65"/>
    <n v="250"/>
    <n v="500005"/>
    <n v="8900"/>
    <x v="3"/>
    <n v="405"/>
    <n v="40000"/>
    <n v="500"/>
    <n v="24090"/>
    <n v="8596"/>
    <n v="1400"/>
    <n v="2500"/>
    <n v="1308259.97"/>
    <n v="56980"/>
    <n v="15900"/>
    <n v="1381139.97"/>
    <x v="3"/>
    <x v="10"/>
  </r>
  <r>
    <x v="2"/>
    <n v="9"/>
    <x v="0"/>
    <x v="10"/>
    <x v="1"/>
    <x v="4"/>
    <x v="10"/>
    <x v="11"/>
    <n v="1605"/>
    <n v="90.76"/>
    <n v="65"/>
    <n v="250"/>
    <n v="760500"/>
    <n v="12000"/>
    <x v="4"/>
    <n v="509"/>
    <n v="20000"/>
    <n v="650"/>
    <n v="25090"/>
    <n v="8596"/>
    <n v="1300"/>
    <n v="2800"/>
    <n v="1483720.76"/>
    <n v="47990"/>
    <n v="12350"/>
    <n v="1544060.76"/>
    <x v="5"/>
    <x v="11"/>
  </r>
  <r>
    <x v="3"/>
    <n v="12"/>
    <x v="0"/>
    <x v="11"/>
    <x v="0"/>
    <x v="5"/>
    <x v="10"/>
    <x v="12"/>
    <n v="1400"/>
    <n v="95.67"/>
    <n v="65"/>
    <n v="250"/>
    <n v="250000"/>
    <n v="10000"/>
    <x v="5"/>
    <n v="700"/>
    <n v="30000"/>
    <n v="300"/>
    <n v="19000"/>
    <n v="8596"/>
    <n v="1300"/>
    <n v="3500"/>
    <n v="975616.67"/>
    <n v="89790"/>
    <n v="13000"/>
    <n v="1078406.67"/>
    <x v="6"/>
    <x v="12"/>
  </r>
  <r>
    <x v="3"/>
    <n v="16"/>
    <x v="1"/>
    <x v="12"/>
    <x v="1"/>
    <x v="5"/>
    <x v="6"/>
    <x v="13"/>
    <n v="1400"/>
    <n v="95.67"/>
    <n v="65"/>
    <n v="250"/>
    <n v="250000"/>
    <n v="10000"/>
    <x v="5"/>
    <n v="700"/>
    <n v="30000"/>
    <n v="300"/>
    <n v="19000"/>
    <n v="8596"/>
    <n v="1300"/>
    <n v="3500"/>
    <n v="1125616.67"/>
    <n v="89790"/>
    <n v="13000"/>
    <n v="1228406.67"/>
    <x v="6"/>
    <x v="13"/>
  </r>
  <r>
    <x v="3"/>
    <n v="22"/>
    <x v="0"/>
    <x v="4"/>
    <x v="1"/>
    <x v="2"/>
    <x v="11"/>
    <x v="0"/>
    <n v="3095"/>
    <n v="92.03"/>
    <n v="65"/>
    <n v="250"/>
    <n v="190905"/>
    <n v="7900"/>
    <x v="2"/>
    <n v="1005"/>
    <n v="30005"/>
    <n v="405"/>
    <n v="36000"/>
    <n v="8596"/>
    <n v="1000"/>
    <n v="1095"/>
    <n v="1130828.03"/>
    <n v="97080"/>
    <n v="16890"/>
    <n v="1244798.03"/>
    <x v="2"/>
    <x v="14"/>
  </r>
  <r>
    <x v="4"/>
    <n v="5"/>
    <x v="1"/>
    <x v="0"/>
    <x v="0"/>
    <x v="0"/>
    <x v="12"/>
    <x v="1"/>
    <n v="1050"/>
    <n v="90.06"/>
    <n v="65"/>
    <n v="250"/>
    <n v="300000"/>
    <n v="13000"/>
    <x v="0"/>
    <n v="600"/>
    <n v="25000"/>
    <n v="600"/>
    <n v="40000"/>
    <n v="8596"/>
    <n v="1080"/>
    <n v="3000"/>
    <n v="994081.06"/>
    <n v="61890"/>
    <n v="11110"/>
    <n v="1067081.06"/>
    <x v="4"/>
    <x v="15"/>
  </r>
  <r>
    <x v="4"/>
    <n v="13"/>
    <x v="1"/>
    <x v="7"/>
    <x v="0"/>
    <x v="5"/>
    <x v="13"/>
    <x v="6"/>
    <n v="1400"/>
    <n v="95.67"/>
    <n v="65"/>
    <n v="250"/>
    <n v="250000"/>
    <n v="10000"/>
    <x v="5"/>
    <n v="700"/>
    <n v="30000"/>
    <n v="300"/>
    <n v="19000"/>
    <n v="8596"/>
    <n v="1300"/>
    <n v="3500"/>
    <n v="1005616.67"/>
    <n v="89790"/>
    <n v="13000"/>
    <n v="1108406.67"/>
    <x v="6"/>
    <x v="16"/>
  </r>
  <r>
    <x v="4"/>
    <n v="14"/>
    <x v="1"/>
    <x v="2"/>
    <x v="0"/>
    <x v="3"/>
    <x v="14"/>
    <x v="5"/>
    <n v="995"/>
    <n v="88.97"/>
    <n v="65"/>
    <n v="250"/>
    <n v="500005"/>
    <n v="8900"/>
    <x v="3"/>
    <n v="405"/>
    <n v="40000"/>
    <n v="500"/>
    <n v="24090"/>
    <n v="8596"/>
    <n v="1400"/>
    <n v="2500"/>
    <n v="1488259.97"/>
    <n v="56980"/>
    <n v="15900"/>
    <n v="1561139.97"/>
    <x v="3"/>
    <x v="17"/>
  </r>
  <r>
    <x v="4"/>
    <n v="15"/>
    <x v="2"/>
    <x v="13"/>
    <x v="1"/>
    <x v="0"/>
    <x v="15"/>
    <x v="3"/>
    <n v="1050"/>
    <n v="90.06"/>
    <n v="65"/>
    <n v="250"/>
    <n v="300000"/>
    <n v="13000"/>
    <x v="0"/>
    <n v="600"/>
    <n v="25000"/>
    <n v="600"/>
    <n v="40000"/>
    <n v="8596"/>
    <n v="1080"/>
    <n v="3000"/>
    <n v="834081.06"/>
    <n v="61890"/>
    <n v="11110"/>
    <n v="907081.06"/>
    <x v="4"/>
    <x v="18"/>
  </r>
  <r>
    <x v="5"/>
    <n v="17"/>
    <x v="2"/>
    <x v="14"/>
    <x v="0"/>
    <x v="2"/>
    <x v="12"/>
    <x v="2"/>
    <n v="3095"/>
    <n v="92.03"/>
    <n v="65"/>
    <n v="250"/>
    <n v="190905"/>
    <n v="7900"/>
    <x v="2"/>
    <n v="1005"/>
    <n v="30005"/>
    <n v="405"/>
    <n v="36000"/>
    <n v="8596"/>
    <n v="1000"/>
    <n v="1095"/>
    <n v="880828.03"/>
    <n v="97080"/>
    <n v="16890"/>
    <n v="994798.03"/>
    <x v="2"/>
    <x v="19"/>
  </r>
  <r>
    <x v="5"/>
    <n v="18"/>
    <x v="2"/>
    <x v="14"/>
    <x v="0"/>
    <x v="3"/>
    <x v="16"/>
    <x v="7"/>
    <n v="995"/>
    <n v="88.97"/>
    <n v="65"/>
    <n v="250"/>
    <n v="500005"/>
    <n v="8900"/>
    <x v="3"/>
    <n v="405"/>
    <n v="40000"/>
    <n v="500"/>
    <n v="24090"/>
    <n v="8596"/>
    <n v="1400"/>
    <n v="2500"/>
    <n v="1468259.97"/>
    <n v="56980"/>
    <n v="15900"/>
    <n v="1541139.97"/>
    <x v="3"/>
    <x v="20"/>
  </r>
  <r>
    <x v="5"/>
    <n v="18"/>
    <x v="2"/>
    <x v="7"/>
    <x v="0"/>
    <x v="5"/>
    <x v="16"/>
    <x v="4"/>
    <n v="1400"/>
    <n v="95.67"/>
    <n v="65"/>
    <n v="250"/>
    <n v="250000"/>
    <n v="10000"/>
    <x v="5"/>
    <n v="700"/>
    <n v="30000"/>
    <n v="300"/>
    <n v="19000"/>
    <n v="8596"/>
    <n v="1300"/>
    <n v="3500"/>
    <n v="1205616.67"/>
    <n v="89790"/>
    <n v="13000"/>
    <n v="1308406.67"/>
    <x v="6"/>
    <x v="21"/>
  </r>
  <r>
    <x v="5"/>
    <n v="24"/>
    <x v="2"/>
    <x v="2"/>
    <x v="1"/>
    <x v="5"/>
    <x v="17"/>
    <x v="8"/>
    <n v="1400"/>
    <n v="95.67"/>
    <n v="65"/>
    <n v="250"/>
    <n v="250000"/>
    <n v="10000"/>
    <x v="5"/>
    <n v="700"/>
    <n v="30000"/>
    <n v="300"/>
    <n v="19000"/>
    <n v="8596"/>
    <n v="1300"/>
    <n v="3500"/>
    <n v="1475616.67"/>
    <n v="89790"/>
    <n v="13000"/>
    <n v="1578406.67"/>
    <x v="6"/>
    <x v="22"/>
  </r>
  <r>
    <x v="6"/>
    <n v="7"/>
    <x v="0"/>
    <x v="13"/>
    <x v="1"/>
    <x v="1"/>
    <x v="12"/>
    <x v="13"/>
    <n v="980"/>
    <n v="90.18"/>
    <n v="65"/>
    <n v="250"/>
    <n v="240090"/>
    <n v="9000"/>
    <x v="1"/>
    <n v="500"/>
    <n v="36000"/>
    <n v="500"/>
    <n v="28000"/>
    <n v="8596"/>
    <n v="1500"/>
    <n v="3600"/>
    <n v="929531.18"/>
    <n v="76000"/>
    <n v="16090"/>
    <n v="1021621.18"/>
    <x v="1"/>
    <x v="23"/>
  </r>
  <r>
    <x v="6"/>
    <n v="19"/>
    <x v="0"/>
    <x v="9"/>
    <x v="1"/>
    <x v="2"/>
    <x v="12"/>
    <x v="11"/>
    <n v="3095"/>
    <n v="92.03"/>
    <n v="65"/>
    <n v="250"/>
    <n v="190905"/>
    <n v="7900"/>
    <x v="2"/>
    <n v="1005"/>
    <n v="30005"/>
    <n v="405"/>
    <n v="36000"/>
    <n v="8596"/>
    <n v="1000"/>
    <n v="1095"/>
    <n v="880828.03"/>
    <n v="97080"/>
    <n v="16890"/>
    <n v="994798.03"/>
    <x v="2"/>
    <x v="19"/>
  </r>
  <r>
    <x v="6"/>
    <n v="19"/>
    <x v="0"/>
    <x v="10"/>
    <x v="0"/>
    <x v="3"/>
    <x v="10"/>
    <x v="10"/>
    <n v="995"/>
    <n v="88.97"/>
    <n v="65"/>
    <n v="250"/>
    <n v="500005"/>
    <n v="8900"/>
    <x v="3"/>
    <n v="405"/>
    <n v="40000"/>
    <n v="500"/>
    <n v="24090"/>
    <n v="8596"/>
    <n v="1400"/>
    <n v="2500"/>
    <n v="1238259.97"/>
    <n v="56980"/>
    <n v="15900"/>
    <n v="1311139.97"/>
    <x v="3"/>
    <x v="24"/>
  </r>
  <r>
    <x v="6"/>
    <n v="20"/>
    <x v="0"/>
    <x v="15"/>
    <x v="0"/>
    <x v="0"/>
    <x v="13"/>
    <x v="9"/>
    <n v="1050"/>
    <n v="90.06"/>
    <n v="65"/>
    <n v="250"/>
    <n v="300000"/>
    <n v="13000"/>
    <x v="0"/>
    <n v="600"/>
    <n v="25000"/>
    <n v="600"/>
    <n v="40000"/>
    <n v="8596"/>
    <n v="1080"/>
    <n v="3000"/>
    <n v="1074081.06"/>
    <n v="61890"/>
    <n v="11110"/>
    <n v="1147081.06"/>
    <x v="4"/>
    <x v="25"/>
  </r>
  <r>
    <x v="6"/>
    <n v="21"/>
    <x v="0"/>
    <x v="16"/>
    <x v="0"/>
    <x v="4"/>
    <x v="13"/>
    <x v="5"/>
    <n v="1605"/>
    <n v="90.76"/>
    <n v="65"/>
    <n v="250"/>
    <n v="760500"/>
    <n v="12000"/>
    <x v="4"/>
    <n v="509"/>
    <n v="20000"/>
    <n v="650"/>
    <n v="25090"/>
    <n v="8596"/>
    <n v="1300"/>
    <n v="2800"/>
    <n v="1513720.76"/>
    <n v="47990"/>
    <n v="12350"/>
    <n v="1574060.76"/>
    <x v="5"/>
    <x v="26"/>
  </r>
  <r>
    <x v="6"/>
    <n v="25"/>
    <x v="0"/>
    <x v="11"/>
    <x v="0"/>
    <x v="0"/>
    <x v="13"/>
    <x v="0"/>
    <n v="1050"/>
    <n v="90.06"/>
    <n v="65"/>
    <n v="250"/>
    <n v="300000"/>
    <n v="13000"/>
    <x v="0"/>
    <n v="600"/>
    <n v="25000"/>
    <n v="600"/>
    <n v="40000"/>
    <n v="8596"/>
    <n v="1080"/>
    <n v="3000"/>
    <n v="1074081.06"/>
    <n v="61890"/>
    <n v="11110"/>
    <n v="1147081.06"/>
    <x v="4"/>
    <x v="25"/>
  </r>
  <r>
    <x v="6"/>
    <n v="7"/>
    <x v="0"/>
    <x v="13"/>
    <x v="1"/>
    <x v="1"/>
    <x v="18"/>
    <x v="12"/>
    <n v="980"/>
    <n v="90.18"/>
    <n v="65"/>
    <n v="250"/>
    <n v="240090"/>
    <n v="9000"/>
    <x v="1"/>
    <n v="500"/>
    <n v="36000"/>
    <n v="500"/>
    <n v="28000"/>
    <n v="8596"/>
    <n v="1500"/>
    <n v="3600"/>
    <n v="1079531.1800000002"/>
    <n v="76000"/>
    <n v="16090"/>
    <n v="1171621.1800000002"/>
    <x v="1"/>
    <x v="27"/>
  </r>
  <r>
    <x v="6"/>
    <n v="19"/>
    <x v="0"/>
    <x v="9"/>
    <x v="1"/>
    <x v="2"/>
    <x v="18"/>
    <x v="6"/>
    <n v="3095"/>
    <n v="92.03"/>
    <n v="65"/>
    <n v="250"/>
    <n v="190905"/>
    <n v="7900"/>
    <x v="2"/>
    <n v="1005"/>
    <n v="30005"/>
    <n v="405"/>
    <n v="36000"/>
    <n v="8596"/>
    <n v="1000"/>
    <n v="1095"/>
    <n v="1030828.03"/>
    <n v="97080"/>
    <n v="16890"/>
    <n v="1144798.03"/>
    <x v="2"/>
    <x v="28"/>
  </r>
  <r>
    <x v="6"/>
    <n v="19"/>
    <x v="0"/>
    <x v="10"/>
    <x v="0"/>
    <x v="3"/>
    <x v="18"/>
    <x v="1"/>
    <n v="995"/>
    <n v="88.97"/>
    <n v="65"/>
    <n v="250"/>
    <n v="500005"/>
    <n v="8900"/>
    <x v="3"/>
    <n v="405"/>
    <n v="40000"/>
    <n v="500"/>
    <n v="24090"/>
    <n v="8596"/>
    <n v="1400"/>
    <n v="2500"/>
    <n v="1338259.97"/>
    <n v="56980"/>
    <n v="15900"/>
    <n v="1411139.97"/>
    <x v="3"/>
    <x v="29"/>
  </r>
  <r>
    <x v="6"/>
    <n v="20"/>
    <x v="0"/>
    <x v="15"/>
    <x v="0"/>
    <x v="0"/>
    <x v="12"/>
    <x v="4"/>
    <n v="1050"/>
    <n v="90.06"/>
    <n v="65"/>
    <n v="250"/>
    <n v="300000"/>
    <n v="13000"/>
    <x v="0"/>
    <n v="600"/>
    <n v="25000"/>
    <n v="600"/>
    <n v="40000"/>
    <n v="8596"/>
    <n v="1080"/>
    <n v="3000"/>
    <n v="994081.06"/>
    <n v="61890"/>
    <n v="11110"/>
    <n v="1067081.06"/>
    <x v="4"/>
    <x v="15"/>
  </r>
  <r>
    <x v="6"/>
    <n v="21"/>
    <x v="0"/>
    <x v="16"/>
    <x v="0"/>
    <x v="4"/>
    <x v="12"/>
    <x v="7"/>
    <n v="1605"/>
    <n v="90.76"/>
    <n v="65"/>
    <n v="250"/>
    <n v="760500"/>
    <n v="12000"/>
    <x v="4"/>
    <n v="509"/>
    <n v="20000"/>
    <n v="650"/>
    <n v="25090"/>
    <n v="8596"/>
    <n v="1300"/>
    <n v="2800"/>
    <n v="1433720.76"/>
    <n v="47990"/>
    <n v="12350"/>
    <n v="1494060.76"/>
    <x v="5"/>
    <x v="30"/>
  </r>
  <r>
    <x v="6"/>
    <n v="25"/>
    <x v="0"/>
    <x v="11"/>
    <x v="0"/>
    <x v="0"/>
    <x v="6"/>
    <x v="9"/>
    <n v="1050"/>
    <n v="90.06"/>
    <n v="65"/>
    <n v="250"/>
    <n v="300000"/>
    <n v="13000"/>
    <x v="0"/>
    <n v="600"/>
    <n v="25000"/>
    <n v="600"/>
    <n v="40000"/>
    <n v="8596"/>
    <n v="1080"/>
    <n v="3000"/>
    <n v="1194081.06"/>
    <n v="61890"/>
    <n v="11110"/>
    <n v="1267081.06"/>
    <x v="4"/>
    <x v="6"/>
  </r>
  <r>
    <x v="7"/>
    <n v="8"/>
    <x v="1"/>
    <x v="12"/>
    <x v="0"/>
    <x v="5"/>
    <x v="6"/>
    <x v="8"/>
    <n v="1400"/>
    <n v="95.67"/>
    <n v="65"/>
    <n v="250"/>
    <n v="250000"/>
    <n v="10000"/>
    <x v="5"/>
    <n v="700"/>
    <n v="30000"/>
    <n v="300"/>
    <n v="19000"/>
    <n v="8596"/>
    <n v="1300"/>
    <n v="3500"/>
    <n v="1125616.67"/>
    <n v="89790"/>
    <n v="13000"/>
    <n v="1228406.67"/>
    <x v="6"/>
    <x v="13"/>
  </r>
  <r>
    <x v="7"/>
    <n v="20"/>
    <x v="1"/>
    <x v="4"/>
    <x v="0"/>
    <x v="4"/>
    <x v="12"/>
    <x v="2"/>
    <n v="1605"/>
    <n v="90.76"/>
    <n v="65"/>
    <n v="250"/>
    <n v="760500"/>
    <n v="12000"/>
    <x v="4"/>
    <n v="509"/>
    <n v="20000"/>
    <n v="650"/>
    <n v="25090"/>
    <n v="8596"/>
    <n v="1300"/>
    <n v="2800"/>
    <n v="1433720.76"/>
    <n v="47990"/>
    <n v="12350"/>
    <n v="1494060.76"/>
    <x v="5"/>
    <x v="30"/>
  </r>
  <r>
    <x v="7"/>
    <n v="22"/>
    <x v="1"/>
    <x v="14"/>
    <x v="0"/>
    <x v="1"/>
    <x v="19"/>
    <x v="13"/>
    <n v="980"/>
    <n v="90.18"/>
    <n v="65"/>
    <n v="250"/>
    <n v="240090"/>
    <n v="9000"/>
    <x v="1"/>
    <n v="500"/>
    <n v="36000"/>
    <n v="500"/>
    <n v="28000"/>
    <n v="8596"/>
    <n v="1500"/>
    <n v="3600"/>
    <n v="889531.18"/>
    <n v="76000"/>
    <n v="16090"/>
    <n v="981621.18"/>
    <x v="1"/>
    <x v="31"/>
  </r>
  <r>
    <x v="7"/>
    <n v="23"/>
    <x v="1"/>
    <x v="14"/>
    <x v="0"/>
    <x v="2"/>
    <x v="12"/>
    <x v="12"/>
    <n v="3095"/>
    <n v="92.03"/>
    <n v="65"/>
    <n v="250"/>
    <n v="190905"/>
    <n v="7900"/>
    <x v="2"/>
    <n v="1005"/>
    <n v="30005"/>
    <n v="405"/>
    <n v="36000"/>
    <n v="8596"/>
    <n v="1000"/>
    <n v="1095"/>
    <n v="880828.03"/>
    <n v="97080"/>
    <n v="16890"/>
    <n v="994798.03"/>
    <x v="2"/>
    <x v="19"/>
  </r>
  <r>
    <x v="8"/>
    <n v="25"/>
    <x v="0"/>
    <x v="14"/>
    <x v="0"/>
    <x v="2"/>
    <x v="20"/>
    <x v="3"/>
    <n v="3095"/>
    <n v="92.03"/>
    <n v="65"/>
    <n v="250"/>
    <n v="190905"/>
    <n v="7900"/>
    <x v="2"/>
    <n v="1005"/>
    <n v="30005"/>
    <n v="405"/>
    <n v="36000"/>
    <n v="8596"/>
    <n v="1000"/>
    <n v="1095"/>
    <n v="980828.03"/>
    <n v="97080"/>
    <n v="16890"/>
    <n v="1094798.03"/>
    <x v="2"/>
    <x v="32"/>
  </r>
  <r>
    <x v="8"/>
    <n v="26"/>
    <x v="0"/>
    <x v="4"/>
    <x v="0"/>
    <x v="3"/>
    <x v="20"/>
    <x v="11"/>
    <n v="995"/>
    <n v="88.97"/>
    <n v="65"/>
    <n v="250"/>
    <n v="500005"/>
    <n v="8900"/>
    <x v="3"/>
    <n v="405"/>
    <n v="40000"/>
    <n v="500"/>
    <n v="24090"/>
    <n v="8596"/>
    <n v="1400"/>
    <n v="2500"/>
    <n v="1288259.97"/>
    <n v="56980"/>
    <n v="15900"/>
    <n v="1361139.97"/>
    <x v="3"/>
    <x v="33"/>
  </r>
  <r>
    <x v="8"/>
    <n v="27"/>
    <x v="0"/>
    <x v="5"/>
    <x v="0"/>
    <x v="0"/>
    <x v="10"/>
    <x v="10"/>
    <n v="1050"/>
    <n v="90.06"/>
    <n v="65"/>
    <n v="250"/>
    <n v="300000"/>
    <n v="13000"/>
    <x v="0"/>
    <n v="600"/>
    <n v="25000"/>
    <n v="600"/>
    <n v="40000"/>
    <n v="8596"/>
    <n v="1080"/>
    <n v="3000"/>
    <n v="1044081.06"/>
    <n v="61890"/>
    <n v="11110"/>
    <n v="1117081.06"/>
    <x v="4"/>
    <x v="34"/>
  </r>
  <r>
    <x v="8"/>
    <n v="27"/>
    <x v="0"/>
    <x v="6"/>
    <x v="0"/>
    <x v="0"/>
    <x v="20"/>
    <x v="0"/>
    <n v="1050"/>
    <n v="90.06"/>
    <n v="65"/>
    <n v="250"/>
    <n v="300000"/>
    <n v="13000"/>
    <x v="0"/>
    <n v="600"/>
    <n v="25000"/>
    <n v="600"/>
    <n v="40000"/>
    <n v="8596"/>
    <n v="1080"/>
    <n v="3000"/>
    <n v="1094081.06"/>
    <n v="61890"/>
    <n v="11110"/>
    <n v="1167081.06"/>
    <x v="4"/>
    <x v="35"/>
  </r>
  <r>
    <x v="9"/>
    <n v="1"/>
    <x v="0"/>
    <x v="7"/>
    <x v="0"/>
    <x v="0"/>
    <x v="21"/>
    <x v="5"/>
    <n v="1050"/>
    <n v="90.06"/>
    <n v="65"/>
    <n v="250"/>
    <n v="300000"/>
    <n v="13000"/>
    <x v="0"/>
    <n v="600"/>
    <n v="25000"/>
    <n v="600"/>
    <n v="40000"/>
    <n v="8596"/>
    <n v="1080"/>
    <n v="3000"/>
    <n v="914081.06"/>
    <n v="61890"/>
    <n v="11110"/>
    <n v="987081.06"/>
    <x v="4"/>
    <x v="36"/>
  </r>
  <r>
    <x v="9"/>
    <n v="2"/>
    <x v="0"/>
    <x v="2"/>
    <x v="0"/>
    <x v="0"/>
    <x v="21"/>
    <x v="7"/>
    <n v="1050"/>
    <n v="90.06"/>
    <n v="65"/>
    <n v="250"/>
    <n v="300000"/>
    <n v="13000"/>
    <x v="0"/>
    <n v="600"/>
    <n v="25000"/>
    <n v="600"/>
    <n v="40000"/>
    <n v="8596"/>
    <n v="1080"/>
    <n v="3000"/>
    <n v="914081.06"/>
    <n v="61890"/>
    <n v="11110"/>
    <n v="987081.06"/>
    <x v="4"/>
    <x v="36"/>
  </r>
  <r>
    <x v="9"/>
    <n v="10"/>
    <x v="0"/>
    <x v="13"/>
    <x v="0"/>
    <x v="0"/>
    <x v="21"/>
    <x v="11"/>
    <n v="1050"/>
    <n v="90.06"/>
    <n v="65"/>
    <n v="250"/>
    <n v="300000"/>
    <n v="13000"/>
    <x v="0"/>
    <n v="600"/>
    <n v="25000"/>
    <n v="600"/>
    <n v="40000"/>
    <n v="8596"/>
    <n v="1080"/>
    <n v="3000"/>
    <n v="914081.06"/>
    <n v="61890"/>
    <n v="11110"/>
    <n v="987081.06"/>
    <x v="4"/>
    <x v="36"/>
  </r>
  <r>
    <x v="9"/>
    <n v="10"/>
    <x v="1"/>
    <x v="14"/>
    <x v="0"/>
    <x v="0"/>
    <x v="21"/>
    <x v="2"/>
    <n v="1050"/>
    <n v="90.06"/>
    <n v="65"/>
    <n v="250"/>
    <n v="300000"/>
    <n v="13000"/>
    <x v="0"/>
    <n v="600"/>
    <n v="25000"/>
    <n v="600"/>
    <n v="40000"/>
    <n v="8596"/>
    <n v="1080"/>
    <n v="3000"/>
    <n v="914081.06"/>
    <n v="61890"/>
    <n v="11110"/>
    <n v="987081.06"/>
    <x v="4"/>
    <x v="36"/>
  </r>
  <r>
    <x v="9"/>
    <n v="11"/>
    <x v="0"/>
    <x v="10"/>
    <x v="0"/>
    <x v="0"/>
    <x v="21"/>
    <x v="13"/>
    <n v="1050"/>
    <n v="90.06"/>
    <n v="65"/>
    <n v="250"/>
    <n v="300000"/>
    <n v="13000"/>
    <x v="0"/>
    <n v="600"/>
    <n v="25000"/>
    <n v="600"/>
    <n v="40000"/>
    <n v="8596"/>
    <n v="1080"/>
    <n v="3000"/>
    <n v="914081.06"/>
    <n v="61890"/>
    <n v="11110"/>
    <n v="987081.06"/>
    <x v="4"/>
    <x v="36"/>
  </r>
  <r>
    <x v="9"/>
    <n v="28"/>
    <x v="1"/>
    <x v="15"/>
    <x v="0"/>
    <x v="0"/>
    <x v="21"/>
    <x v="8"/>
    <n v="1050"/>
    <n v="90.06"/>
    <n v="65"/>
    <n v="250"/>
    <n v="300000"/>
    <n v="13000"/>
    <x v="0"/>
    <n v="600"/>
    <n v="25000"/>
    <n v="600"/>
    <n v="40000"/>
    <n v="8596"/>
    <n v="1080"/>
    <n v="3000"/>
    <n v="914081.06"/>
    <n v="61890"/>
    <n v="11110"/>
    <n v="987081.06"/>
    <x v="4"/>
    <x v="36"/>
  </r>
  <r>
    <x v="9"/>
    <n v="28"/>
    <x v="1"/>
    <x v="16"/>
    <x v="0"/>
    <x v="0"/>
    <x v="12"/>
    <x v="14"/>
    <n v="1050"/>
    <n v="90.06"/>
    <n v="65"/>
    <n v="250"/>
    <n v="300000"/>
    <n v="13000"/>
    <x v="0"/>
    <n v="600"/>
    <n v="25000"/>
    <n v="600"/>
    <n v="40000"/>
    <n v="8596"/>
    <n v="1080"/>
    <n v="3000"/>
    <n v="994081.06"/>
    <n v="61890"/>
    <n v="11110"/>
    <n v="1067081.06"/>
    <x v="4"/>
    <x v="15"/>
  </r>
  <r>
    <x v="9"/>
    <n v="29"/>
    <x v="1"/>
    <x v="11"/>
    <x v="0"/>
    <x v="0"/>
    <x v="12"/>
    <x v="14"/>
    <n v="1050"/>
    <n v="90.06"/>
    <n v="65"/>
    <n v="250"/>
    <n v="300000"/>
    <n v="13000"/>
    <x v="0"/>
    <n v="600"/>
    <n v="25000"/>
    <n v="600"/>
    <n v="40000"/>
    <n v="8596"/>
    <n v="1080"/>
    <n v="3000"/>
    <n v="994081.06"/>
    <n v="61890"/>
    <n v="11110"/>
    <n v="1067081.06"/>
    <x v="4"/>
    <x v="15"/>
  </r>
  <r>
    <x v="9"/>
    <n v="1"/>
    <x v="0"/>
    <x v="7"/>
    <x v="0"/>
    <x v="0"/>
    <x v="21"/>
    <x v="15"/>
    <n v="1050"/>
    <n v="90.06"/>
    <n v="65"/>
    <n v="250"/>
    <n v="300000"/>
    <n v="13000"/>
    <x v="0"/>
    <n v="600"/>
    <n v="25000"/>
    <n v="600"/>
    <n v="40000"/>
    <n v="8596"/>
    <n v="1080"/>
    <n v="3000"/>
    <n v="914081.06"/>
    <n v="61890"/>
    <n v="11110"/>
    <n v="987081.06"/>
    <x v="4"/>
    <x v="36"/>
  </r>
  <r>
    <x v="9"/>
    <n v="2"/>
    <x v="0"/>
    <x v="2"/>
    <x v="0"/>
    <x v="0"/>
    <x v="21"/>
    <x v="15"/>
    <n v="1050"/>
    <n v="90.06"/>
    <n v="65"/>
    <n v="250"/>
    <n v="300000"/>
    <n v="13000"/>
    <x v="0"/>
    <n v="600"/>
    <n v="25000"/>
    <n v="600"/>
    <n v="40000"/>
    <n v="8596"/>
    <n v="1080"/>
    <n v="3000"/>
    <n v="914081.06"/>
    <n v="61890"/>
    <n v="11110"/>
    <n v="987081.06"/>
    <x v="4"/>
    <x v="36"/>
  </r>
  <r>
    <x v="10"/>
    <n v="29"/>
    <x v="2"/>
    <x v="4"/>
    <x v="0"/>
    <x v="0"/>
    <x v="10"/>
    <x v="14"/>
    <n v="1050"/>
    <n v="90.06"/>
    <n v="65"/>
    <n v="250"/>
    <n v="300000"/>
    <n v="13000"/>
    <x v="0"/>
    <n v="600"/>
    <n v="25000"/>
    <n v="600"/>
    <n v="40000"/>
    <n v="8596"/>
    <n v="1080"/>
    <n v="3000"/>
    <n v="1044081.06"/>
    <n v="61890"/>
    <n v="11110"/>
    <n v="1117081.06"/>
    <x v="4"/>
    <x v="34"/>
  </r>
  <r>
    <x v="10"/>
    <n v="11"/>
    <x v="2"/>
    <x v="12"/>
    <x v="0"/>
    <x v="0"/>
    <x v="20"/>
    <x v="14"/>
    <n v="1050"/>
    <n v="90.06"/>
    <n v="65"/>
    <n v="250"/>
    <n v="300000"/>
    <n v="13000"/>
    <x v="0"/>
    <n v="600"/>
    <n v="25000"/>
    <n v="600"/>
    <n v="40000"/>
    <n v="8596"/>
    <n v="1080"/>
    <n v="3000"/>
    <n v="1094081.06"/>
    <n v="61890"/>
    <n v="11110"/>
    <n v="1167081.06"/>
    <x v="4"/>
    <x v="35"/>
  </r>
  <r>
    <x v="10"/>
    <n v="23"/>
    <x v="2"/>
    <x v="4"/>
    <x v="0"/>
    <x v="0"/>
    <x v="21"/>
    <x v="14"/>
    <n v="1050"/>
    <n v="90.06"/>
    <n v="65"/>
    <n v="250"/>
    <n v="300000"/>
    <n v="13000"/>
    <x v="0"/>
    <n v="600"/>
    <n v="25000"/>
    <n v="600"/>
    <n v="40000"/>
    <n v="8596"/>
    <n v="1080"/>
    <n v="3000"/>
    <n v="914081.06"/>
    <n v="61890"/>
    <n v="11110"/>
    <n v="987081.06"/>
    <x v="4"/>
    <x v="36"/>
  </r>
  <r>
    <x v="10"/>
    <n v="23"/>
    <x v="2"/>
    <x v="4"/>
    <x v="0"/>
    <x v="0"/>
    <x v="21"/>
    <x v="14"/>
    <n v="1050"/>
    <n v="90.06"/>
    <n v="65"/>
    <n v="250"/>
    <n v="300000"/>
    <n v="13000"/>
    <x v="0"/>
    <n v="600"/>
    <n v="25000"/>
    <n v="600"/>
    <n v="40000"/>
    <n v="8596"/>
    <n v="1080"/>
    <n v="3000"/>
    <n v="914081.06"/>
    <n v="61890"/>
    <n v="11110"/>
    <n v="987081.06"/>
    <x v="4"/>
    <x v="36"/>
  </r>
  <r>
    <x v="10"/>
    <n v="29"/>
    <x v="2"/>
    <x v="4"/>
    <x v="0"/>
    <x v="0"/>
    <x v="10"/>
    <x v="14"/>
    <n v="1050"/>
    <n v="90.06"/>
    <n v="65"/>
    <n v="250"/>
    <n v="300000"/>
    <n v="13000"/>
    <x v="0"/>
    <n v="600"/>
    <n v="25000"/>
    <n v="600"/>
    <n v="40000"/>
    <n v="8596"/>
    <n v="1080"/>
    <n v="3000"/>
    <n v="1044081.06"/>
    <n v="61890"/>
    <n v="11110"/>
    <n v="1117081.06"/>
    <x v="4"/>
    <x v="34"/>
  </r>
  <r>
    <x v="11"/>
    <n v="12"/>
    <x v="0"/>
    <x v="14"/>
    <x v="0"/>
    <x v="0"/>
    <x v="20"/>
    <x v="14"/>
    <n v="1050"/>
    <n v="90.06"/>
    <n v="65"/>
    <n v="250"/>
    <n v="300000"/>
    <n v="13000"/>
    <x v="0"/>
    <n v="600"/>
    <n v="25000"/>
    <n v="600"/>
    <n v="40000"/>
    <n v="8596"/>
    <n v="1080"/>
    <n v="3000"/>
    <n v="1094081.06"/>
    <n v="61890"/>
    <n v="11110"/>
    <n v="1167081.06"/>
    <x v="4"/>
    <x v="35"/>
  </r>
  <r>
    <x v="11"/>
    <n v="24"/>
    <x v="0"/>
    <x v="4"/>
    <x v="0"/>
    <x v="0"/>
    <x v="0"/>
    <x v="14"/>
    <n v="1050"/>
    <n v="90.06"/>
    <n v="65"/>
    <n v="250"/>
    <n v="300000"/>
    <n v="13000"/>
    <x v="0"/>
    <n v="600"/>
    <n v="25000"/>
    <n v="600"/>
    <n v="40000"/>
    <n v="8596"/>
    <n v="1080"/>
    <n v="3000"/>
    <n v="944081.06"/>
    <n v="61890"/>
    <n v="11110"/>
    <n v="1017081.06"/>
    <x v="4"/>
    <x v="37"/>
  </r>
  <r>
    <x v="11"/>
    <n v="25"/>
    <x v="0"/>
    <x v="4"/>
    <x v="0"/>
    <x v="0"/>
    <x v="12"/>
    <x v="14"/>
    <n v="1050"/>
    <n v="90.06"/>
    <n v="65"/>
    <n v="250"/>
    <n v="300000"/>
    <n v="13000"/>
    <x v="0"/>
    <n v="600"/>
    <n v="25000"/>
    <n v="600"/>
    <n v="40000"/>
    <n v="8596"/>
    <n v="1080"/>
    <n v="3000"/>
    <n v="994081.06"/>
    <n v="61890"/>
    <n v="11110"/>
    <n v="1067081.06"/>
    <x v="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D7" firstHeaderRow="0" firstDataRow="1" firstDataCol="1"/>
  <pivotFields count="31">
    <pivotField showAll="0"/>
    <pivotField showAll="0"/>
    <pivotField axis="axisRow" showAll="0">
      <items count="4">
        <item x="2"/>
        <item x="1"/>
        <item x="0"/>
        <item t="default"/>
      </items>
    </pivotField>
    <pivotField showAll="0"/>
    <pivotField showAll="0"/>
    <pivotField showAll="0"/>
    <pivotField numFmtId="6"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8" showAll="0"/>
    <pivotField numFmtId="164" showAll="0"/>
    <pivotField numFmtId="164" showAll="0"/>
    <pivotField numFmtId="164" showAll="0"/>
    <pivotField dataField="1" numFmtId="164" showAll="0"/>
    <pivotField dataField="1" numFmtId="164"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3">
    <i>
      <x/>
    </i>
    <i i="1">
      <x v="1"/>
    </i>
    <i i="2">
      <x v="2"/>
    </i>
  </colItems>
  <dataFields count="3">
    <dataField name="Sum of Profit" fld="27" baseField="0" baseItem="0"/>
    <dataField name="Sum of Sales" fld="26" baseField="0" baseItem="0"/>
    <dataField name="Sum of Profit Margin" fld="28" baseField="0" baseItem="0" numFmtId="10"/>
  </dataFields>
  <formats count="2">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4">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2"/>
          </reference>
        </references>
      </pivotArea>
    </chartFormat>
    <chartFormat chart="11" format="7">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3:B10" firstHeaderRow="1" firstDataRow="1" firstDataCol="1"/>
  <pivotFields count="31">
    <pivotField showAll="0"/>
    <pivotField showAll="0"/>
    <pivotField showAll="0"/>
    <pivotField showAll="0"/>
    <pivotField showAll="0"/>
    <pivotField axis="axisRow" showAll="0">
      <items count="7">
        <item x="3"/>
        <item x="1"/>
        <item x="0"/>
        <item x="4"/>
        <item x="5"/>
        <item x="2"/>
        <item t="default"/>
      </items>
    </pivotField>
    <pivotField numFmtId="6"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8"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Items count="1">
    <i/>
  </colItems>
  <dataFields count="1">
    <dataField name="Sum of Total Expenses" fld="22" baseField="0" baseItem="0"/>
  </dataField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4" firstHeaderRow="1" firstDataRow="1" firstDataCol="1"/>
  <pivotFields count="31">
    <pivotField showAll="0"/>
    <pivotField showAll="0"/>
    <pivotField showAll="0">
      <items count="4">
        <item x="2"/>
        <item x="1"/>
        <item x="0"/>
        <item t="default"/>
      </items>
    </pivotField>
    <pivotField showAll="0"/>
    <pivotField axis="axisRow" showAll="0">
      <items count="3">
        <item x="1"/>
        <item x="0"/>
        <item t="default"/>
      </items>
    </pivotField>
    <pivotField showAll="0"/>
    <pivotField numFmtId="6"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8" showAll="0"/>
    <pivotField numFmtId="164" showAll="0"/>
    <pivotField numFmtId="164" showAll="0"/>
    <pivotField numFmtId="164" showAll="0"/>
    <pivotField dataField="1" numFmtId="164" showAll="0"/>
    <pivotField numFmtId="164"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Sum of Sales" fld="26"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6" firstHeaderRow="1" firstDataRow="1" firstDataCol="1"/>
  <pivotFields count="31">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6"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8" showAll="0"/>
    <pivotField numFmtId="164" showAll="0"/>
    <pivotField numFmtId="164" showAll="0"/>
    <pivotField numFmtId="164" showAll="0"/>
    <pivotField numFmtId="164" showAll="0"/>
    <pivotField dataField="1" numFmtId="164"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Profit" fld="2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C7" firstHeaderRow="0" firstDataRow="1" firstDataCol="1"/>
  <pivotFields count="3">
    <pivotField axis="axisRow" allDrilled="1" showAll="0" dataSourceSort="1" defaultAttributeDrillState="1">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Basic Freight" fld="1" baseField="0" baseItem="0"/>
    <dataField name="Sum of Final Amount" fld="2"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 chain!$A$1:$AC$62">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I10" firstHeaderRow="0" firstDataRow="1" firstDataCol="1"/>
  <pivotFields count="31">
    <pivotField showAll="0"/>
    <pivotField showAll="0"/>
    <pivotField showAll="0"/>
    <pivotField showAll="0"/>
    <pivotField showAll="0"/>
    <pivotField axis="axisRow" showAll="0">
      <items count="7">
        <item x="3"/>
        <item x="1"/>
        <item x="0"/>
        <item x="4"/>
        <item x="5"/>
        <item x="2"/>
        <item t="default"/>
      </items>
    </pivotField>
    <pivotField numFmtId="6" showAll="0"/>
    <pivotField dataField="1" showAll="0"/>
    <pivotField numFmtId="164" showAll="0"/>
    <pivotField dataField="1" numFmtId="164" showAll="0"/>
    <pivotField dataField="1" numFmtId="164" showAll="0"/>
    <pivotField numFmtId="164" showAll="0"/>
    <pivotField numFmtId="164" showAll="0"/>
    <pivotField numFmtId="164" showAll="0"/>
    <pivotField dataField="1" numFmtId="164" showAll="0"/>
    <pivotField numFmtId="164" showAll="0"/>
    <pivotField numFmtId="164" showAll="0"/>
    <pivotField dataField="1" numFmtId="164" showAll="0"/>
    <pivotField numFmtId="164" showAll="0"/>
    <pivotField dataField="1" numFmtId="164" showAll="0"/>
    <pivotField numFmtId="164" showAll="0"/>
    <pivotField dataField="1" numFmtId="164" showAll="0"/>
    <pivotField numFmtId="8"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 dataField="1" dragToRow="0" dragToCol="0" dragToPage="0" showAll="0" defaultSubtotal="0"/>
  </pivotFields>
  <rowFields count="1">
    <field x="5"/>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Count of Truck" fld="7" subtotal="count" baseField="0" baseItem="0"/>
    <dataField name="Sum of Costs Driver Paid" fld="21" baseField="0" baseItem="0"/>
    <dataField name="Sum of Miles" fld="17" baseField="0" baseItem="0"/>
    <dataField name="Sum of Extra Stops" fld="19" baseField="0" baseItem="0"/>
    <dataField name="Sum of Tolls" fld="14" baseField="0" baseItem="0"/>
    <dataField name="Sum of Diesel Exhaust Fluid" fld="10" baseField="0" baseItem="0"/>
    <dataField name="Sum of Fuel" fld="9" baseField="0" baseItem="0"/>
    <dataField name="Sum of Grand Total" fld="30" baseField="0" baseItem="0"/>
  </dataFields>
  <chartFormats count="56">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5" count="1" selected="0">
            <x v="0"/>
          </reference>
        </references>
      </pivotArea>
    </chartFormat>
    <chartFormat chart="1" format="16">
      <pivotArea type="data" outline="0" fieldPosition="0">
        <references count="2">
          <reference field="4294967294" count="1" selected="0">
            <x v="0"/>
          </reference>
          <reference field="5" count="1" selected="0">
            <x v="1"/>
          </reference>
        </references>
      </pivotArea>
    </chartFormat>
    <chartFormat chart="1" format="17">
      <pivotArea type="data" outline="0" fieldPosition="0">
        <references count="2">
          <reference field="4294967294" count="1" selected="0">
            <x v="0"/>
          </reference>
          <reference field="5" count="1" selected="0">
            <x v="2"/>
          </reference>
        </references>
      </pivotArea>
    </chartFormat>
    <chartFormat chart="1" format="18">
      <pivotArea type="data" outline="0" fieldPosition="0">
        <references count="2">
          <reference field="4294967294" count="1" selected="0">
            <x v="0"/>
          </reference>
          <reference field="5" count="1" selected="0">
            <x v="3"/>
          </reference>
        </references>
      </pivotArea>
    </chartFormat>
    <chartFormat chart="1" format="19">
      <pivotArea type="data" outline="0" fieldPosition="0">
        <references count="2">
          <reference field="4294967294" count="1" selected="0">
            <x v="0"/>
          </reference>
          <reference field="5" count="1" selected="0">
            <x v="4"/>
          </reference>
        </references>
      </pivotArea>
    </chartFormat>
    <chartFormat chart="1" format="20">
      <pivotArea type="data" outline="0" fieldPosition="0">
        <references count="2">
          <reference field="4294967294" count="1" selected="0">
            <x v="0"/>
          </reference>
          <reference field="5" count="1" selected="0">
            <x v="5"/>
          </reference>
        </references>
      </pivotArea>
    </chartFormat>
    <chartFormat chart="1" format="21" series="1">
      <pivotArea type="data" outline="0" fieldPosition="0">
        <references count="1">
          <reference field="4294967294" count="1" selected="0">
            <x v="1"/>
          </reference>
        </references>
      </pivotArea>
    </chartFormat>
    <chartFormat chart="1" format="22">
      <pivotArea type="data" outline="0" fieldPosition="0">
        <references count="2">
          <reference field="4294967294" count="1" selected="0">
            <x v="1"/>
          </reference>
          <reference field="5" count="1" selected="0">
            <x v="0"/>
          </reference>
        </references>
      </pivotArea>
    </chartFormat>
    <chartFormat chart="1" format="23">
      <pivotArea type="data" outline="0" fieldPosition="0">
        <references count="2">
          <reference field="4294967294" count="1" selected="0">
            <x v="1"/>
          </reference>
          <reference field="5" count="1" selected="0">
            <x v="1"/>
          </reference>
        </references>
      </pivotArea>
    </chartFormat>
    <chartFormat chart="1" format="24">
      <pivotArea type="data" outline="0" fieldPosition="0">
        <references count="2">
          <reference field="4294967294" count="1" selected="0">
            <x v="1"/>
          </reference>
          <reference field="5" count="1" selected="0">
            <x v="2"/>
          </reference>
        </references>
      </pivotArea>
    </chartFormat>
    <chartFormat chart="1" format="25">
      <pivotArea type="data" outline="0" fieldPosition="0">
        <references count="2">
          <reference field="4294967294" count="1" selected="0">
            <x v="1"/>
          </reference>
          <reference field="5" count="1" selected="0">
            <x v="3"/>
          </reference>
        </references>
      </pivotArea>
    </chartFormat>
    <chartFormat chart="1" format="26">
      <pivotArea type="data" outline="0" fieldPosition="0">
        <references count="2">
          <reference field="4294967294" count="1" selected="0">
            <x v="1"/>
          </reference>
          <reference field="5" count="1" selected="0">
            <x v="4"/>
          </reference>
        </references>
      </pivotArea>
    </chartFormat>
    <chartFormat chart="1" format="27">
      <pivotArea type="data" outline="0" fieldPosition="0">
        <references count="2">
          <reference field="4294967294" count="1" selected="0">
            <x v="1"/>
          </reference>
          <reference field="5" count="1" selected="0">
            <x v="5"/>
          </reference>
        </references>
      </pivotArea>
    </chartFormat>
    <chartFormat chart="1" format="28" series="1">
      <pivotArea type="data" outline="0" fieldPosition="0">
        <references count="1">
          <reference field="4294967294" count="1" selected="0">
            <x v="2"/>
          </reference>
        </references>
      </pivotArea>
    </chartFormat>
    <chartFormat chart="1" format="29">
      <pivotArea type="data" outline="0" fieldPosition="0">
        <references count="2">
          <reference field="4294967294" count="1" selected="0">
            <x v="2"/>
          </reference>
          <reference field="5" count="1" selected="0">
            <x v="0"/>
          </reference>
        </references>
      </pivotArea>
    </chartFormat>
    <chartFormat chart="1" format="30">
      <pivotArea type="data" outline="0" fieldPosition="0">
        <references count="2">
          <reference field="4294967294" count="1" selected="0">
            <x v="2"/>
          </reference>
          <reference field="5" count="1" selected="0">
            <x v="1"/>
          </reference>
        </references>
      </pivotArea>
    </chartFormat>
    <chartFormat chart="1" format="31">
      <pivotArea type="data" outline="0" fieldPosition="0">
        <references count="2">
          <reference field="4294967294" count="1" selected="0">
            <x v="2"/>
          </reference>
          <reference field="5" count="1" selected="0">
            <x v="2"/>
          </reference>
        </references>
      </pivotArea>
    </chartFormat>
    <chartFormat chart="1" format="32">
      <pivotArea type="data" outline="0" fieldPosition="0">
        <references count="2">
          <reference field="4294967294" count="1" selected="0">
            <x v="2"/>
          </reference>
          <reference field="5" count="1" selected="0">
            <x v="3"/>
          </reference>
        </references>
      </pivotArea>
    </chartFormat>
    <chartFormat chart="1" format="33">
      <pivotArea type="data" outline="0" fieldPosition="0">
        <references count="2">
          <reference field="4294967294" count="1" selected="0">
            <x v="2"/>
          </reference>
          <reference field="5" count="1" selected="0">
            <x v="4"/>
          </reference>
        </references>
      </pivotArea>
    </chartFormat>
    <chartFormat chart="1" format="34">
      <pivotArea type="data" outline="0" fieldPosition="0">
        <references count="2">
          <reference field="4294967294" count="1" selected="0">
            <x v="2"/>
          </reference>
          <reference field="5" count="1" selected="0">
            <x v="5"/>
          </reference>
        </references>
      </pivotArea>
    </chartFormat>
    <chartFormat chart="1" format="35" series="1">
      <pivotArea type="data" outline="0" fieldPosition="0">
        <references count="1">
          <reference field="4294967294" count="1" selected="0">
            <x v="3"/>
          </reference>
        </references>
      </pivotArea>
    </chartFormat>
    <chartFormat chart="1" format="36">
      <pivotArea type="data" outline="0" fieldPosition="0">
        <references count="2">
          <reference field="4294967294" count="1" selected="0">
            <x v="3"/>
          </reference>
          <reference field="5" count="1" selected="0">
            <x v="0"/>
          </reference>
        </references>
      </pivotArea>
    </chartFormat>
    <chartFormat chart="1" format="37">
      <pivotArea type="data" outline="0" fieldPosition="0">
        <references count="2">
          <reference field="4294967294" count="1" selected="0">
            <x v="3"/>
          </reference>
          <reference field="5" count="1" selected="0">
            <x v="1"/>
          </reference>
        </references>
      </pivotArea>
    </chartFormat>
    <chartFormat chart="1" format="38">
      <pivotArea type="data" outline="0" fieldPosition="0">
        <references count="2">
          <reference field="4294967294" count="1" selected="0">
            <x v="3"/>
          </reference>
          <reference field="5" count="1" selected="0">
            <x v="2"/>
          </reference>
        </references>
      </pivotArea>
    </chartFormat>
    <chartFormat chart="1" format="39">
      <pivotArea type="data" outline="0" fieldPosition="0">
        <references count="2">
          <reference field="4294967294" count="1" selected="0">
            <x v="3"/>
          </reference>
          <reference field="5" count="1" selected="0">
            <x v="3"/>
          </reference>
        </references>
      </pivotArea>
    </chartFormat>
    <chartFormat chart="1" format="40">
      <pivotArea type="data" outline="0" fieldPosition="0">
        <references count="2">
          <reference field="4294967294" count="1" selected="0">
            <x v="3"/>
          </reference>
          <reference field="5" count="1" selected="0">
            <x v="4"/>
          </reference>
        </references>
      </pivotArea>
    </chartFormat>
    <chartFormat chart="1" format="41">
      <pivotArea type="data" outline="0" fieldPosition="0">
        <references count="2">
          <reference field="4294967294" count="1" selected="0">
            <x v="3"/>
          </reference>
          <reference field="5" count="1" selected="0">
            <x v="5"/>
          </reference>
        </references>
      </pivotArea>
    </chartFormat>
    <chartFormat chart="1" format="42" series="1">
      <pivotArea type="data" outline="0" fieldPosition="0">
        <references count="1">
          <reference field="4294967294" count="1" selected="0">
            <x v="4"/>
          </reference>
        </references>
      </pivotArea>
    </chartFormat>
    <chartFormat chart="1" format="43">
      <pivotArea type="data" outline="0" fieldPosition="0">
        <references count="2">
          <reference field="4294967294" count="1" selected="0">
            <x v="4"/>
          </reference>
          <reference field="5" count="1" selected="0">
            <x v="0"/>
          </reference>
        </references>
      </pivotArea>
    </chartFormat>
    <chartFormat chart="1" format="44">
      <pivotArea type="data" outline="0" fieldPosition="0">
        <references count="2">
          <reference field="4294967294" count="1" selected="0">
            <x v="4"/>
          </reference>
          <reference field="5" count="1" selected="0">
            <x v="1"/>
          </reference>
        </references>
      </pivotArea>
    </chartFormat>
    <chartFormat chart="1" format="45">
      <pivotArea type="data" outline="0" fieldPosition="0">
        <references count="2">
          <reference field="4294967294" count="1" selected="0">
            <x v="4"/>
          </reference>
          <reference field="5" count="1" selected="0">
            <x v="2"/>
          </reference>
        </references>
      </pivotArea>
    </chartFormat>
    <chartFormat chart="1" format="46">
      <pivotArea type="data" outline="0" fieldPosition="0">
        <references count="2">
          <reference field="4294967294" count="1" selected="0">
            <x v="4"/>
          </reference>
          <reference field="5" count="1" selected="0">
            <x v="3"/>
          </reference>
        </references>
      </pivotArea>
    </chartFormat>
    <chartFormat chart="1" format="47">
      <pivotArea type="data" outline="0" fieldPosition="0">
        <references count="2">
          <reference field="4294967294" count="1" selected="0">
            <x v="4"/>
          </reference>
          <reference field="5" count="1" selected="0">
            <x v="4"/>
          </reference>
        </references>
      </pivotArea>
    </chartFormat>
    <chartFormat chart="1" format="48">
      <pivotArea type="data" outline="0" fieldPosition="0">
        <references count="2">
          <reference field="4294967294" count="1" selected="0">
            <x v="4"/>
          </reference>
          <reference field="5" count="1" selected="0">
            <x v="5"/>
          </reference>
        </references>
      </pivotArea>
    </chartFormat>
    <chartFormat chart="1" format="49" series="1">
      <pivotArea type="data" outline="0" fieldPosition="0">
        <references count="1">
          <reference field="4294967294" count="1" selected="0">
            <x v="5"/>
          </reference>
        </references>
      </pivotArea>
    </chartFormat>
    <chartFormat chart="1" format="50">
      <pivotArea type="data" outline="0" fieldPosition="0">
        <references count="2">
          <reference field="4294967294" count="1" selected="0">
            <x v="5"/>
          </reference>
          <reference field="5" count="1" selected="0">
            <x v="0"/>
          </reference>
        </references>
      </pivotArea>
    </chartFormat>
    <chartFormat chart="1" format="51">
      <pivotArea type="data" outline="0" fieldPosition="0">
        <references count="2">
          <reference field="4294967294" count="1" selected="0">
            <x v="5"/>
          </reference>
          <reference field="5" count="1" selected="0">
            <x v="1"/>
          </reference>
        </references>
      </pivotArea>
    </chartFormat>
    <chartFormat chart="1" format="52">
      <pivotArea type="data" outline="0" fieldPosition="0">
        <references count="2">
          <reference field="4294967294" count="1" selected="0">
            <x v="5"/>
          </reference>
          <reference field="5" count="1" selected="0">
            <x v="2"/>
          </reference>
        </references>
      </pivotArea>
    </chartFormat>
    <chartFormat chart="1" format="53">
      <pivotArea type="data" outline="0" fieldPosition="0">
        <references count="2">
          <reference field="4294967294" count="1" selected="0">
            <x v="5"/>
          </reference>
          <reference field="5" count="1" selected="0">
            <x v="3"/>
          </reference>
        </references>
      </pivotArea>
    </chartFormat>
    <chartFormat chart="1" format="54">
      <pivotArea type="data" outline="0" fieldPosition="0">
        <references count="2">
          <reference field="4294967294" count="1" selected="0">
            <x v="5"/>
          </reference>
          <reference field="5" count="1" selected="0">
            <x v="4"/>
          </reference>
        </references>
      </pivotArea>
    </chartFormat>
    <chartFormat chart="1" format="55">
      <pivotArea type="data" outline="0" fieldPosition="0">
        <references count="2">
          <reference field="4294967294" count="1" selected="0">
            <x v="5"/>
          </reference>
          <reference field="5" count="1" selected="0">
            <x v="5"/>
          </reference>
        </references>
      </pivotArea>
    </chartFormat>
    <chartFormat chart="1" format="56" series="1">
      <pivotArea type="data" outline="0" fieldPosition="0">
        <references count="1">
          <reference field="4294967294" count="1" selected="0">
            <x v="6"/>
          </reference>
        </references>
      </pivotArea>
    </chartFormat>
    <chartFormat chart="1" format="57">
      <pivotArea type="data" outline="0" fieldPosition="0">
        <references count="2">
          <reference field="4294967294" count="1" selected="0">
            <x v="6"/>
          </reference>
          <reference field="5" count="1" selected="0">
            <x v="0"/>
          </reference>
        </references>
      </pivotArea>
    </chartFormat>
    <chartFormat chart="1" format="58">
      <pivotArea type="data" outline="0" fieldPosition="0">
        <references count="2">
          <reference field="4294967294" count="1" selected="0">
            <x v="6"/>
          </reference>
          <reference field="5" count="1" selected="0">
            <x v="1"/>
          </reference>
        </references>
      </pivotArea>
    </chartFormat>
    <chartFormat chart="1" format="59">
      <pivotArea type="data" outline="0" fieldPosition="0">
        <references count="2">
          <reference field="4294967294" count="1" selected="0">
            <x v="6"/>
          </reference>
          <reference field="5" count="1" selected="0">
            <x v="2"/>
          </reference>
        </references>
      </pivotArea>
    </chartFormat>
    <chartFormat chart="1" format="60">
      <pivotArea type="data" outline="0" fieldPosition="0">
        <references count="2">
          <reference field="4294967294" count="1" selected="0">
            <x v="6"/>
          </reference>
          <reference field="5" count="1" selected="0">
            <x v="3"/>
          </reference>
        </references>
      </pivotArea>
    </chartFormat>
    <chartFormat chart="1" format="61">
      <pivotArea type="data" outline="0" fieldPosition="0">
        <references count="2">
          <reference field="4294967294" count="1" selected="0">
            <x v="6"/>
          </reference>
          <reference field="5" count="1" selected="0">
            <x v="4"/>
          </reference>
        </references>
      </pivotArea>
    </chartFormat>
    <chartFormat chart="1" format="62">
      <pivotArea type="data" outline="0" fieldPosition="0">
        <references count="2">
          <reference field="4294967294" count="1" selected="0">
            <x v="6"/>
          </reference>
          <reference field="5" count="1" selected="0">
            <x v="5"/>
          </reference>
        </references>
      </pivotArea>
    </chartFormat>
    <chartFormat chart="1" format="63" series="1">
      <pivotArea type="data" outline="0" fieldPosition="0">
        <references count="1">
          <reference field="4294967294" count="1" selected="0">
            <x v="7"/>
          </reference>
        </references>
      </pivotArea>
    </chartFormat>
    <chartFormat chart="1" format="64">
      <pivotArea type="data" outline="0" fieldPosition="0">
        <references count="2">
          <reference field="4294967294" count="1" selected="0">
            <x v="7"/>
          </reference>
          <reference field="5" count="1" selected="0">
            <x v="0"/>
          </reference>
        </references>
      </pivotArea>
    </chartFormat>
    <chartFormat chart="1" format="65">
      <pivotArea type="data" outline="0" fieldPosition="0">
        <references count="2">
          <reference field="4294967294" count="1" selected="0">
            <x v="7"/>
          </reference>
          <reference field="5" count="1" selected="0">
            <x v="1"/>
          </reference>
        </references>
      </pivotArea>
    </chartFormat>
    <chartFormat chart="1" format="66">
      <pivotArea type="data" outline="0" fieldPosition="0">
        <references count="2">
          <reference field="4294967294" count="1" selected="0">
            <x v="7"/>
          </reference>
          <reference field="5" count="1" selected="0">
            <x v="2"/>
          </reference>
        </references>
      </pivotArea>
    </chartFormat>
    <chartFormat chart="1" format="67">
      <pivotArea type="data" outline="0" fieldPosition="0">
        <references count="2">
          <reference field="4294967294" count="1" selected="0">
            <x v="7"/>
          </reference>
          <reference field="5" count="1" selected="0">
            <x v="3"/>
          </reference>
        </references>
      </pivotArea>
    </chartFormat>
    <chartFormat chart="1" format="68">
      <pivotArea type="data" outline="0" fieldPosition="0">
        <references count="2">
          <reference field="4294967294" count="1" selected="0">
            <x v="7"/>
          </reference>
          <reference field="5" count="1" selected="0">
            <x v="4"/>
          </reference>
        </references>
      </pivotArea>
    </chartFormat>
    <chartFormat chart="1" format="69">
      <pivotArea type="data" outline="0" fieldPosition="0">
        <references count="2">
          <reference field="4294967294" count="1" selected="0">
            <x v="7"/>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tination" sourceName="Destination">
  <pivotTables>
    <pivotTable tabId="8" name="PivotTable1"/>
  </pivotTables>
  <data>
    <tabular pivotCacheId="1">
      <items count="6">
        <i x="3" s="1"/>
        <i x="1" s="1"/>
        <i x="0" s="1"/>
        <i x="4"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1"/>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1" sourceName="[Range].[Product]">
  <pivotTables>
    <pivotTable tabId="20" name="PivotTable2"/>
  </pivotTables>
  <data>
    <olap pivotCacheId="2">
      <levels count="2">
        <level uniqueName="[Range].[Product].[(All)]" sourceCaption="(All)" count="0"/>
        <level uniqueName="[Range].[Product].[Product]" sourceCaption="Product" count="3">
          <ranges>
            <range startItem="0">
              <i n="[Range].[Product].&amp;[Iron]" c="Iron"/>
              <i n="[Range].[Product].&amp;[Sand]" c="Sand"/>
              <i n="[Range].[Product].&amp;[Wood]" c="Wood"/>
            </range>
          </ranges>
        </level>
      </levels>
      <selections count="1">
        <selection n="[Range].[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12" name="PivotTable4"/>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5"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tal Expenses" cache="Slicer_Destination" caption="Total Expenses" style="SlicerStyleOther2" rowHeight="241300"/>
  <slicer name="Month 1" cache="Slicer_Month" caption="Profit Trend" style="SlicerStyleOther2" rowHeight="241300"/>
  <slicer name="Product 2" cache="Slicer_Product1" caption="Freight and Final Amount" level="1" style="SlicerStyleOther2" rowHeight="241300"/>
  <slicer name="Product 4" cache="Slicer_Product2" caption="Profit Margin" style="SlicerStyleOther2" rowHeight="241300"/>
  <slicer name="Customer Type 1" cache="Slicer_Customer_Type" caption="Customer Type" style="SlicerStyleOther2" rowHeight="241300"/>
</slicers>
</file>

<file path=xl/tables/table1.xml><?xml version="1.0" encoding="utf-8"?>
<table xmlns="http://schemas.openxmlformats.org/spreadsheetml/2006/main" id="1" name="Table1" displayName="Table1" ref="A1:AC62" totalsRowShown="0" headerRowDxfId="32" dataDxfId="31">
  <autoFilter ref="A1:AC62"/>
  <tableColumns count="29">
    <tableColumn id="1" name="Month" dataDxfId="30"/>
    <tableColumn id="2" name="Day" dataDxfId="29"/>
    <tableColumn id="3" name="Product" dataDxfId="28"/>
    <tableColumn id="4" name="Tonnage" dataDxfId="27"/>
    <tableColumn id="5" name="Customer Type" dataDxfId="26"/>
    <tableColumn id="6" name="Destination" dataDxfId="25"/>
    <tableColumn id="7" name="Rate" dataDxfId="24"/>
    <tableColumn id="8" name="Truck" dataDxfId="23"/>
    <tableColumn id="9" name="Insurance" dataDxfId="22">
      <calculatedColumnFormula>IF(F:F="Mumbai",1050,IF(F:F="Gujarat",980,IF(F:F="West Bengal",3095,IF(F:F="Goa",995,IF(F:F="Rajasthan",1605,IF(F:F="Telangana",1400))))))</calculatedColumnFormula>
    </tableColumn>
    <tableColumn id="10" name="Fuel" dataDxfId="21">
      <calculatedColumnFormula>IF(F:F="Mumbai",90.06,IF(F:F="Gujarat",90.18,IF(F:F="West Bengal",92.03,IF(F:F="Goa",88.97,IF(F:F="Rajasthan",90.76,IF(F:F="Telangana",95.67))))))</calculatedColumnFormula>
    </tableColumn>
    <tableColumn id="11" name="Diesel Exhaust Fluid" dataDxfId="20"/>
    <tableColumn id="12" name="Advance" dataDxfId="19"/>
    <tableColumn id="13" name="Warehouse" dataDxfId="18">
      <calculatedColumnFormula>IF(F:F="Mumbai",300000,IF(F:F="Gujarat",240090,IF(F:F="West Bengal",190905,IF(F:F="Goa",500005,IF(F:F="Rajasthan",760500,IF(F:F="Telangana",250000))))))</calculatedColumnFormula>
    </tableColumn>
    <tableColumn id="14" name="Repairs" dataDxfId="17">
      <calculatedColumnFormula>IF(F:F="Mumbai",13000,IF(F:F="Gujarat",9000,IF(F:F="West Bengal",7900,IF(F:F="Goa",8900,IF(F:F="Rajasthan",12000,IF(F:F="Telangana",10000))))))</calculatedColumnFormula>
    </tableColumn>
    <tableColumn id="15" name="Tolls" dataDxfId="16">
      <calculatedColumnFormula>IF(F:F="Mumbai",750,IF(F:F="Gujarat",360,IF(F:F="West Bengal",415,IF(F:F="Goa",465,IF(F:F="Rajasthan",265,IF(F:F="Telangana",410))))))</calculatedColumnFormula>
    </tableColumn>
    <tableColumn id="16" name="Fundings" dataDxfId="15">
      <calculatedColumnFormula>IF(F:F="Mumbai",600,IF(F:F="Gujarat",500,IF(F:F="West Bengal",1005,IF(F:F="Goa",405,IF(F:F="Rajasthan",509,IF(F:F="Telangana",700))))))</calculatedColumnFormula>
    </tableColumn>
    <tableColumn id="17" name="Odometer" dataDxfId="14">
      <calculatedColumnFormula>IF(F:F="Mumbai",25000,IF(F:F="Gujarat",36000,IF(F:F="West Bengal",30005,IF(F:F="Goa",40000,IF(F:F="Rajasthan",20000,IF(F:F="Telangana",30000))))))</calculatedColumnFormula>
    </tableColumn>
    <tableColumn id="18" name="Miles" dataDxfId="13">
      <calculatedColumnFormula>IF(F:F="Mumbai",600,IF(F:F="Gujarat",500,IF(F:F="West Bengal",405,IF(F:F="Goa",500,IF(F:F="Rajasthan",650,IF(F:F="Telangana",300))))))</calculatedColumnFormula>
    </tableColumn>
    <tableColumn id="19" name="Rate Per Miles" dataDxfId="12">
      <calculatedColumnFormula>IF(F:F="Mumbai",40000,IF(F:F="Gujarat",28000,IF(F:F="West Bengal",36000,IF(F:F="Goa",24090,IF(F:F="Rajasthan",25090,IF(F:F="Telangana",19000))))))</calculatedColumnFormula>
    </tableColumn>
    <tableColumn id="20" name="Extra Stops" dataDxfId="11"/>
    <tableColumn id="21" name="Extra Pay" dataDxfId="10">
      <calculatedColumnFormula>IF(F:F="Mumbai",1080,IF(F:F="Gujarat",1500,IF(F:F="West Bengal",1000,IF(F:F="Goa",1400,IF(F:F="Rajasthan",1300,IF(F:F="Telangana",1300))))))</calculatedColumnFormula>
    </tableColumn>
    <tableColumn id="22" name="Costs Driver Paid" dataDxfId="9">
      <calculatedColumnFormula>IF(F:F="Mumbai",3000,IF(F:F="Gujarat",3600,IF(F:F="West Bengal",1095,IF(F:F="Goa",2500,IF(F:F="Rajasthan",2800,IF(F:F="Telangana",3500))))))</calculatedColumnFormula>
    </tableColumn>
    <tableColumn id="23" name="Total Expenses" dataDxfId="8">
      <calculatedColumnFormula>SUM(G2+I2+J2+K2+L2+M2+N2+O2+P2+Q2+R2+S2+T2+U2+V2)</calculatedColumnFormula>
    </tableColumn>
    <tableColumn id="24" name="First condition type" dataDxfId="7">
      <calculatedColumnFormula>IF(F:F="Mumbai",61890,IF(F:F="Gujarat",76000,IF(F:F="West Bengal",97080,IF(F:F="Goa",56980,IF(F:F="Rajasthan",47990,IF(F:F="Telangana",89790))))))</calculatedColumnFormula>
    </tableColumn>
    <tableColumn id="25" name="Shipment cost sub-items" dataDxfId="6">
      <calculatedColumnFormula>IF(F:F="Mumbai",11110,IF(F:F="Gujarat",16090,IF(F:F="West Bengal",16890,IF(F:F="Goa",15900,IF(F:F="Rajasthan",12350,IF(F:F="Telangana",13000))))))</calculatedColumnFormula>
    </tableColumn>
    <tableColumn id="26" name="Basic Freight" dataDxfId="5">
      <calculatedColumnFormula>IF(F:F="Mumbai",111703,IF(F:F="Gujarat",69000,IF(F:F="West Bengal",86080,IF(F:F="Goa",98980,IF(F:F="Rajasthan",92970,IF(F:F="Telangana",786590))))))</calculatedColumnFormula>
    </tableColumn>
    <tableColumn id="27" name="Final Amount" dataDxfId="4">
      <calculatedColumnFormula>SUM(W2+X2+Y2+Z2)</calculatedColumnFormula>
    </tableColumn>
    <tableColumn id="28" name="Sales" dataDxfId="3">
      <calculatedColumnFormula>IF(F:F="Mumbai",2908090,IF(F:F="Gujarat",2500090,IF(F:F="West Bengal",2700890,IF(F:F="Goa",1900909,IF(F:F="Rajasthan",3789000,IF(F:F="Telangana",4790780))))))</calculatedColumnFormula>
    </tableColumn>
    <tableColumn id="29" name="Profit" dataDxfId="2">
      <calculatedColumnFormula>AB2-AA2</calculatedColumnFormula>
    </tableColumn>
  </tableColumns>
  <tableStyleInfo name="Table Style 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AI22" sqref="AI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
  <sheetViews>
    <sheetView topLeftCell="V1" zoomScaleNormal="100" workbookViewId="0">
      <selection activeCell="Z6" sqref="Z6"/>
    </sheetView>
  </sheetViews>
  <sheetFormatPr defaultRowHeight="15" x14ac:dyDescent="0.25"/>
  <cols>
    <col min="1" max="1" width="17.85546875" customWidth="1"/>
    <col min="2" max="2" width="10.28515625" bestFit="1" customWidth="1"/>
    <col min="3" max="3" width="15.28515625" bestFit="1" customWidth="1"/>
    <col min="4" max="4" width="15.42578125" bestFit="1" customWidth="1"/>
    <col min="5" max="5" width="24.140625" bestFit="1" customWidth="1"/>
    <col min="6" max="6" width="19.28515625" bestFit="1" customWidth="1"/>
    <col min="7" max="7" width="13.42578125" bestFit="1" customWidth="1"/>
    <col min="8" max="8" width="31.85546875" customWidth="1"/>
    <col min="9" max="9" width="16.85546875" bestFit="1" customWidth="1"/>
    <col min="10" max="10" width="10.7109375" bestFit="1" customWidth="1"/>
    <col min="11" max="11" width="29" bestFit="1" customWidth="1"/>
    <col min="12" max="12" width="15.5703125" bestFit="1" customWidth="1"/>
    <col min="13" max="13" width="19" bestFit="1" customWidth="1"/>
    <col min="14" max="14" width="14.42578125" bestFit="1" customWidth="1"/>
    <col min="15" max="15" width="16.85546875" customWidth="1"/>
    <col min="16" max="16" width="16" bestFit="1" customWidth="1"/>
    <col min="17" max="17" width="17.5703125" bestFit="1" customWidth="1"/>
    <col min="18" max="18" width="12.28515625" bestFit="1" customWidth="1"/>
    <col min="19" max="19" width="22.85546875" bestFit="1" customWidth="1"/>
    <col min="20" max="20" width="18.7109375" bestFit="1" customWidth="1"/>
    <col min="21" max="21" width="16.28515625" bestFit="1" customWidth="1"/>
    <col min="22" max="22" width="25.42578125" bestFit="1" customWidth="1"/>
    <col min="23" max="23" width="23" bestFit="1" customWidth="1"/>
    <col min="24" max="24" width="28.42578125" bestFit="1" customWidth="1"/>
    <col min="25" max="25" width="34.5703125" bestFit="1" customWidth="1"/>
    <col min="26" max="26" width="28.85546875" customWidth="1"/>
    <col min="27" max="27" width="25" customWidth="1"/>
    <col min="28" max="28" width="20.140625" bestFit="1" customWidth="1"/>
    <col min="29" max="29" width="22.140625" customWidth="1"/>
  </cols>
  <sheetData>
    <row r="1" spans="1:29" ht="18" x14ac:dyDescent="0.25">
      <c r="A1" s="12" t="s">
        <v>0</v>
      </c>
      <c r="B1" s="12" t="s">
        <v>1</v>
      </c>
      <c r="C1" s="12" t="s">
        <v>65</v>
      </c>
      <c r="D1" s="12" t="s">
        <v>2</v>
      </c>
      <c r="E1" s="12" t="s">
        <v>3</v>
      </c>
      <c r="F1" s="12" t="s">
        <v>4</v>
      </c>
      <c r="G1" s="12" t="s">
        <v>5</v>
      </c>
      <c r="H1" s="12"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70</v>
      </c>
      <c r="AA1" s="12" t="s">
        <v>24</v>
      </c>
      <c r="AB1" s="12" t="s">
        <v>63</v>
      </c>
      <c r="AC1" s="12" t="s">
        <v>64</v>
      </c>
    </row>
    <row r="2" spans="1:29" ht="15.75" x14ac:dyDescent="0.25">
      <c r="A2" s="7" t="s">
        <v>74</v>
      </c>
      <c r="B2" s="7">
        <v>1</v>
      </c>
      <c r="C2" s="7" t="s">
        <v>26</v>
      </c>
      <c r="D2" s="7">
        <v>11</v>
      </c>
      <c r="E2" s="7" t="s">
        <v>27</v>
      </c>
      <c r="F2" s="7" t="s">
        <v>44</v>
      </c>
      <c r="G2" s="8">
        <v>550000</v>
      </c>
      <c r="H2" s="7" t="s">
        <v>50</v>
      </c>
      <c r="I2" s="9">
        <f>IF(F:F="Mumbai",1050,IF(F:F="Gujarat",980,IF(F:F="West Bengal",3095,IF(F:F="Goa",995,IF(F:F="Rajasthan",1605,IF(F:F="Telangana",1400))))))</f>
        <v>1050</v>
      </c>
      <c r="J2" s="9">
        <f>IF(F:F="Mumbai",90.06,IF(F:F="Gujarat",90.18,IF(F:F="West Bengal",92.03,IF(F:F="Goa",88.97,IF(F:F="Rajasthan",90.76,IF(F:F="Telangana",95.67))))))</f>
        <v>90.06</v>
      </c>
      <c r="K2" s="9">
        <v>65</v>
      </c>
      <c r="L2" s="9">
        <v>250</v>
      </c>
      <c r="M2" s="9">
        <f>IF(F:F="Mumbai",300000,IF(F:F="Gujarat",240090,IF(F:F="West Bengal",190905,IF(F:F="Goa",500005,IF(F:F="Rajasthan",760500,IF(F:F="Telangana",250000))))))</f>
        <v>300000</v>
      </c>
      <c r="N2" s="9">
        <f>IF(F:F="Mumbai",13000,IF(F:F="Gujarat",9000,IF(F:F="West Bengal",7900,IF(F:F="Goa",8900,IF(F:F="Rajasthan",12000,IF(F:F="Telangana",10000))))))</f>
        <v>13000</v>
      </c>
      <c r="O2" s="9">
        <f>IF(F:F="Mumbai",750,IF(F:F="Gujarat",360,IF(F:F="West Bengal",415,IF(F:F="Goa",465,IF(F:F="Rajasthan",265,IF(F:F="Telangana",410))))))</f>
        <v>750</v>
      </c>
      <c r="P2" s="9">
        <f>IF(F:F="Mumbai",600,IF(F:F="Gujarat",500,IF(F:F="West Bengal",1005,IF(F:F="Goa",405,IF(F:F="Rajasthan",509,IF(F:F="Telangana",700))))))</f>
        <v>600</v>
      </c>
      <c r="Q2" s="9">
        <f>IF(F:F="Mumbai",25000,IF(F:F="Gujarat",36000,IF(F:F="West Bengal",30005,IF(F:F="Goa",40000,IF(F:F="Rajasthan",20000,IF(F:F="Telangana",30000))))))</f>
        <v>25000</v>
      </c>
      <c r="R2" s="9">
        <f>IF(F:F="Mumbai",600,IF(F:F="Gujarat",500,IF(F:F="West Bengal",405,IF(F:F="Goa",500,IF(F:F="Rajasthan",650,IF(F:F="Telangana",300))))))</f>
        <v>600</v>
      </c>
      <c r="S2" s="9">
        <f>IF(F:F="Mumbai",40000,IF(F:F="Gujarat",28000,IF(F:F="West Bengal",36000,IF(F:F="Goa",24090,IF(F:F="Rajasthan",25090,IF(F:F="Telangana",19000))))))</f>
        <v>40000</v>
      </c>
      <c r="T2" s="9">
        <v>8596</v>
      </c>
      <c r="U2" s="9">
        <f>IF(F:F="Mumbai",1080,IF(F:F="Gujarat",1500,IF(F:F="West Bengal",1000,IF(F:F="Goa",1400,IF(F:F="Rajasthan",1300,IF(F:F="Telangana",1300))))))</f>
        <v>1080</v>
      </c>
      <c r="V2" s="9">
        <f>IF(F:F="Mumbai",3000,IF(F:F="Gujarat",3600,IF(F:F="West Bengal",1095,IF(F:F="Goa",2500,IF(F:F="Rajasthan",2800,IF(F:F="Telangana",3500))))))</f>
        <v>3000</v>
      </c>
      <c r="W2" s="10">
        <f>SUM(G2+I2+J2+K2+L2+M2+N2+O2+P2+Q2+R2+S2+T2+U2+V2)</f>
        <v>944081.06</v>
      </c>
      <c r="X2" s="9">
        <f>IF(F:F="Mumbai",61890,IF(F:F="Gujarat",76000,IF(F:F="West Bengal",97080,IF(F:F="Goa",56980,IF(F:F="Rajasthan",47990,IF(F:F="Telangana",89790))))))</f>
        <v>61890</v>
      </c>
      <c r="Y2" s="9">
        <f t="shared" ref="Y2:Y33" si="0">IF(F:F="Mumbai",11110,IF(F:F="Gujarat",16090,IF(F:F="West Bengal",16890,IF(F:F="Goa",15900,IF(F:F="Rajasthan",12350,IF(F:F="Telangana",13000))))))</f>
        <v>11110</v>
      </c>
      <c r="Z2" s="9">
        <f>IF(F:F="Mumbai",111703,IF(F:F="Gujarat",69000,IF(F:F="West Bengal",86080,IF(F:F="Goa",98980,IF(F:F="Rajasthan",92970,IF(F:F="Telangana",786590))))))</f>
        <v>111703</v>
      </c>
      <c r="AA2" s="9">
        <f>SUM(W2+X2+Y2+Z2)</f>
        <v>1128784.06</v>
      </c>
      <c r="AB2" s="11">
        <f>IF(F:F="Mumbai",1508090,IF(F:F="Gujarat",1600090,IF(F:F="West Bengal",2700890,IF(F:F="Goa",1900909,IF(F:F="Rajasthan",1889000,IF(F:F="Telangana",2790780))))))</f>
        <v>1508090</v>
      </c>
      <c r="AC2" s="11">
        <f>AB2-AA2</f>
        <v>379305.93999999994</v>
      </c>
    </row>
    <row r="3" spans="1:29" ht="15.75" x14ac:dyDescent="0.25">
      <c r="A3" s="7" t="s">
        <v>74</v>
      </c>
      <c r="B3" s="7">
        <v>3</v>
      </c>
      <c r="C3" s="7" t="s">
        <v>26</v>
      </c>
      <c r="D3" s="7">
        <v>21.3</v>
      </c>
      <c r="E3" s="7" t="s">
        <v>27</v>
      </c>
      <c r="F3" s="7" t="s">
        <v>45</v>
      </c>
      <c r="G3" s="8">
        <v>1065000</v>
      </c>
      <c r="H3" s="7" t="s">
        <v>51</v>
      </c>
      <c r="I3" s="9">
        <f t="shared" ref="I3:I62" si="1">IF(F:F="Mumbai",1050,IF(F:F="Gujarat",980,IF(F:F="West Bengal",3095,IF(F:F="Goa",995,IF(F:F="Rajasthan",1605,IF(F:F="Telangana",1400))))))</f>
        <v>980</v>
      </c>
      <c r="J3" s="9">
        <f t="shared" ref="J3:J62" si="2">IF(F:F="Mumbai",90.06,IF(F:F="Gujarat",90.18,IF(F:F="West Bengal",92.03,IF(F:F="Goa",88.97,IF(F:F="Rajasthan",90.76,IF(F:F="Telangana",95.67))))))</f>
        <v>90.18</v>
      </c>
      <c r="K3" s="9">
        <v>65</v>
      </c>
      <c r="L3" s="9">
        <v>250</v>
      </c>
      <c r="M3" s="9">
        <f t="shared" ref="M3:M62" si="3">IF(F:F="Mumbai",300000,IF(F:F="Gujarat",240090,IF(F:F="West Bengal",190905,IF(F:F="Goa",500005,IF(F:F="Rajasthan",760500,IF(F:F="Telangana",250000))))))</f>
        <v>240090</v>
      </c>
      <c r="N3" s="9">
        <f t="shared" ref="N3:N62" si="4">IF(F:F="Mumbai",13000,IF(F:F="Gujarat",9000,IF(F:F="West Bengal",7900,IF(F:F="Goa",8900,IF(F:F="Rajasthan",12000,IF(F:F="Telangana",10000))))))</f>
        <v>9000</v>
      </c>
      <c r="O3" s="9">
        <f t="shared" ref="O3:O62" si="5">IF(F:F="Mumbai",750,IF(F:F="Gujarat",360,IF(F:F="West Bengal",415,IF(F:F="Goa",465,IF(F:F="Rajasthan",265,IF(F:F="Telangana",410))))))</f>
        <v>360</v>
      </c>
      <c r="P3" s="9">
        <f t="shared" ref="P3:P62" si="6">IF(F:F="Mumbai",600,IF(F:F="Gujarat",500,IF(F:F="West Bengal",1005,IF(F:F="Goa",405,IF(F:F="Rajasthan",509,IF(F:F="Telangana",700))))))</f>
        <v>500</v>
      </c>
      <c r="Q3" s="9">
        <f t="shared" ref="Q3:Q62" si="7">IF(F:F="Mumbai",25000,IF(F:F="Gujarat",36000,IF(F:F="West Bengal",30005,IF(F:F="Goa",40000,IF(F:F="Rajasthan",20000,IF(F:F="Telangana",30000))))))</f>
        <v>36000</v>
      </c>
      <c r="R3" s="9">
        <f t="shared" ref="R3:R62" si="8">IF(F:F="Mumbai",600,IF(F:F="Gujarat",500,IF(F:F="West Bengal",405,IF(F:F="Goa",500,IF(F:F="Rajasthan",650,IF(F:F="Telangana",300))))))</f>
        <v>500</v>
      </c>
      <c r="S3" s="9">
        <f t="shared" ref="S3:S62" si="9">IF(F:F="Mumbai",40000,IF(F:F="Gujarat",28000,IF(F:F="West Bengal",36000,IF(F:F="Goa",24090,IF(F:F="Rajasthan",25090,IF(F:F="Telangana",19000))))))</f>
        <v>28000</v>
      </c>
      <c r="T3" s="9">
        <v>8596</v>
      </c>
      <c r="U3" s="9">
        <f t="shared" ref="U3:U62" si="10">IF(F:F="Mumbai",1080,IF(F:F="Gujarat",1500,IF(F:F="West Bengal",1000,IF(F:F="Goa",1400,IF(F:F="Rajasthan",1300,IF(F:F="Telangana",1300))))))</f>
        <v>1500</v>
      </c>
      <c r="V3" s="9">
        <f t="shared" ref="V3:V62" si="11">IF(F:F="Mumbai",3000,IF(F:F="Gujarat",3600,IF(F:F="West Bengal",1095,IF(F:F="Goa",2500,IF(F:F="Rajasthan",2800,IF(F:F="Telangana",3500))))))</f>
        <v>3600</v>
      </c>
      <c r="W3" s="10">
        <f t="shared" ref="W3:W62" si="12">SUM(G3+I3+J3+K3+L3+M3+N3+O3+P3+Q3+R3+S3+T3+U3+V3)</f>
        <v>1394531.18</v>
      </c>
      <c r="X3" s="9">
        <f t="shared" ref="X3:X6" si="13">IF(F:F="Mumbai",61890,IF(F:F="Gujarat",76000,IF(F:F="West Bengal",97080,IF(F:F="Goa",56980,IF(F:F="Rajasthan",47990,IF(F:F="Telangana",89790))))))</f>
        <v>76000</v>
      </c>
      <c r="Y3" s="9">
        <f t="shared" si="0"/>
        <v>16090</v>
      </c>
      <c r="Z3" s="9">
        <f t="shared" ref="Z3:Z62" si="14">IF(F:F="Mumbai",111703,IF(F:F="Gujarat",69000,IF(F:F="West Bengal",86080,IF(F:F="Goa",98980,IF(F:F="Rajasthan",92970,IF(F:F="Telangana",786590))))))</f>
        <v>69000</v>
      </c>
      <c r="AA3" s="9">
        <f t="shared" ref="AA3:AA62" si="15">SUM(W3+X3+Y3+Z3)</f>
        <v>1555621.18</v>
      </c>
      <c r="AB3" s="11">
        <f t="shared" ref="AB3:AB34" si="16">IF(F:F="Mumbai",2908090,IF(F:F="Gujarat",2500090,IF(F:F="West Bengal",2700890,IF(F:F="Goa",1900909,IF(F:F="Rajasthan",3789000,IF(F:F="Telangana",4790780))))))</f>
        <v>2500090</v>
      </c>
      <c r="AC3" s="11">
        <f t="shared" ref="AC3:AC62" si="17">AB3-AA3</f>
        <v>944468.82000000007</v>
      </c>
    </row>
    <row r="4" spans="1:29" ht="15.75" x14ac:dyDescent="0.25">
      <c r="A4" s="7" t="s">
        <v>74</v>
      </c>
      <c r="B4" s="7">
        <v>13</v>
      </c>
      <c r="C4" s="7" t="s">
        <v>26</v>
      </c>
      <c r="D4" s="7">
        <v>22</v>
      </c>
      <c r="E4" s="7" t="s">
        <v>27</v>
      </c>
      <c r="F4" s="7" t="s">
        <v>46</v>
      </c>
      <c r="G4" s="8">
        <v>1100000</v>
      </c>
      <c r="H4" s="7" t="s">
        <v>52</v>
      </c>
      <c r="I4" s="9">
        <f t="shared" si="1"/>
        <v>3095</v>
      </c>
      <c r="J4" s="9">
        <f t="shared" si="2"/>
        <v>92.03</v>
      </c>
      <c r="K4" s="9">
        <v>65</v>
      </c>
      <c r="L4" s="9">
        <v>250</v>
      </c>
      <c r="M4" s="9">
        <f t="shared" si="3"/>
        <v>190905</v>
      </c>
      <c r="N4" s="9">
        <f t="shared" si="4"/>
        <v>7900</v>
      </c>
      <c r="O4" s="9">
        <f t="shared" si="5"/>
        <v>415</v>
      </c>
      <c r="P4" s="9">
        <f t="shared" si="6"/>
        <v>1005</v>
      </c>
      <c r="Q4" s="9">
        <f t="shared" si="7"/>
        <v>30005</v>
      </c>
      <c r="R4" s="9">
        <f t="shared" si="8"/>
        <v>405</v>
      </c>
      <c r="S4" s="9">
        <f t="shared" si="9"/>
        <v>36000</v>
      </c>
      <c r="T4" s="9">
        <v>8596</v>
      </c>
      <c r="U4" s="9">
        <f t="shared" si="10"/>
        <v>1000</v>
      </c>
      <c r="V4" s="9">
        <f t="shared" si="11"/>
        <v>1095</v>
      </c>
      <c r="W4" s="10">
        <f t="shared" si="12"/>
        <v>1380828.03</v>
      </c>
      <c r="X4" s="9">
        <f t="shared" si="13"/>
        <v>97080</v>
      </c>
      <c r="Y4" s="9">
        <f t="shared" si="0"/>
        <v>16890</v>
      </c>
      <c r="Z4" s="9">
        <f t="shared" si="14"/>
        <v>86080</v>
      </c>
      <c r="AA4" s="9">
        <f t="shared" si="15"/>
        <v>1580878.03</v>
      </c>
      <c r="AB4" s="11">
        <f t="shared" si="16"/>
        <v>2700890</v>
      </c>
      <c r="AC4" s="11">
        <f t="shared" si="17"/>
        <v>1120011.97</v>
      </c>
    </row>
    <row r="5" spans="1:29" ht="15.75" x14ac:dyDescent="0.25">
      <c r="A5" s="7" t="s">
        <v>75</v>
      </c>
      <c r="B5" s="7">
        <v>4</v>
      </c>
      <c r="C5" s="7" t="s">
        <v>30</v>
      </c>
      <c r="D5" s="7">
        <v>14.5</v>
      </c>
      <c r="E5" s="7" t="s">
        <v>27</v>
      </c>
      <c r="F5" s="7" t="s">
        <v>45</v>
      </c>
      <c r="G5" s="8">
        <v>580000</v>
      </c>
      <c r="H5" s="7" t="s">
        <v>53</v>
      </c>
      <c r="I5" s="9">
        <f t="shared" si="1"/>
        <v>980</v>
      </c>
      <c r="J5" s="9">
        <f t="shared" si="2"/>
        <v>90.18</v>
      </c>
      <c r="K5" s="9">
        <v>65</v>
      </c>
      <c r="L5" s="9">
        <v>250</v>
      </c>
      <c r="M5" s="9">
        <f t="shared" si="3"/>
        <v>240090</v>
      </c>
      <c r="N5" s="9">
        <f t="shared" si="4"/>
        <v>9000</v>
      </c>
      <c r="O5" s="9">
        <f t="shared" si="5"/>
        <v>360</v>
      </c>
      <c r="P5" s="9">
        <f t="shared" si="6"/>
        <v>500</v>
      </c>
      <c r="Q5" s="9">
        <f t="shared" si="7"/>
        <v>36000</v>
      </c>
      <c r="R5" s="9">
        <f t="shared" si="8"/>
        <v>500</v>
      </c>
      <c r="S5" s="9">
        <f t="shared" si="9"/>
        <v>28000</v>
      </c>
      <c r="T5" s="9">
        <v>8596</v>
      </c>
      <c r="U5" s="9">
        <f t="shared" si="10"/>
        <v>1500</v>
      </c>
      <c r="V5" s="9">
        <f t="shared" si="11"/>
        <v>3600</v>
      </c>
      <c r="W5" s="10">
        <f t="shared" si="12"/>
        <v>909531.18</v>
      </c>
      <c r="X5" s="9">
        <f t="shared" si="13"/>
        <v>76000</v>
      </c>
      <c r="Y5" s="9">
        <f t="shared" si="0"/>
        <v>16090</v>
      </c>
      <c r="Z5" s="9">
        <f t="shared" si="14"/>
        <v>69000</v>
      </c>
      <c r="AA5" s="9">
        <f t="shared" si="15"/>
        <v>1070621.1800000002</v>
      </c>
      <c r="AB5" s="11">
        <f t="shared" si="16"/>
        <v>2500090</v>
      </c>
      <c r="AC5" s="11">
        <f t="shared" si="17"/>
        <v>1429468.8199999998</v>
      </c>
    </row>
    <row r="6" spans="1:29" ht="15.75" x14ac:dyDescent="0.25">
      <c r="A6" s="7" t="s">
        <v>75</v>
      </c>
      <c r="B6" s="7">
        <v>5</v>
      </c>
      <c r="C6" s="7" t="s">
        <v>30</v>
      </c>
      <c r="D6" s="7">
        <v>18</v>
      </c>
      <c r="E6" s="7" t="s">
        <v>27</v>
      </c>
      <c r="F6" s="7" t="s">
        <v>46</v>
      </c>
      <c r="G6" s="8">
        <v>720000</v>
      </c>
      <c r="H6" s="7" t="s">
        <v>54</v>
      </c>
      <c r="I6" s="9">
        <f t="shared" si="1"/>
        <v>3095</v>
      </c>
      <c r="J6" s="9">
        <f t="shared" si="2"/>
        <v>92.03</v>
      </c>
      <c r="K6" s="9">
        <v>65</v>
      </c>
      <c r="L6" s="9">
        <v>250</v>
      </c>
      <c r="M6" s="9">
        <f t="shared" si="3"/>
        <v>190905</v>
      </c>
      <c r="N6" s="9">
        <f t="shared" si="4"/>
        <v>7900</v>
      </c>
      <c r="O6" s="9">
        <f t="shared" si="5"/>
        <v>415</v>
      </c>
      <c r="P6" s="9">
        <f t="shared" si="6"/>
        <v>1005</v>
      </c>
      <c r="Q6" s="9">
        <f t="shared" si="7"/>
        <v>30005</v>
      </c>
      <c r="R6" s="9">
        <f t="shared" si="8"/>
        <v>405</v>
      </c>
      <c r="S6" s="9">
        <f t="shared" si="9"/>
        <v>36000</v>
      </c>
      <c r="T6" s="9">
        <v>8596</v>
      </c>
      <c r="U6" s="9">
        <f t="shared" si="10"/>
        <v>1000</v>
      </c>
      <c r="V6" s="9">
        <f t="shared" si="11"/>
        <v>1095</v>
      </c>
      <c r="W6" s="10">
        <f t="shared" si="12"/>
        <v>1000828.03</v>
      </c>
      <c r="X6" s="9">
        <f t="shared" si="13"/>
        <v>97080</v>
      </c>
      <c r="Y6" s="9">
        <f t="shared" si="0"/>
        <v>16890</v>
      </c>
      <c r="Z6" s="9">
        <f t="shared" si="14"/>
        <v>86080</v>
      </c>
      <c r="AA6" s="9">
        <f t="shared" si="15"/>
        <v>1200878.03</v>
      </c>
      <c r="AB6" s="11">
        <f t="shared" si="16"/>
        <v>2700890</v>
      </c>
      <c r="AC6" s="11">
        <f t="shared" si="17"/>
        <v>1500011.97</v>
      </c>
    </row>
    <row r="7" spans="1:29" ht="15.75" x14ac:dyDescent="0.25">
      <c r="A7" s="7" t="s">
        <v>75</v>
      </c>
      <c r="B7" s="7">
        <v>6</v>
      </c>
      <c r="C7" s="7" t="s">
        <v>30</v>
      </c>
      <c r="D7" s="7">
        <v>19</v>
      </c>
      <c r="E7" s="7" t="s">
        <v>27</v>
      </c>
      <c r="F7" s="7" t="s">
        <v>47</v>
      </c>
      <c r="G7" s="8">
        <v>760000</v>
      </c>
      <c r="H7" s="7" t="s">
        <v>55</v>
      </c>
      <c r="I7" s="9">
        <f t="shared" si="1"/>
        <v>995</v>
      </c>
      <c r="J7" s="9">
        <f t="shared" si="2"/>
        <v>88.97</v>
      </c>
      <c r="K7" s="9">
        <v>65</v>
      </c>
      <c r="L7" s="9">
        <v>250</v>
      </c>
      <c r="M7" s="9">
        <f t="shared" si="3"/>
        <v>500005</v>
      </c>
      <c r="N7" s="9">
        <f t="shared" si="4"/>
        <v>8900</v>
      </c>
      <c r="O7" s="9">
        <f t="shared" si="5"/>
        <v>465</v>
      </c>
      <c r="P7" s="9">
        <f t="shared" si="6"/>
        <v>405</v>
      </c>
      <c r="Q7" s="9">
        <f t="shared" si="7"/>
        <v>40000</v>
      </c>
      <c r="R7" s="9">
        <f t="shared" si="8"/>
        <v>500</v>
      </c>
      <c r="S7" s="9">
        <f t="shared" si="9"/>
        <v>24090</v>
      </c>
      <c r="T7" s="9">
        <v>8596</v>
      </c>
      <c r="U7" s="9">
        <f t="shared" si="10"/>
        <v>1400</v>
      </c>
      <c r="V7" s="9">
        <f t="shared" si="11"/>
        <v>2500</v>
      </c>
      <c r="W7" s="10">
        <f t="shared" si="12"/>
        <v>1348259.97</v>
      </c>
      <c r="X7" s="9">
        <f>IF(F:F="Mumbai",61890,IF(F:F="Gujarat",76000,IF(F:F="West Bengal",97080,IF(F:F="Goa",56980,IF(F:F="Rajasthan",47990,IF(F:F="Telangana",89790))))))</f>
        <v>56980</v>
      </c>
      <c r="Y7" s="9">
        <f t="shared" si="0"/>
        <v>15900</v>
      </c>
      <c r="Z7" s="9">
        <f t="shared" si="14"/>
        <v>98980</v>
      </c>
      <c r="AA7" s="9">
        <f t="shared" si="15"/>
        <v>1520119.97</v>
      </c>
      <c r="AB7" s="11">
        <f t="shared" si="16"/>
        <v>1900909</v>
      </c>
      <c r="AC7" s="11">
        <f t="shared" si="17"/>
        <v>380789.03</v>
      </c>
    </row>
    <row r="8" spans="1:29" ht="15.75" x14ac:dyDescent="0.25">
      <c r="A8" s="7" t="s">
        <v>75</v>
      </c>
      <c r="B8" s="7">
        <v>14</v>
      </c>
      <c r="C8" s="7" t="s">
        <v>30</v>
      </c>
      <c r="D8" s="7">
        <v>20</v>
      </c>
      <c r="E8" s="7" t="s">
        <v>27</v>
      </c>
      <c r="F8" s="7" t="s">
        <v>44</v>
      </c>
      <c r="G8" s="8">
        <v>800000</v>
      </c>
      <c r="H8" s="7" t="s">
        <v>56</v>
      </c>
      <c r="I8" s="9">
        <f t="shared" si="1"/>
        <v>1050</v>
      </c>
      <c r="J8" s="9">
        <f t="shared" si="2"/>
        <v>90.06</v>
      </c>
      <c r="K8" s="9">
        <v>65</v>
      </c>
      <c r="L8" s="9">
        <v>250</v>
      </c>
      <c r="M8" s="9">
        <f t="shared" si="3"/>
        <v>300000</v>
      </c>
      <c r="N8" s="9">
        <f t="shared" si="4"/>
        <v>13000</v>
      </c>
      <c r="O8" s="9">
        <f t="shared" si="5"/>
        <v>750</v>
      </c>
      <c r="P8" s="9">
        <f t="shared" si="6"/>
        <v>600</v>
      </c>
      <c r="Q8" s="9">
        <f t="shared" si="7"/>
        <v>25000</v>
      </c>
      <c r="R8" s="9">
        <f t="shared" si="8"/>
        <v>600</v>
      </c>
      <c r="S8" s="9">
        <f t="shared" si="9"/>
        <v>40000</v>
      </c>
      <c r="T8" s="9">
        <v>8596</v>
      </c>
      <c r="U8" s="9">
        <f t="shared" si="10"/>
        <v>1080</v>
      </c>
      <c r="V8" s="9">
        <f t="shared" si="11"/>
        <v>3000</v>
      </c>
      <c r="W8" s="10">
        <f t="shared" si="12"/>
        <v>1194081.06</v>
      </c>
      <c r="X8" s="9">
        <f t="shared" ref="X8:X61" si="18">IF(F:F="Mumbai",61890,IF(F:F="Gujarat",76000,IF(F:F="West Bengal",97080,IF(F:F="Goa",56980,IF(F:F="Rajasthan",47990,IF(F:F="Telangana",89790))))))</f>
        <v>61890</v>
      </c>
      <c r="Y8" s="9">
        <f t="shared" si="0"/>
        <v>11110</v>
      </c>
      <c r="Z8" s="9">
        <f t="shared" si="14"/>
        <v>111703</v>
      </c>
      <c r="AA8" s="9">
        <f t="shared" si="15"/>
        <v>1378784.06</v>
      </c>
      <c r="AB8" s="11">
        <f t="shared" si="16"/>
        <v>2908090</v>
      </c>
      <c r="AC8" s="11">
        <f t="shared" si="17"/>
        <v>1529305.94</v>
      </c>
    </row>
    <row r="9" spans="1:29" ht="15.75" x14ac:dyDescent="0.25">
      <c r="A9" s="7" t="s">
        <v>76</v>
      </c>
      <c r="B9" s="7">
        <v>2</v>
      </c>
      <c r="C9" s="7" t="s">
        <v>32</v>
      </c>
      <c r="D9" s="7">
        <v>21</v>
      </c>
      <c r="E9" s="7" t="s">
        <v>27</v>
      </c>
      <c r="F9" s="7" t="s">
        <v>46</v>
      </c>
      <c r="G9" s="8">
        <v>1260000</v>
      </c>
      <c r="H9" s="7" t="s">
        <v>57</v>
      </c>
      <c r="I9" s="9">
        <f t="shared" si="1"/>
        <v>3095</v>
      </c>
      <c r="J9" s="9">
        <f t="shared" si="2"/>
        <v>92.03</v>
      </c>
      <c r="K9" s="9">
        <v>65</v>
      </c>
      <c r="L9" s="9">
        <v>250</v>
      </c>
      <c r="M9" s="9">
        <f t="shared" si="3"/>
        <v>190905</v>
      </c>
      <c r="N9" s="9">
        <f t="shared" si="4"/>
        <v>7900</v>
      </c>
      <c r="O9" s="9">
        <f t="shared" si="5"/>
        <v>415</v>
      </c>
      <c r="P9" s="9">
        <f t="shared" si="6"/>
        <v>1005</v>
      </c>
      <c r="Q9" s="9">
        <f t="shared" si="7"/>
        <v>30005</v>
      </c>
      <c r="R9" s="9">
        <f t="shared" si="8"/>
        <v>405</v>
      </c>
      <c r="S9" s="9">
        <f t="shared" si="9"/>
        <v>36000</v>
      </c>
      <c r="T9" s="9">
        <v>8596</v>
      </c>
      <c r="U9" s="9">
        <f t="shared" si="10"/>
        <v>1000</v>
      </c>
      <c r="V9" s="9">
        <f t="shared" si="11"/>
        <v>1095</v>
      </c>
      <c r="W9" s="10">
        <f t="shared" si="12"/>
        <v>1540828.03</v>
      </c>
      <c r="X9" s="9">
        <f t="shared" si="18"/>
        <v>97080</v>
      </c>
      <c r="Y9" s="9">
        <f t="shared" si="0"/>
        <v>16890</v>
      </c>
      <c r="Z9" s="9">
        <f t="shared" si="14"/>
        <v>86080</v>
      </c>
      <c r="AA9" s="9">
        <f t="shared" si="15"/>
        <v>1740878.03</v>
      </c>
      <c r="AB9" s="11">
        <f t="shared" si="16"/>
        <v>2700890</v>
      </c>
      <c r="AC9" s="11">
        <f t="shared" si="17"/>
        <v>960011.97</v>
      </c>
    </row>
    <row r="10" spans="1:29" ht="15.75" x14ac:dyDescent="0.25">
      <c r="A10" s="7" t="s">
        <v>76</v>
      </c>
      <c r="B10" s="7">
        <v>3</v>
      </c>
      <c r="C10" s="7" t="s">
        <v>32</v>
      </c>
      <c r="D10" s="7">
        <v>22</v>
      </c>
      <c r="E10" s="7" t="s">
        <v>33</v>
      </c>
      <c r="F10" s="7" t="s">
        <v>45</v>
      </c>
      <c r="G10" s="8">
        <v>1320000</v>
      </c>
      <c r="H10" s="7" t="s">
        <v>58</v>
      </c>
      <c r="I10" s="9">
        <f t="shared" si="1"/>
        <v>980</v>
      </c>
      <c r="J10" s="9">
        <f t="shared" si="2"/>
        <v>90.18</v>
      </c>
      <c r="K10" s="9">
        <v>65</v>
      </c>
      <c r="L10" s="9">
        <v>250</v>
      </c>
      <c r="M10" s="9">
        <f t="shared" si="3"/>
        <v>240090</v>
      </c>
      <c r="N10" s="9">
        <f t="shared" si="4"/>
        <v>9000</v>
      </c>
      <c r="O10" s="9">
        <f t="shared" si="5"/>
        <v>360</v>
      </c>
      <c r="P10" s="9">
        <f t="shared" si="6"/>
        <v>500</v>
      </c>
      <c r="Q10" s="9">
        <f t="shared" si="7"/>
        <v>36000</v>
      </c>
      <c r="R10" s="9">
        <f t="shared" si="8"/>
        <v>500</v>
      </c>
      <c r="S10" s="9">
        <f t="shared" si="9"/>
        <v>28000</v>
      </c>
      <c r="T10" s="9">
        <v>8596</v>
      </c>
      <c r="U10" s="9">
        <f t="shared" si="10"/>
        <v>1500</v>
      </c>
      <c r="V10" s="9">
        <f t="shared" si="11"/>
        <v>3600</v>
      </c>
      <c r="W10" s="10">
        <f t="shared" si="12"/>
        <v>1649531.18</v>
      </c>
      <c r="X10" s="9">
        <f t="shared" si="18"/>
        <v>76000</v>
      </c>
      <c r="Y10" s="9">
        <f t="shared" si="0"/>
        <v>16090</v>
      </c>
      <c r="Z10" s="9">
        <f t="shared" si="14"/>
        <v>69000</v>
      </c>
      <c r="AA10" s="9">
        <f t="shared" si="15"/>
        <v>1810621.18</v>
      </c>
      <c r="AB10" s="11">
        <f t="shared" si="16"/>
        <v>2500090</v>
      </c>
      <c r="AC10" s="11">
        <f t="shared" si="17"/>
        <v>689468.82000000007</v>
      </c>
    </row>
    <row r="11" spans="1:29" ht="15.75" x14ac:dyDescent="0.25">
      <c r="A11" s="7" t="s">
        <v>76</v>
      </c>
      <c r="B11" s="7">
        <v>7</v>
      </c>
      <c r="C11" s="7" t="s">
        <v>30</v>
      </c>
      <c r="D11" s="7">
        <v>22.7</v>
      </c>
      <c r="E11" s="7" t="s">
        <v>33</v>
      </c>
      <c r="F11" s="7" t="s">
        <v>46</v>
      </c>
      <c r="G11" s="8">
        <v>908000</v>
      </c>
      <c r="H11" s="7" t="s">
        <v>59</v>
      </c>
      <c r="I11" s="9">
        <f t="shared" si="1"/>
        <v>3095</v>
      </c>
      <c r="J11" s="9">
        <f t="shared" si="2"/>
        <v>92.03</v>
      </c>
      <c r="K11" s="9">
        <v>65</v>
      </c>
      <c r="L11" s="9">
        <v>250</v>
      </c>
      <c r="M11" s="9">
        <f t="shared" si="3"/>
        <v>190905</v>
      </c>
      <c r="N11" s="9">
        <f t="shared" si="4"/>
        <v>7900</v>
      </c>
      <c r="O11" s="9">
        <f t="shared" si="5"/>
        <v>415</v>
      </c>
      <c r="P11" s="9">
        <f t="shared" si="6"/>
        <v>1005</v>
      </c>
      <c r="Q11" s="9">
        <f t="shared" si="7"/>
        <v>30005</v>
      </c>
      <c r="R11" s="9">
        <f t="shared" si="8"/>
        <v>405</v>
      </c>
      <c r="S11" s="9">
        <f t="shared" si="9"/>
        <v>36000</v>
      </c>
      <c r="T11" s="9">
        <v>8596</v>
      </c>
      <c r="U11" s="9">
        <f t="shared" si="10"/>
        <v>1000</v>
      </c>
      <c r="V11" s="9">
        <f t="shared" si="11"/>
        <v>1095</v>
      </c>
      <c r="W11" s="10">
        <f t="shared" si="12"/>
        <v>1188828.03</v>
      </c>
      <c r="X11" s="9">
        <f t="shared" si="18"/>
        <v>97080</v>
      </c>
      <c r="Y11" s="9">
        <f t="shared" si="0"/>
        <v>16890</v>
      </c>
      <c r="Z11" s="9">
        <f t="shared" si="14"/>
        <v>86080</v>
      </c>
      <c r="AA11" s="9">
        <f t="shared" si="15"/>
        <v>1388878.03</v>
      </c>
      <c r="AB11" s="11">
        <f t="shared" si="16"/>
        <v>2700890</v>
      </c>
      <c r="AC11" s="11">
        <f t="shared" si="17"/>
        <v>1312011.97</v>
      </c>
    </row>
    <row r="12" spans="1:29" ht="15.75" x14ac:dyDescent="0.25">
      <c r="A12" s="7" t="s">
        <v>76</v>
      </c>
      <c r="B12" s="7">
        <v>8</v>
      </c>
      <c r="C12" s="7" t="s">
        <v>30</v>
      </c>
      <c r="D12" s="7">
        <v>12</v>
      </c>
      <c r="E12" s="7" t="s">
        <v>27</v>
      </c>
      <c r="F12" s="7" t="s">
        <v>47</v>
      </c>
      <c r="G12" s="8">
        <v>720000</v>
      </c>
      <c r="H12" s="7" t="s">
        <v>60</v>
      </c>
      <c r="I12" s="9">
        <f t="shared" si="1"/>
        <v>995</v>
      </c>
      <c r="J12" s="9">
        <f t="shared" si="2"/>
        <v>88.97</v>
      </c>
      <c r="K12" s="9">
        <v>65</v>
      </c>
      <c r="L12" s="9">
        <v>250</v>
      </c>
      <c r="M12" s="9">
        <f t="shared" si="3"/>
        <v>500005</v>
      </c>
      <c r="N12" s="9">
        <f t="shared" si="4"/>
        <v>8900</v>
      </c>
      <c r="O12" s="9">
        <f t="shared" si="5"/>
        <v>465</v>
      </c>
      <c r="P12" s="9">
        <f t="shared" si="6"/>
        <v>405</v>
      </c>
      <c r="Q12" s="9">
        <f t="shared" si="7"/>
        <v>40000</v>
      </c>
      <c r="R12" s="9">
        <f t="shared" si="8"/>
        <v>500</v>
      </c>
      <c r="S12" s="9">
        <f t="shared" si="9"/>
        <v>24090</v>
      </c>
      <c r="T12" s="9">
        <v>8596</v>
      </c>
      <c r="U12" s="9">
        <f t="shared" si="10"/>
        <v>1400</v>
      </c>
      <c r="V12" s="9">
        <f t="shared" si="11"/>
        <v>2500</v>
      </c>
      <c r="W12" s="10">
        <f t="shared" si="12"/>
        <v>1308259.97</v>
      </c>
      <c r="X12" s="9">
        <f t="shared" si="18"/>
        <v>56980</v>
      </c>
      <c r="Y12" s="9">
        <f t="shared" si="0"/>
        <v>15900</v>
      </c>
      <c r="Z12" s="9">
        <f t="shared" si="14"/>
        <v>98980</v>
      </c>
      <c r="AA12" s="9">
        <f t="shared" si="15"/>
        <v>1480119.97</v>
      </c>
      <c r="AB12" s="11">
        <f t="shared" si="16"/>
        <v>1900909</v>
      </c>
      <c r="AC12" s="11">
        <f t="shared" si="17"/>
        <v>420789.03</v>
      </c>
    </row>
    <row r="13" spans="1:29" ht="15.75" x14ac:dyDescent="0.25">
      <c r="A13" s="7" t="s">
        <v>76</v>
      </c>
      <c r="B13" s="7">
        <v>9</v>
      </c>
      <c r="C13" s="7" t="s">
        <v>26</v>
      </c>
      <c r="D13" s="7">
        <v>13</v>
      </c>
      <c r="E13" s="7" t="s">
        <v>33</v>
      </c>
      <c r="F13" s="7" t="s">
        <v>48</v>
      </c>
      <c r="G13" s="8">
        <v>650000</v>
      </c>
      <c r="H13" s="7" t="s">
        <v>78</v>
      </c>
      <c r="I13" s="9">
        <f t="shared" si="1"/>
        <v>1605</v>
      </c>
      <c r="J13" s="9">
        <f t="shared" si="2"/>
        <v>90.76</v>
      </c>
      <c r="K13" s="9">
        <v>65</v>
      </c>
      <c r="L13" s="9">
        <v>250</v>
      </c>
      <c r="M13" s="9">
        <f t="shared" si="3"/>
        <v>760500</v>
      </c>
      <c r="N13" s="9">
        <f t="shared" si="4"/>
        <v>12000</v>
      </c>
      <c r="O13" s="9">
        <f t="shared" si="5"/>
        <v>265</v>
      </c>
      <c r="P13" s="9">
        <f t="shared" si="6"/>
        <v>509</v>
      </c>
      <c r="Q13" s="9">
        <f t="shared" si="7"/>
        <v>20000</v>
      </c>
      <c r="R13" s="9">
        <f t="shared" si="8"/>
        <v>650</v>
      </c>
      <c r="S13" s="9">
        <f t="shared" si="9"/>
        <v>25090</v>
      </c>
      <c r="T13" s="9">
        <v>8596</v>
      </c>
      <c r="U13" s="9">
        <f t="shared" si="10"/>
        <v>1300</v>
      </c>
      <c r="V13" s="9">
        <f t="shared" si="11"/>
        <v>2800</v>
      </c>
      <c r="W13" s="10">
        <f t="shared" si="12"/>
        <v>1483720.76</v>
      </c>
      <c r="X13" s="9">
        <f t="shared" si="18"/>
        <v>47990</v>
      </c>
      <c r="Y13" s="9">
        <f t="shared" si="0"/>
        <v>12350</v>
      </c>
      <c r="Z13" s="9">
        <f t="shared" si="14"/>
        <v>92970</v>
      </c>
      <c r="AA13" s="9">
        <f t="shared" si="15"/>
        <v>1637030.76</v>
      </c>
      <c r="AB13" s="11">
        <f t="shared" si="16"/>
        <v>3789000</v>
      </c>
      <c r="AC13" s="11">
        <f t="shared" si="17"/>
        <v>2151969.2400000002</v>
      </c>
    </row>
    <row r="14" spans="1:29" ht="15.75" x14ac:dyDescent="0.25">
      <c r="A14" s="7" t="s">
        <v>79</v>
      </c>
      <c r="B14" s="7">
        <v>12</v>
      </c>
      <c r="C14" s="7" t="s">
        <v>26</v>
      </c>
      <c r="D14" s="7">
        <v>16</v>
      </c>
      <c r="E14" s="7" t="s">
        <v>27</v>
      </c>
      <c r="F14" s="7" t="s">
        <v>49</v>
      </c>
      <c r="G14" s="8">
        <v>650000</v>
      </c>
      <c r="H14" s="7" t="s">
        <v>61</v>
      </c>
      <c r="I14" s="9">
        <f t="shared" si="1"/>
        <v>1400</v>
      </c>
      <c r="J14" s="9">
        <f t="shared" si="2"/>
        <v>95.67</v>
      </c>
      <c r="K14" s="9">
        <v>65</v>
      </c>
      <c r="L14" s="9">
        <v>250</v>
      </c>
      <c r="M14" s="9">
        <f t="shared" si="3"/>
        <v>250000</v>
      </c>
      <c r="N14" s="9">
        <f t="shared" si="4"/>
        <v>10000</v>
      </c>
      <c r="O14" s="9">
        <f t="shared" si="5"/>
        <v>410</v>
      </c>
      <c r="P14" s="9">
        <f t="shared" si="6"/>
        <v>700</v>
      </c>
      <c r="Q14" s="9">
        <f t="shared" si="7"/>
        <v>30000</v>
      </c>
      <c r="R14" s="9">
        <f t="shared" si="8"/>
        <v>300</v>
      </c>
      <c r="S14" s="9">
        <f t="shared" si="9"/>
        <v>19000</v>
      </c>
      <c r="T14" s="9">
        <v>8596</v>
      </c>
      <c r="U14" s="9">
        <f t="shared" si="10"/>
        <v>1300</v>
      </c>
      <c r="V14" s="9">
        <f t="shared" si="11"/>
        <v>3500</v>
      </c>
      <c r="W14" s="10">
        <f t="shared" si="12"/>
        <v>975616.67</v>
      </c>
      <c r="X14" s="9">
        <f t="shared" si="18"/>
        <v>89790</v>
      </c>
      <c r="Y14" s="9">
        <f t="shared" si="0"/>
        <v>13000</v>
      </c>
      <c r="Z14" s="9">
        <f t="shared" si="14"/>
        <v>786590</v>
      </c>
      <c r="AA14" s="9">
        <f t="shared" si="15"/>
        <v>1864996.67</v>
      </c>
      <c r="AB14" s="11">
        <f t="shared" si="16"/>
        <v>4790780</v>
      </c>
      <c r="AC14" s="11">
        <f t="shared" si="17"/>
        <v>2925783.33</v>
      </c>
    </row>
    <row r="15" spans="1:29" ht="15.75" x14ac:dyDescent="0.25">
      <c r="A15" s="7" t="s">
        <v>79</v>
      </c>
      <c r="B15" s="7">
        <v>16</v>
      </c>
      <c r="C15" s="7" t="s">
        <v>30</v>
      </c>
      <c r="D15" s="7">
        <v>17</v>
      </c>
      <c r="E15" s="7" t="s">
        <v>33</v>
      </c>
      <c r="F15" s="7" t="s">
        <v>49</v>
      </c>
      <c r="G15" s="8">
        <v>800000</v>
      </c>
      <c r="H15" s="7" t="s">
        <v>62</v>
      </c>
      <c r="I15" s="9">
        <f t="shared" si="1"/>
        <v>1400</v>
      </c>
      <c r="J15" s="9">
        <f t="shared" si="2"/>
        <v>95.67</v>
      </c>
      <c r="K15" s="9">
        <v>65</v>
      </c>
      <c r="L15" s="9">
        <v>250</v>
      </c>
      <c r="M15" s="9">
        <f t="shared" si="3"/>
        <v>250000</v>
      </c>
      <c r="N15" s="9">
        <f t="shared" si="4"/>
        <v>10000</v>
      </c>
      <c r="O15" s="9">
        <f t="shared" si="5"/>
        <v>410</v>
      </c>
      <c r="P15" s="9">
        <f t="shared" si="6"/>
        <v>700</v>
      </c>
      <c r="Q15" s="9">
        <f t="shared" si="7"/>
        <v>30000</v>
      </c>
      <c r="R15" s="9">
        <f t="shared" si="8"/>
        <v>300</v>
      </c>
      <c r="S15" s="9">
        <f t="shared" si="9"/>
        <v>19000</v>
      </c>
      <c r="T15" s="9">
        <v>8596</v>
      </c>
      <c r="U15" s="9">
        <f t="shared" si="10"/>
        <v>1300</v>
      </c>
      <c r="V15" s="9">
        <f t="shared" si="11"/>
        <v>3500</v>
      </c>
      <c r="W15" s="10">
        <f t="shared" si="12"/>
        <v>1125616.67</v>
      </c>
      <c r="X15" s="9">
        <f t="shared" si="18"/>
        <v>89790</v>
      </c>
      <c r="Y15" s="9">
        <f t="shared" si="0"/>
        <v>13000</v>
      </c>
      <c r="Z15" s="9">
        <f t="shared" si="14"/>
        <v>786590</v>
      </c>
      <c r="AA15" s="9">
        <f t="shared" si="15"/>
        <v>2014996.67</v>
      </c>
      <c r="AB15" s="11">
        <f t="shared" si="16"/>
        <v>4790780</v>
      </c>
      <c r="AC15" s="11">
        <f t="shared" si="17"/>
        <v>2775783.33</v>
      </c>
    </row>
    <row r="16" spans="1:29" ht="15.75" x14ac:dyDescent="0.25">
      <c r="A16" s="7" t="s">
        <v>79</v>
      </c>
      <c r="B16" s="7">
        <v>22</v>
      </c>
      <c r="C16" s="7" t="s">
        <v>26</v>
      </c>
      <c r="D16" s="7">
        <v>18</v>
      </c>
      <c r="E16" s="7" t="s">
        <v>33</v>
      </c>
      <c r="F16" s="7" t="s">
        <v>46</v>
      </c>
      <c r="G16" s="8">
        <v>850000</v>
      </c>
      <c r="H16" s="7" t="s">
        <v>50</v>
      </c>
      <c r="I16" s="9">
        <f t="shared" si="1"/>
        <v>3095</v>
      </c>
      <c r="J16" s="9">
        <f t="shared" si="2"/>
        <v>92.03</v>
      </c>
      <c r="K16" s="9">
        <v>65</v>
      </c>
      <c r="L16" s="9">
        <v>250</v>
      </c>
      <c r="M16" s="9">
        <f t="shared" si="3"/>
        <v>190905</v>
      </c>
      <c r="N16" s="9">
        <f t="shared" si="4"/>
        <v>7900</v>
      </c>
      <c r="O16" s="9">
        <f t="shared" si="5"/>
        <v>415</v>
      </c>
      <c r="P16" s="9">
        <f t="shared" si="6"/>
        <v>1005</v>
      </c>
      <c r="Q16" s="9">
        <f t="shared" si="7"/>
        <v>30005</v>
      </c>
      <c r="R16" s="9">
        <f t="shared" si="8"/>
        <v>405</v>
      </c>
      <c r="S16" s="9">
        <f t="shared" si="9"/>
        <v>36000</v>
      </c>
      <c r="T16" s="9">
        <v>8596</v>
      </c>
      <c r="U16" s="9">
        <f t="shared" si="10"/>
        <v>1000</v>
      </c>
      <c r="V16" s="9">
        <f t="shared" si="11"/>
        <v>1095</v>
      </c>
      <c r="W16" s="10">
        <f t="shared" si="12"/>
        <v>1130828.03</v>
      </c>
      <c r="X16" s="9">
        <f t="shared" si="18"/>
        <v>97080</v>
      </c>
      <c r="Y16" s="9">
        <f t="shared" si="0"/>
        <v>16890</v>
      </c>
      <c r="Z16" s="9">
        <f t="shared" si="14"/>
        <v>86080</v>
      </c>
      <c r="AA16" s="9">
        <f t="shared" si="15"/>
        <v>1330878.03</v>
      </c>
      <c r="AB16" s="11">
        <f t="shared" si="16"/>
        <v>2700890</v>
      </c>
      <c r="AC16" s="11">
        <f t="shared" si="17"/>
        <v>1370011.97</v>
      </c>
    </row>
    <row r="17" spans="1:29" ht="15.75" x14ac:dyDescent="0.25">
      <c r="A17" s="7" t="s">
        <v>35</v>
      </c>
      <c r="B17" s="7">
        <v>5</v>
      </c>
      <c r="C17" s="7" t="s">
        <v>30</v>
      </c>
      <c r="D17" s="7">
        <v>11</v>
      </c>
      <c r="E17" s="7" t="s">
        <v>27</v>
      </c>
      <c r="F17" s="7" t="s">
        <v>44</v>
      </c>
      <c r="G17" s="8">
        <v>600000</v>
      </c>
      <c r="H17" s="7" t="s">
        <v>51</v>
      </c>
      <c r="I17" s="9">
        <f t="shared" si="1"/>
        <v>1050</v>
      </c>
      <c r="J17" s="9">
        <f t="shared" si="2"/>
        <v>90.06</v>
      </c>
      <c r="K17" s="9">
        <v>65</v>
      </c>
      <c r="L17" s="9">
        <v>250</v>
      </c>
      <c r="M17" s="9">
        <f t="shared" si="3"/>
        <v>300000</v>
      </c>
      <c r="N17" s="9">
        <f t="shared" si="4"/>
        <v>13000</v>
      </c>
      <c r="O17" s="9">
        <f t="shared" si="5"/>
        <v>750</v>
      </c>
      <c r="P17" s="9">
        <f t="shared" si="6"/>
        <v>600</v>
      </c>
      <c r="Q17" s="9">
        <f t="shared" si="7"/>
        <v>25000</v>
      </c>
      <c r="R17" s="9">
        <f t="shared" si="8"/>
        <v>600</v>
      </c>
      <c r="S17" s="9">
        <f t="shared" si="9"/>
        <v>40000</v>
      </c>
      <c r="T17" s="9">
        <v>8596</v>
      </c>
      <c r="U17" s="9">
        <f t="shared" si="10"/>
        <v>1080</v>
      </c>
      <c r="V17" s="9">
        <f t="shared" si="11"/>
        <v>3000</v>
      </c>
      <c r="W17" s="10">
        <f t="shared" si="12"/>
        <v>994081.06</v>
      </c>
      <c r="X17" s="9">
        <f t="shared" si="18"/>
        <v>61890</v>
      </c>
      <c r="Y17" s="9">
        <f t="shared" si="0"/>
        <v>11110</v>
      </c>
      <c r="Z17" s="9">
        <f t="shared" si="14"/>
        <v>111703</v>
      </c>
      <c r="AA17" s="9">
        <f t="shared" si="15"/>
        <v>1178784.06</v>
      </c>
      <c r="AB17" s="11">
        <f t="shared" si="16"/>
        <v>2908090</v>
      </c>
      <c r="AC17" s="11">
        <f t="shared" si="17"/>
        <v>1729305.94</v>
      </c>
    </row>
    <row r="18" spans="1:29" ht="15.75" x14ac:dyDescent="0.25">
      <c r="A18" s="7" t="s">
        <v>35</v>
      </c>
      <c r="B18" s="7">
        <v>13</v>
      </c>
      <c r="C18" s="7" t="s">
        <v>30</v>
      </c>
      <c r="D18" s="7">
        <v>21</v>
      </c>
      <c r="E18" s="7" t="s">
        <v>27</v>
      </c>
      <c r="F18" s="7" t="s">
        <v>49</v>
      </c>
      <c r="G18" s="8">
        <v>680000</v>
      </c>
      <c r="H18" s="7" t="s">
        <v>56</v>
      </c>
      <c r="I18" s="9">
        <f t="shared" si="1"/>
        <v>1400</v>
      </c>
      <c r="J18" s="9">
        <f t="shared" si="2"/>
        <v>95.67</v>
      </c>
      <c r="K18" s="9">
        <v>65</v>
      </c>
      <c r="L18" s="9">
        <v>250</v>
      </c>
      <c r="M18" s="9">
        <f t="shared" si="3"/>
        <v>250000</v>
      </c>
      <c r="N18" s="9">
        <f t="shared" si="4"/>
        <v>10000</v>
      </c>
      <c r="O18" s="9">
        <f t="shared" si="5"/>
        <v>410</v>
      </c>
      <c r="P18" s="9">
        <f t="shared" si="6"/>
        <v>700</v>
      </c>
      <c r="Q18" s="9">
        <f t="shared" si="7"/>
        <v>30000</v>
      </c>
      <c r="R18" s="9">
        <f t="shared" si="8"/>
        <v>300</v>
      </c>
      <c r="S18" s="9">
        <f t="shared" si="9"/>
        <v>19000</v>
      </c>
      <c r="T18" s="9">
        <v>8596</v>
      </c>
      <c r="U18" s="9">
        <f t="shared" si="10"/>
        <v>1300</v>
      </c>
      <c r="V18" s="9">
        <f t="shared" si="11"/>
        <v>3500</v>
      </c>
      <c r="W18" s="10">
        <f t="shared" si="12"/>
        <v>1005616.67</v>
      </c>
      <c r="X18" s="9">
        <f t="shared" si="18"/>
        <v>89790</v>
      </c>
      <c r="Y18" s="9">
        <f t="shared" si="0"/>
        <v>13000</v>
      </c>
      <c r="Z18" s="9">
        <f t="shared" si="14"/>
        <v>786590</v>
      </c>
      <c r="AA18" s="9">
        <f t="shared" si="15"/>
        <v>1894996.67</v>
      </c>
      <c r="AB18" s="11">
        <f t="shared" si="16"/>
        <v>4790780</v>
      </c>
      <c r="AC18" s="11">
        <f t="shared" si="17"/>
        <v>2895783.33</v>
      </c>
    </row>
    <row r="19" spans="1:29" ht="15.75" x14ac:dyDescent="0.25">
      <c r="A19" s="7" t="s">
        <v>35</v>
      </c>
      <c r="B19" s="7">
        <v>14</v>
      </c>
      <c r="C19" s="7" t="s">
        <v>30</v>
      </c>
      <c r="D19" s="7">
        <v>22</v>
      </c>
      <c r="E19" s="7" t="s">
        <v>27</v>
      </c>
      <c r="F19" s="7" t="s">
        <v>47</v>
      </c>
      <c r="G19" s="8">
        <v>900000</v>
      </c>
      <c r="H19" s="7" t="s">
        <v>55</v>
      </c>
      <c r="I19" s="9">
        <f t="shared" si="1"/>
        <v>995</v>
      </c>
      <c r="J19" s="9">
        <f t="shared" si="2"/>
        <v>88.97</v>
      </c>
      <c r="K19" s="9">
        <v>65</v>
      </c>
      <c r="L19" s="9">
        <v>250</v>
      </c>
      <c r="M19" s="9">
        <f t="shared" si="3"/>
        <v>500005</v>
      </c>
      <c r="N19" s="9">
        <f t="shared" si="4"/>
        <v>8900</v>
      </c>
      <c r="O19" s="9">
        <f t="shared" si="5"/>
        <v>465</v>
      </c>
      <c r="P19" s="9">
        <f t="shared" si="6"/>
        <v>405</v>
      </c>
      <c r="Q19" s="9">
        <f t="shared" si="7"/>
        <v>40000</v>
      </c>
      <c r="R19" s="9">
        <f t="shared" si="8"/>
        <v>500</v>
      </c>
      <c r="S19" s="9">
        <f t="shared" si="9"/>
        <v>24090</v>
      </c>
      <c r="T19" s="9">
        <v>8596</v>
      </c>
      <c r="U19" s="9">
        <f t="shared" si="10"/>
        <v>1400</v>
      </c>
      <c r="V19" s="9">
        <f t="shared" si="11"/>
        <v>2500</v>
      </c>
      <c r="W19" s="10">
        <f t="shared" si="12"/>
        <v>1488259.97</v>
      </c>
      <c r="X19" s="9">
        <f t="shared" si="18"/>
        <v>56980</v>
      </c>
      <c r="Y19" s="9">
        <f t="shared" si="0"/>
        <v>15900</v>
      </c>
      <c r="Z19" s="9">
        <f t="shared" si="14"/>
        <v>98980</v>
      </c>
      <c r="AA19" s="9">
        <f t="shared" si="15"/>
        <v>1660119.97</v>
      </c>
      <c r="AB19" s="11">
        <f t="shared" si="16"/>
        <v>1900909</v>
      </c>
      <c r="AC19" s="11">
        <f t="shared" si="17"/>
        <v>240789.03000000003</v>
      </c>
    </row>
    <row r="20" spans="1:29" ht="15.75" x14ac:dyDescent="0.25">
      <c r="A20" s="7" t="s">
        <v>35</v>
      </c>
      <c r="B20" s="7">
        <v>15</v>
      </c>
      <c r="C20" s="7" t="s">
        <v>32</v>
      </c>
      <c r="D20" s="7">
        <v>23</v>
      </c>
      <c r="E20" s="7" t="s">
        <v>33</v>
      </c>
      <c r="F20" s="7" t="s">
        <v>44</v>
      </c>
      <c r="G20" s="8">
        <v>440000</v>
      </c>
      <c r="H20" s="7" t="s">
        <v>53</v>
      </c>
      <c r="I20" s="9">
        <f t="shared" si="1"/>
        <v>1050</v>
      </c>
      <c r="J20" s="9">
        <f t="shared" si="2"/>
        <v>90.06</v>
      </c>
      <c r="K20" s="9">
        <v>65</v>
      </c>
      <c r="L20" s="9">
        <v>250</v>
      </c>
      <c r="M20" s="9">
        <f t="shared" si="3"/>
        <v>300000</v>
      </c>
      <c r="N20" s="9">
        <f t="shared" si="4"/>
        <v>13000</v>
      </c>
      <c r="O20" s="9">
        <f t="shared" si="5"/>
        <v>750</v>
      </c>
      <c r="P20" s="9">
        <f t="shared" si="6"/>
        <v>600</v>
      </c>
      <c r="Q20" s="9">
        <f t="shared" si="7"/>
        <v>25000</v>
      </c>
      <c r="R20" s="9">
        <f t="shared" si="8"/>
        <v>600</v>
      </c>
      <c r="S20" s="9">
        <f t="shared" si="9"/>
        <v>40000</v>
      </c>
      <c r="T20" s="9">
        <v>8596</v>
      </c>
      <c r="U20" s="9">
        <f t="shared" si="10"/>
        <v>1080</v>
      </c>
      <c r="V20" s="9">
        <f t="shared" si="11"/>
        <v>3000</v>
      </c>
      <c r="W20" s="10">
        <f t="shared" si="12"/>
        <v>834081.06</v>
      </c>
      <c r="X20" s="9">
        <f t="shared" si="18"/>
        <v>61890</v>
      </c>
      <c r="Y20" s="9">
        <f t="shared" si="0"/>
        <v>11110</v>
      </c>
      <c r="Z20" s="9">
        <f t="shared" si="14"/>
        <v>111703</v>
      </c>
      <c r="AA20" s="9">
        <f t="shared" si="15"/>
        <v>1018784.06</v>
      </c>
      <c r="AB20" s="11">
        <f t="shared" si="16"/>
        <v>2908090</v>
      </c>
      <c r="AC20" s="11">
        <f t="shared" si="17"/>
        <v>1889305.94</v>
      </c>
    </row>
    <row r="21" spans="1:29" ht="15.75" x14ac:dyDescent="0.25">
      <c r="A21" s="7" t="s">
        <v>80</v>
      </c>
      <c r="B21" s="7">
        <v>17</v>
      </c>
      <c r="C21" s="7" t="s">
        <v>32</v>
      </c>
      <c r="D21" s="7">
        <v>12.9</v>
      </c>
      <c r="E21" s="7" t="s">
        <v>27</v>
      </c>
      <c r="F21" s="7" t="s">
        <v>46</v>
      </c>
      <c r="G21" s="8">
        <v>600000</v>
      </c>
      <c r="H21" s="7" t="s">
        <v>52</v>
      </c>
      <c r="I21" s="9">
        <f t="shared" si="1"/>
        <v>3095</v>
      </c>
      <c r="J21" s="9">
        <f t="shared" si="2"/>
        <v>92.03</v>
      </c>
      <c r="K21" s="9">
        <v>65</v>
      </c>
      <c r="L21" s="9">
        <v>250</v>
      </c>
      <c r="M21" s="9">
        <f t="shared" si="3"/>
        <v>190905</v>
      </c>
      <c r="N21" s="9">
        <f t="shared" si="4"/>
        <v>7900</v>
      </c>
      <c r="O21" s="9">
        <f t="shared" si="5"/>
        <v>415</v>
      </c>
      <c r="P21" s="9">
        <f t="shared" si="6"/>
        <v>1005</v>
      </c>
      <c r="Q21" s="9">
        <f t="shared" si="7"/>
        <v>30005</v>
      </c>
      <c r="R21" s="9">
        <f t="shared" si="8"/>
        <v>405</v>
      </c>
      <c r="S21" s="9">
        <f t="shared" si="9"/>
        <v>36000</v>
      </c>
      <c r="T21" s="9">
        <v>8596</v>
      </c>
      <c r="U21" s="9">
        <f t="shared" si="10"/>
        <v>1000</v>
      </c>
      <c r="V21" s="9">
        <f t="shared" si="11"/>
        <v>1095</v>
      </c>
      <c r="W21" s="10">
        <f t="shared" si="12"/>
        <v>880828.03</v>
      </c>
      <c r="X21" s="9">
        <f t="shared" si="18"/>
        <v>97080</v>
      </c>
      <c r="Y21" s="9">
        <f t="shared" si="0"/>
        <v>16890</v>
      </c>
      <c r="Z21" s="9">
        <f t="shared" si="14"/>
        <v>86080</v>
      </c>
      <c r="AA21" s="9">
        <f t="shared" si="15"/>
        <v>1080878.03</v>
      </c>
      <c r="AB21" s="11">
        <f t="shared" si="16"/>
        <v>2700890</v>
      </c>
      <c r="AC21" s="11">
        <f t="shared" si="17"/>
        <v>1620011.97</v>
      </c>
    </row>
    <row r="22" spans="1:29" ht="15.75" x14ac:dyDescent="0.25">
      <c r="A22" s="7" t="s">
        <v>80</v>
      </c>
      <c r="B22" s="7">
        <v>18</v>
      </c>
      <c r="C22" s="7" t="s">
        <v>32</v>
      </c>
      <c r="D22" s="7">
        <v>12.9</v>
      </c>
      <c r="E22" s="7" t="s">
        <v>27</v>
      </c>
      <c r="F22" s="7" t="s">
        <v>47</v>
      </c>
      <c r="G22" s="8">
        <v>880000</v>
      </c>
      <c r="H22" s="7" t="s">
        <v>57</v>
      </c>
      <c r="I22" s="9">
        <f t="shared" si="1"/>
        <v>995</v>
      </c>
      <c r="J22" s="9">
        <f t="shared" si="2"/>
        <v>88.97</v>
      </c>
      <c r="K22" s="9">
        <v>65</v>
      </c>
      <c r="L22" s="9">
        <v>250</v>
      </c>
      <c r="M22" s="9">
        <f t="shared" si="3"/>
        <v>500005</v>
      </c>
      <c r="N22" s="9">
        <f t="shared" si="4"/>
        <v>8900</v>
      </c>
      <c r="O22" s="9">
        <f t="shared" si="5"/>
        <v>465</v>
      </c>
      <c r="P22" s="9">
        <f t="shared" si="6"/>
        <v>405</v>
      </c>
      <c r="Q22" s="9">
        <f t="shared" si="7"/>
        <v>40000</v>
      </c>
      <c r="R22" s="9">
        <f t="shared" si="8"/>
        <v>500</v>
      </c>
      <c r="S22" s="9">
        <f t="shared" si="9"/>
        <v>24090</v>
      </c>
      <c r="T22" s="9">
        <v>8596</v>
      </c>
      <c r="U22" s="9">
        <f t="shared" si="10"/>
        <v>1400</v>
      </c>
      <c r="V22" s="9">
        <f t="shared" si="11"/>
        <v>2500</v>
      </c>
      <c r="W22" s="10">
        <f t="shared" si="12"/>
        <v>1468259.97</v>
      </c>
      <c r="X22" s="9">
        <f t="shared" si="18"/>
        <v>56980</v>
      </c>
      <c r="Y22" s="9">
        <f t="shared" si="0"/>
        <v>15900</v>
      </c>
      <c r="Z22" s="9">
        <f t="shared" si="14"/>
        <v>98980</v>
      </c>
      <c r="AA22" s="9">
        <f t="shared" si="15"/>
        <v>1640119.97</v>
      </c>
      <c r="AB22" s="11">
        <f t="shared" si="16"/>
        <v>1900909</v>
      </c>
      <c r="AC22" s="11">
        <f t="shared" si="17"/>
        <v>260789.03000000003</v>
      </c>
    </row>
    <row r="23" spans="1:29" ht="15.75" x14ac:dyDescent="0.25">
      <c r="A23" s="7" t="s">
        <v>80</v>
      </c>
      <c r="B23" s="7">
        <v>18</v>
      </c>
      <c r="C23" s="7" t="s">
        <v>32</v>
      </c>
      <c r="D23" s="7">
        <v>21</v>
      </c>
      <c r="E23" s="7" t="s">
        <v>27</v>
      </c>
      <c r="F23" s="7" t="s">
        <v>49</v>
      </c>
      <c r="G23" s="8">
        <v>880000</v>
      </c>
      <c r="H23" s="7" t="s">
        <v>54</v>
      </c>
      <c r="I23" s="9">
        <f t="shared" si="1"/>
        <v>1400</v>
      </c>
      <c r="J23" s="9">
        <f t="shared" si="2"/>
        <v>95.67</v>
      </c>
      <c r="K23" s="9">
        <v>65</v>
      </c>
      <c r="L23" s="9">
        <v>250</v>
      </c>
      <c r="M23" s="9">
        <f t="shared" si="3"/>
        <v>250000</v>
      </c>
      <c r="N23" s="9">
        <f t="shared" si="4"/>
        <v>10000</v>
      </c>
      <c r="O23" s="9">
        <f t="shared" si="5"/>
        <v>410</v>
      </c>
      <c r="P23" s="9">
        <f t="shared" si="6"/>
        <v>700</v>
      </c>
      <c r="Q23" s="9">
        <f t="shared" si="7"/>
        <v>30000</v>
      </c>
      <c r="R23" s="9">
        <f t="shared" si="8"/>
        <v>300</v>
      </c>
      <c r="S23" s="9">
        <f t="shared" si="9"/>
        <v>19000</v>
      </c>
      <c r="T23" s="9">
        <v>8596</v>
      </c>
      <c r="U23" s="9">
        <f t="shared" si="10"/>
        <v>1300</v>
      </c>
      <c r="V23" s="9">
        <f t="shared" si="11"/>
        <v>3500</v>
      </c>
      <c r="W23" s="10">
        <f t="shared" si="12"/>
        <v>1205616.67</v>
      </c>
      <c r="X23" s="9">
        <f t="shared" si="18"/>
        <v>89790</v>
      </c>
      <c r="Y23" s="9">
        <f t="shared" si="0"/>
        <v>13000</v>
      </c>
      <c r="Z23" s="9">
        <f t="shared" si="14"/>
        <v>786590</v>
      </c>
      <c r="AA23" s="9">
        <f t="shared" si="15"/>
        <v>2094996.67</v>
      </c>
      <c r="AB23" s="11">
        <f t="shared" si="16"/>
        <v>4790780</v>
      </c>
      <c r="AC23" s="11">
        <f t="shared" si="17"/>
        <v>2695783.33</v>
      </c>
    </row>
    <row r="24" spans="1:29" ht="15.75" x14ac:dyDescent="0.25">
      <c r="A24" s="7" t="s">
        <v>80</v>
      </c>
      <c r="B24" s="7">
        <v>24</v>
      </c>
      <c r="C24" s="7" t="s">
        <v>32</v>
      </c>
      <c r="D24" s="7">
        <v>22</v>
      </c>
      <c r="E24" s="7" t="s">
        <v>33</v>
      </c>
      <c r="F24" s="7" t="s">
        <v>49</v>
      </c>
      <c r="G24" s="8">
        <v>1150000</v>
      </c>
      <c r="H24" s="7" t="s">
        <v>58</v>
      </c>
      <c r="I24" s="9">
        <f t="shared" si="1"/>
        <v>1400</v>
      </c>
      <c r="J24" s="9">
        <f t="shared" si="2"/>
        <v>95.67</v>
      </c>
      <c r="K24" s="9">
        <v>65</v>
      </c>
      <c r="L24" s="9">
        <v>250</v>
      </c>
      <c r="M24" s="9">
        <f t="shared" si="3"/>
        <v>250000</v>
      </c>
      <c r="N24" s="9">
        <f t="shared" si="4"/>
        <v>10000</v>
      </c>
      <c r="O24" s="9">
        <f t="shared" si="5"/>
        <v>410</v>
      </c>
      <c r="P24" s="9">
        <f t="shared" si="6"/>
        <v>700</v>
      </c>
      <c r="Q24" s="9">
        <f t="shared" si="7"/>
        <v>30000</v>
      </c>
      <c r="R24" s="9">
        <f t="shared" si="8"/>
        <v>300</v>
      </c>
      <c r="S24" s="9">
        <f t="shared" si="9"/>
        <v>19000</v>
      </c>
      <c r="T24" s="9">
        <v>8596</v>
      </c>
      <c r="U24" s="9">
        <f t="shared" si="10"/>
        <v>1300</v>
      </c>
      <c r="V24" s="9">
        <f t="shared" si="11"/>
        <v>3500</v>
      </c>
      <c r="W24" s="10">
        <f t="shared" si="12"/>
        <v>1475616.67</v>
      </c>
      <c r="X24" s="9">
        <f t="shared" si="18"/>
        <v>89790</v>
      </c>
      <c r="Y24" s="9">
        <f t="shared" si="0"/>
        <v>13000</v>
      </c>
      <c r="Z24" s="9">
        <f t="shared" si="14"/>
        <v>786590</v>
      </c>
      <c r="AA24" s="9">
        <f t="shared" si="15"/>
        <v>2364996.67</v>
      </c>
      <c r="AB24" s="11">
        <f t="shared" si="16"/>
        <v>4790780</v>
      </c>
      <c r="AC24" s="11">
        <f t="shared" si="17"/>
        <v>2425783.33</v>
      </c>
    </row>
    <row r="25" spans="1:29" ht="15.75" x14ac:dyDescent="0.25">
      <c r="A25" s="7" t="s">
        <v>81</v>
      </c>
      <c r="B25" s="7">
        <v>7</v>
      </c>
      <c r="C25" s="7" t="s">
        <v>26</v>
      </c>
      <c r="D25" s="7">
        <v>23</v>
      </c>
      <c r="E25" s="7" t="s">
        <v>33</v>
      </c>
      <c r="F25" s="7" t="s">
        <v>45</v>
      </c>
      <c r="G25" s="8">
        <v>600000</v>
      </c>
      <c r="H25" s="7" t="s">
        <v>62</v>
      </c>
      <c r="I25" s="9">
        <f t="shared" si="1"/>
        <v>980</v>
      </c>
      <c r="J25" s="9">
        <f t="shared" si="2"/>
        <v>90.18</v>
      </c>
      <c r="K25" s="9">
        <v>65</v>
      </c>
      <c r="L25" s="9">
        <v>250</v>
      </c>
      <c r="M25" s="9">
        <f t="shared" si="3"/>
        <v>240090</v>
      </c>
      <c r="N25" s="9">
        <f t="shared" si="4"/>
        <v>9000</v>
      </c>
      <c r="O25" s="9">
        <f t="shared" si="5"/>
        <v>360</v>
      </c>
      <c r="P25" s="9">
        <f t="shared" si="6"/>
        <v>500</v>
      </c>
      <c r="Q25" s="9">
        <f t="shared" si="7"/>
        <v>36000</v>
      </c>
      <c r="R25" s="9">
        <f t="shared" si="8"/>
        <v>500</v>
      </c>
      <c r="S25" s="9">
        <f t="shared" si="9"/>
        <v>28000</v>
      </c>
      <c r="T25" s="9">
        <v>8596</v>
      </c>
      <c r="U25" s="9">
        <f t="shared" si="10"/>
        <v>1500</v>
      </c>
      <c r="V25" s="9">
        <f t="shared" si="11"/>
        <v>3600</v>
      </c>
      <c r="W25" s="10">
        <f t="shared" si="12"/>
        <v>929531.18</v>
      </c>
      <c r="X25" s="9">
        <f t="shared" si="18"/>
        <v>76000</v>
      </c>
      <c r="Y25" s="9">
        <f t="shared" si="0"/>
        <v>16090</v>
      </c>
      <c r="Z25" s="9">
        <f t="shared" si="14"/>
        <v>69000</v>
      </c>
      <c r="AA25" s="9">
        <f t="shared" si="15"/>
        <v>1090621.1800000002</v>
      </c>
      <c r="AB25" s="11">
        <f t="shared" si="16"/>
        <v>2500090</v>
      </c>
      <c r="AC25" s="11">
        <f t="shared" si="17"/>
        <v>1409468.8199999998</v>
      </c>
    </row>
    <row r="26" spans="1:29" ht="15.75" x14ac:dyDescent="0.25">
      <c r="A26" s="7" t="s">
        <v>81</v>
      </c>
      <c r="B26" s="7">
        <v>19</v>
      </c>
      <c r="C26" s="7" t="s">
        <v>26</v>
      </c>
      <c r="D26" s="7">
        <v>12</v>
      </c>
      <c r="E26" s="7" t="s">
        <v>33</v>
      </c>
      <c r="F26" s="7" t="s">
        <v>46</v>
      </c>
      <c r="G26" s="8">
        <v>600000</v>
      </c>
      <c r="H26" s="7" t="s">
        <v>78</v>
      </c>
      <c r="I26" s="9">
        <f t="shared" si="1"/>
        <v>3095</v>
      </c>
      <c r="J26" s="9">
        <f t="shared" si="2"/>
        <v>92.03</v>
      </c>
      <c r="K26" s="9">
        <v>65</v>
      </c>
      <c r="L26" s="9">
        <v>250</v>
      </c>
      <c r="M26" s="9">
        <f t="shared" si="3"/>
        <v>190905</v>
      </c>
      <c r="N26" s="9">
        <f t="shared" si="4"/>
        <v>7900</v>
      </c>
      <c r="O26" s="9">
        <f t="shared" si="5"/>
        <v>415</v>
      </c>
      <c r="P26" s="9">
        <f t="shared" si="6"/>
        <v>1005</v>
      </c>
      <c r="Q26" s="9">
        <f t="shared" si="7"/>
        <v>30005</v>
      </c>
      <c r="R26" s="9">
        <f t="shared" si="8"/>
        <v>405</v>
      </c>
      <c r="S26" s="9">
        <f t="shared" si="9"/>
        <v>36000</v>
      </c>
      <c r="T26" s="9">
        <v>8596</v>
      </c>
      <c r="U26" s="9">
        <f t="shared" si="10"/>
        <v>1000</v>
      </c>
      <c r="V26" s="9">
        <f t="shared" si="11"/>
        <v>1095</v>
      </c>
      <c r="W26" s="10">
        <f t="shared" si="12"/>
        <v>880828.03</v>
      </c>
      <c r="X26" s="9">
        <f t="shared" si="18"/>
        <v>97080</v>
      </c>
      <c r="Y26" s="9">
        <f t="shared" si="0"/>
        <v>16890</v>
      </c>
      <c r="Z26" s="9">
        <f t="shared" si="14"/>
        <v>86080</v>
      </c>
      <c r="AA26" s="9">
        <f t="shared" si="15"/>
        <v>1080878.03</v>
      </c>
      <c r="AB26" s="11">
        <f t="shared" si="16"/>
        <v>2700890</v>
      </c>
      <c r="AC26" s="11">
        <f t="shared" si="17"/>
        <v>1620011.97</v>
      </c>
    </row>
    <row r="27" spans="1:29" ht="15.75" x14ac:dyDescent="0.25">
      <c r="A27" s="7" t="s">
        <v>81</v>
      </c>
      <c r="B27" s="7">
        <v>19</v>
      </c>
      <c r="C27" s="7" t="s">
        <v>26</v>
      </c>
      <c r="D27" s="7">
        <v>13</v>
      </c>
      <c r="E27" s="7" t="s">
        <v>27</v>
      </c>
      <c r="F27" s="7" t="s">
        <v>47</v>
      </c>
      <c r="G27" s="8">
        <v>650000</v>
      </c>
      <c r="H27" s="7" t="s">
        <v>60</v>
      </c>
      <c r="I27" s="9">
        <f t="shared" si="1"/>
        <v>995</v>
      </c>
      <c r="J27" s="9">
        <f t="shared" si="2"/>
        <v>88.97</v>
      </c>
      <c r="K27" s="9">
        <v>65</v>
      </c>
      <c r="L27" s="9">
        <v>250</v>
      </c>
      <c r="M27" s="9">
        <f t="shared" si="3"/>
        <v>500005</v>
      </c>
      <c r="N27" s="9">
        <f t="shared" si="4"/>
        <v>8900</v>
      </c>
      <c r="O27" s="9">
        <f t="shared" si="5"/>
        <v>465</v>
      </c>
      <c r="P27" s="9">
        <f t="shared" si="6"/>
        <v>405</v>
      </c>
      <c r="Q27" s="9">
        <f t="shared" si="7"/>
        <v>40000</v>
      </c>
      <c r="R27" s="9">
        <f t="shared" si="8"/>
        <v>500</v>
      </c>
      <c r="S27" s="9">
        <f t="shared" si="9"/>
        <v>24090</v>
      </c>
      <c r="T27" s="9">
        <v>8596</v>
      </c>
      <c r="U27" s="9">
        <f t="shared" si="10"/>
        <v>1400</v>
      </c>
      <c r="V27" s="9">
        <f t="shared" si="11"/>
        <v>2500</v>
      </c>
      <c r="W27" s="10">
        <f t="shared" si="12"/>
        <v>1238259.97</v>
      </c>
      <c r="X27" s="9">
        <f t="shared" si="18"/>
        <v>56980</v>
      </c>
      <c r="Y27" s="9">
        <f t="shared" si="0"/>
        <v>15900</v>
      </c>
      <c r="Z27" s="9">
        <f t="shared" si="14"/>
        <v>98980</v>
      </c>
      <c r="AA27" s="9">
        <f t="shared" si="15"/>
        <v>1410119.97</v>
      </c>
      <c r="AB27" s="11">
        <f t="shared" si="16"/>
        <v>1900909</v>
      </c>
      <c r="AC27" s="11">
        <f t="shared" si="17"/>
        <v>490789.03</v>
      </c>
    </row>
    <row r="28" spans="1:29" ht="15.75" x14ac:dyDescent="0.25">
      <c r="A28" s="7" t="s">
        <v>81</v>
      </c>
      <c r="B28" s="7">
        <v>20</v>
      </c>
      <c r="C28" s="7" t="s">
        <v>26</v>
      </c>
      <c r="D28" s="7">
        <v>14</v>
      </c>
      <c r="E28" s="7" t="s">
        <v>27</v>
      </c>
      <c r="F28" s="7" t="s">
        <v>44</v>
      </c>
      <c r="G28" s="8">
        <v>680000</v>
      </c>
      <c r="H28" s="7" t="s">
        <v>59</v>
      </c>
      <c r="I28" s="9">
        <f t="shared" si="1"/>
        <v>1050</v>
      </c>
      <c r="J28" s="9">
        <f t="shared" si="2"/>
        <v>90.06</v>
      </c>
      <c r="K28" s="9">
        <v>65</v>
      </c>
      <c r="L28" s="9">
        <v>250</v>
      </c>
      <c r="M28" s="9">
        <f t="shared" si="3"/>
        <v>300000</v>
      </c>
      <c r="N28" s="9">
        <f t="shared" si="4"/>
        <v>13000</v>
      </c>
      <c r="O28" s="9">
        <f t="shared" si="5"/>
        <v>750</v>
      </c>
      <c r="P28" s="9">
        <f t="shared" si="6"/>
        <v>600</v>
      </c>
      <c r="Q28" s="9">
        <f t="shared" si="7"/>
        <v>25000</v>
      </c>
      <c r="R28" s="9">
        <f t="shared" si="8"/>
        <v>600</v>
      </c>
      <c r="S28" s="9">
        <f t="shared" si="9"/>
        <v>40000</v>
      </c>
      <c r="T28" s="9">
        <v>8596</v>
      </c>
      <c r="U28" s="9">
        <f t="shared" si="10"/>
        <v>1080</v>
      </c>
      <c r="V28" s="9">
        <f t="shared" si="11"/>
        <v>3000</v>
      </c>
      <c r="W28" s="10">
        <f t="shared" si="12"/>
        <v>1074081.06</v>
      </c>
      <c r="X28" s="9">
        <f t="shared" si="18"/>
        <v>61890</v>
      </c>
      <c r="Y28" s="9">
        <f t="shared" si="0"/>
        <v>11110</v>
      </c>
      <c r="Z28" s="9">
        <f t="shared" si="14"/>
        <v>111703</v>
      </c>
      <c r="AA28" s="9">
        <f t="shared" si="15"/>
        <v>1258784.06</v>
      </c>
      <c r="AB28" s="11">
        <f t="shared" si="16"/>
        <v>2908090</v>
      </c>
      <c r="AC28" s="11">
        <f t="shared" si="17"/>
        <v>1649305.94</v>
      </c>
    </row>
    <row r="29" spans="1:29" ht="15.75" x14ac:dyDescent="0.25">
      <c r="A29" s="7" t="s">
        <v>81</v>
      </c>
      <c r="B29" s="7">
        <v>21</v>
      </c>
      <c r="C29" s="7" t="s">
        <v>26</v>
      </c>
      <c r="D29" s="7">
        <v>15</v>
      </c>
      <c r="E29" s="7" t="s">
        <v>27</v>
      </c>
      <c r="F29" s="7" t="s">
        <v>48</v>
      </c>
      <c r="G29" s="8">
        <v>680000</v>
      </c>
      <c r="H29" s="7" t="s">
        <v>55</v>
      </c>
      <c r="I29" s="9">
        <f t="shared" si="1"/>
        <v>1605</v>
      </c>
      <c r="J29" s="9">
        <f t="shared" si="2"/>
        <v>90.76</v>
      </c>
      <c r="K29" s="9">
        <v>65</v>
      </c>
      <c r="L29" s="9">
        <v>250</v>
      </c>
      <c r="M29" s="9">
        <f t="shared" si="3"/>
        <v>760500</v>
      </c>
      <c r="N29" s="9">
        <f t="shared" si="4"/>
        <v>12000</v>
      </c>
      <c r="O29" s="9">
        <f t="shared" si="5"/>
        <v>265</v>
      </c>
      <c r="P29" s="9">
        <f t="shared" si="6"/>
        <v>509</v>
      </c>
      <c r="Q29" s="9">
        <f t="shared" si="7"/>
        <v>20000</v>
      </c>
      <c r="R29" s="9">
        <f t="shared" si="8"/>
        <v>650</v>
      </c>
      <c r="S29" s="9">
        <f t="shared" si="9"/>
        <v>25090</v>
      </c>
      <c r="T29" s="9">
        <v>8596</v>
      </c>
      <c r="U29" s="9">
        <f t="shared" si="10"/>
        <v>1300</v>
      </c>
      <c r="V29" s="9">
        <f t="shared" si="11"/>
        <v>2800</v>
      </c>
      <c r="W29" s="10">
        <f t="shared" si="12"/>
        <v>1513720.76</v>
      </c>
      <c r="X29" s="9">
        <f t="shared" si="18"/>
        <v>47990</v>
      </c>
      <c r="Y29" s="9">
        <f t="shared" si="0"/>
        <v>12350</v>
      </c>
      <c r="Z29" s="9">
        <f t="shared" si="14"/>
        <v>92970</v>
      </c>
      <c r="AA29" s="9">
        <f t="shared" si="15"/>
        <v>1667030.76</v>
      </c>
      <c r="AB29" s="11">
        <f t="shared" si="16"/>
        <v>3789000</v>
      </c>
      <c r="AC29" s="11">
        <f t="shared" si="17"/>
        <v>2121969.2400000002</v>
      </c>
    </row>
    <row r="30" spans="1:29" ht="15.75" x14ac:dyDescent="0.25">
      <c r="A30" s="7" t="s">
        <v>81</v>
      </c>
      <c r="B30" s="7">
        <v>25</v>
      </c>
      <c r="C30" s="7" t="s">
        <v>26</v>
      </c>
      <c r="D30" s="7">
        <v>16</v>
      </c>
      <c r="E30" s="7" t="s">
        <v>27</v>
      </c>
      <c r="F30" s="7" t="s">
        <v>44</v>
      </c>
      <c r="G30" s="8">
        <v>680000</v>
      </c>
      <c r="H30" s="7" t="s">
        <v>50</v>
      </c>
      <c r="I30" s="9">
        <f t="shared" si="1"/>
        <v>1050</v>
      </c>
      <c r="J30" s="9">
        <f t="shared" si="2"/>
        <v>90.06</v>
      </c>
      <c r="K30" s="9">
        <v>65</v>
      </c>
      <c r="L30" s="9">
        <v>250</v>
      </c>
      <c r="M30" s="9">
        <f t="shared" si="3"/>
        <v>300000</v>
      </c>
      <c r="N30" s="9">
        <f t="shared" si="4"/>
        <v>13000</v>
      </c>
      <c r="O30" s="9">
        <f t="shared" si="5"/>
        <v>750</v>
      </c>
      <c r="P30" s="9">
        <f t="shared" si="6"/>
        <v>600</v>
      </c>
      <c r="Q30" s="9">
        <f t="shared" si="7"/>
        <v>25000</v>
      </c>
      <c r="R30" s="9">
        <f t="shared" si="8"/>
        <v>600</v>
      </c>
      <c r="S30" s="9">
        <f t="shared" si="9"/>
        <v>40000</v>
      </c>
      <c r="T30" s="9">
        <v>8596</v>
      </c>
      <c r="U30" s="9">
        <f t="shared" si="10"/>
        <v>1080</v>
      </c>
      <c r="V30" s="9">
        <f t="shared" si="11"/>
        <v>3000</v>
      </c>
      <c r="W30" s="10">
        <f t="shared" si="12"/>
        <v>1074081.06</v>
      </c>
      <c r="X30" s="9">
        <f t="shared" si="18"/>
        <v>61890</v>
      </c>
      <c r="Y30" s="9">
        <f t="shared" si="0"/>
        <v>11110</v>
      </c>
      <c r="Z30" s="9">
        <f t="shared" si="14"/>
        <v>111703</v>
      </c>
      <c r="AA30" s="9">
        <f t="shared" si="15"/>
        <v>1258784.06</v>
      </c>
      <c r="AB30" s="11">
        <f t="shared" si="16"/>
        <v>2908090</v>
      </c>
      <c r="AC30" s="11">
        <f t="shared" si="17"/>
        <v>1649305.94</v>
      </c>
    </row>
    <row r="31" spans="1:29" ht="15.75" x14ac:dyDescent="0.25">
      <c r="A31" s="7" t="s">
        <v>81</v>
      </c>
      <c r="B31" s="7">
        <v>7</v>
      </c>
      <c r="C31" s="7" t="s">
        <v>26</v>
      </c>
      <c r="D31" s="7">
        <v>23</v>
      </c>
      <c r="E31" s="7" t="s">
        <v>33</v>
      </c>
      <c r="F31" s="7" t="s">
        <v>45</v>
      </c>
      <c r="G31" s="8">
        <v>750000</v>
      </c>
      <c r="H31" s="7" t="s">
        <v>61</v>
      </c>
      <c r="I31" s="9">
        <f t="shared" si="1"/>
        <v>980</v>
      </c>
      <c r="J31" s="9">
        <f t="shared" si="2"/>
        <v>90.18</v>
      </c>
      <c r="K31" s="9">
        <v>65</v>
      </c>
      <c r="L31" s="9">
        <v>250</v>
      </c>
      <c r="M31" s="9">
        <f t="shared" si="3"/>
        <v>240090</v>
      </c>
      <c r="N31" s="9">
        <f t="shared" si="4"/>
        <v>9000</v>
      </c>
      <c r="O31" s="9">
        <f t="shared" si="5"/>
        <v>360</v>
      </c>
      <c r="P31" s="9">
        <f t="shared" si="6"/>
        <v>500</v>
      </c>
      <c r="Q31" s="9">
        <f t="shared" si="7"/>
        <v>36000</v>
      </c>
      <c r="R31" s="9">
        <f t="shared" si="8"/>
        <v>500</v>
      </c>
      <c r="S31" s="9">
        <f t="shared" si="9"/>
        <v>28000</v>
      </c>
      <c r="T31" s="9">
        <v>8596</v>
      </c>
      <c r="U31" s="9">
        <f t="shared" si="10"/>
        <v>1500</v>
      </c>
      <c r="V31" s="9">
        <f t="shared" si="11"/>
        <v>3600</v>
      </c>
      <c r="W31" s="10">
        <f t="shared" si="12"/>
        <v>1079531.1800000002</v>
      </c>
      <c r="X31" s="9">
        <f t="shared" si="18"/>
        <v>76000</v>
      </c>
      <c r="Y31" s="9">
        <f t="shared" si="0"/>
        <v>16090</v>
      </c>
      <c r="Z31" s="9">
        <f t="shared" si="14"/>
        <v>69000</v>
      </c>
      <c r="AA31" s="9">
        <f t="shared" si="15"/>
        <v>1240621.1800000002</v>
      </c>
      <c r="AB31" s="11">
        <f t="shared" si="16"/>
        <v>2500090</v>
      </c>
      <c r="AC31" s="11">
        <f t="shared" si="17"/>
        <v>1259468.8199999998</v>
      </c>
    </row>
    <row r="32" spans="1:29" ht="15.75" x14ac:dyDescent="0.25">
      <c r="A32" s="7" t="s">
        <v>81</v>
      </c>
      <c r="B32" s="7">
        <v>19</v>
      </c>
      <c r="C32" s="7" t="s">
        <v>26</v>
      </c>
      <c r="D32" s="7">
        <v>12</v>
      </c>
      <c r="E32" s="7" t="s">
        <v>33</v>
      </c>
      <c r="F32" s="7" t="s">
        <v>46</v>
      </c>
      <c r="G32" s="8">
        <v>750000</v>
      </c>
      <c r="H32" s="7" t="s">
        <v>56</v>
      </c>
      <c r="I32" s="9">
        <f t="shared" si="1"/>
        <v>3095</v>
      </c>
      <c r="J32" s="9">
        <f t="shared" si="2"/>
        <v>92.03</v>
      </c>
      <c r="K32" s="9">
        <v>65</v>
      </c>
      <c r="L32" s="9">
        <v>250</v>
      </c>
      <c r="M32" s="9">
        <f t="shared" si="3"/>
        <v>190905</v>
      </c>
      <c r="N32" s="9">
        <f t="shared" si="4"/>
        <v>7900</v>
      </c>
      <c r="O32" s="9">
        <f t="shared" si="5"/>
        <v>415</v>
      </c>
      <c r="P32" s="9">
        <f t="shared" si="6"/>
        <v>1005</v>
      </c>
      <c r="Q32" s="9">
        <f t="shared" si="7"/>
        <v>30005</v>
      </c>
      <c r="R32" s="9">
        <f t="shared" si="8"/>
        <v>405</v>
      </c>
      <c r="S32" s="9">
        <f t="shared" si="9"/>
        <v>36000</v>
      </c>
      <c r="T32" s="9">
        <v>8596</v>
      </c>
      <c r="U32" s="9">
        <f t="shared" si="10"/>
        <v>1000</v>
      </c>
      <c r="V32" s="9">
        <f t="shared" si="11"/>
        <v>1095</v>
      </c>
      <c r="W32" s="10">
        <f t="shared" si="12"/>
        <v>1030828.03</v>
      </c>
      <c r="X32" s="9">
        <f t="shared" si="18"/>
        <v>97080</v>
      </c>
      <c r="Y32" s="9">
        <f t="shared" si="0"/>
        <v>16890</v>
      </c>
      <c r="Z32" s="9">
        <f t="shared" si="14"/>
        <v>86080</v>
      </c>
      <c r="AA32" s="9">
        <f t="shared" si="15"/>
        <v>1230878.03</v>
      </c>
      <c r="AB32" s="11">
        <f t="shared" si="16"/>
        <v>2700890</v>
      </c>
      <c r="AC32" s="11">
        <f t="shared" si="17"/>
        <v>1470011.97</v>
      </c>
    </row>
    <row r="33" spans="1:29" ht="15.75" x14ac:dyDescent="0.25">
      <c r="A33" s="7" t="s">
        <v>81</v>
      </c>
      <c r="B33" s="7">
        <v>19</v>
      </c>
      <c r="C33" s="7" t="s">
        <v>26</v>
      </c>
      <c r="D33" s="7">
        <v>13</v>
      </c>
      <c r="E33" s="7" t="s">
        <v>27</v>
      </c>
      <c r="F33" s="7" t="s">
        <v>47</v>
      </c>
      <c r="G33" s="8">
        <v>750000</v>
      </c>
      <c r="H33" s="7" t="s">
        <v>51</v>
      </c>
      <c r="I33" s="9">
        <f t="shared" si="1"/>
        <v>995</v>
      </c>
      <c r="J33" s="9">
        <f t="shared" si="2"/>
        <v>88.97</v>
      </c>
      <c r="K33" s="9">
        <v>65</v>
      </c>
      <c r="L33" s="9">
        <v>250</v>
      </c>
      <c r="M33" s="9">
        <f t="shared" si="3"/>
        <v>500005</v>
      </c>
      <c r="N33" s="9">
        <f t="shared" si="4"/>
        <v>8900</v>
      </c>
      <c r="O33" s="9">
        <f t="shared" si="5"/>
        <v>465</v>
      </c>
      <c r="P33" s="9">
        <f t="shared" si="6"/>
        <v>405</v>
      </c>
      <c r="Q33" s="9">
        <f t="shared" si="7"/>
        <v>40000</v>
      </c>
      <c r="R33" s="9">
        <f t="shared" si="8"/>
        <v>500</v>
      </c>
      <c r="S33" s="9">
        <f t="shared" si="9"/>
        <v>24090</v>
      </c>
      <c r="T33" s="9">
        <v>8596</v>
      </c>
      <c r="U33" s="9">
        <f t="shared" si="10"/>
        <v>1400</v>
      </c>
      <c r="V33" s="9">
        <f t="shared" si="11"/>
        <v>2500</v>
      </c>
      <c r="W33" s="10">
        <f t="shared" si="12"/>
        <v>1338259.97</v>
      </c>
      <c r="X33" s="9">
        <f t="shared" si="18"/>
        <v>56980</v>
      </c>
      <c r="Y33" s="9">
        <f t="shared" si="0"/>
        <v>15900</v>
      </c>
      <c r="Z33" s="9">
        <f t="shared" si="14"/>
        <v>98980</v>
      </c>
      <c r="AA33" s="9">
        <f t="shared" si="15"/>
        <v>1510119.97</v>
      </c>
      <c r="AB33" s="11">
        <f t="shared" si="16"/>
        <v>1900909</v>
      </c>
      <c r="AC33" s="11">
        <f t="shared" si="17"/>
        <v>390789.03</v>
      </c>
    </row>
    <row r="34" spans="1:29" ht="15.75" x14ac:dyDescent="0.25">
      <c r="A34" s="7" t="s">
        <v>81</v>
      </c>
      <c r="B34" s="7">
        <v>20</v>
      </c>
      <c r="C34" s="7" t="s">
        <v>26</v>
      </c>
      <c r="D34" s="7">
        <v>14</v>
      </c>
      <c r="E34" s="7" t="s">
        <v>27</v>
      </c>
      <c r="F34" s="7" t="s">
        <v>44</v>
      </c>
      <c r="G34" s="8">
        <v>600000</v>
      </c>
      <c r="H34" s="7" t="s">
        <v>54</v>
      </c>
      <c r="I34" s="9">
        <f t="shared" si="1"/>
        <v>1050</v>
      </c>
      <c r="J34" s="9">
        <f t="shared" si="2"/>
        <v>90.06</v>
      </c>
      <c r="K34" s="9">
        <v>65</v>
      </c>
      <c r="L34" s="9">
        <v>250</v>
      </c>
      <c r="M34" s="9">
        <f t="shared" si="3"/>
        <v>300000</v>
      </c>
      <c r="N34" s="9">
        <f t="shared" si="4"/>
        <v>13000</v>
      </c>
      <c r="O34" s="9">
        <f t="shared" si="5"/>
        <v>750</v>
      </c>
      <c r="P34" s="9">
        <f t="shared" si="6"/>
        <v>600</v>
      </c>
      <c r="Q34" s="9">
        <f t="shared" si="7"/>
        <v>25000</v>
      </c>
      <c r="R34" s="9">
        <f t="shared" si="8"/>
        <v>600</v>
      </c>
      <c r="S34" s="9">
        <f t="shared" si="9"/>
        <v>40000</v>
      </c>
      <c r="T34" s="9">
        <v>8596</v>
      </c>
      <c r="U34" s="9">
        <f t="shared" si="10"/>
        <v>1080</v>
      </c>
      <c r="V34" s="9">
        <f t="shared" si="11"/>
        <v>3000</v>
      </c>
      <c r="W34" s="10">
        <f t="shared" si="12"/>
        <v>994081.06</v>
      </c>
      <c r="X34" s="9">
        <f t="shared" si="18"/>
        <v>61890</v>
      </c>
      <c r="Y34" s="9">
        <f t="shared" ref="Y34:Y62" si="19">IF(F:F="Mumbai",11110,IF(F:F="Gujarat",16090,IF(F:F="West Bengal",16890,IF(F:F="Goa",15900,IF(F:F="Rajasthan",12350,IF(F:F="Telangana",13000))))))</f>
        <v>11110</v>
      </c>
      <c r="Z34" s="9">
        <f t="shared" si="14"/>
        <v>111703</v>
      </c>
      <c r="AA34" s="9">
        <f t="shared" si="15"/>
        <v>1178784.06</v>
      </c>
      <c r="AB34" s="11">
        <f t="shared" si="16"/>
        <v>2908090</v>
      </c>
      <c r="AC34" s="11">
        <f t="shared" si="17"/>
        <v>1729305.94</v>
      </c>
    </row>
    <row r="35" spans="1:29" ht="15.75" x14ac:dyDescent="0.25">
      <c r="A35" s="7" t="s">
        <v>81</v>
      </c>
      <c r="B35" s="7">
        <v>21</v>
      </c>
      <c r="C35" s="7" t="s">
        <v>26</v>
      </c>
      <c r="D35" s="7">
        <v>15</v>
      </c>
      <c r="E35" s="7" t="s">
        <v>27</v>
      </c>
      <c r="F35" s="7" t="s">
        <v>48</v>
      </c>
      <c r="G35" s="8">
        <v>600000</v>
      </c>
      <c r="H35" s="7" t="s">
        <v>57</v>
      </c>
      <c r="I35" s="9">
        <f t="shared" si="1"/>
        <v>1605</v>
      </c>
      <c r="J35" s="9">
        <f t="shared" si="2"/>
        <v>90.76</v>
      </c>
      <c r="K35" s="9">
        <v>65</v>
      </c>
      <c r="L35" s="9">
        <v>250</v>
      </c>
      <c r="M35" s="9">
        <f t="shared" si="3"/>
        <v>760500</v>
      </c>
      <c r="N35" s="9">
        <f t="shared" si="4"/>
        <v>12000</v>
      </c>
      <c r="O35" s="9">
        <f t="shared" si="5"/>
        <v>265</v>
      </c>
      <c r="P35" s="9">
        <f t="shared" si="6"/>
        <v>509</v>
      </c>
      <c r="Q35" s="9">
        <f t="shared" si="7"/>
        <v>20000</v>
      </c>
      <c r="R35" s="9">
        <f t="shared" si="8"/>
        <v>650</v>
      </c>
      <c r="S35" s="9">
        <f t="shared" si="9"/>
        <v>25090</v>
      </c>
      <c r="T35" s="9">
        <v>8596</v>
      </c>
      <c r="U35" s="9">
        <f t="shared" si="10"/>
        <v>1300</v>
      </c>
      <c r="V35" s="9">
        <f t="shared" si="11"/>
        <v>2800</v>
      </c>
      <c r="W35" s="10">
        <f t="shared" si="12"/>
        <v>1433720.76</v>
      </c>
      <c r="X35" s="9">
        <f t="shared" si="18"/>
        <v>47990</v>
      </c>
      <c r="Y35" s="9">
        <f t="shared" si="19"/>
        <v>12350</v>
      </c>
      <c r="Z35" s="9">
        <f t="shared" si="14"/>
        <v>92970</v>
      </c>
      <c r="AA35" s="9">
        <f t="shared" si="15"/>
        <v>1587030.76</v>
      </c>
      <c r="AB35" s="11">
        <f t="shared" ref="AB35:AB62" si="20">IF(F:F="Mumbai",2908090,IF(F:F="Gujarat",2500090,IF(F:F="West Bengal",2700890,IF(F:F="Goa",1900909,IF(F:F="Rajasthan",3789000,IF(F:F="Telangana",4790780))))))</f>
        <v>3789000</v>
      </c>
      <c r="AC35" s="11">
        <f t="shared" si="17"/>
        <v>2201969.2400000002</v>
      </c>
    </row>
    <row r="36" spans="1:29" ht="15.75" x14ac:dyDescent="0.25">
      <c r="A36" s="7" t="s">
        <v>81</v>
      </c>
      <c r="B36" s="7">
        <v>25</v>
      </c>
      <c r="C36" s="7" t="s">
        <v>26</v>
      </c>
      <c r="D36" s="7">
        <v>16</v>
      </c>
      <c r="E36" s="7" t="s">
        <v>27</v>
      </c>
      <c r="F36" s="7" t="s">
        <v>44</v>
      </c>
      <c r="G36" s="8">
        <v>800000</v>
      </c>
      <c r="H36" s="7" t="s">
        <v>59</v>
      </c>
      <c r="I36" s="9">
        <f t="shared" si="1"/>
        <v>1050</v>
      </c>
      <c r="J36" s="9">
        <f t="shared" si="2"/>
        <v>90.06</v>
      </c>
      <c r="K36" s="9">
        <v>65</v>
      </c>
      <c r="L36" s="9">
        <v>250</v>
      </c>
      <c r="M36" s="9">
        <f t="shared" si="3"/>
        <v>300000</v>
      </c>
      <c r="N36" s="9">
        <f t="shared" si="4"/>
        <v>13000</v>
      </c>
      <c r="O36" s="9">
        <f t="shared" si="5"/>
        <v>750</v>
      </c>
      <c r="P36" s="9">
        <f t="shared" si="6"/>
        <v>600</v>
      </c>
      <c r="Q36" s="9">
        <f t="shared" si="7"/>
        <v>25000</v>
      </c>
      <c r="R36" s="9">
        <f t="shared" si="8"/>
        <v>600</v>
      </c>
      <c r="S36" s="9">
        <f t="shared" si="9"/>
        <v>40000</v>
      </c>
      <c r="T36" s="9">
        <v>8596</v>
      </c>
      <c r="U36" s="9">
        <f t="shared" si="10"/>
        <v>1080</v>
      </c>
      <c r="V36" s="9">
        <f t="shared" si="11"/>
        <v>3000</v>
      </c>
      <c r="W36" s="10">
        <f t="shared" si="12"/>
        <v>1194081.06</v>
      </c>
      <c r="X36" s="9">
        <f t="shared" si="18"/>
        <v>61890</v>
      </c>
      <c r="Y36" s="9">
        <f t="shared" si="19"/>
        <v>11110</v>
      </c>
      <c r="Z36" s="9">
        <f t="shared" si="14"/>
        <v>111703</v>
      </c>
      <c r="AA36" s="9">
        <f t="shared" si="15"/>
        <v>1378784.06</v>
      </c>
      <c r="AB36" s="11">
        <f t="shared" si="20"/>
        <v>2908090</v>
      </c>
      <c r="AC36" s="11">
        <f t="shared" si="17"/>
        <v>1529305.94</v>
      </c>
    </row>
    <row r="37" spans="1:29" ht="15.75" x14ac:dyDescent="0.25">
      <c r="A37" s="7" t="s">
        <v>82</v>
      </c>
      <c r="B37" s="7">
        <v>8</v>
      </c>
      <c r="C37" s="7" t="s">
        <v>30</v>
      </c>
      <c r="D37" s="7">
        <v>17</v>
      </c>
      <c r="E37" s="7" t="s">
        <v>27</v>
      </c>
      <c r="F37" s="7" t="s">
        <v>49</v>
      </c>
      <c r="G37" s="8">
        <v>800000</v>
      </c>
      <c r="H37" s="7" t="s">
        <v>58</v>
      </c>
      <c r="I37" s="9">
        <f t="shared" si="1"/>
        <v>1400</v>
      </c>
      <c r="J37" s="9">
        <f t="shared" si="2"/>
        <v>95.67</v>
      </c>
      <c r="K37" s="9">
        <v>65</v>
      </c>
      <c r="L37" s="9">
        <v>250</v>
      </c>
      <c r="M37" s="9">
        <f t="shared" si="3"/>
        <v>250000</v>
      </c>
      <c r="N37" s="9">
        <f t="shared" si="4"/>
        <v>10000</v>
      </c>
      <c r="O37" s="9">
        <f t="shared" si="5"/>
        <v>410</v>
      </c>
      <c r="P37" s="9">
        <f t="shared" si="6"/>
        <v>700</v>
      </c>
      <c r="Q37" s="9">
        <f t="shared" si="7"/>
        <v>30000</v>
      </c>
      <c r="R37" s="9">
        <f t="shared" si="8"/>
        <v>300</v>
      </c>
      <c r="S37" s="9">
        <f t="shared" si="9"/>
        <v>19000</v>
      </c>
      <c r="T37" s="9">
        <v>8596</v>
      </c>
      <c r="U37" s="9">
        <f t="shared" si="10"/>
        <v>1300</v>
      </c>
      <c r="V37" s="9">
        <f t="shared" si="11"/>
        <v>3500</v>
      </c>
      <c r="W37" s="10">
        <f t="shared" si="12"/>
        <v>1125616.67</v>
      </c>
      <c r="X37" s="9">
        <f t="shared" si="18"/>
        <v>89790</v>
      </c>
      <c r="Y37" s="9">
        <f t="shared" si="19"/>
        <v>13000</v>
      </c>
      <c r="Z37" s="9">
        <f t="shared" si="14"/>
        <v>786590</v>
      </c>
      <c r="AA37" s="9">
        <f t="shared" si="15"/>
        <v>2014996.67</v>
      </c>
      <c r="AB37" s="11">
        <f t="shared" si="20"/>
        <v>4790780</v>
      </c>
      <c r="AC37" s="11">
        <f t="shared" si="17"/>
        <v>2775783.33</v>
      </c>
    </row>
    <row r="38" spans="1:29" ht="15.75" x14ac:dyDescent="0.25">
      <c r="A38" s="7" t="s">
        <v>82</v>
      </c>
      <c r="B38" s="7">
        <v>20</v>
      </c>
      <c r="C38" s="7" t="s">
        <v>30</v>
      </c>
      <c r="D38" s="7">
        <v>18</v>
      </c>
      <c r="E38" s="7" t="s">
        <v>27</v>
      </c>
      <c r="F38" s="7" t="s">
        <v>48</v>
      </c>
      <c r="G38" s="8">
        <v>600000</v>
      </c>
      <c r="H38" s="7" t="s">
        <v>52</v>
      </c>
      <c r="I38" s="9">
        <f t="shared" si="1"/>
        <v>1605</v>
      </c>
      <c r="J38" s="9">
        <f t="shared" si="2"/>
        <v>90.76</v>
      </c>
      <c r="K38" s="9">
        <v>65</v>
      </c>
      <c r="L38" s="9">
        <v>250</v>
      </c>
      <c r="M38" s="9">
        <f t="shared" si="3"/>
        <v>760500</v>
      </c>
      <c r="N38" s="9">
        <f t="shared" si="4"/>
        <v>12000</v>
      </c>
      <c r="O38" s="9">
        <f t="shared" si="5"/>
        <v>265</v>
      </c>
      <c r="P38" s="9">
        <f t="shared" si="6"/>
        <v>509</v>
      </c>
      <c r="Q38" s="9">
        <f t="shared" si="7"/>
        <v>20000</v>
      </c>
      <c r="R38" s="9">
        <f t="shared" si="8"/>
        <v>650</v>
      </c>
      <c r="S38" s="9">
        <f t="shared" si="9"/>
        <v>25090</v>
      </c>
      <c r="T38" s="9">
        <v>8596</v>
      </c>
      <c r="U38" s="9">
        <f t="shared" si="10"/>
        <v>1300</v>
      </c>
      <c r="V38" s="9">
        <f t="shared" si="11"/>
        <v>2800</v>
      </c>
      <c r="W38" s="10">
        <f t="shared" si="12"/>
        <v>1433720.76</v>
      </c>
      <c r="X38" s="9">
        <f t="shared" si="18"/>
        <v>47990</v>
      </c>
      <c r="Y38" s="9">
        <f t="shared" si="19"/>
        <v>12350</v>
      </c>
      <c r="Z38" s="9">
        <f t="shared" si="14"/>
        <v>92970</v>
      </c>
      <c r="AA38" s="9">
        <f t="shared" si="15"/>
        <v>1587030.76</v>
      </c>
      <c r="AB38" s="11">
        <f t="shared" si="20"/>
        <v>3789000</v>
      </c>
      <c r="AC38" s="11">
        <f t="shared" si="17"/>
        <v>2201969.2400000002</v>
      </c>
    </row>
    <row r="39" spans="1:29" ht="15.75" x14ac:dyDescent="0.25">
      <c r="A39" s="7" t="s">
        <v>82</v>
      </c>
      <c r="B39" s="7">
        <v>22</v>
      </c>
      <c r="C39" s="7" t="s">
        <v>30</v>
      </c>
      <c r="D39" s="7">
        <v>12.9</v>
      </c>
      <c r="E39" s="7" t="s">
        <v>27</v>
      </c>
      <c r="F39" s="7" t="s">
        <v>45</v>
      </c>
      <c r="G39" s="8">
        <v>560000</v>
      </c>
      <c r="H39" s="7" t="s">
        <v>62</v>
      </c>
      <c r="I39" s="9">
        <f t="shared" si="1"/>
        <v>980</v>
      </c>
      <c r="J39" s="9">
        <f t="shared" si="2"/>
        <v>90.18</v>
      </c>
      <c r="K39" s="9">
        <v>65</v>
      </c>
      <c r="L39" s="9">
        <v>250</v>
      </c>
      <c r="M39" s="9">
        <f t="shared" si="3"/>
        <v>240090</v>
      </c>
      <c r="N39" s="9">
        <f t="shared" si="4"/>
        <v>9000</v>
      </c>
      <c r="O39" s="9">
        <f t="shared" si="5"/>
        <v>360</v>
      </c>
      <c r="P39" s="9">
        <f t="shared" si="6"/>
        <v>500</v>
      </c>
      <c r="Q39" s="9">
        <f t="shared" si="7"/>
        <v>36000</v>
      </c>
      <c r="R39" s="9">
        <f t="shared" si="8"/>
        <v>500</v>
      </c>
      <c r="S39" s="9">
        <f t="shared" si="9"/>
        <v>28000</v>
      </c>
      <c r="T39" s="9">
        <v>8596</v>
      </c>
      <c r="U39" s="9">
        <f t="shared" si="10"/>
        <v>1500</v>
      </c>
      <c r="V39" s="9">
        <f t="shared" si="11"/>
        <v>3600</v>
      </c>
      <c r="W39" s="10">
        <f t="shared" si="12"/>
        <v>889531.18</v>
      </c>
      <c r="X39" s="9">
        <f t="shared" si="18"/>
        <v>76000</v>
      </c>
      <c r="Y39" s="9">
        <f t="shared" si="19"/>
        <v>16090</v>
      </c>
      <c r="Z39" s="9">
        <f t="shared" si="14"/>
        <v>69000</v>
      </c>
      <c r="AA39" s="9">
        <f t="shared" si="15"/>
        <v>1050621.1800000002</v>
      </c>
      <c r="AB39" s="11">
        <f t="shared" si="20"/>
        <v>2500090</v>
      </c>
      <c r="AC39" s="11">
        <f t="shared" si="17"/>
        <v>1449468.8199999998</v>
      </c>
    </row>
    <row r="40" spans="1:29" ht="15.75" x14ac:dyDescent="0.25">
      <c r="A40" s="7" t="s">
        <v>82</v>
      </c>
      <c r="B40" s="7">
        <v>23</v>
      </c>
      <c r="C40" s="7" t="s">
        <v>30</v>
      </c>
      <c r="D40" s="7">
        <v>12.9</v>
      </c>
      <c r="E40" s="7" t="s">
        <v>27</v>
      </c>
      <c r="F40" s="7" t="s">
        <v>46</v>
      </c>
      <c r="G40" s="8">
        <v>600000</v>
      </c>
      <c r="H40" s="7" t="s">
        <v>61</v>
      </c>
      <c r="I40" s="9">
        <f t="shared" si="1"/>
        <v>3095</v>
      </c>
      <c r="J40" s="9">
        <f t="shared" si="2"/>
        <v>92.03</v>
      </c>
      <c r="K40" s="9">
        <v>65</v>
      </c>
      <c r="L40" s="9">
        <v>250</v>
      </c>
      <c r="M40" s="9">
        <f t="shared" si="3"/>
        <v>190905</v>
      </c>
      <c r="N40" s="9">
        <f t="shared" si="4"/>
        <v>7900</v>
      </c>
      <c r="O40" s="9">
        <f t="shared" si="5"/>
        <v>415</v>
      </c>
      <c r="P40" s="9">
        <f t="shared" si="6"/>
        <v>1005</v>
      </c>
      <c r="Q40" s="9">
        <f t="shared" si="7"/>
        <v>30005</v>
      </c>
      <c r="R40" s="9">
        <f t="shared" si="8"/>
        <v>405</v>
      </c>
      <c r="S40" s="9">
        <f t="shared" si="9"/>
        <v>36000</v>
      </c>
      <c r="T40" s="9">
        <v>8596</v>
      </c>
      <c r="U40" s="9">
        <f t="shared" si="10"/>
        <v>1000</v>
      </c>
      <c r="V40" s="9">
        <f t="shared" si="11"/>
        <v>1095</v>
      </c>
      <c r="W40" s="10">
        <f t="shared" si="12"/>
        <v>880828.03</v>
      </c>
      <c r="X40" s="9">
        <f t="shared" si="18"/>
        <v>97080</v>
      </c>
      <c r="Y40" s="9">
        <f t="shared" si="19"/>
        <v>16890</v>
      </c>
      <c r="Z40" s="9">
        <f t="shared" si="14"/>
        <v>86080</v>
      </c>
      <c r="AA40" s="9">
        <f t="shared" si="15"/>
        <v>1080878.03</v>
      </c>
      <c r="AB40" s="11">
        <f t="shared" si="20"/>
        <v>2700890</v>
      </c>
      <c r="AC40" s="11">
        <f t="shared" si="17"/>
        <v>1620011.97</v>
      </c>
    </row>
    <row r="41" spans="1:29" ht="15.75" x14ac:dyDescent="0.25">
      <c r="A41" s="7" t="s">
        <v>83</v>
      </c>
      <c r="B41" s="7">
        <v>25</v>
      </c>
      <c r="C41" s="7" t="s">
        <v>26</v>
      </c>
      <c r="D41" s="7">
        <v>12.9</v>
      </c>
      <c r="E41" s="7" t="s">
        <v>27</v>
      </c>
      <c r="F41" s="7" t="s">
        <v>46</v>
      </c>
      <c r="G41" s="8">
        <v>700000</v>
      </c>
      <c r="H41" s="7" t="s">
        <v>53</v>
      </c>
      <c r="I41" s="9">
        <f t="shared" si="1"/>
        <v>3095</v>
      </c>
      <c r="J41" s="9">
        <f t="shared" si="2"/>
        <v>92.03</v>
      </c>
      <c r="K41" s="9">
        <v>65</v>
      </c>
      <c r="L41" s="9">
        <v>250</v>
      </c>
      <c r="M41" s="9">
        <f t="shared" si="3"/>
        <v>190905</v>
      </c>
      <c r="N41" s="9">
        <f t="shared" si="4"/>
        <v>7900</v>
      </c>
      <c r="O41" s="9">
        <f t="shared" si="5"/>
        <v>415</v>
      </c>
      <c r="P41" s="9">
        <f t="shared" si="6"/>
        <v>1005</v>
      </c>
      <c r="Q41" s="9">
        <f t="shared" si="7"/>
        <v>30005</v>
      </c>
      <c r="R41" s="9">
        <f t="shared" si="8"/>
        <v>405</v>
      </c>
      <c r="S41" s="9">
        <f t="shared" si="9"/>
        <v>36000</v>
      </c>
      <c r="T41" s="9">
        <v>8596</v>
      </c>
      <c r="U41" s="9">
        <f t="shared" si="10"/>
        <v>1000</v>
      </c>
      <c r="V41" s="9">
        <f t="shared" si="11"/>
        <v>1095</v>
      </c>
      <c r="W41" s="10">
        <f t="shared" si="12"/>
        <v>980828.03</v>
      </c>
      <c r="X41" s="9">
        <f t="shared" si="18"/>
        <v>97080</v>
      </c>
      <c r="Y41" s="9">
        <f t="shared" si="19"/>
        <v>16890</v>
      </c>
      <c r="Z41" s="9">
        <f t="shared" si="14"/>
        <v>86080</v>
      </c>
      <c r="AA41" s="9">
        <f t="shared" si="15"/>
        <v>1180878.03</v>
      </c>
      <c r="AB41" s="11">
        <f t="shared" si="20"/>
        <v>2700890</v>
      </c>
      <c r="AC41" s="11">
        <f t="shared" si="17"/>
        <v>1520011.97</v>
      </c>
    </row>
    <row r="42" spans="1:29" ht="15.75" x14ac:dyDescent="0.25">
      <c r="A42" s="7" t="s">
        <v>83</v>
      </c>
      <c r="B42" s="7">
        <v>26</v>
      </c>
      <c r="C42" s="7" t="s">
        <v>26</v>
      </c>
      <c r="D42" s="7">
        <v>18</v>
      </c>
      <c r="E42" s="7" t="s">
        <v>27</v>
      </c>
      <c r="F42" s="7" t="s">
        <v>47</v>
      </c>
      <c r="G42" s="8">
        <v>700000</v>
      </c>
      <c r="H42" s="7" t="s">
        <v>78</v>
      </c>
      <c r="I42" s="9">
        <f t="shared" si="1"/>
        <v>995</v>
      </c>
      <c r="J42" s="9">
        <f t="shared" si="2"/>
        <v>88.97</v>
      </c>
      <c r="K42" s="9">
        <v>65</v>
      </c>
      <c r="L42" s="9">
        <v>250</v>
      </c>
      <c r="M42" s="9">
        <f t="shared" si="3"/>
        <v>500005</v>
      </c>
      <c r="N42" s="9">
        <f t="shared" si="4"/>
        <v>8900</v>
      </c>
      <c r="O42" s="9">
        <f t="shared" si="5"/>
        <v>465</v>
      </c>
      <c r="P42" s="9">
        <f t="shared" si="6"/>
        <v>405</v>
      </c>
      <c r="Q42" s="9">
        <f t="shared" si="7"/>
        <v>40000</v>
      </c>
      <c r="R42" s="9">
        <f t="shared" si="8"/>
        <v>500</v>
      </c>
      <c r="S42" s="9">
        <f t="shared" si="9"/>
        <v>24090</v>
      </c>
      <c r="T42" s="9">
        <v>8596</v>
      </c>
      <c r="U42" s="9">
        <f t="shared" si="10"/>
        <v>1400</v>
      </c>
      <c r="V42" s="9">
        <f t="shared" si="11"/>
        <v>2500</v>
      </c>
      <c r="W42" s="10">
        <f t="shared" si="12"/>
        <v>1288259.97</v>
      </c>
      <c r="X42" s="9">
        <f t="shared" si="18"/>
        <v>56980</v>
      </c>
      <c r="Y42" s="9">
        <f t="shared" si="19"/>
        <v>15900</v>
      </c>
      <c r="Z42" s="9">
        <f t="shared" si="14"/>
        <v>98980</v>
      </c>
      <c r="AA42" s="9">
        <f t="shared" si="15"/>
        <v>1460119.97</v>
      </c>
      <c r="AB42" s="11">
        <f t="shared" si="20"/>
        <v>1900909</v>
      </c>
      <c r="AC42" s="11">
        <f t="shared" si="17"/>
        <v>440789.03</v>
      </c>
    </row>
    <row r="43" spans="1:29" ht="15.75" x14ac:dyDescent="0.25">
      <c r="A43" s="7" t="s">
        <v>83</v>
      </c>
      <c r="B43" s="7">
        <v>27</v>
      </c>
      <c r="C43" s="7" t="s">
        <v>26</v>
      </c>
      <c r="D43" s="7">
        <v>19</v>
      </c>
      <c r="E43" s="7" t="s">
        <v>27</v>
      </c>
      <c r="F43" s="7" t="s">
        <v>44</v>
      </c>
      <c r="G43" s="8">
        <v>650000</v>
      </c>
      <c r="H43" s="7" t="s">
        <v>60</v>
      </c>
      <c r="I43" s="9">
        <f t="shared" si="1"/>
        <v>1050</v>
      </c>
      <c r="J43" s="9">
        <f t="shared" si="2"/>
        <v>90.06</v>
      </c>
      <c r="K43" s="9">
        <v>65</v>
      </c>
      <c r="L43" s="9">
        <v>250</v>
      </c>
      <c r="M43" s="9">
        <f t="shared" si="3"/>
        <v>300000</v>
      </c>
      <c r="N43" s="9">
        <f t="shared" si="4"/>
        <v>13000</v>
      </c>
      <c r="O43" s="9">
        <f t="shared" si="5"/>
        <v>750</v>
      </c>
      <c r="P43" s="9">
        <f t="shared" si="6"/>
        <v>600</v>
      </c>
      <c r="Q43" s="9">
        <f t="shared" si="7"/>
        <v>25000</v>
      </c>
      <c r="R43" s="9">
        <f t="shared" si="8"/>
        <v>600</v>
      </c>
      <c r="S43" s="9">
        <f t="shared" si="9"/>
        <v>40000</v>
      </c>
      <c r="T43" s="9">
        <v>8596</v>
      </c>
      <c r="U43" s="9">
        <f t="shared" si="10"/>
        <v>1080</v>
      </c>
      <c r="V43" s="9">
        <f t="shared" si="11"/>
        <v>3000</v>
      </c>
      <c r="W43" s="10">
        <f t="shared" si="12"/>
        <v>1044081.06</v>
      </c>
      <c r="X43" s="9">
        <f t="shared" si="18"/>
        <v>61890</v>
      </c>
      <c r="Y43" s="9">
        <f t="shared" si="19"/>
        <v>11110</v>
      </c>
      <c r="Z43" s="9">
        <f t="shared" si="14"/>
        <v>111703</v>
      </c>
      <c r="AA43" s="9">
        <f t="shared" si="15"/>
        <v>1228784.06</v>
      </c>
      <c r="AB43" s="11">
        <f t="shared" si="20"/>
        <v>2908090</v>
      </c>
      <c r="AC43" s="11">
        <f t="shared" si="17"/>
        <v>1679305.94</v>
      </c>
    </row>
    <row r="44" spans="1:29" ht="15.75" x14ac:dyDescent="0.25">
      <c r="A44" s="7" t="s">
        <v>83</v>
      </c>
      <c r="B44" s="7">
        <v>27</v>
      </c>
      <c r="C44" s="7" t="s">
        <v>26</v>
      </c>
      <c r="D44" s="7">
        <v>20</v>
      </c>
      <c r="E44" s="7" t="s">
        <v>27</v>
      </c>
      <c r="F44" s="7" t="s">
        <v>44</v>
      </c>
      <c r="G44" s="8">
        <v>700000</v>
      </c>
      <c r="H44" s="7" t="s">
        <v>50</v>
      </c>
      <c r="I44" s="9">
        <f t="shared" si="1"/>
        <v>1050</v>
      </c>
      <c r="J44" s="9">
        <f t="shared" si="2"/>
        <v>90.06</v>
      </c>
      <c r="K44" s="9">
        <v>65</v>
      </c>
      <c r="L44" s="9">
        <v>250</v>
      </c>
      <c r="M44" s="9">
        <f t="shared" si="3"/>
        <v>300000</v>
      </c>
      <c r="N44" s="9">
        <f t="shared" si="4"/>
        <v>13000</v>
      </c>
      <c r="O44" s="9">
        <f t="shared" si="5"/>
        <v>750</v>
      </c>
      <c r="P44" s="9">
        <f t="shared" si="6"/>
        <v>600</v>
      </c>
      <c r="Q44" s="9">
        <f t="shared" si="7"/>
        <v>25000</v>
      </c>
      <c r="R44" s="9">
        <f t="shared" si="8"/>
        <v>600</v>
      </c>
      <c r="S44" s="9">
        <f t="shared" si="9"/>
        <v>40000</v>
      </c>
      <c r="T44" s="9">
        <v>8596</v>
      </c>
      <c r="U44" s="9">
        <f t="shared" si="10"/>
        <v>1080</v>
      </c>
      <c r="V44" s="9">
        <f t="shared" si="11"/>
        <v>3000</v>
      </c>
      <c r="W44" s="10">
        <f t="shared" si="12"/>
        <v>1094081.06</v>
      </c>
      <c r="X44" s="9">
        <f t="shared" si="18"/>
        <v>61890</v>
      </c>
      <c r="Y44" s="9">
        <f t="shared" si="19"/>
        <v>11110</v>
      </c>
      <c r="Z44" s="9">
        <f t="shared" si="14"/>
        <v>111703</v>
      </c>
      <c r="AA44" s="9">
        <f t="shared" si="15"/>
        <v>1278784.06</v>
      </c>
      <c r="AB44" s="11">
        <f t="shared" si="20"/>
        <v>2908090</v>
      </c>
      <c r="AC44" s="11">
        <f t="shared" si="17"/>
        <v>1629305.94</v>
      </c>
    </row>
    <row r="45" spans="1:29" ht="15.75" x14ac:dyDescent="0.25">
      <c r="A45" s="7" t="s">
        <v>84</v>
      </c>
      <c r="B45" s="7">
        <v>1</v>
      </c>
      <c r="C45" s="7" t="s">
        <v>26</v>
      </c>
      <c r="D45" s="7">
        <v>21</v>
      </c>
      <c r="E45" s="7" t="s">
        <v>27</v>
      </c>
      <c r="F45" s="7" t="s">
        <v>44</v>
      </c>
      <c r="G45" s="8">
        <v>520000</v>
      </c>
      <c r="H45" s="7" t="s">
        <v>55</v>
      </c>
      <c r="I45" s="9">
        <f t="shared" si="1"/>
        <v>1050</v>
      </c>
      <c r="J45" s="9">
        <f t="shared" si="2"/>
        <v>90.06</v>
      </c>
      <c r="K45" s="9">
        <v>65</v>
      </c>
      <c r="L45" s="9">
        <v>250</v>
      </c>
      <c r="M45" s="9">
        <f t="shared" si="3"/>
        <v>300000</v>
      </c>
      <c r="N45" s="9">
        <f t="shared" si="4"/>
        <v>13000</v>
      </c>
      <c r="O45" s="9">
        <f t="shared" si="5"/>
        <v>750</v>
      </c>
      <c r="P45" s="9">
        <f t="shared" si="6"/>
        <v>600</v>
      </c>
      <c r="Q45" s="9">
        <f t="shared" si="7"/>
        <v>25000</v>
      </c>
      <c r="R45" s="9">
        <f t="shared" si="8"/>
        <v>600</v>
      </c>
      <c r="S45" s="9">
        <f t="shared" si="9"/>
        <v>40000</v>
      </c>
      <c r="T45" s="9">
        <v>8596</v>
      </c>
      <c r="U45" s="9">
        <f t="shared" si="10"/>
        <v>1080</v>
      </c>
      <c r="V45" s="9">
        <f t="shared" si="11"/>
        <v>3000</v>
      </c>
      <c r="W45" s="10">
        <f t="shared" si="12"/>
        <v>914081.06</v>
      </c>
      <c r="X45" s="9">
        <f t="shared" si="18"/>
        <v>61890</v>
      </c>
      <c r="Y45" s="9">
        <f t="shared" si="19"/>
        <v>11110</v>
      </c>
      <c r="Z45" s="9">
        <f t="shared" si="14"/>
        <v>111703</v>
      </c>
      <c r="AA45" s="9">
        <f t="shared" si="15"/>
        <v>1098784.06</v>
      </c>
      <c r="AB45" s="11">
        <f t="shared" si="20"/>
        <v>2908090</v>
      </c>
      <c r="AC45" s="11">
        <f t="shared" si="17"/>
        <v>1809305.94</v>
      </c>
    </row>
    <row r="46" spans="1:29" ht="15.75" x14ac:dyDescent="0.25">
      <c r="A46" s="7" t="s">
        <v>84</v>
      </c>
      <c r="B46" s="7">
        <v>2</v>
      </c>
      <c r="C46" s="7" t="s">
        <v>26</v>
      </c>
      <c r="D46" s="7">
        <v>22</v>
      </c>
      <c r="E46" s="7" t="s">
        <v>27</v>
      </c>
      <c r="F46" s="7" t="s">
        <v>44</v>
      </c>
      <c r="G46" s="8">
        <v>520000</v>
      </c>
      <c r="H46" s="7" t="s">
        <v>57</v>
      </c>
      <c r="I46" s="9">
        <f t="shared" si="1"/>
        <v>1050</v>
      </c>
      <c r="J46" s="9">
        <f t="shared" si="2"/>
        <v>90.06</v>
      </c>
      <c r="K46" s="9">
        <v>65</v>
      </c>
      <c r="L46" s="9">
        <v>250</v>
      </c>
      <c r="M46" s="9">
        <f t="shared" si="3"/>
        <v>300000</v>
      </c>
      <c r="N46" s="9">
        <f t="shared" si="4"/>
        <v>13000</v>
      </c>
      <c r="O46" s="9">
        <f t="shared" si="5"/>
        <v>750</v>
      </c>
      <c r="P46" s="9">
        <f t="shared" si="6"/>
        <v>600</v>
      </c>
      <c r="Q46" s="9">
        <f t="shared" si="7"/>
        <v>25000</v>
      </c>
      <c r="R46" s="9">
        <f t="shared" si="8"/>
        <v>600</v>
      </c>
      <c r="S46" s="9">
        <f t="shared" si="9"/>
        <v>40000</v>
      </c>
      <c r="T46" s="9">
        <v>8596</v>
      </c>
      <c r="U46" s="9">
        <f t="shared" si="10"/>
        <v>1080</v>
      </c>
      <c r="V46" s="9">
        <f t="shared" si="11"/>
        <v>3000</v>
      </c>
      <c r="W46" s="10">
        <f t="shared" si="12"/>
        <v>914081.06</v>
      </c>
      <c r="X46" s="9">
        <f t="shared" si="18"/>
        <v>61890</v>
      </c>
      <c r="Y46" s="9">
        <f t="shared" si="19"/>
        <v>11110</v>
      </c>
      <c r="Z46" s="9">
        <f t="shared" si="14"/>
        <v>111703</v>
      </c>
      <c r="AA46" s="9">
        <f t="shared" si="15"/>
        <v>1098784.06</v>
      </c>
      <c r="AB46" s="11">
        <f t="shared" si="20"/>
        <v>2908090</v>
      </c>
      <c r="AC46" s="11">
        <f t="shared" si="17"/>
        <v>1809305.94</v>
      </c>
    </row>
    <row r="47" spans="1:29" ht="15.75" x14ac:dyDescent="0.25">
      <c r="A47" s="7" t="s">
        <v>84</v>
      </c>
      <c r="B47" s="7">
        <v>10</v>
      </c>
      <c r="C47" s="7" t="s">
        <v>26</v>
      </c>
      <c r="D47" s="7">
        <v>23</v>
      </c>
      <c r="E47" s="7" t="s">
        <v>27</v>
      </c>
      <c r="F47" s="7" t="s">
        <v>44</v>
      </c>
      <c r="G47" s="8">
        <v>520000</v>
      </c>
      <c r="H47" s="7" t="s">
        <v>78</v>
      </c>
      <c r="I47" s="9">
        <f t="shared" si="1"/>
        <v>1050</v>
      </c>
      <c r="J47" s="9">
        <f t="shared" si="2"/>
        <v>90.06</v>
      </c>
      <c r="K47" s="9">
        <v>65</v>
      </c>
      <c r="L47" s="9">
        <v>250</v>
      </c>
      <c r="M47" s="9">
        <f t="shared" si="3"/>
        <v>300000</v>
      </c>
      <c r="N47" s="9">
        <f t="shared" si="4"/>
        <v>13000</v>
      </c>
      <c r="O47" s="9">
        <f t="shared" si="5"/>
        <v>750</v>
      </c>
      <c r="P47" s="9">
        <f t="shared" si="6"/>
        <v>600</v>
      </c>
      <c r="Q47" s="9">
        <f t="shared" si="7"/>
        <v>25000</v>
      </c>
      <c r="R47" s="9">
        <f t="shared" si="8"/>
        <v>600</v>
      </c>
      <c r="S47" s="9">
        <f t="shared" si="9"/>
        <v>40000</v>
      </c>
      <c r="T47" s="9">
        <v>8596</v>
      </c>
      <c r="U47" s="9">
        <f t="shared" si="10"/>
        <v>1080</v>
      </c>
      <c r="V47" s="9">
        <f t="shared" si="11"/>
        <v>3000</v>
      </c>
      <c r="W47" s="10">
        <f t="shared" si="12"/>
        <v>914081.06</v>
      </c>
      <c r="X47" s="9">
        <f t="shared" si="18"/>
        <v>61890</v>
      </c>
      <c r="Y47" s="9">
        <f t="shared" si="19"/>
        <v>11110</v>
      </c>
      <c r="Z47" s="9">
        <f t="shared" si="14"/>
        <v>111703</v>
      </c>
      <c r="AA47" s="9">
        <f t="shared" si="15"/>
        <v>1098784.06</v>
      </c>
      <c r="AB47" s="11">
        <f t="shared" si="20"/>
        <v>2908090</v>
      </c>
      <c r="AC47" s="11">
        <f t="shared" si="17"/>
        <v>1809305.94</v>
      </c>
    </row>
    <row r="48" spans="1:29" ht="15.75" x14ac:dyDescent="0.25">
      <c r="A48" s="7" t="s">
        <v>84</v>
      </c>
      <c r="B48" s="7">
        <v>10</v>
      </c>
      <c r="C48" s="7" t="s">
        <v>30</v>
      </c>
      <c r="D48" s="7">
        <v>12.9</v>
      </c>
      <c r="E48" s="7" t="s">
        <v>27</v>
      </c>
      <c r="F48" s="7" t="s">
        <v>44</v>
      </c>
      <c r="G48" s="8">
        <v>520000</v>
      </c>
      <c r="H48" s="7" t="s">
        <v>52</v>
      </c>
      <c r="I48" s="9">
        <f t="shared" si="1"/>
        <v>1050</v>
      </c>
      <c r="J48" s="9">
        <f t="shared" si="2"/>
        <v>90.06</v>
      </c>
      <c r="K48" s="9">
        <v>65</v>
      </c>
      <c r="L48" s="9">
        <v>250</v>
      </c>
      <c r="M48" s="9">
        <f t="shared" si="3"/>
        <v>300000</v>
      </c>
      <c r="N48" s="9">
        <f t="shared" si="4"/>
        <v>13000</v>
      </c>
      <c r="O48" s="9">
        <f t="shared" si="5"/>
        <v>750</v>
      </c>
      <c r="P48" s="9">
        <f t="shared" si="6"/>
        <v>600</v>
      </c>
      <c r="Q48" s="9">
        <f t="shared" si="7"/>
        <v>25000</v>
      </c>
      <c r="R48" s="9">
        <f t="shared" si="8"/>
        <v>600</v>
      </c>
      <c r="S48" s="9">
        <f t="shared" si="9"/>
        <v>40000</v>
      </c>
      <c r="T48" s="9">
        <v>8596</v>
      </c>
      <c r="U48" s="9">
        <f t="shared" si="10"/>
        <v>1080</v>
      </c>
      <c r="V48" s="9">
        <f t="shared" si="11"/>
        <v>3000</v>
      </c>
      <c r="W48" s="10">
        <f t="shared" si="12"/>
        <v>914081.06</v>
      </c>
      <c r="X48" s="9">
        <f t="shared" si="18"/>
        <v>61890</v>
      </c>
      <c r="Y48" s="9">
        <f t="shared" si="19"/>
        <v>11110</v>
      </c>
      <c r="Z48" s="9">
        <f t="shared" si="14"/>
        <v>111703</v>
      </c>
      <c r="AA48" s="9">
        <f t="shared" si="15"/>
        <v>1098784.06</v>
      </c>
      <c r="AB48" s="11">
        <f t="shared" si="20"/>
        <v>2908090</v>
      </c>
      <c r="AC48" s="11">
        <f t="shared" si="17"/>
        <v>1809305.94</v>
      </c>
    </row>
    <row r="49" spans="1:29" ht="15.75" x14ac:dyDescent="0.25">
      <c r="A49" s="7" t="s">
        <v>84</v>
      </c>
      <c r="B49" s="7">
        <v>11</v>
      </c>
      <c r="C49" s="7" t="s">
        <v>26</v>
      </c>
      <c r="D49" s="7">
        <v>13</v>
      </c>
      <c r="E49" s="7" t="s">
        <v>27</v>
      </c>
      <c r="F49" s="7" t="s">
        <v>44</v>
      </c>
      <c r="G49" s="8">
        <v>520000</v>
      </c>
      <c r="H49" s="7" t="s">
        <v>62</v>
      </c>
      <c r="I49" s="9">
        <f t="shared" si="1"/>
        <v>1050</v>
      </c>
      <c r="J49" s="9">
        <f t="shared" si="2"/>
        <v>90.06</v>
      </c>
      <c r="K49" s="9">
        <v>65</v>
      </c>
      <c r="L49" s="9">
        <v>250</v>
      </c>
      <c r="M49" s="9">
        <f t="shared" si="3"/>
        <v>300000</v>
      </c>
      <c r="N49" s="9">
        <f t="shared" si="4"/>
        <v>13000</v>
      </c>
      <c r="O49" s="9">
        <f t="shared" si="5"/>
        <v>750</v>
      </c>
      <c r="P49" s="9">
        <f t="shared" si="6"/>
        <v>600</v>
      </c>
      <c r="Q49" s="9">
        <f t="shared" si="7"/>
        <v>25000</v>
      </c>
      <c r="R49" s="9">
        <f t="shared" si="8"/>
        <v>600</v>
      </c>
      <c r="S49" s="9">
        <f t="shared" si="9"/>
        <v>40000</v>
      </c>
      <c r="T49" s="9">
        <v>8596</v>
      </c>
      <c r="U49" s="9">
        <f t="shared" si="10"/>
        <v>1080</v>
      </c>
      <c r="V49" s="9">
        <f t="shared" si="11"/>
        <v>3000</v>
      </c>
      <c r="W49" s="10">
        <f t="shared" si="12"/>
        <v>914081.06</v>
      </c>
      <c r="X49" s="9">
        <f t="shared" si="18"/>
        <v>61890</v>
      </c>
      <c r="Y49" s="9">
        <f t="shared" si="19"/>
        <v>11110</v>
      </c>
      <c r="Z49" s="9">
        <f t="shared" si="14"/>
        <v>111703</v>
      </c>
      <c r="AA49" s="9">
        <f t="shared" si="15"/>
        <v>1098784.06</v>
      </c>
      <c r="AB49" s="11">
        <f t="shared" si="20"/>
        <v>2908090</v>
      </c>
      <c r="AC49" s="11">
        <f t="shared" si="17"/>
        <v>1809305.94</v>
      </c>
    </row>
    <row r="50" spans="1:29" ht="15.75" x14ac:dyDescent="0.25">
      <c r="A50" s="7" t="s">
        <v>84</v>
      </c>
      <c r="B50" s="7">
        <v>28</v>
      </c>
      <c r="C50" s="7" t="s">
        <v>30</v>
      </c>
      <c r="D50" s="7">
        <v>14</v>
      </c>
      <c r="E50" s="7" t="s">
        <v>27</v>
      </c>
      <c r="F50" s="7" t="s">
        <v>44</v>
      </c>
      <c r="G50" s="8">
        <v>520000</v>
      </c>
      <c r="H50" s="7" t="s">
        <v>58</v>
      </c>
      <c r="I50" s="9">
        <f t="shared" si="1"/>
        <v>1050</v>
      </c>
      <c r="J50" s="9">
        <f t="shared" si="2"/>
        <v>90.06</v>
      </c>
      <c r="K50" s="9">
        <v>65</v>
      </c>
      <c r="L50" s="9">
        <v>250</v>
      </c>
      <c r="M50" s="9">
        <f t="shared" si="3"/>
        <v>300000</v>
      </c>
      <c r="N50" s="9">
        <f t="shared" si="4"/>
        <v>13000</v>
      </c>
      <c r="O50" s="9">
        <f t="shared" si="5"/>
        <v>750</v>
      </c>
      <c r="P50" s="9">
        <f t="shared" si="6"/>
        <v>600</v>
      </c>
      <c r="Q50" s="9">
        <f t="shared" si="7"/>
        <v>25000</v>
      </c>
      <c r="R50" s="9">
        <f t="shared" si="8"/>
        <v>600</v>
      </c>
      <c r="S50" s="9">
        <f t="shared" si="9"/>
        <v>40000</v>
      </c>
      <c r="T50" s="9">
        <v>8596</v>
      </c>
      <c r="U50" s="9">
        <f t="shared" si="10"/>
        <v>1080</v>
      </c>
      <c r="V50" s="9">
        <f t="shared" si="11"/>
        <v>3000</v>
      </c>
      <c r="W50" s="10">
        <f t="shared" si="12"/>
        <v>914081.06</v>
      </c>
      <c r="X50" s="9">
        <f t="shared" si="18"/>
        <v>61890</v>
      </c>
      <c r="Y50" s="9">
        <f t="shared" si="19"/>
        <v>11110</v>
      </c>
      <c r="Z50" s="9">
        <f t="shared" si="14"/>
        <v>111703</v>
      </c>
      <c r="AA50" s="9">
        <f t="shared" si="15"/>
        <v>1098784.06</v>
      </c>
      <c r="AB50" s="11">
        <f t="shared" si="20"/>
        <v>2908090</v>
      </c>
      <c r="AC50" s="11">
        <f t="shared" si="17"/>
        <v>1809305.94</v>
      </c>
    </row>
    <row r="51" spans="1:29" ht="15.75" x14ac:dyDescent="0.25">
      <c r="A51" s="7" t="s">
        <v>84</v>
      </c>
      <c r="B51" s="7">
        <v>28</v>
      </c>
      <c r="C51" s="7" t="s">
        <v>30</v>
      </c>
      <c r="D51" s="7">
        <v>15</v>
      </c>
      <c r="E51" s="7" t="s">
        <v>27</v>
      </c>
      <c r="F51" s="7" t="s">
        <v>44</v>
      </c>
      <c r="G51" s="8">
        <v>600000</v>
      </c>
      <c r="H51" s="7" t="s">
        <v>41</v>
      </c>
      <c r="I51" s="9">
        <f t="shared" si="1"/>
        <v>1050</v>
      </c>
      <c r="J51" s="9">
        <f t="shared" si="2"/>
        <v>90.06</v>
      </c>
      <c r="K51" s="9">
        <v>65</v>
      </c>
      <c r="L51" s="9">
        <v>250</v>
      </c>
      <c r="M51" s="9">
        <f t="shared" si="3"/>
        <v>300000</v>
      </c>
      <c r="N51" s="9">
        <f t="shared" si="4"/>
        <v>13000</v>
      </c>
      <c r="O51" s="9">
        <f t="shared" si="5"/>
        <v>750</v>
      </c>
      <c r="P51" s="9">
        <f t="shared" si="6"/>
        <v>600</v>
      </c>
      <c r="Q51" s="9">
        <f t="shared" si="7"/>
        <v>25000</v>
      </c>
      <c r="R51" s="9">
        <f t="shared" si="8"/>
        <v>600</v>
      </c>
      <c r="S51" s="9">
        <f t="shared" si="9"/>
        <v>40000</v>
      </c>
      <c r="T51" s="9">
        <v>8596</v>
      </c>
      <c r="U51" s="9">
        <f t="shared" si="10"/>
        <v>1080</v>
      </c>
      <c r="V51" s="9">
        <f t="shared" si="11"/>
        <v>3000</v>
      </c>
      <c r="W51" s="10">
        <f t="shared" si="12"/>
        <v>994081.06</v>
      </c>
      <c r="X51" s="9">
        <f t="shared" si="18"/>
        <v>61890</v>
      </c>
      <c r="Y51" s="9">
        <f t="shared" si="19"/>
        <v>11110</v>
      </c>
      <c r="Z51" s="9">
        <f t="shared" si="14"/>
        <v>111703</v>
      </c>
      <c r="AA51" s="9">
        <f t="shared" si="15"/>
        <v>1178784.06</v>
      </c>
      <c r="AB51" s="11">
        <f t="shared" si="20"/>
        <v>2908090</v>
      </c>
      <c r="AC51" s="11">
        <f t="shared" si="17"/>
        <v>1729305.94</v>
      </c>
    </row>
    <row r="52" spans="1:29" ht="15.75" x14ac:dyDescent="0.25">
      <c r="A52" s="7" t="s">
        <v>84</v>
      </c>
      <c r="B52" s="7">
        <v>29</v>
      </c>
      <c r="C52" s="7" t="s">
        <v>30</v>
      </c>
      <c r="D52" s="7">
        <v>16</v>
      </c>
      <c r="E52" s="7" t="s">
        <v>27</v>
      </c>
      <c r="F52" s="7" t="s">
        <v>44</v>
      </c>
      <c r="G52" s="8">
        <v>600000</v>
      </c>
      <c r="H52" s="7" t="s">
        <v>41</v>
      </c>
      <c r="I52" s="9">
        <f t="shared" si="1"/>
        <v>1050</v>
      </c>
      <c r="J52" s="9">
        <f t="shared" si="2"/>
        <v>90.06</v>
      </c>
      <c r="K52" s="9">
        <v>65</v>
      </c>
      <c r="L52" s="9">
        <v>250</v>
      </c>
      <c r="M52" s="9">
        <f t="shared" si="3"/>
        <v>300000</v>
      </c>
      <c r="N52" s="9">
        <f t="shared" si="4"/>
        <v>13000</v>
      </c>
      <c r="O52" s="9">
        <f t="shared" si="5"/>
        <v>750</v>
      </c>
      <c r="P52" s="9">
        <f t="shared" si="6"/>
        <v>600</v>
      </c>
      <c r="Q52" s="9">
        <f t="shared" si="7"/>
        <v>25000</v>
      </c>
      <c r="R52" s="9">
        <f t="shared" si="8"/>
        <v>600</v>
      </c>
      <c r="S52" s="9">
        <f t="shared" si="9"/>
        <v>40000</v>
      </c>
      <c r="T52" s="9">
        <v>8596</v>
      </c>
      <c r="U52" s="9">
        <f t="shared" si="10"/>
        <v>1080</v>
      </c>
      <c r="V52" s="9">
        <f t="shared" si="11"/>
        <v>3000</v>
      </c>
      <c r="W52" s="10">
        <f t="shared" si="12"/>
        <v>994081.06</v>
      </c>
      <c r="X52" s="9">
        <f t="shared" si="18"/>
        <v>61890</v>
      </c>
      <c r="Y52" s="9">
        <f t="shared" si="19"/>
        <v>11110</v>
      </c>
      <c r="Z52" s="9">
        <f t="shared" si="14"/>
        <v>111703</v>
      </c>
      <c r="AA52" s="9">
        <f t="shared" si="15"/>
        <v>1178784.06</v>
      </c>
      <c r="AB52" s="11">
        <f t="shared" si="20"/>
        <v>2908090</v>
      </c>
      <c r="AC52" s="11">
        <f t="shared" si="17"/>
        <v>1729305.94</v>
      </c>
    </row>
    <row r="53" spans="1:29" ht="15.75" x14ac:dyDescent="0.25">
      <c r="A53" s="7" t="s">
        <v>84</v>
      </c>
      <c r="B53" s="7">
        <v>1</v>
      </c>
      <c r="C53" s="7" t="s">
        <v>26</v>
      </c>
      <c r="D53" s="7">
        <v>21</v>
      </c>
      <c r="E53" s="7" t="s">
        <v>27</v>
      </c>
      <c r="F53" s="7" t="s">
        <v>44</v>
      </c>
      <c r="G53" s="8">
        <v>520000</v>
      </c>
      <c r="H53" s="7" t="s">
        <v>28</v>
      </c>
      <c r="I53" s="9">
        <f t="shared" si="1"/>
        <v>1050</v>
      </c>
      <c r="J53" s="9">
        <f t="shared" si="2"/>
        <v>90.06</v>
      </c>
      <c r="K53" s="9">
        <v>65</v>
      </c>
      <c r="L53" s="9">
        <v>250</v>
      </c>
      <c r="M53" s="9">
        <f t="shared" si="3"/>
        <v>300000</v>
      </c>
      <c r="N53" s="9">
        <f t="shared" si="4"/>
        <v>13000</v>
      </c>
      <c r="O53" s="9">
        <f t="shared" si="5"/>
        <v>750</v>
      </c>
      <c r="P53" s="9">
        <f t="shared" si="6"/>
        <v>600</v>
      </c>
      <c r="Q53" s="9">
        <f t="shared" si="7"/>
        <v>25000</v>
      </c>
      <c r="R53" s="9">
        <f t="shared" si="8"/>
        <v>600</v>
      </c>
      <c r="S53" s="9">
        <f t="shared" si="9"/>
        <v>40000</v>
      </c>
      <c r="T53" s="9">
        <v>8596</v>
      </c>
      <c r="U53" s="9">
        <f t="shared" si="10"/>
        <v>1080</v>
      </c>
      <c r="V53" s="9">
        <f t="shared" si="11"/>
        <v>3000</v>
      </c>
      <c r="W53" s="10">
        <f t="shared" si="12"/>
        <v>914081.06</v>
      </c>
      <c r="X53" s="9">
        <f t="shared" si="18"/>
        <v>61890</v>
      </c>
      <c r="Y53" s="9">
        <f t="shared" si="19"/>
        <v>11110</v>
      </c>
      <c r="Z53" s="9">
        <f t="shared" si="14"/>
        <v>111703</v>
      </c>
      <c r="AA53" s="9">
        <f t="shared" si="15"/>
        <v>1098784.06</v>
      </c>
      <c r="AB53" s="11">
        <f t="shared" si="20"/>
        <v>2908090</v>
      </c>
      <c r="AC53" s="11">
        <f t="shared" si="17"/>
        <v>1809305.94</v>
      </c>
    </row>
    <row r="54" spans="1:29" ht="15.75" x14ac:dyDescent="0.25">
      <c r="A54" s="7" t="s">
        <v>84</v>
      </c>
      <c r="B54" s="7">
        <v>2</v>
      </c>
      <c r="C54" s="7" t="s">
        <v>26</v>
      </c>
      <c r="D54" s="7">
        <v>22</v>
      </c>
      <c r="E54" s="7" t="s">
        <v>27</v>
      </c>
      <c r="F54" s="7" t="s">
        <v>44</v>
      </c>
      <c r="G54" s="8">
        <v>520000</v>
      </c>
      <c r="H54" s="7" t="s">
        <v>28</v>
      </c>
      <c r="I54" s="9">
        <f t="shared" si="1"/>
        <v>1050</v>
      </c>
      <c r="J54" s="9">
        <f t="shared" si="2"/>
        <v>90.06</v>
      </c>
      <c r="K54" s="9">
        <v>65</v>
      </c>
      <c r="L54" s="9">
        <v>250</v>
      </c>
      <c r="M54" s="9">
        <f t="shared" si="3"/>
        <v>300000</v>
      </c>
      <c r="N54" s="9">
        <f t="shared" si="4"/>
        <v>13000</v>
      </c>
      <c r="O54" s="9">
        <f t="shared" si="5"/>
        <v>750</v>
      </c>
      <c r="P54" s="9">
        <f t="shared" si="6"/>
        <v>600</v>
      </c>
      <c r="Q54" s="9">
        <f t="shared" si="7"/>
        <v>25000</v>
      </c>
      <c r="R54" s="9">
        <f t="shared" si="8"/>
        <v>600</v>
      </c>
      <c r="S54" s="9">
        <f t="shared" si="9"/>
        <v>40000</v>
      </c>
      <c r="T54" s="9">
        <v>8596</v>
      </c>
      <c r="U54" s="9">
        <f t="shared" si="10"/>
        <v>1080</v>
      </c>
      <c r="V54" s="9">
        <f t="shared" si="11"/>
        <v>3000</v>
      </c>
      <c r="W54" s="10">
        <f t="shared" si="12"/>
        <v>914081.06</v>
      </c>
      <c r="X54" s="9">
        <f t="shared" si="18"/>
        <v>61890</v>
      </c>
      <c r="Y54" s="9">
        <f t="shared" si="19"/>
        <v>11110</v>
      </c>
      <c r="Z54" s="9">
        <f t="shared" si="14"/>
        <v>111703</v>
      </c>
      <c r="AA54" s="9">
        <f t="shared" si="15"/>
        <v>1098784.06</v>
      </c>
      <c r="AB54" s="11">
        <f t="shared" si="20"/>
        <v>2908090</v>
      </c>
      <c r="AC54" s="11">
        <f t="shared" si="17"/>
        <v>1809305.94</v>
      </c>
    </row>
    <row r="55" spans="1:29" ht="15.75" x14ac:dyDescent="0.25">
      <c r="A55" s="7" t="s">
        <v>85</v>
      </c>
      <c r="B55" s="7">
        <v>29</v>
      </c>
      <c r="C55" s="7" t="s">
        <v>32</v>
      </c>
      <c r="D55" s="7">
        <v>18</v>
      </c>
      <c r="E55" s="7" t="s">
        <v>27</v>
      </c>
      <c r="F55" s="7" t="s">
        <v>44</v>
      </c>
      <c r="G55" s="8">
        <v>650000</v>
      </c>
      <c r="H55" s="7" t="s">
        <v>41</v>
      </c>
      <c r="I55" s="9">
        <f t="shared" si="1"/>
        <v>1050</v>
      </c>
      <c r="J55" s="9">
        <f t="shared" si="2"/>
        <v>90.06</v>
      </c>
      <c r="K55" s="9">
        <v>65</v>
      </c>
      <c r="L55" s="9">
        <v>250</v>
      </c>
      <c r="M55" s="9">
        <f t="shared" si="3"/>
        <v>300000</v>
      </c>
      <c r="N55" s="9">
        <f t="shared" si="4"/>
        <v>13000</v>
      </c>
      <c r="O55" s="9">
        <f t="shared" si="5"/>
        <v>750</v>
      </c>
      <c r="P55" s="9">
        <f t="shared" si="6"/>
        <v>600</v>
      </c>
      <c r="Q55" s="9">
        <f t="shared" si="7"/>
        <v>25000</v>
      </c>
      <c r="R55" s="9">
        <f t="shared" si="8"/>
        <v>600</v>
      </c>
      <c r="S55" s="9">
        <f t="shared" si="9"/>
        <v>40000</v>
      </c>
      <c r="T55" s="9">
        <v>8596</v>
      </c>
      <c r="U55" s="9">
        <f t="shared" si="10"/>
        <v>1080</v>
      </c>
      <c r="V55" s="9">
        <f t="shared" si="11"/>
        <v>3000</v>
      </c>
      <c r="W55" s="10">
        <f t="shared" si="12"/>
        <v>1044081.06</v>
      </c>
      <c r="X55" s="9">
        <f t="shared" si="18"/>
        <v>61890</v>
      </c>
      <c r="Y55" s="9">
        <f t="shared" si="19"/>
        <v>11110</v>
      </c>
      <c r="Z55" s="9">
        <f t="shared" si="14"/>
        <v>111703</v>
      </c>
      <c r="AA55" s="9">
        <f t="shared" si="15"/>
        <v>1228784.06</v>
      </c>
      <c r="AB55" s="11">
        <f t="shared" si="20"/>
        <v>2908090</v>
      </c>
      <c r="AC55" s="11">
        <f t="shared" si="17"/>
        <v>1679305.94</v>
      </c>
    </row>
    <row r="56" spans="1:29" ht="15.75" x14ac:dyDescent="0.25">
      <c r="A56" s="7" t="s">
        <v>85</v>
      </c>
      <c r="B56" s="7">
        <v>11</v>
      </c>
      <c r="C56" s="7" t="s">
        <v>32</v>
      </c>
      <c r="D56" s="7">
        <v>17</v>
      </c>
      <c r="E56" s="7" t="s">
        <v>27</v>
      </c>
      <c r="F56" s="7" t="s">
        <v>44</v>
      </c>
      <c r="G56" s="8">
        <v>700000</v>
      </c>
      <c r="H56" s="7" t="s">
        <v>41</v>
      </c>
      <c r="I56" s="9">
        <f t="shared" si="1"/>
        <v>1050</v>
      </c>
      <c r="J56" s="9">
        <f t="shared" si="2"/>
        <v>90.06</v>
      </c>
      <c r="K56" s="9">
        <v>65</v>
      </c>
      <c r="L56" s="9">
        <v>250</v>
      </c>
      <c r="M56" s="9">
        <f t="shared" si="3"/>
        <v>300000</v>
      </c>
      <c r="N56" s="9">
        <f t="shared" si="4"/>
        <v>13000</v>
      </c>
      <c r="O56" s="9">
        <f t="shared" si="5"/>
        <v>750</v>
      </c>
      <c r="P56" s="9">
        <f t="shared" si="6"/>
        <v>600</v>
      </c>
      <c r="Q56" s="9">
        <f t="shared" si="7"/>
        <v>25000</v>
      </c>
      <c r="R56" s="9">
        <f t="shared" si="8"/>
        <v>600</v>
      </c>
      <c r="S56" s="9">
        <f t="shared" si="9"/>
        <v>40000</v>
      </c>
      <c r="T56" s="9">
        <v>8596</v>
      </c>
      <c r="U56" s="9">
        <f t="shared" si="10"/>
        <v>1080</v>
      </c>
      <c r="V56" s="9">
        <f t="shared" si="11"/>
        <v>3000</v>
      </c>
      <c r="W56" s="10">
        <f t="shared" si="12"/>
        <v>1094081.06</v>
      </c>
      <c r="X56" s="9">
        <f t="shared" si="18"/>
        <v>61890</v>
      </c>
      <c r="Y56" s="9">
        <f t="shared" si="19"/>
        <v>11110</v>
      </c>
      <c r="Z56" s="9">
        <f t="shared" si="14"/>
        <v>111703</v>
      </c>
      <c r="AA56" s="9">
        <f t="shared" si="15"/>
        <v>1278784.06</v>
      </c>
      <c r="AB56" s="11">
        <f t="shared" si="20"/>
        <v>2908090</v>
      </c>
      <c r="AC56" s="11">
        <f t="shared" si="17"/>
        <v>1629305.94</v>
      </c>
    </row>
    <row r="57" spans="1:29" ht="15.75" x14ac:dyDescent="0.25">
      <c r="A57" s="7" t="s">
        <v>85</v>
      </c>
      <c r="B57" s="7">
        <v>23</v>
      </c>
      <c r="C57" s="7" t="s">
        <v>32</v>
      </c>
      <c r="D57" s="7">
        <v>18</v>
      </c>
      <c r="E57" s="7" t="s">
        <v>27</v>
      </c>
      <c r="F57" s="7" t="s">
        <v>44</v>
      </c>
      <c r="G57" s="8">
        <v>520000</v>
      </c>
      <c r="H57" s="7" t="s">
        <v>41</v>
      </c>
      <c r="I57" s="9">
        <f t="shared" si="1"/>
        <v>1050</v>
      </c>
      <c r="J57" s="9">
        <f t="shared" si="2"/>
        <v>90.06</v>
      </c>
      <c r="K57" s="9">
        <v>65</v>
      </c>
      <c r="L57" s="9">
        <v>250</v>
      </c>
      <c r="M57" s="9">
        <f t="shared" si="3"/>
        <v>300000</v>
      </c>
      <c r="N57" s="9">
        <f t="shared" si="4"/>
        <v>13000</v>
      </c>
      <c r="O57" s="9">
        <f t="shared" si="5"/>
        <v>750</v>
      </c>
      <c r="P57" s="9">
        <f t="shared" si="6"/>
        <v>600</v>
      </c>
      <c r="Q57" s="9">
        <f t="shared" si="7"/>
        <v>25000</v>
      </c>
      <c r="R57" s="9">
        <f t="shared" si="8"/>
        <v>600</v>
      </c>
      <c r="S57" s="9">
        <f t="shared" si="9"/>
        <v>40000</v>
      </c>
      <c r="T57" s="9">
        <v>8596</v>
      </c>
      <c r="U57" s="9">
        <f t="shared" si="10"/>
        <v>1080</v>
      </c>
      <c r="V57" s="9">
        <f t="shared" si="11"/>
        <v>3000</v>
      </c>
      <c r="W57" s="10">
        <f t="shared" si="12"/>
        <v>914081.06</v>
      </c>
      <c r="X57" s="9">
        <f t="shared" si="18"/>
        <v>61890</v>
      </c>
      <c r="Y57" s="9">
        <f t="shared" si="19"/>
        <v>11110</v>
      </c>
      <c r="Z57" s="9">
        <f t="shared" si="14"/>
        <v>111703</v>
      </c>
      <c r="AA57" s="9">
        <f t="shared" si="15"/>
        <v>1098784.06</v>
      </c>
      <c r="AB57" s="11">
        <f t="shared" si="20"/>
        <v>2908090</v>
      </c>
      <c r="AC57" s="11">
        <f t="shared" si="17"/>
        <v>1809305.94</v>
      </c>
    </row>
    <row r="58" spans="1:29" ht="15.75" x14ac:dyDescent="0.25">
      <c r="A58" s="7" t="s">
        <v>85</v>
      </c>
      <c r="B58" s="7">
        <v>23</v>
      </c>
      <c r="C58" s="7" t="s">
        <v>32</v>
      </c>
      <c r="D58" s="7">
        <v>18</v>
      </c>
      <c r="E58" s="7" t="s">
        <v>27</v>
      </c>
      <c r="F58" s="7" t="s">
        <v>44</v>
      </c>
      <c r="G58" s="8">
        <v>520000</v>
      </c>
      <c r="H58" s="7" t="s">
        <v>41</v>
      </c>
      <c r="I58" s="9">
        <f t="shared" si="1"/>
        <v>1050</v>
      </c>
      <c r="J58" s="9">
        <f t="shared" si="2"/>
        <v>90.06</v>
      </c>
      <c r="K58" s="9">
        <v>65</v>
      </c>
      <c r="L58" s="9">
        <v>250</v>
      </c>
      <c r="M58" s="9">
        <f t="shared" si="3"/>
        <v>300000</v>
      </c>
      <c r="N58" s="9">
        <f t="shared" si="4"/>
        <v>13000</v>
      </c>
      <c r="O58" s="9">
        <f t="shared" si="5"/>
        <v>750</v>
      </c>
      <c r="P58" s="9">
        <f t="shared" si="6"/>
        <v>600</v>
      </c>
      <c r="Q58" s="9">
        <f t="shared" si="7"/>
        <v>25000</v>
      </c>
      <c r="R58" s="9">
        <f t="shared" si="8"/>
        <v>600</v>
      </c>
      <c r="S58" s="9">
        <f t="shared" si="9"/>
        <v>40000</v>
      </c>
      <c r="T58" s="9">
        <v>8596</v>
      </c>
      <c r="U58" s="9">
        <f t="shared" si="10"/>
        <v>1080</v>
      </c>
      <c r="V58" s="9">
        <f t="shared" si="11"/>
        <v>3000</v>
      </c>
      <c r="W58" s="10">
        <f t="shared" si="12"/>
        <v>914081.06</v>
      </c>
      <c r="X58" s="9">
        <f t="shared" si="18"/>
        <v>61890</v>
      </c>
      <c r="Y58" s="9">
        <f t="shared" si="19"/>
        <v>11110</v>
      </c>
      <c r="Z58" s="9">
        <f t="shared" si="14"/>
        <v>111703</v>
      </c>
      <c r="AA58" s="9">
        <f t="shared" si="15"/>
        <v>1098784.06</v>
      </c>
      <c r="AB58" s="11">
        <f t="shared" si="20"/>
        <v>2908090</v>
      </c>
      <c r="AC58" s="11">
        <f t="shared" si="17"/>
        <v>1809305.94</v>
      </c>
    </row>
    <row r="59" spans="1:29" ht="15.75" x14ac:dyDescent="0.25">
      <c r="A59" s="7" t="s">
        <v>85</v>
      </c>
      <c r="B59" s="7">
        <v>29</v>
      </c>
      <c r="C59" s="7" t="s">
        <v>32</v>
      </c>
      <c r="D59" s="7">
        <v>18</v>
      </c>
      <c r="E59" s="7" t="s">
        <v>27</v>
      </c>
      <c r="F59" s="7" t="s">
        <v>44</v>
      </c>
      <c r="G59" s="8">
        <v>650000</v>
      </c>
      <c r="H59" s="7" t="s">
        <v>41</v>
      </c>
      <c r="I59" s="9">
        <f t="shared" si="1"/>
        <v>1050</v>
      </c>
      <c r="J59" s="9">
        <f t="shared" si="2"/>
        <v>90.06</v>
      </c>
      <c r="K59" s="9">
        <v>65</v>
      </c>
      <c r="L59" s="9">
        <v>250</v>
      </c>
      <c r="M59" s="9">
        <f t="shared" si="3"/>
        <v>300000</v>
      </c>
      <c r="N59" s="9">
        <f t="shared" si="4"/>
        <v>13000</v>
      </c>
      <c r="O59" s="9">
        <f t="shared" si="5"/>
        <v>750</v>
      </c>
      <c r="P59" s="9">
        <f t="shared" si="6"/>
        <v>600</v>
      </c>
      <c r="Q59" s="9">
        <f t="shared" si="7"/>
        <v>25000</v>
      </c>
      <c r="R59" s="9">
        <f t="shared" si="8"/>
        <v>600</v>
      </c>
      <c r="S59" s="9">
        <f t="shared" si="9"/>
        <v>40000</v>
      </c>
      <c r="T59" s="9">
        <v>8596</v>
      </c>
      <c r="U59" s="9">
        <f t="shared" si="10"/>
        <v>1080</v>
      </c>
      <c r="V59" s="9">
        <f t="shared" si="11"/>
        <v>3000</v>
      </c>
      <c r="W59" s="10">
        <f t="shared" si="12"/>
        <v>1044081.06</v>
      </c>
      <c r="X59" s="9">
        <f t="shared" si="18"/>
        <v>61890</v>
      </c>
      <c r="Y59" s="9">
        <f t="shared" si="19"/>
        <v>11110</v>
      </c>
      <c r="Z59" s="9">
        <f t="shared" si="14"/>
        <v>111703</v>
      </c>
      <c r="AA59" s="9">
        <f t="shared" si="15"/>
        <v>1228784.06</v>
      </c>
      <c r="AB59" s="11">
        <f t="shared" si="20"/>
        <v>2908090</v>
      </c>
      <c r="AC59" s="11">
        <f t="shared" si="17"/>
        <v>1679305.94</v>
      </c>
    </row>
    <row r="60" spans="1:29" ht="15.75" x14ac:dyDescent="0.25">
      <c r="A60" s="7" t="s">
        <v>86</v>
      </c>
      <c r="B60" s="7">
        <v>12</v>
      </c>
      <c r="C60" s="7" t="s">
        <v>26</v>
      </c>
      <c r="D60" s="7">
        <v>12.9</v>
      </c>
      <c r="E60" s="7" t="s">
        <v>27</v>
      </c>
      <c r="F60" s="7" t="s">
        <v>44</v>
      </c>
      <c r="G60" s="8">
        <v>700000</v>
      </c>
      <c r="H60" s="7" t="s">
        <v>41</v>
      </c>
      <c r="I60" s="9">
        <f t="shared" si="1"/>
        <v>1050</v>
      </c>
      <c r="J60" s="9">
        <f t="shared" si="2"/>
        <v>90.06</v>
      </c>
      <c r="K60" s="9">
        <v>65</v>
      </c>
      <c r="L60" s="9">
        <v>250</v>
      </c>
      <c r="M60" s="9">
        <f t="shared" si="3"/>
        <v>300000</v>
      </c>
      <c r="N60" s="9">
        <f t="shared" si="4"/>
        <v>13000</v>
      </c>
      <c r="O60" s="9">
        <f t="shared" si="5"/>
        <v>750</v>
      </c>
      <c r="P60" s="9">
        <f t="shared" si="6"/>
        <v>600</v>
      </c>
      <c r="Q60" s="9">
        <f t="shared" si="7"/>
        <v>25000</v>
      </c>
      <c r="R60" s="9">
        <f t="shared" si="8"/>
        <v>600</v>
      </c>
      <c r="S60" s="9">
        <f t="shared" si="9"/>
        <v>40000</v>
      </c>
      <c r="T60" s="9">
        <v>8596</v>
      </c>
      <c r="U60" s="9">
        <f t="shared" si="10"/>
        <v>1080</v>
      </c>
      <c r="V60" s="9">
        <f t="shared" si="11"/>
        <v>3000</v>
      </c>
      <c r="W60" s="10">
        <f t="shared" si="12"/>
        <v>1094081.06</v>
      </c>
      <c r="X60" s="9">
        <f t="shared" si="18"/>
        <v>61890</v>
      </c>
      <c r="Y60" s="9">
        <f t="shared" si="19"/>
        <v>11110</v>
      </c>
      <c r="Z60" s="9">
        <f t="shared" si="14"/>
        <v>111703</v>
      </c>
      <c r="AA60" s="9">
        <f t="shared" si="15"/>
        <v>1278784.06</v>
      </c>
      <c r="AB60" s="11">
        <f t="shared" si="20"/>
        <v>2908090</v>
      </c>
      <c r="AC60" s="11">
        <f t="shared" si="17"/>
        <v>1629305.94</v>
      </c>
    </row>
    <row r="61" spans="1:29" ht="15.75" x14ac:dyDescent="0.25">
      <c r="A61" s="7" t="s">
        <v>86</v>
      </c>
      <c r="B61" s="7">
        <v>24</v>
      </c>
      <c r="C61" s="7" t="s">
        <v>26</v>
      </c>
      <c r="D61" s="7">
        <v>18</v>
      </c>
      <c r="E61" s="7" t="s">
        <v>27</v>
      </c>
      <c r="F61" s="7" t="s">
        <v>44</v>
      </c>
      <c r="G61" s="8">
        <v>550000</v>
      </c>
      <c r="H61" s="7" t="s">
        <v>41</v>
      </c>
      <c r="I61" s="9">
        <f t="shared" si="1"/>
        <v>1050</v>
      </c>
      <c r="J61" s="9">
        <f t="shared" si="2"/>
        <v>90.06</v>
      </c>
      <c r="K61" s="9">
        <v>65</v>
      </c>
      <c r="L61" s="9">
        <v>250</v>
      </c>
      <c r="M61" s="9">
        <f t="shared" si="3"/>
        <v>300000</v>
      </c>
      <c r="N61" s="9">
        <f t="shared" si="4"/>
        <v>13000</v>
      </c>
      <c r="O61" s="9">
        <f t="shared" si="5"/>
        <v>750</v>
      </c>
      <c r="P61" s="9">
        <f t="shared" si="6"/>
        <v>600</v>
      </c>
      <c r="Q61" s="9">
        <f t="shared" si="7"/>
        <v>25000</v>
      </c>
      <c r="R61" s="9">
        <f t="shared" si="8"/>
        <v>600</v>
      </c>
      <c r="S61" s="9">
        <f t="shared" si="9"/>
        <v>40000</v>
      </c>
      <c r="T61" s="9">
        <v>8596</v>
      </c>
      <c r="U61" s="9">
        <f t="shared" si="10"/>
        <v>1080</v>
      </c>
      <c r="V61" s="9">
        <f t="shared" si="11"/>
        <v>3000</v>
      </c>
      <c r="W61" s="10">
        <f t="shared" si="12"/>
        <v>944081.06</v>
      </c>
      <c r="X61" s="9">
        <f t="shared" si="18"/>
        <v>61890</v>
      </c>
      <c r="Y61" s="9">
        <f t="shared" si="19"/>
        <v>11110</v>
      </c>
      <c r="Z61" s="9">
        <f t="shared" si="14"/>
        <v>111703</v>
      </c>
      <c r="AA61" s="9">
        <f t="shared" si="15"/>
        <v>1128784.06</v>
      </c>
      <c r="AB61" s="11">
        <f t="shared" si="20"/>
        <v>2908090</v>
      </c>
      <c r="AC61" s="11">
        <f t="shared" si="17"/>
        <v>1779305.94</v>
      </c>
    </row>
    <row r="62" spans="1:29" ht="15.75" x14ac:dyDescent="0.25">
      <c r="A62" s="7" t="s">
        <v>86</v>
      </c>
      <c r="B62" s="7">
        <v>25</v>
      </c>
      <c r="C62" s="7" t="s">
        <v>26</v>
      </c>
      <c r="D62" s="7">
        <v>18</v>
      </c>
      <c r="E62" s="7" t="s">
        <v>27</v>
      </c>
      <c r="F62" s="7" t="s">
        <v>44</v>
      </c>
      <c r="G62" s="8">
        <v>600000</v>
      </c>
      <c r="H62" s="7" t="s">
        <v>41</v>
      </c>
      <c r="I62" s="9">
        <f t="shared" si="1"/>
        <v>1050</v>
      </c>
      <c r="J62" s="9">
        <f t="shared" si="2"/>
        <v>90.06</v>
      </c>
      <c r="K62" s="9">
        <v>65</v>
      </c>
      <c r="L62" s="9">
        <v>250</v>
      </c>
      <c r="M62" s="9">
        <f t="shared" si="3"/>
        <v>300000</v>
      </c>
      <c r="N62" s="9">
        <f t="shared" si="4"/>
        <v>13000</v>
      </c>
      <c r="O62" s="9">
        <f t="shared" si="5"/>
        <v>750</v>
      </c>
      <c r="P62" s="9">
        <f t="shared" si="6"/>
        <v>600</v>
      </c>
      <c r="Q62" s="9">
        <f t="shared" si="7"/>
        <v>25000</v>
      </c>
      <c r="R62" s="9">
        <f t="shared" si="8"/>
        <v>600</v>
      </c>
      <c r="S62" s="9">
        <f t="shared" si="9"/>
        <v>40000</v>
      </c>
      <c r="T62" s="9">
        <v>8596</v>
      </c>
      <c r="U62" s="9">
        <f t="shared" si="10"/>
        <v>1080</v>
      </c>
      <c r="V62" s="9">
        <f t="shared" si="11"/>
        <v>3000</v>
      </c>
      <c r="W62" s="10">
        <f t="shared" si="12"/>
        <v>994081.06</v>
      </c>
      <c r="X62" s="9">
        <f>IF(F:F="Mumbai",61890,IF(F:F="Gujarat",76000,IF(F:F="West Bengal",97080,IF(F:F="Goa",56980,IF(F:F="Rajasthan",47990,IF(F:F="Telangana",89790))))))</f>
        <v>61890</v>
      </c>
      <c r="Y62" s="9">
        <f t="shared" si="19"/>
        <v>11110</v>
      </c>
      <c r="Z62" s="9">
        <f t="shared" si="14"/>
        <v>111703</v>
      </c>
      <c r="AA62" s="9">
        <f t="shared" si="15"/>
        <v>1178784.06</v>
      </c>
      <c r="AB62" s="11">
        <f t="shared" si="20"/>
        <v>2908090</v>
      </c>
      <c r="AC62" s="11">
        <f t="shared" si="17"/>
        <v>1729305.94</v>
      </c>
    </row>
    <row r="63" spans="1:29" ht="15.75" x14ac:dyDescent="0.25">
      <c r="G63" s="1"/>
    </row>
    <row r="64" spans="1:29" x14ac:dyDescent="0.25">
      <c r="D64">
        <f>SUM(D2:D62)</f>
        <v>1047.7999999999997</v>
      </c>
    </row>
    <row r="65" spans="28:28" x14ac:dyDescent="0.25">
      <c r="AB65" s="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15" sqref="B15"/>
    </sheetView>
  </sheetViews>
  <sheetFormatPr defaultRowHeight="15" x14ac:dyDescent="0.25"/>
  <cols>
    <col min="1" max="1" width="13.140625" bestFit="1" customWidth="1"/>
    <col min="2" max="2" width="12.5703125" bestFit="1" customWidth="1"/>
    <col min="3" max="3" width="12.140625" bestFit="1" customWidth="1"/>
    <col min="4" max="4" width="19.5703125" style="4" bestFit="1" customWidth="1"/>
  </cols>
  <sheetData>
    <row r="3" spans="1:4" x14ac:dyDescent="0.25">
      <c r="A3" s="2" t="s">
        <v>68</v>
      </c>
      <c r="B3" t="s">
        <v>69</v>
      </c>
      <c r="C3" t="s">
        <v>67</v>
      </c>
      <c r="D3" s="4" t="s">
        <v>77</v>
      </c>
    </row>
    <row r="4" spans="1:4" x14ac:dyDescent="0.25">
      <c r="A4" s="3" t="s">
        <v>32</v>
      </c>
      <c r="B4" s="6">
        <v>22250991.120000001</v>
      </c>
      <c r="C4" s="6">
        <v>38733788</v>
      </c>
      <c r="D4" s="4">
        <v>0.57445946469268638</v>
      </c>
    </row>
    <row r="5" spans="1:4" x14ac:dyDescent="0.25">
      <c r="A5" s="3" t="s">
        <v>30</v>
      </c>
      <c r="B5" s="6">
        <v>32634864.480000004</v>
      </c>
      <c r="C5" s="6">
        <v>52514548</v>
      </c>
      <c r="D5" s="4">
        <v>0.62144426112169915</v>
      </c>
    </row>
    <row r="6" spans="1:4" x14ac:dyDescent="0.25">
      <c r="A6" s="3" t="s">
        <v>26</v>
      </c>
      <c r="B6" s="6">
        <v>51463507.489999987</v>
      </c>
      <c r="C6" s="6">
        <v>87994667</v>
      </c>
      <c r="D6" s="4">
        <v>0.58484802823334725</v>
      </c>
    </row>
    <row r="7" spans="1:4" x14ac:dyDescent="0.25">
      <c r="A7" s="3" t="s">
        <v>66</v>
      </c>
      <c r="B7" s="6">
        <v>106349363.09</v>
      </c>
      <c r="C7" s="6">
        <v>179243003</v>
      </c>
      <c r="D7" s="4">
        <v>0.59332504650125695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7" sqref="B7"/>
    </sheetView>
  </sheetViews>
  <sheetFormatPr defaultRowHeight="15" x14ac:dyDescent="0.25"/>
  <cols>
    <col min="1" max="1" width="13.140625" bestFit="1" customWidth="1"/>
    <col min="2" max="2" width="21" bestFit="1" customWidth="1"/>
  </cols>
  <sheetData>
    <row r="3" spans="1:2" x14ac:dyDescent="0.25">
      <c r="A3" s="2" t="s">
        <v>68</v>
      </c>
      <c r="B3" t="s">
        <v>71</v>
      </c>
    </row>
    <row r="4" spans="1:2" x14ac:dyDescent="0.25">
      <c r="A4" s="3" t="s">
        <v>47</v>
      </c>
      <c r="B4" s="6">
        <v>9477819.7899999991</v>
      </c>
    </row>
    <row r="5" spans="1:2" x14ac:dyDescent="0.25">
      <c r="A5" s="3" t="s">
        <v>45</v>
      </c>
      <c r="B5" s="6">
        <v>6852187.0800000001</v>
      </c>
    </row>
    <row r="6" spans="1:2" x14ac:dyDescent="0.25">
      <c r="A6" s="3" t="s">
        <v>44</v>
      </c>
      <c r="B6" s="6">
        <v>27784269.679999992</v>
      </c>
    </row>
    <row r="7" spans="1:2" x14ac:dyDescent="0.25">
      <c r="A7" s="3" t="s">
        <v>48</v>
      </c>
      <c r="B7" s="6">
        <v>5864883.04</v>
      </c>
    </row>
    <row r="8" spans="1:2" x14ac:dyDescent="0.25">
      <c r="A8" s="3" t="s">
        <v>49</v>
      </c>
      <c r="B8" s="6">
        <v>6913700.0199999996</v>
      </c>
    </row>
    <row r="9" spans="1:2" x14ac:dyDescent="0.25">
      <c r="A9" s="3" t="s">
        <v>46</v>
      </c>
      <c r="B9" s="6">
        <v>10896280.299999999</v>
      </c>
    </row>
    <row r="10" spans="1:2" x14ac:dyDescent="0.25">
      <c r="A10" s="3" t="s">
        <v>66</v>
      </c>
      <c r="B10" s="6">
        <v>67789139.909999982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D8" sqref="D8"/>
    </sheetView>
  </sheetViews>
  <sheetFormatPr defaultRowHeight="15" x14ac:dyDescent="0.25"/>
  <cols>
    <col min="1" max="1" width="18.7109375" customWidth="1"/>
    <col min="2" max="2" width="16" customWidth="1"/>
    <col min="3" max="3" width="6" bestFit="1" customWidth="1"/>
    <col min="4" max="4" width="6.42578125" bestFit="1" customWidth="1"/>
    <col min="5" max="5" width="11.28515625" bestFit="1" customWidth="1"/>
  </cols>
  <sheetData>
    <row r="1" spans="1:2" x14ac:dyDescent="0.25">
      <c r="A1" s="2" t="s">
        <v>68</v>
      </c>
      <c r="B1" t="s">
        <v>67</v>
      </c>
    </row>
    <row r="2" spans="1:2" x14ac:dyDescent="0.25">
      <c r="A2" s="3" t="s">
        <v>33</v>
      </c>
      <c r="B2" s="5">
        <v>34582480</v>
      </c>
    </row>
    <row r="3" spans="1:2" x14ac:dyDescent="0.25">
      <c r="A3" s="3" t="s">
        <v>27</v>
      </c>
      <c r="B3" s="5">
        <v>144660523</v>
      </c>
    </row>
    <row r="4" spans="1:2" x14ac:dyDescent="0.25">
      <c r="A4" s="3" t="s">
        <v>66</v>
      </c>
      <c r="B4" s="5">
        <v>179243003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7" sqref="A7"/>
    </sheetView>
  </sheetViews>
  <sheetFormatPr defaultRowHeight="15" x14ac:dyDescent="0.25"/>
  <cols>
    <col min="1" max="1" width="13.140625" bestFit="1" customWidth="1"/>
    <col min="2" max="2" width="12.5703125" bestFit="1" customWidth="1"/>
  </cols>
  <sheetData>
    <row r="3" spans="1:2" x14ac:dyDescent="0.25">
      <c r="A3" s="2" t="s">
        <v>68</v>
      </c>
      <c r="B3" t="s">
        <v>69</v>
      </c>
    </row>
    <row r="4" spans="1:2" x14ac:dyDescent="0.25">
      <c r="A4" s="3" t="s">
        <v>25</v>
      </c>
      <c r="B4" s="6">
        <v>2710569.73</v>
      </c>
    </row>
    <row r="5" spans="1:2" x14ac:dyDescent="0.25">
      <c r="A5" s="3" t="s">
        <v>29</v>
      </c>
      <c r="B5" s="6">
        <v>5205338.76</v>
      </c>
    </row>
    <row r="6" spans="1:2" x14ac:dyDescent="0.25">
      <c r="A6" s="3" t="s">
        <v>31</v>
      </c>
      <c r="B6" s="6">
        <v>5967361.0300000003</v>
      </c>
    </row>
    <row r="7" spans="1:2" x14ac:dyDescent="0.25">
      <c r="A7" s="3" t="s">
        <v>34</v>
      </c>
      <c r="B7" s="6">
        <v>8730838.6300000008</v>
      </c>
    </row>
    <row r="8" spans="1:2" x14ac:dyDescent="0.25">
      <c r="A8" s="3" t="s">
        <v>35</v>
      </c>
      <c r="B8" s="6">
        <v>7864160.2400000002</v>
      </c>
    </row>
    <row r="9" spans="1:2" x14ac:dyDescent="0.25">
      <c r="A9" s="3" t="s">
        <v>36</v>
      </c>
      <c r="B9" s="6">
        <v>8760607.6600000001</v>
      </c>
    </row>
    <row r="10" spans="1:2" x14ac:dyDescent="0.25">
      <c r="A10" s="3" t="s">
        <v>37</v>
      </c>
      <c r="B10" s="6">
        <v>18662573.879999999</v>
      </c>
    </row>
    <row r="11" spans="1:2" x14ac:dyDescent="0.25">
      <c r="A11" s="3" t="s">
        <v>38</v>
      </c>
      <c r="B11" s="6">
        <v>9081873.3600000013</v>
      </c>
    </row>
    <row r="12" spans="1:2" x14ac:dyDescent="0.25">
      <c r="A12" s="3" t="s">
        <v>39</v>
      </c>
      <c r="B12" s="6">
        <v>5677878.8799999999</v>
      </c>
    </row>
    <row r="13" spans="1:2" x14ac:dyDescent="0.25">
      <c r="A13" s="3" t="s">
        <v>40</v>
      </c>
      <c r="B13" s="6">
        <v>19050089.399999999</v>
      </c>
    </row>
    <row r="14" spans="1:2" x14ac:dyDescent="0.25">
      <c r="A14" s="3" t="s">
        <v>42</v>
      </c>
      <c r="B14" s="6">
        <v>9165044.6999999993</v>
      </c>
    </row>
    <row r="15" spans="1:2" x14ac:dyDescent="0.25">
      <c r="A15" s="3" t="s">
        <v>43</v>
      </c>
      <c r="B15" s="6">
        <v>5473026.8200000003</v>
      </c>
    </row>
    <row r="16" spans="1:2" x14ac:dyDescent="0.25">
      <c r="A16" s="3" t="s">
        <v>66</v>
      </c>
      <c r="B16" s="6">
        <v>106349363.09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3" sqref="C3"/>
    </sheetView>
  </sheetViews>
  <sheetFormatPr defaultRowHeight="15" x14ac:dyDescent="0.25"/>
  <cols>
    <col min="1" max="1" width="13.140625" bestFit="1" customWidth="1"/>
    <col min="2" max="2" width="19" bestFit="1" customWidth="1"/>
    <col min="3" max="3" width="19.7109375" bestFit="1" customWidth="1"/>
  </cols>
  <sheetData>
    <row r="3" spans="1:3" x14ac:dyDescent="0.25">
      <c r="A3" s="2" t="s">
        <v>68</v>
      </c>
      <c r="B3" t="s">
        <v>72</v>
      </c>
      <c r="C3" t="s">
        <v>73</v>
      </c>
    </row>
    <row r="4" spans="1:3" x14ac:dyDescent="0.25">
      <c r="A4" s="3" t="s">
        <v>32</v>
      </c>
      <c r="B4" s="6">
        <v>2682518</v>
      </c>
      <c r="C4" s="6">
        <v>19165314.879999999</v>
      </c>
    </row>
    <row r="5" spans="1:3" x14ac:dyDescent="0.25">
      <c r="A5" s="3" t="s">
        <v>30</v>
      </c>
      <c r="B5" s="6">
        <v>3717158</v>
      </c>
      <c r="C5" s="6">
        <v>23596841.52</v>
      </c>
    </row>
    <row r="6" spans="1:3" x14ac:dyDescent="0.25">
      <c r="A6" s="3" t="s">
        <v>26</v>
      </c>
      <c r="B6" s="6">
        <v>3787088</v>
      </c>
      <c r="C6" s="6">
        <v>40318247.510000005</v>
      </c>
    </row>
    <row r="7" spans="1:3" x14ac:dyDescent="0.25">
      <c r="A7" s="3" t="s">
        <v>66</v>
      </c>
      <c r="B7" s="6">
        <v>10186764</v>
      </c>
      <c r="C7" s="6">
        <v>83080403.910000041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topLeftCell="B1" workbookViewId="0">
      <selection activeCell="I14" sqref="I14"/>
    </sheetView>
  </sheetViews>
  <sheetFormatPr defaultRowHeight="15" x14ac:dyDescent="0.25"/>
  <cols>
    <col min="1" max="1" width="13.140625" bestFit="1" customWidth="1"/>
    <col min="2" max="2" width="13.85546875" bestFit="1" customWidth="1"/>
    <col min="3" max="3" width="22.85546875" customWidth="1"/>
    <col min="4" max="4" width="12.5703125" customWidth="1"/>
    <col min="5" max="5" width="17.5703125" customWidth="1"/>
    <col min="6" max="6" width="11.7109375" customWidth="1"/>
    <col min="7" max="7" width="25.85546875" customWidth="1"/>
    <col min="8" max="8" width="11.42578125" bestFit="1" customWidth="1"/>
    <col min="9" max="9" width="18.140625" bestFit="1" customWidth="1"/>
  </cols>
  <sheetData>
    <row r="3" spans="1:9" x14ac:dyDescent="0.25">
      <c r="A3" s="2" t="s">
        <v>68</v>
      </c>
      <c r="B3" t="s">
        <v>90</v>
      </c>
      <c r="C3" t="s">
        <v>88</v>
      </c>
      <c r="D3" t="s">
        <v>92</v>
      </c>
      <c r="E3" t="s">
        <v>93</v>
      </c>
      <c r="F3" t="s">
        <v>87</v>
      </c>
      <c r="G3" t="s">
        <v>91</v>
      </c>
      <c r="H3" t="s">
        <v>89</v>
      </c>
      <c r="I3" t="s">
        <v>94</v>
      </c>
    </row>
    <row r="4" spans="1:9" x14ac:dyDescent="0.25">
      <c r="A4" s="3" t="s">
        <v>47</v>
      </c>
      <c r="B4">
        <v>7</v>
      </c>
      <c r="C4">
        <v>17500</v>
      </c>
      <c r="D4">
        <v>3500</v>
      </c>
      <c r="E4">
        <v>60172</v>
      </c>
      <c r="F4">
        <v>3255</v>
      </c>
      <c r="G4">
        <v>455</v>
      </c>
      <c r="H4">
        <v>622.79000000000008</v>
      </c>
      <c r="I4">
        <v>85504.79</v>
      </c>
    </row>
    <row r="5" spans="1:9" x14ac:dyDescent="0.25">
      <c r="A5" s="3" t="s">
        <v>45</v>
      </c>
      <c r="B5">
        <v>6</v>
      </c>
      <c r="C5">
        <v>21600</v>
      </c>
      <c r="D5">
        <v>3000</v>
      </c>
      <c r="E5">
        <v>51576</v>
      </c>
      <c r="F5">
        <v>2160</v>
      </c>
      <c r="G5">
        <v>390</v>
      </c>
      <c r="H5">
        <v>541.08000000000004</v>
      </c>
      <c r="I5">
        <v>79267.08</v>
      </c>
    </row>
    <row r="6" spans="1:9" x14ac:dyDescent="0.25">
      <c r="A6" s="3" t="s">
        <v>44</v>
      </c>
      <c r="B6">
        <v>28</v>
      </c>
      <c r="C6">
        <v>84000</v>
      </c>
      <c r="D6">
        <v>16800</v>
      </c>
      <c r="E6">
        <v>240688</v>
      </c>
      <c r="F6">
        <v>21000</v>
      </c>
      <c r="G6">
        <v>1820</v>
      </c>
      <c r="H6">
        <v>2521.6799999999989</v>
      </c>
      <c r="I6">
        <v>366829.68</v>
      </c>
    </row>
    <row r="7" spans="1:9" x14ac:dyDescent="0.25">
      <c r="A7" s="3" t="s">
        <v>48</v>
      </c>
      <c r="B7">
        <v>4</v>
      </c>
      <c r="C7">
        <v>11200</v>
      </c>
      <c r="D7">
        <v>2600</v>
      </c>
      <c r="E7">
        <v>34384</v>
      </c>
      <c r="F7">
        <v>1060</v>
      </c>
      <c r="G7">
        <v>260</v>
      </c>
      <c r="H7">
        <v>363.04</v>
      </c>
      <c r="I7">
        <v>49867.040000000001</v>
      </c>
    </row>
    <row r="8" spans="1:9" x14ac:dyDescent="0.25">
      <c r="A8" s="3" t="s">
        <v>49</v>
      </c>
      <c r="B8">
        <v>6</v>
      </c>
      <c r="C8">
        <v>21000</v>
      </c>
      <c r="D8">
        <v>1800</v>
      </c>
      <c r="E8">
        <v>51576</v>
      </c>
      <c r="F8">
        <v>2460</v>
      </c>
      <c r="G8">
        <v>390</v>
      </c>
      <c r="H8">
        <v>574.02</v>
      </c>
      <c r="I8">
        <v>77800.02</v>
      </c>
    </row>
    <row r="9" spans="1:9" x14ac:dyDescent="0.25">
      <c r="A9" s="3" t="s">
        <v>46</v>
      </c>
      <c r="B9">
        <v>10</v>
      </c>
      <c r="C9">
        <v>10950</v>
      </c>
      <c r="D9">
        <v>4050</v>
      </c>
      <c r="E9">
        <v>85960</v>
      </c>
      <c r="F9">
        <v>4150</v>
      </c>
      <c r="G9">
        <v>650</v>
      </c>
      <c r="H9">
        <v>920.29999999999984</v>
      </c>
      <c r="I9">
        <v>106680.3</v>
      </c>
    </row>
    <row r="10" spans="1:9" x14ac:dyDescent="0.25">
      <c r="A10" s="3" t="s">
        <v>66</v>
      </c>
      <c r="B10">
        <v>61</v>
      </c>
      <c r="C10">
        <v>166250</v>
      </c>
      <c r="D10">
        <v>31750</v>
      </c>
      <c r="E10">
        <v>524356</v>
      </c>
      <c r="F10">
        <v>34085</v>
      </c>
      <c r="G10">
        <v>3965</v>
      </c>
      <c r="H10">
        <v>5542.9099999999971</v>
      </c>
      <c r="I10">
        <v>765948.91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Profit Margin</vt:lpstr>
      <vt:lpstr>Total Expenses by Destination</vt:lpstr>
      <vt:lpstr>Total Sales</vt:lpstr>
      <vt:lpstr>Profit Trends</vt:lpstr>
      <vt:lpstr>Freight and Final Amount</vt:lpstr>
      <vt:lpstr>Total Expenses by Cost Comp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akashata s</dc:creator>
  <cp:lastModifiedBy>akashata s</cp:lastModifiedBy>
  <dcterms:created xsi:type="dcterms:W3CDTF">2025-05-21T06:27:33Z</dcterms:created>
  <dcterms:modified xsi:type="dcterms:W3CDTF">2025-08-14T09:19:11Z</dcterms:modified>
</cp:coreProperties>
</file>