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s\2013AutomatedVehicles\2016CAVEnergyModel\"/>
    </mc:Choice>
  </mc:AlternateContent>
  <xr:revisionPtr revIDLastSave="0" documentId="13_ncr:1_{71E3C0AF-BD98-404A-917D-F89E2E7E6672}" xr6:coauthVersionLast="41" xr6:coauthVersionMax="43" xr10:uidLastSave="{00000000-0000-0000-0000-000000000000}"/>
  <bookViews>
    <workbookView xWindow="19400" yWindow="440" windowWidth="18310" windowHeight="10770" xr2:uid="{B4C0B271-BE8B-45EE-AE6C-F30A1D7AB920}"/>
  </bookViews>
  <sheets>
    <sheet name="Pooling" sheetId="1" r:id="rId1"/>
    <sheet name="Sheet2" sheetId="2" r:id="rId2"/>
    <sheet name="VTCostBase" sheetId="4" r:id="rId3"/>
    <sheet name="VTCostAlt" sheetId="3" r:id="rId4"/>
  </sheets>
  <definedNames>
    <definedName name="_xlnm._FilterDatabase" localSheetId="3" hidden="1">VTCostAlt!$A$1:$A$190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K7" i="1"/>
  <c r="J7" i="1"/>
  <c r="B1" i="1" l="1"/>
  <c r="F14" i="1" l="1"/>
  <c r="I7" i="1" s="1"/>
  <c r="H7" i="1" s="1"/>
  <c r="AN9" i="1" l="1"/>
  <c r="AJ9" i="1"/>
  <c r="AK9" i="1" s="1"/>
  <c r="AL9" i="1" s="1"/>
  <c r="AM9" i="1" s="1"/>
  <c r="AI9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F10" i="1"/>
  <c r="F11" i="1"/>
  <c r="F18" i="1"/>
  <c r="F22" i="1"/>
  <c r="F21" i="1" l="1"/>
  <c r="F17" i="1"/>
  <c r="F13" i="1"/>
  <c r="F24" i="1"/>
  <c r="F20" i="1"/>
  <c r="F16" i="1"/>
  <c r="F12" i="1"/>
  <c r="F23" i="1"/>
  <c r="F19" i="1"/>
  <c r="F15" i="1"/>
  <c r="P14" i="1" l="1"/>
  <c r="B31" i="1" l="1"/>
  <c r="A31" i="1"/>
  <c r="B30" i="1"/>
  <c r="A30" i="1"/>
  <c r="B29" i="1"/>
  <c r="A29" i="1"/>
  <c r="D30" i="1"/>
  <c r="D29" i="1"/>
  <c r="B6" i="1"/>
  <c r="A6" i="1"/>
  <c r="D31" i="1" s="1"/>
  <c r="B5" i="1"/>
  <c r="A5" i="1"/>
  <c r="A4" i="1"/>
  <c r="D28" i="1"/>
  <c r="B28" i="1"/>
  <c r="A28" i="1"/>
  <c r="M16" i="4"/>
  <c r="L16" i="4"/>
  <c r="K16" i="4"/>
  <c r="M15" i="4"/>
  <c r="L15" i="4"/>
  <c r="K15" i="4"/>
  <c r="O10" i="1" l="1"/>
  <c r="X10" i="1"/>
  <c r="X9" i="1"/>
  <c r="R14" i="1"/>
  <c r="R21" i="1" s="1"/>
  <c r="S21" i="1" s="1"/>
  <c r="M14" i="3"/>
  <c r="L14" i="3"/>
  <c r="K14" i="3"/>
  <c r="M14" i="4"/>
  <c r="L14" i="4"/>
  <c r="K14" i="4"/>
  <c r="E14" i="1"/>
  <c r="E22" i="1" s="1"/>
  <c r="K13" i="4"/>
  <c r="L13" i="4"/>
  <c r="M13" i="4"/>
  <c r="G14" i="1" s="1"/>
  <c r="G23" i="1" s="1"/>
  <c r="M13" i="3"/>
  <c r="H14" i="1" s="1"/>
  <c r="H21" i="1" s="1"/>
  <c r="L13" i="3"/>
  <c r="K13" i="3"/>
  <c r="M11" i="3"/>
  <c r="L11" i="3"/>
  <c r="K11" i="3"/>
  <c r="K11" i="4"/>
  <c r="L11" i="4"/>
  <c r="M11" i="4"/>
  <c r="C10" i="1"/>
  <c r="B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X23" i="1" s="1"/>
  <c r="R10" i="1" l="1"/>
  <c r="S10" i="1" s="1"/>
  <c r="R16" i="1"/>
  <c r="S16" i="1" s="1"/>
  <c r="R22" i="1"/>
  <c r="S22" i="1" s="1"/>
  <c r="S14" i="1"/>
  <c r="Q14" i="1" s="1"/>
  <c r="R15" i="1"/>
  <c r="S15" i="1" s="1"/>
  <c r="R20" i="1"/>
  <c r="S20" i="1" s="1"/>
  <c r="C16" i="1"/>
  <c r="B16" i="1" s="1"/>
  <c r="R11" i="1"/>
  <c r="S11" i="1" s="1"/>
  <c r="R17" i="1"/>
  <c r="S17" i="1" s="1"/>
  <c r="R23" i="1"/>
  <c r="S23" i="1" s="1"/>
  <c r="R12" i="1"/>
  <c r="S12" i="1" s="1"/>
  <c r="R19" i="1"/>
  <c r="S19" i="1" s="1"/>
  <c r="R24" i="1"/>
  <c r="S24" i="1" s="1"/>
  <c r="C20" i="1"/>
  <c r="B20" i="1" s="1"/>
  <c r="A24" i="1"/>
  <c r="C24" i="1" s="1"/>
  <c r="B24" i="1" s="1"/>
  <c r="C12" i="1"/>
  <c r="B12" i="1" s="1"/>
  <c r="C14" i="1"/>
  <c r="B14" i="1" s="1"/>
  <c r="C18" i="1"/>
  <c r="B18" i="1" s="1"/>
  <c r="C22" i="1"/>
  <c r="B22" i="1" s="1"/>
  <c r="E15" i="1"/>
  <c r="X12" i="1"/>
  <c r="X16" i="1"/>
  <c r="X20" i="1"/>
  <c r="O17" i="1"/>
  <c r="O21" i="1"/>
  <c r="C11" i="1"/>
  <c r="B11" i="1" s="1"/>
  <c r="C15" i="1"/>
  <c r="B15" i="1" s="1"/>
  <c r="C19" i="1"/>
  <c r="B19" i="1" s="1"/>
  <c r="C23" i="1"/>
  <c r="B23" i="1" s="1"/>
  <c r="E17" i="1"/>
  <c r="X13" i="1"/>
  <c r="X17" i="1"/>
  <c r="X21" i="1"/>
  <c r="O14" i="1"/>
  <c r="O18" i="1"/>
  <c r="O22" i="1"/>
  <c r="P22" i="1" s="1"/>
  <c r="Q22" i="1" s="1"/>
  <c r="O11" i="1"/>
  <c r="E12" i="1"/>
  <c r="E24" i="1"/>
  <c r="X14" i="1"/>
  <c r="X18" i="1"/>
  <c r="X22" i="1"/>
  <c r="O15" i="1"/>
  <c r="O19" i="1"/>
  <c r="P19" i="1" s="1"/>
  <c r="Q19" i="1" s="1"/>
  <c r="O23" i="1"/>
  <c r="O12" i="1"/>
  <c r="H13" i="1"/>
  <c r="R13" i="1"/>
  <c r="S13" i="1" s="1"/>
  <c r="R18" i="1"/>
  <c r="S18" i="1" s="1"/>
  <c r="X11" i="1"/>
  <c r="X15" i="1"/>
  <c r="X19" i="1"/>
  <c r="O16" i="1"/>
  <c r="O20" i="1"/>
  <c r="P20" i="1" s="1"/>
  <c r="Q20" i="1" s="1"/>
  <c r="O24" i="1"/>
  <c r="O13" i="1"/>
  <c r="P13" i="1" s="1"/>
  <c r="Q13" i="1" s="1"/>
  <c r="C13" i="1"/>
  <c r="B13" i="1" s="1"/>
  <c r="C17" i="1"/>
  <c r="B17" i="1" s="1"/>
  <c r="C21" i="1"/>
  <c r="B21" i="1" s="1"/>
  <c r="H23" i="1"/>
  <c r="H16" i="1"/>
  <c r="H18" i="1"/>
  <c r="E10" i="1"/>
  <c r="G20" i="1"/>
  <c r="H11" i="1"/>
  <c r="G22" i="1"/>
  <c r="I22" i="1" s="1"/>
  <c r="M22" i="1" s="1"/>
  <c r="H20" i="1"/>
  <c r="G10" i="1"/>
  <c r="G12" i="1"/>
  <c r="G15" i="1"/>
  <c r="G17" i="1"/>
  <c r="E19" i="1"/>
  <c r="E21" i="1"/>
  <c r="G24" i="1"/>
  <c r="H10" i="1"/>
  <c r="H12" i="1"/>
  <c r="H15" i="1"/>
  <c r="H17" i="1"/>
  <c r="H24" i="1"/>
  <c r="E11" i="1"/>
  <c r="E13" i="1"/>
  <c r="E16" i="1"/>
  <c r="E18" i="1"/>
  <c r="G19" i="1"/>
  <c r="G21" i="1"/>
  <c r="E23" i="1"/>
  <c r="I23" i="1" s="1"/>
  <c r="M23" i="1" s="1"/>
  <c r="H22" i="1"/>
  <c r="H19" i="1"/>
  <c r="G11" i="1"/>
  <c r="G13" i="1"/>
  <c r="G16" i="1"/>
  <c r="G18" i="1"/>
  <c r="E20" i="1"/>
  <c r="I14" i="1"/>
  <c r="I20" i="1" l="1"/>
  <c r="M20" i="1" s="1"/>
  <c r="P12" i="1"/>
  <c r="Q12" i="1" s="1"/>
  <c r="I12" i="1"/>
  <c r="P16" i="1"/>
  <c r="Q16" i="1" s="1"/>
  <c r="P23" i="1"/>
  <c r="Q23" i="1" s="1"/>
  <c r="P11" i="1"/>
  <c r="Q11" i="1" s="1"/>
  <c r="P21" i="1"/>
  <c r="Q21" i="1" s="1"/>
  <c r="P17" i="1"/>
  <c r="Q17" i="1" s="1"/>
  <c r="I17" i="1"/>
  <c r="P24" i="1"/>
  <c r="Q24" i="1" s="1"/>
  <c r="P15" i="1"/>
  <c r="Q15" i="1" s="1"/>
  <c r="I24" i="1"/>
  <c r="M24" i="1" s="1"/>
  <c r="P18" i="1"/>
  <c r="Q18" i="1" s="1"/>
  <c r="X24" i="1"/>
  <c r="I13" i="1"/>
  <c r="M13" i="1" s="1"/>
  <c r="I15" i="1"/>
  <c r="M15" i="1" s="1"/>
  <c r="I11" i="1"/>
  <c r="M11" i="1" s="1"/>
  <c r="I19" i="1"/>
  <c r="M19" i="1" s="1"/>
  <c r="K14" i="1"/>
  <c r="M14" i="1"/>
  <c r="I16" i="1"/>
  <c r="K17" i="1"/>
  <c r="M17" i="1"/>
  <c r="K12" i="1"/>
  <c r="M12" i="1"/>
  <c r="I10" i="1"/>
  <c r="K20" i="1"/>
  <c r="K23" i="1"/>
  <c r="K15" i="1"/>
  <c r="K24" i="1"/>
  <c r="K22" i="1"/>
  <c r="I18" i="1"/>
  <c r="I21" i="1"/>
  <c r="K11" i="1" l="1"/>
  <c r="K13" i="1"/>
  <c r="K19" i="1"/>
  <c r="K18" i="1"/>
  <c r="M18" i="1"/>
  <c r="K10" i="1"/>
  <c r="M10" i="1"/>
  <c r="K21" i="1"/>
  <c r="M21" i="1"/>
  <c r="K16" i="1"/>
  <c r="M16" i="1"/>
  <c r="T14" i="1"/>
  <c r="V14" i="1" s="1"/>
  <c r="AA14" i="1" s="1"/>
  <c r="P10" i="1"/>
  <c r="Q10" i="1" s="1"/>
  <c r="T20" i="1"/>
  <c r="V20" i="1" s="1"/>
  <c r="T24" i="1"/>
  <c r="V24" i="1" s="1"/>
  <c r="T12" i="1"/>
  <c r="V12" i="1" s="1"/>
  <c r="T23" i="1"/>
  <c r="V23" i="1" s="1"/>
  <c r="T17" i="1"/>
  <c r="V17" i="1" s="1"/>
  <c r="T22" i="1"/>
  <c r="V22" i="1" s="1"/>
  <c r="T18" i="1"/>
  <c r="V18" i="1" s="1"/>
  <c r="T11" i="1"/>
  <c r="V11" i="1" s="1"/>
  <c r="T15" i="1"/>
  <c r="V15" i="1" s="1"/>
  <c r="T16" i="1"/>
  <c r="V16" i="1" s="1"/>
  <c r="T21" i="1"/>
  <c r="V21" i="1" s="1"/>
  <c r="T13" i="1"/>
  <c r="V13" i="1" s="1"/>
  <c r="T19" i="1"/>
  <c r="V19" i="1" s="1"/>
  <c r="T10" i="1" l="1"/>
  <c r="Y14" i="1"/>
  <c r="AC21" i="1"/>
  <c r="AC17" i="1"/>
  <c r="AC12" i="1"/>
  <c r="AC24" i="1"/>
  <c r="AC20" i="1"/>
  <c r="AC16" i="1"/>
  <c r="AC11" i="1"/>
  <c r="AC23" i="1"/>
  <c r="AC19" i="1"/>
  <c r="AC15" i="1"/>
  <c r="AC10" i="1"/>
  <c r="AC22" i="1"/>
  <c r="AC13" i="1"/>
  <c r="AC18" i="1"/>
  <c r="AC14" i="1"/>
  <c r="AA24" i="1"/>
  <c r="Y24" i="1" s="1"/>
  <c r="AA23" i="1"/>
  <c r="Y23" i="1" s="1"/>
  <c r="AA16" i="1"/>
  <c r="Y16" i="1" s="1"/>
  <c r="AA11" i="1"/>
  <c r="Y11" i="1" s="1"/>
  <c r="AA19" i="1"/>
  <c r="Y19" i="1" s="1"/>
  <c r="AA17" i="1"/>
  <c r="Y17" i="1" s="1"/>
  <c r="V10" i="1"/>
  <c r="AA10" i="1" s="1"/>
  <c r="Y10" i="1" s="1"/>
  <c r="AA13" i="1"/>
  <c r="Y13" i="1" s="1"/>
  <c r="AA15" i="1"/>
  <c r="Y15" i="1" s="1"/>
  <c r="AA12" i="1"/>
  <c r="Y12" i="1" s="1"/>
  <c r="AA18" i="1"/>
  <c r="Y18" i="1" s="1"/>
  <c r="AA20" i="1"/>
  <c r="Y20" i="1" s="1"/>
  <c r="AA22" i="1"/>
  <c r="Y22" i="1" s="1"/>
  <c r="U14" i="1"/>
  <c r="U19" i="1"/>
  <c r="AA21" i="1"/>
  <c r="Y21" i="1" s="1"/>
  <c r="U20" i="1"/>
  <c r="U16" i="1"/>
  <c r="U15" i="1"/>
  <c r="U18" i="1"/>
  <c r="U21" i="1"/>
  <c r="U17" i="1"/>
  <c r="U13" i="1"/>
  <c r="U23" i="1" l="1"/>
  <c r="U11" i="1"/>
  <c r="U22" i="1"/>
  <c r="U10" i="1"/>
  <c r="U24" i="1"/>
  <c r="U12" i="1"/>
  <c r="J14" i="1"/>
  <c r="N14" i="1" s="1"/>
  <c r="W14" i="1" s="1"/>
  <c r="J19" i="1"/>
  <c r="N19" i="1" s="1"/>
  <c r="W19" i="1" s="1"/>
  <c r="AB19" i="1" s="1"/>
  <c r="Z19" i="1" s="1"/>
  <c r="AF19" i="1" s="1"/>
  <c r="J21" i="1"/>
  <c r="L21" i="1" s="1"/>
  <c r="J10" i="1"/>
  <c r="J23" i="1"/>
  <c r="N23" i="1" s="1"/>
  <c r="W23" i="1" s="1"/>
  <c r="AB23" i="1" s="1"/>
  <c r="Z23" i="1" s="1"/>
  <c r="AF23" i="1" s="1"/>
  <c r="J12" i="1"/>
  <c r="L12" i="1" s="1"/>
  <c r="J15" i="1"/>
  <c r="L15" i="1" s="1"/>
  <c r="J18" i="1"/>
  <c r="N18" i="1" s="1"/>
  <c r="W18" i="1" s="1"/>
  <c r="AB18" i="1" s="1"/>
  <c r="Z18" i="1" s="1"/>
  <c r="AF18" i="1" s="1"/>
  <c r="J17" i="1"/>
  <c r="L17" i="1" s="1"/>
  <c r="J20" i="1"/>
  <c r="N20" i="1" s="1"/>
  <c r="W20" i="1" s="1"/>
  <c r="AB20" i="1" s="1"/>
  <c r="Z20" i="1" s="1"/>
  <c r="AF20" i="1" s="1"/>
  <c r="J13" i="1"/>
  <c r="L13" i="1" s="1"/>
  <c r="J16" i="1"/>
  <c r="L16" i="1" s="1"/>
  <c r="J22" i="1"/>
  <c r="L22" i="1" s="1"/>
  <c r="J11" i="1"/>
  <c r="N11" i="1" s="1"/>
  <c r="J24" i="1"/>
  <c r="N24" i="1" s="1"/>
  <c r="W24" i="1" s="1"/>
  <c r="AB24" i="1" s="1"/>
  <c r="Z24" i="1" s="1"/>
  <c r="AF24" i="1" s="1"/>
  <c r="W11" i="1" l="1"/>
  <c r="AB11" i="1" s="1"/>
  <c r="Z11" i="1" s="1"/>
  <c r="AF11" i="1" s="1"/>
  <c r="AB14" i="1"/>
  <c r="AD22" i="1" s="1"/>
  <c r="AE14" i="1"/>
  <c r="N21" i="1"/>
  <c r="W21" i="1" s="1"/>
  <c r="AB21" i="1" s="1"/>
  <c r="Z21" i="1" s="1"/>
  <c r="AF21" i="1" s="1"/>
  <c r="AL21" i="1" s="1"/>
  <c r="AH19" i="1"/>
  <c r="AI19" i="1"/>
  <c r="AJ19" i="1"/>
  <c r="AK19" i="1"/>
  <c r="AL19" i="1"/>
  <c r="AM19" i="1"/>
  <c r="AN19" i="1"/>
  <c r="AH11" i="1"/>
  <c r="AI11" i="1"/>
  <c r="AJ11" i="1"/>
  <c r="AK11" i="1"/>
  <c r="AL11" i="1"/>
  <c r="AM11" i="1"/>
  <c r="AN11" i="1"/>
  <c r="AH18" i="1"/>
  <c r="AI18" i="1"/>
  <c r="AJ18" i="1"/>
  <c r="AK18" i="1"/>
  <c r="AL18" i="1"/>
  <c r="AM18" i="1"/>
  <c r="AN18" i="1"/>
  <c r="AH23" i="1"/>
  <c r="AI23" i="1"/>
  <c r="AJ23" i="1"/>
  <c r="AK23" i="1"/>
  <c r="AL23" i="1"/>
  <c r="AM23" i="1"/>
  <c r="AN23" i="1"/>
  <c r="AH24" i="1"/>
  <c r="AI24" i="1"/>
  <c r="AJ24" i="1"/>
  <c r="AK24" i="1"/>
  <c r="AL24" i="1"/>
  <c r="AM24" i="1"/>
  <c r="AN24" i="1"/>
  <c r="AH20" i="1"/>
  <c r="AI20" i="1"/>
  <c r="AJ20" i="1"/>
  <c r="AK20" i="1"/>
  <c r="AL20" i="1"/>
  <c r="AM20" i="1"/>
  <c r="AN20" i="1"/>
  <c r="N17" i="1"/>
  <c r="W17" i="1" s="1"/>
  <c r="AB17" i="1" s="1"/>
  <c r="Z17" i="1" s="1"/>
  <c r="AF17" i="1" s="1"/>
  <c r="L23" i="1"/>
  <c r="N13" i="1"/>
  <c r="W13" i="1" s="1"/>
  <c r="AB13" i="1" s="1"/>
  <c r="Z13" i="1" s="1"/>
  <c r="AF13" i="1" s="1"/>
  <c r="N15" i="1"/>
  <c r="W15" i="1" s="1"/>
  <c r="AB15" i="1" s="1"/>
  <c r="Z15" i="1" s="1"/>
  <c r="AF15" i="1" s="1"/>
  <c r="AD16" i="1"/>
  <c r="AD15" i="1"/>
  <c r="AD23" i="1"/>
  <c r="AD12" i="1"/>
  <c r="AD13" i="1"/>
  <c r="AD10" i="1"/>
  <c r="AD11" i="1"/>
  <c r="AD21" i="1"/>
  <c r="AD18" i="1"/>
  <c r="Z14" i="1"/>
  <c r="AF14" i="1" s="1"/>
  <c r="AD20" i="1"/>
  <c r="AD24" i="1"/>
  <c r="AD19" i="1"/>
  <c r="AD17" i="1"/>
  <c r="L10" i="1"/>
  <c r="N10" i="1"/>
  <c r="W10" i="1" s="1"/>
  <c r="AB10" i="1" s="1"/>
  <c r="Z10" i="1" s="1"/>
  <c r="AF10" i="1" s="1"/>
  <c r="L20" i="1"/>
  <c r="L11" i="1"/>
  <c r="L14" i="1"/>
  <c r="N16" i="1"/>
  <c r="W16" i="1" s="1"/>
  <c r="AB16" i="1" s="1"/>
  <c r="Z16" i="1" s="1"/>
  <c r="AF16" i="1" s="1"/>
  <c r="L19" i="1"/>
  <c r="L18" i="1"/>
  <c r="N22" i="1"/>
  <c r="W22" i="1" s="1"/>
  <c r="AB22" i="1" s="1"/>
  <c r="Z22" i="1" s="1"/>
  <c r="AF22" i="1" s="1"/>
  <c r="L24" i="1"/>
  <c r="N12" i="1"/>
  <c r="W12" i="1" s="1"/>
  <c r="AB12" i="1" s="1"/>
  <c r="Z12" i="1" s="1"/>
  <c r="AF12" i="1" s="1"/>
  <c r="AH21" i="1" l="1"/>
  <c r="AD14" i="1"/>
  <c r="AN21" i="1"/>
  <c r="AK21" i="1"/>
  <c r="AM21" i="1"/>
  <c r="AJ21" i="1"/>
  <c r="AI21" i="1"/>
  <c r="AH12" i="1"/>
  <c r="AI12" i="1"/>
  <c r="AJ12" i="1"/>
  <c r="AK12" i="1"/>
  <c r="AL12" i="1"/>
  <c r="AM12" i="1"/>
  <c r="AN12" i="1"/>
  <c r="AH10" i="1"/>
  <c r="AI10" i="1"/>
  <c r="AJ10" i="1"/>
  <c r="AK10" i="1"/>
  <c r="AL10" i="1"/>
  <c r="AM10" i="1"/>
  <c r="AN10" i="1"/>
  <c r="AH22" i="1"/>
  <c r="AI22" i="1"/>
  <c r="AJ22" i="1"/>
  <c r="AK22" i="1"/>
  <c r="AL22" i="1"/>
  <c r="AM22" i="1"/>
  <c r="AN22" i="1"/>
  <c r="AH15" i="1"/>
  <c r="AI15" i="1"/>
  <c r="AJ15" i="1"/>
  <c r="AK15" i="1"/>
  <c r="AL15" i="1"/>
  <c r="AM15" i="1"/>
  <c r="AN15" i="1"/>
  <c r="AH13" i="1"/>
  <c r="AI13" i="1"/>
  <c r="AJ13" i="1"/>
  <c r="AK13" i="1"/>
  <c r="AL13" i="1"/>
  <c r="AM13" i="1"/>
  <c r="AN13" i="1"/>
  <c r="AH17" i="1"/>
  <c r="AI17" i="1"/>
  <c r="AJ17" i="1"/>
  <c r="AK17" i="1"/>
  <c r="AL17" i="1"/>
  <c r="AM17" i="1"/>
  <c r="AN17" i="1"/>
  <c r="AH16" i="1"/>
  <c r="AI16" i="1"/>
  <c r="AJ16" i="1"/>
  <c r="AK16" i="1"/>
  <c r="AL16" i="1"/>
  <c r="AM16" i="1"/>
  <c r="AN16" i="1"/>
  <c r="AH14" i="1"/>
  <c r="AI14" i="1"/>
  <c r="AJ14" i="1"/>
  <c r="AK14" i="1"/>
  <c r="AL14" i="1"/>
  <c r="AM14" i="1"/>
  <c r="AN14" i="1"/>
</calcChain>
</file>

<file path=xl/sharedStrings.xml><?xml version="1.0" encoding="utf-8"?>
<sst xmlns="http://schemas.openxmlformats.org/spreadsheetml/2006/main" count="1115" uniqueCount="133">
  <si>
    <t>M_b/o</t>
  </si>
  <si>
    <t>C_T</t>
  </si>
  <si>
    <t>C_V/o</t>
  </si>
  <si>
    <t>Pi</t>
  </si>
  <si>
    <t>C_T*Pi</t>
  </si>
  <si>
    <t>M (VMT)</t>
  </si>
  <si>
    <t>C_M</t>
  </si>
  <si>
    <t>C_V</t>
  </si>
  <si>
    <t>Base Vehicle Travel Cost Components by Vehicle Type (cents/mi)</t>
  </si>
  <si>
    <t>CostCat</t>
  </si>
  <si>
    <t>HDVClass8</t>
  </si>
  <si>
    <t>LDVAvgLtTruck</t>
  </si>
  <si>
    <t>LDVAvgSedan</t>
  </si>
  <si>
    <t>Fuel</t>
  </si>
  <si>
    <t>Maintenance</t>
  </si>
  <si>
    <t>AccAndIns</t>
  </si>
  <si>
    <t>VehCapCost</t>
  </si>
  <si>
    <t>TollsFees</t>
  </si>
  <si>
    <t>Parking</t>
  </si>
  <si>
    <t>Time</t>
  </si>
  <si>
    <t>Registration</t>
  </si>
  <si>
    <t>Total</t>
  </si>
  <si>
    <t>LDV</t>
  </si>
  <si>
    <t>DS7</t>
  </si>
  <si>
    <t>HDV</t>
  </si>
  <si>
    <t>DS6</t>
  </si>
  <si>
    <t>DS5</t>
  </si>
  <si>
    <t>DS4</t>
  </si>
  <si>
    <t>DS3</t>
  </si>
  <si>
    <t>DS2</t>
  </si>
  <si>
    <t>DS1</t>
  </si>
  <si>
    <t>VTCost_cpm</t>
  </si>
  <si>
    <t>BaseVTCost_cpm</t>
  </si>
  <si>
    <t>VTCost_shr</t>
  </si>
  <si>
    <t>VC</t>
  </si>
  <si>
    <t>VehType</t>
  </si>
  <si>
    <t>DemScen</t>
  </si>
  <si>
    <t>TotalChk</t>
  </si>
  <si>
    <t>Base</t>
  </si>
  <si>
    <t>C_Vbase</t>
  </si>
  <si>
    <t>C_Tbase</t>
  </si>
  <si>
    <t>C_Fbase</t>
  </si>
  <si>
    <t>C_F</t>
  </si>
  <si>
    <t>C_Hbase</t>
  </si>
  <si>
    <t>C_H</t>
  </si>
  <si>
    <t>c_V</t>
  </si>
  <si>
    <t>NonFuelOrTime</t>
  </si>
  <si>
    <t>C_V (NonTime)</t>
  </si>
  <si>
    <t>C_Mbase</t>
  </si>
  <si>
    <t>cents/hr</t>
  </si>
  <si>
    <t>c/pass-mi</t>
  </si>
  <si>
    <t>c/mi</t>
  </si>
  <si>
    <t>unitless</t>
  </si>
  <si>
    <t>c_Vbase</t>
  </si>
  <si>
    <t>C_Vbase/o</t>
  </si>
  <si>
    <t>Pi_base</t>
  </si>
  <si>
    <t>ElasPMT</t>
  </si>
  <si>
    <t>VMT_mv</t>
  </si>
  <si>
    <t>VMT_av</t>
  </si>
  <si>
    <t>Occupancy 0</t>
  </si>
  <si>
    <t>PMT_mv</t>
  </si>
  <si>
    <t>PMT_av</t>
  </si>
  <si>
    <t>VMT_mv_direct</t>
  </si>
  <si>
    <t>VMT_av_direct</t>
  </si>
  <si>
    <t>Pooling Time Cost</t>
  </si>
  <si>
    <t>C_Fbase =VTCostBase!M2</t>
  </si>
  <si>
    <t>M_B /o =1/o</t>
  </si>
  <si>
    <t>C_H = VTCostAlt!M13</t>
  </si>
  <si>
    <t>C_Vbase = C_Fbase + C_Hbase</t>
  </si>
  <si>
    <t>C_F =VTCostAlt!M2</t>
  </si>
  <si>
    <t>C_V = C_F +C_H</t>
  </si>
  <si>
    <t>c_Vbase(o) = C_Vbase(o)/C_Vbase(1)</t>
  </si>
  <si>
    <t>c_V(o) = C_V(o)/C_Vbase(1)</t>
  </si>
  <si>
    <t>cents/mi</t>
  </si>
  <si>
    <t>o</t>
  </si>
  <si>
    <t>M = M_b/o</t>
  </si>
  <si>
    <t>elas_{C_T,o}</t>
  </si>
  <si>
    <t>"=C_Vbase /o</t>
  </si>
  <si>
    <t>"= C_V / o</t>
  </si>
  <si>
    <t>rho_o</t>
  </si>
  <si>
    <t>rho_o = o^e_{C_T,o}</t>
  </si>
  <si>
    <t>rho_A</t>
  </si>
  <si>
    <t>Pi_base =1/39.98</t>
  </si>
  <si>
    <t>hr/mi</t>
  </si>
  <si>
    <t>C_T(o) = C_Tbase(o)*rho_A</t>
  </si>
  <si>
    <t>C_Tbase(o) =rho_o * VTCostBase!M8/Pi</t>
  </si>
  <si>
    <t>C_Tbase*Pi_base</t>
  </si>
  <si>
    <t>Pi = Pi_base * CongReduct_A</t>
  </si>
  <si>
    <t>"= C_T * Pi</t>
  </si>
  <si>
    <t>"= C_Tbase*Pi_base</t>
  </si>
  <si>
    <t>C_M = C_V/o + C_T*Pi</t>
  </si>
  <si>
    <t>C_Mbase = C_Vbase/o + C_Tbase*Pi</t>
  </si>
  <si>
    <t>VMT_mv(o) = PMT_mv(o)/o</t>
  </si>
  <si>
    <t>VMT_av(o) = PMT_av(o)/o</t>
  </si>
  <si>
    <t>PMT_mv(o) = (C_Mbase(o)/C_Mbase(1))^ElasPKT</t>
  </si>
  <si>
    <t>PMT_av(o) = (C_M(o)/C_Mbase(1))^ElasPKT</t>
  </si>
  <si>
    <t>VMT_mv_direct(o) = PMT_mv(1)/o</t>
  </si>
  <si>
    <t>VMT_av_direct(o) = PMT_av(1)/o</t>
  </si>
  <si>
    <t>unitless (normalized VMT)</t>
  </si>
  <si>
    <t>C_Hbase =VTCostBase!M13</t>
  </si>
  <si>
    <t>C_V = C_F + C_H</t>
  </si>
  <si>
    <t>#</t>
  </si>
  <si>
    <t>e_{PMT,CT}</t>
  </si>
  <si>
    <t>Elasticities, Constants</t>
  </si>
  <si>
    <t>ElasCTOccupancy</t>
  </si>
  <si>
    <t>ReductCTAutomation</t>
  </si>
  <si>
    <t>ReductPaceAutomation</t>
  </si>
  <si>
    <t>PaceReduct_A</t>
  </si>
  <si>
    <t>unitless (Pooling Time Cost Mult)</t>
  </si>
  <si>
    <t>veh-mi (normalized)</t>
  </si>
  <si>
    <t>pass/veh (normalized)</t>
  </si>
  <si>
    <t>pass-mi (normalized)</t>
  </si>
  <si>
    <t>unitless (pass/veh, normalized)</t>
  </si>
  <si>
    <t>cents/mi VTCostAlt(Fuel, LDVAvgSedan)</t>
  </si>
  <si>
    <t>cents/mi VTCostBase(Fuel, LDVAvgSedan)</t>
  </si>
  <si>
    <t>cents/mi VTCostBase(NonFuelOrTime, LDVAvgSedan)</t>
  </si>
  <si>
    <t>cents/mi VTCostAlt(NonFuelOrTime, LDVAvgSedan)</t>
  </si>
  <si>
    <t>C_Mbase = C_Vbase/o + C_Tbase*Pi_base</t>
  </si>
  <si>
    <t>EnergyUse_av</t>
  </si>
  <si>
    <t>FuelCostMult</t>
  </si>
  <si>
    <t>Elasticity of Route Length w.r.t. Occupancy o</t>
  </si>
  <si>
    <t>Energy Use vs Occupancy for Different Elasticities of Route Length w.r.t. Occupancy</t>
  </si>
  <si>
    <t>NOTE: For this VTCostAlt table, the TechScen is held at 4 (high efficiency), Year 2025</t>
  </si>
  <si>
    <t>TechScen:</t>
  </si>
  <si>
    <t>PMT</t>
  </si>
  <si>
    <t>VMT (if no PMT response)</t>
  </si>
  <si>
    <t>EnergyUse</t>
  </si>
  <si>
    <t>VMT (w/ PMT response)</t>
  </si>
  <si>
    <t>rel_C_Mpmt</t>
  </si>
  <si>
    <t>I_mult:</t>
  </si>
  <si>
    <t>NIE:</t>
  </si>
  <si>
    <t>How I_mult and NIE change with FuelCostMult</t>
  </si>
  <si>
    <t>For TechScen2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</si>
</sst>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164" fontId="1" fillId="0" borderId="0" xfId="0" applyNumberFormat="1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2" xfId="0" applyFont="1" applyBorder="1"/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488972570424"/>
          <c:y val="4.0211710394211127E-2"/>
          <c:w val="0.58791851076893864"/>
          <c:h val="0.77090033805065039"/>
        </c:manualLayout>
      </c:layout>
      <c:lineChart>
        <c:grouping val="standard"/>
        <c:varyColors val="0"/>
        <c:ser>
          <c:idx val="3"/>
          <c:order val="0"/>
          <c:tx>
            <c:strRef>
              <c:f>Pooling!$AA$7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Pooling!$A$10:$A$24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Pooling!$AA$10:$AA$24</c:f>
              <c:numCache>
                <c:formatCode>General</c:formatCode>
                <c:ptCount val="15"/>
                <c:pt idx="0">
                  <c:v>0.87570132293164937</c:v>
                </c:pt>
                <c:pt idx="1">
                  <c:v>0.90893039518723351</c:v>
                </c:pt>
                <c:pt idx="2">
                  <c:v>0.94065831404804778</c:v>
                </c:pt>
                <c:pt idx="3">
                  <c:v>0.97098455647680693</c:v>
                </c:pt>
                <c:pt idx="4">
                  <c:v>1</c:v>
                </c:pt>
                <c:pt idx="5">
                  <c:v>1.0277878322894138</c:v>
                </c:pt>
                <c:pt idx="6">
                  <c:v>1.0544243476851867</c:v>
                </c:pt>
                <c:pt idx="7">
                  <c:v>1.079979646722647</c:v>
                </c:pt>
                <c:pt idx="8">
                  <c:v>1.1045182521690911</c:v>
                </c:pt>
                <c:pt idx="9">
                  <c:v>1.1280996529692724</c:v>
                </c:pt>
                <c:pt idx="10">
                  <c:v>1.1507787857538052</c:v>
                </c:pt>
                <c:pt idx="11">
                  <c:v>1.1726064621148851</c:v>
                </c:pt>
                <c:pt idx="12">
                  <c:v>1.1936297486443319</c:v>
                </c:pt>
                <c:pt idx="13">
                  <c:v>1.2138923057165019</c:v>
                </c:pt>
                <c:pt idx="14">
                  <c:v>1.2334346901480944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5-4DA3-AF45-1DD199B6092B}"/>
            </c:ext>
          </c:extLst>
        </c:ser>
        <c:ser>
          <c:idx val="0"/>
          <c:order val="1"/>
          <c:tx>
            <c:strRef>
              <c:f>Pooling!$AC$7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Pooling!$AC$10:$AC$24</c:f>
              <c:numCache>
                <c:formatCode>General</c:formatCode>
                <c:ptCount val="15"/>
                <c:pt idx="0">
                  <c:v>1.25</c:v>
                </c:pt>
                <c:pt idx="1">
                  <c:v>1.1764705882352939</c:v>
                </c:pt>
                <c:pt idx="2">
                  <c:v>1.1111111111111109</c:v>
                </c:pt>
                <c:pt idx="3">
                  <c:v>1.0526315789473681</c:v>
                </c:pt>
                <c:pt idx="4">
                  <c:v>0.99999999999999978</c:v>
                </c:pt>
                <c:pt idx="5">
                  <c:v>0.95238095238095211</c:v>
                </c:pt>
                <c:pt idx="6">
                  <c:v>0.90909090909090884</c:v>
                </c:pt>
                <c:pt idx="7">
                  <c:v>0.8695652173913041</c:v>
                </c:pt>
                <c:pt idx="8">
                  <c:v>0.83333333333333304</c:v>
                </c:pt>
                <c:pt idx="9">
                  <c:v>0.79999999999999971</c:v>
                </c:pt>
                <c:pt idx="10">
                  <c:v>0.76923076923076894</c:v>
                </c:pt>
                <c:pt idx="11">
                  <c:v>0.74074074074074048</c:v>
                </c:pt>
                <c:pt idx="12">
                  <c:v>0.71428571428571397</c:v>
                </c:pt>
                <c:pt idx="13">
                  <c:v>0.68965517241379282</c:v>
                </c:pt>
                <c:pt idx="14">
                  <c:v>0.66666666666666641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F5-4DA3-AF45-1DD199B6092B}"/>
            </c:ext>
          </c:extLst>
        </c:ser>
        <c:ser>
          <c:idx val="1"/>
          <c:order val="2"/>
          <c:tx>
            <c:strRef>
              <c:f>Pooling!$Y$7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Pooling!$A$10:$A$24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Pooling!$Y$10:$Y$24</c:f>
              <c:numCache>
                <c:formatCode>General</c:formatCode>
                <c:ptCount val="15"/>
                <c:pt idx="0">
                  <c:v>1.0946266536645617</c:v>
                </c:pt>
                <c:pt idx="1">
                  <c:v>1.0693298766908628</c:v>
                </c:pt>
                <c:pt idx="2">
                  <c:v>1.0451759044978308</c:v>
                </c:pt>
                <c:pt idx="3">
                  <c:v>1.0220890068176913</c:v>
                </c:pt>
                <c:pt idx="4">
                  <c:v>0.99999999999999978</c:v>
                </c:pt>
                <c:pt idx="5">
                  <c:v>0.97884555456134625</c:v>
                </c:pt>
                <c:pt idx="6">
                  <c:v>0.95856758880471493</c:v>
                </c:pt>
                <c:pt idx="7">
                  <c:v>0.93911273628056235</c:v>
                </c:pt>
                <c:pt idx="8">
                  <c:v>0.92043187680757554</c:v>
                </c:pt>
                <c:pt idx="9">
                  <c:v>0.90247972237541763</c:v>
                </c:pt>
                <c:pt idx="10">
                  <c:v>0.88521445057984982</c:v>
                </c:pt>
                <c:pt idx="11">
                  <c:v>0.86859737934435899</c:v>
                </c:pt>
                <c:pt idx="12">
                  <c:v>0.85259267760309387</c:v>
                </c:pt>
                <c:pt idx="13">
                  <c:v>0.83716710739069056</c:v>
                </c:pt>
                <c:pt idx="14">
                  <c:v>0.82228979343206254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5-4DA3-AF45-1DD199B6092B}"/>
            </c:ext>
          </c:extLst>
        </c:ser>
        <c:ser>
          <c:idx val="4"/>
          <c:order val="3"/>
          <c:tx>
            <c:strRef>
              <c:f>Pooling!$AB$7</c:f>
              <c:strCache>
                <c:ptCount val="1"/>
                <c:pt idx="0">
                  <c:v>PMT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Pooling!$A$10:$A$24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Pooling!$AB$10:$AB$24</c:f>
              <c:numCache>
                <c:formatCode>General</c:formatCode>
                <c:ptCount val="15"/>
                <c:pt idx="0">
                  <c:v>1.2757398337469956</c:v>
                </c:pt>
                <c:pt idx="1">
                  <c:v>1.3325120472374554</c:v>
                </c:pt>
                <c:pt idx="2">
                  <c:v>1.3873928743820867</c:v>
                </c:pt>
                <c:pt idx="3">
                  <c:v>1.4404752848288538</c:v>
                </c:pt>
                <c:pt idx="4">
                  <c:v>1.491846253314969</c:v>
                </c:pt>
                <c:pt idx="5">
                  <c:v>1.5415872352090334</c:v>
                </c:pt>
                <c:pt idx="6">
                  <c:v>1.5897745974936468</c:v>
                </c:pt>
                <c:pt idx="7">
                  <c:v>1.6364800099848196</c:v>
                </c:pt>
                <c:pt idx="8">
                  <c:v>1.6817708010034231</c:v>
                </c:pt>
                <c:pt idx="9">
                  <c:v>1.72571028121085</c:v>
                </c:pt>
                <c:pt idx="10">
                  <c:v>1.7683580388845435</c:v>
                </c:pt>
                <c:pt idx="11">
                  <c:v>1.8097702095294361</c:v>
                </c:pt>
                <c:pt idx="12">
                  <c:v>1.8499997223905209</c:v>
                </c:pt>
                <c:pt idx="13">
                  <c:v>1.889096526142874</c:v>
                </c:pt>
                <c:pt idx="14">
                  <c:v>1.9271077957826261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5-4DA3-AF45-1DD199B6092B}"/>
            </c:ext>
          </c:extLst>
        </c:ser>
        <c:ser>
          <c:idx val="5"/>
          <c:order val="4"/>
          <c:tx>
            <c:strRef>
              <c:f>Pooling!$AD$7</c:f>
              <c:strCache>
                <c:ptCount val="1"/>
                <c:pt idx="0">
                  <c:v>VMT (if no PMT response)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Pooling!$AD$10:$AD$24</c:f>
              <c:numCache>
                <c:formatCode>General</c:formatCode>
                <c:ptCount val="15"/>
                <c:pt idx="0">
                  <c:v>1.8648078166437112</c:v>
                </c:pt>
                <c:pt idx="1">
                  <c:v>1.7551132391940809</c:v>
                </c:pt>
                <c:pt idx="2">
                  <c:v>1.6576069481277431</c:v>
                </c:pt>
                <c:pt idx="3">
                  <c:v>1.5703644771736514</c:v>
                </c:pt>
                <c:pt idx="4">
                  <c:v>1.4918462533149688</c:v>
                </c:pt>
                <c:pt idx="5">
                  <c:v>1.4208059555380654</c:v>
                </c:pt>
                <c:pt idx="6">
                  <c:v>1.3562238666499715</c:v>
                </c:pt>
                <c:pt idx="7">
                  <c:v>1.2972576115782335</c:v>
                </c:pt>
                <c:pt idx="8">
                  <c:v>1.2432052110958072</c:v>
                </c:pt>
                <c:pt idx="9">
                  <c:v>1.1934770026519748</c:v>
                </c:pt>
                <c:pt idx="10">
                  <c:v>1.1475740410115143</c:v>
                </c:pt>
                <c:pt idx="11">
                  <c:v>1.1050712987518285</c:v>
                </c:pt>
                <c:pt idx="12">
                  <c:v>1.0656044666535489</c:v>
                </c:pt>
                <c:pt idx="13">
                  <c:v>1.0288594850448058</c:v>
                </c:pt>
                <c:pt idx="14">
                  <c:v>0.99456416887664556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F5-4DA3-AF45-1DD199B6092B}"/>
            </c:ext>
          </c:extLst>
        </c:ser>
        <c:ser>
          <c:idx val="2"/>
          <c:order val="5"/>
          <c:tx>
            <c:strRef>
              <c:f>Pooling!$Z$7</c:f>
              <c:strCache>
                <c:ptCount val="1"/>
                <c:pt idx="0">
                  <c:v>VMT (w/ PMT response)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Pooling!$A$10:$A$24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Pooling!$Z$10:$Z$24</c:f>
              <c:numCache>
                <c:formatCode>General</c:formatCode>
                <c:ptCount val="15"/>
                <c:pt idx="0">
                  <c:v>1.5946747921837445</c:v>
                </c:pt>
                <c:pt idx="1">
                  <c:v>1.567661232044065</c:v>
                </c:pt>
                <c:pt idx="2">
                  <c:v>1.5415476382023183</c:v>
                </c:pt>
                <c:pt idx="3">
                  <c:v>1.5162897735040564</c:v>
                </c:pt>
                <c:pt idx="4">
                  <c:v>1.4918462533149688</c:v>
                </c:pt>
                <c:pt idx="5">
                  <c:v>1.4681783192466982</c:v>
                </c:pt>
                <c:pt idx="6">
                  <c:v>1.4452496340851331</c:v>
                </c:pt>
                <c:pt idx="7">
                  <c:v>1.4230260956389731</c:v>
                </c:pt>
                <c:pt idx="8">
                  <c:v>1.4014756675028521</c:v>
                </c:pt>
                <c:pt idx="9">
                  <c:v>1.3805682249686795</c:v>
                </c:pt>
                <c:pt idx="10">
                  <c:v>1.3602754145265714</c:v>
                </c:pt>
                <c:pt idx="11">
                  <c:v>1.3405705255773597</c:v>
                </c:pt>
                <c:pt idx="12">
                  <c:v>1.3214283731360859</c:v>
                </c:pt>
                <c:pt idx="13">
                  <c:v>1.3028251904433608</c:v>
                </c:pt>
                <c:pt idx="14">
                  <c:v>1.2847385305217502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5-4DA3-AF45-1DD199B60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283032248"/>
        <c:axId val="276557712"/>
      </c:lineChart>
      <c:catAx>
        <c:axId val="28303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Pooling</a:t>
                </a:r>
                <a:r>
                  <a:rPr lang="en-US" sz="1200" b="1" baseline="0"/>
                  <a:t> Level (1= base)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7712"/>
        <c:crosses val="autoZero"/>
        <c:auto val="1"/>
        <c:lblAlgn val="ctr"/>
        <c:lblOffset val="100"/>
        <c:noMultiLvlLbl val="0"/>
      </c:catAx>
      <c:valAx>
        <c:axId val="276557712"/>
        <c:scaling>
          <c:orientation val="minMax"/>
          <c:max val="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VMT, PMT relative to Base (MV, no pooling)</a:t>
                </a:r>
              </a:p>
            </c:rich>
          </c:tx>
          <c:layout>
            <c:manualLayout>
              <c:xMode val="edge"/>
              <c:yMode val="edge"/>
              <c:x val="5.0909087993753011E-3"/>
              <c:y val="0.10303359580052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3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10303758894555"/>
          <c:y val="0.17197959153091824"/>
          <c:w val="0.29020324751878324"/>
          <c:h val="0.55736177302598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708243676611"/>
          <c:y val="4.0211710394211127E-2"/>
          <c:w val="0.59806891838702825"/>
          <c:h val="0.77090033805065039"/>
        </c:manualLayout>
      </c:layout>
      <c:lineChart>
        <c:grouping val="standard"/>
        <c:varyColors val="0"/>
        <c:ser>
          <c:idx val="4"/>
          <c:order val="0"/>
          <c:tx>
            <c:strRef>
              <c:f>Pooling!$AB$7</c:f>
              <c:strCache>
                <c:ptCount val="1"/>
                <c:pt idx="0">
                  <c:v>PMT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Pooling!$A$10:$A$24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Pooling!$AB$10:$AB$24</c:f>
              <c:numCache>
                <c:formatCode>General</c:formatCode>
                <c:ptCount val="15"/>
                <c:pt idx="0">
                  <c:v>1.2757398337469956</c:v>
                </c:pt>
                <c:pt idx="1">
                  <c:v>1.3325120472374554</c:v>
                </c:pt>
                <c:pt idx="2">
                  <c:v>1.3873928743820867</c:v>
                </c:pt>
                <c:pt idx="3">
                  <c:v>1.4404752848288538</c:v>
                </c:pt>
                <c:pt idx="4">
                  <c:v>1.491846253314969</c:v>
                </c:pt>
                <c:pt idx="5">
                  <c:v>1.5415872352090334</c:v>
                </c:pt>
                <c:pt idx="6">
                  <c:v>1.5897745974936468</c:v>
                </c:pt>
                <c:pt idx="7">
                  <c:v>1.6364800099848196</c:v>
                </c:pt>
                <c:pt idx="8">
                  <c:v>1.6817708010034231</c:v>
                </c:pt>
                <c:pt idx="9">
                  <c:v>1.72571028121085</c:v>
                </c:pt>
                <c:pt idx="10">
                  <c:v>1.7683580388845435</c:v>
                </c:pt>
                <c:pt idx="11">
                  <c:v>1.8097702095294361</c:v>
                </c:pt>
                <c:pt idx="12">
                  <c:v>1.8499997223905209</c:v>
                </c:pt>
                <c:pt idx="13">
                  <c:v>1.889096526142874</c:v>
                </c:pt>
                <c:pt idx="14">
                  <c:v>1.9271077957826261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A-EF4D-B57A-2A1ECEB0AE3F}"/>
            </c:ext>
          </c:extLst>
        </c:ser>
        <c:ser>
          <c:idx val="5"/>
          <c:order val="1"/>
          <c:tx>
            <c:strRef>
              <c:f>Pooling!$AD$7</c:f>
              <c:strCache>
                <c:ptCount val="1"/>
                <c:pt idx="0">
                  <c:v>VMT (if no PMT response)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Pooling!$AD$10:$AD$24</c:f>
              <c:numCache>
                <c:formatCode>General</c:formatCode>
                <c:ptCount val="15"/>
                <c:pt idx="0">
                  <c:v>1.8648078166437112</c:v>
                </c:pt>
                <c:pt idx="1">
                  <c:v>1.7551132391940809</c:v>
                </c:pt>
                <c:pt idx="2">
                  <c:v>1.6576069481277431</c:v>
                </c:pt>
                <c:pt idx="3">
                  <c:v>1.5703644771736514</c:v>
                </c:pt>
                <c:pt idx="4">
                  <c:v>1.4918462533149688</c:v>
                </c:pt>
                <c:pt idx="5">
                  <c:v>1.4208059555380654</c:v>
                </c:pt>
                <c:pt idx="6">
                  <c:v>1.3562238666499715</c:v>
                </c:pt>
                <c:pt idx="7">
                  <c:v>1.2972576115782335</c:v>
                </c:pt>
                <c:pt idx="8">
                  <c:v>1.2432052110958072</c:v>
                </c:pt>
                <c:pt idx="9">
                  <c:v>1.1934770026519748</c:v>
                </c:pt>
                <c:pt idx="10">
                  <c:v>1.1475740410115143</c:v>
                </c:pt>
                <c:pt idx="11">
                  <c:v>1.1050712987518285</c:v>
                </c:pt>
                <c:pt idx="12">
                  <c:v>1.0656044666535489</c:v>
                </c:pt>
                <c:pt idx="13">
                  <c:v>1.0288594850448058</c:v>
                </c:pt>
                <c:pt idx="14">
                  <c:v>0.99456416887664556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A-EF4D-B57A-2A1ECEB0AE3F}"/>
            </c:ext>
          </c:extLst>
        </c:ser>
        <c:ser>
          <c:idx val="2"/>
          <c:order val="2"/>
          <c:tx>
            <c:strRef>
              <c:f>Pooling!$Z$7</c:f>
              <c:strCache>
                <c:ptCount val="1"/>
                <c:pt idx="0">
                  <c:v>VMT (w/ PMT response)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Pooling!$A$10:$A$24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Pooling!$Z$10:$Z$24</c:f>
              <c:numCache>
                <c:formatCode>General</c:formatCode>
                <c:ptCount val="15"/>
                <c:pt idx="0">
                  <c:v>1.5946747921837445</c:v>
                </c:pt>
                <c:pt idx="1">
                  <c:v>1.567661232044065</c:v>
                </c:pt>
                <c:pt idx="2">
                  <c:v>1.5415476382023183</c:v>
                </c:pt>
                <c:pt idx="3">
                  <c:v>1.5162897735040564</c:v>
                </c:pt>
                <c:pt idx="4">
                  <c:v>1.4918462533149688</c:v>
                </c:pt>
                <c:pt idx="5">
                  <c:v>1.4681783192466982</c:v>
                </c:pt>
                <c:pt idx="6">
                  <c:v>1.4452496340851331</c:v>
                </c:pt>
                <c:pt idx="7">
                  <c:v>1.4230260956389731</c:v>
                </c:pt>
                <c:pt idx="8">
                  <c:v>1.4014756675028521</c:v>
                </c:pt>
                <c:pt idx="9">
                  <c:v>1.3805682249686795</c:v>
                </c:pt>
                <c:pt idx="10">
                  <c:v>1.3602754145265714</c:v>
                </c:pt>
                <c:pt idx="11">
                  <c:v>1.3405705255773597</c:v>
                </c:pt>
                <c:pt idx="12">
                  <c:v>1.3214283731360859</c:v>
                </c:pt>
                <c:pt idx="13">
                  <c:v>1.3028251904433608</c:v>
                </c:pt>
                <c:pt idx="14">
                  <c:v>1.2847385305217502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9A-EF4D-B57A-2A1ECEB0AE3F}"/>
            </c:ext>
          </c:extLst>
        </c:ser>
        <c:ser>
          <c:idx val="0"/>
          <c:order val="3"/>
          <c:tx>
            <c:strRef>
              <c:f>Pooling!$AF$7</c:f>
              <c:strCache>
                <c:ptCount val="1"/>
                <c:pt idx="0">
                  <c:v>EnergyUse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Pooling!$AF$10:$AF$24</c:f>
              <c:numCache>
                <c:formatCode>General</c:formatCode>
                <c:ptCount val="15"/>
                <c:pt idx="0">
                  <c:v>0.89747118854840457</c:v>
                </c:pt>
                <c:pt idx="1">
                  <c:v>0.88226815652939194</c:v>
                </c:pt>
                <c:pt idx="2">
                  <c:v>0.8675716188921917</c:v>
                </c:pt>
                <c:pt idx="3">
                  <c:v>0.85335667929318915</c:v>
                </c:pt>
                <c:pt idx="4">
                  <c:v>0.83960004676602262</c:v>
                </c:pt>
                <c:pt idx="5">
                  <c:v>0.82627990837614551</c:v>
                </c:pt>
                <c:pt idx="6">
                  <c:v>0.81337581380798418</c:v>
                </c:pt>
                <c:pt idx="7">
                  <c:v>0.80086857060028682</c:v>
                </c:pt>
                <c:pt idx="8">
                  <c:v>0.78874014890085931</c:v>
                </c:pt>
                <c:pt idx="9">
                  <c:v>0.77697359474660677</c:v>
                </c:pt>
                <c:pt idx="10">
                  <c:v>0.7655529509916964</c:v>
                </c:pt>
                <c:pt idx="11">
                  <c:v>0.75446318510830512</c:v>
                </c:pt>
                <c:pt idx="12">
                  <c:v>0.74369012317301286</c:v>
                </c:pt>
                <c:pt idx="13">
                  <c:v>0.73322038942926959</c:v>
                </c:pt>
                <c:pt idx="14">
                  <c:v>0.72304135088405608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9A-EF4D-B57A-2A1ECEB0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283032248"/>
        <c:axId val="276557712"/>
      </c:lineChart>
      <c:catAx>
        <c:axId val="28303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Pooling</a:t>
                </a:r>
                <a:r>
                  <a:rPr lang="en-US" sz="1200" b="1" baseline="0"/>
                  <a:t> Level (1= base)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7712"/>
        <c:crosses val="autoZero"/>
        <c:auto val="1"/>
        <c:lblAlgn val="ctr"/>
        <c:lblOffset val="100"/>
        <c:noMultiLvlLbl val="0"/>
      </c:catAx>
      <c:valAx>
        <c:axId val="276557712"/>
        <c:scaling>
          <c:orientation val="minMax"/>
          <c:max val="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VMT, PMT relative to Base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200" b="1" i="0" u="none" strike="noStrike" baseline="0">
                    <a:effectLst/>
                  </a:rPr>
                  <a:t> (MV, no pooling)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585595302779224E-3"/>
              <c:y val="7.59850838133623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3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0079190231348"/>
          <c:y val="0.31891174441572628"/>
          <c:w val="0.25704869034338262"/>
          <c:h val="0.40446752998805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Pooling!$AG$9:$AG$24</c:f>
              <c:numCache>
                <c:formatCode>General</c:formatCode>
                <c:ptCount val="16"/>
                <c:pt idx="0">
                  <c:v>0</c:v>
                </c:pt>
                <c:pt idx="1">
                  <c:v>0.8</c:v>
                </c:pt>
                <c:pt idx="2">
                  <c:v>0.85000000000000009</c:v>
                </c:pt>
                <c:pt idx="3">
                  <c:v>0.90000000000000013</c:v>
                </c:pt>
                <c:pt idx="4">
                  <c:v>0.95000000000000018</c:v>
                </c:pt>
                <c:pt idx="5">
                  <c:v>1.0000000000000002</c:v>
                </c:pt>
                <c:pt idx="6">
                  <c:v>1.0500000000000003</c:v>
                </c:pt>
                <c:pt idx="7">
                  <c:v>1.1000000000000003</c:v>
                </c:pt>
                <c:pt idx="8">
                  <c:v>1.1500000000000004</c:v>
                </c:pt>
                <c:pt idx="9">
                  <c:v>1.2000000000000004</c:v>
                </c:pt>
                <c:pt idx="10">
                  <c:v>1.2500000000000004</c:v>
                </c:pt>
                <c:pt idx="11">
                  <c:v>1.3000000000000005</c:v>
                </c:pt>
                <c:pt idx="12">
                  <c:v>1.3500000000000005</c:v>
                </c:pt>
                <c:pt idx="13">
                  <c:v>1.4000000000000006</c:v>
                </c:pt>
                <c:pt idx="14">
                  <c:v>1.4500000000000006</c:v>
                </c:pt>
                <c:pt idx="15">
                  <c:v>1.5000000000000007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0-424A-BC26-D6F767E374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Pooling!$AH$9:$AH$24</c:f>
              <c:numCache>
                <c:formatCode>General</c:formatCode>
                <c:ptCount val="16"/>
                <c:pt idx="0">
                  <c:v>-0.5</c:v>
                </c:pt>
                <c:pt idx="1">
                  <c:v>1.0034032927208818</c:v>
                </c:pt>
                <c:pt idx="2">
                  <c:v>0.95695417557371398</c:v>
                </c:pt>
                <c:pt idx="3">
                  <c:v>0.91450078300629745</c:v>
                </c:pt>
                <c:pt idx="4">
                  <c:v>0.87552547956208548</c:v>
                </c:pt>
                <c:pt idx="5">
                  <c:v>0.83960004676602262</c:v>
                </c:pt>
                <c:pt idx="6">
                  <c:v>0.80636662286018768</c:v>
                </c:pt>
                <c:pt idx="7">
                  <c:v>0.77552340946310139</c:v>
                </c:pt>
                <c:pt idx="8">
                  <c:v>0.74681379285331451</c:v>
                </c:pt>
                <c:pt idx="9">
                  <c:v>0.72001795260497359</c:v>
                </c:pt>
                <c:pt idx="10">
                  <c:v>0.69494630983031425</c:v>
                </c:pt>
                <c:pt idx="11">
                  <c:v>0.67143435487142822</c:v>
                </c:pt>
                <c:pt idx="12">
                  <c:v>0.64933852250023749</c:v>
                </c:pt>
                <c:pt idx="13">
                  <c:v>0.62853287179924633</c:v>
                </c:pt>
                <c:pt idx="14">
                  <c:v>0.6089063907869976</c:v>
                </c:pt>
                <c:pt idx="15">
                  <c:v>0.59036079086619586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0-424A-BC26-D6F767E374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Pooling!$AI$9:$AI$24</c:f>
              <c:numCache>
                <c:formatCode>General</c:formatCode>
                <c:ptCount val="16"/>
                <c:pt idx="0">
                  <c:v>-0.4</c:v>
                </c:pt>
                <c:pt idx="1">
                  <c:v>0.98126096001562246</c:v>
                </c:pt>
                <c:pt idx="2">
                  <c:v>0.9415275541976531</c:v>
                </c:pt>
                <c:pt idx="3">
                  <c:v>0.90491613642939372</c:v>
                </c:pt>
                <c:pt idx="4">
                  <c:v>0.87104611882483751</c:v>
                </c:pt>
                <c:pt idx="5">
                  <c:v>0.83960004676602262</c:v>
                </c:pt>
                <c:pt idx="6">
                  <c:v>0.81031051217793959</c:v>
                </c:pt>
                <c:pt idx="7">
                  <c:v>0.7829502735892383</c:v>
                </c:pt>
                <c:pt idx="8">
                  <c:v>0.75732468754032678</c:v>
                </c:pt>
                <c:pt idx="9">
                  <c:v>0.73326583374756282</c:v>
                </c:pt>
                <c:pt idx="10">
                  <c:v>0.71062790018351685</c:v>
                </c:pt>
                <c:pt idx="11">
                  <c:v>0.68928351820632527</c:v>
                </c:pt>
                <c:pt idx="12">
                  <c:v>0.6691208230430935</c:v>
                </c:pt>
                <c:pt idx="13">
                  <c:v>0.65004107442247749</c:v>
                </c:pt>
                <c:pt idx="14">
                  <c:v>0.63195671433764655</c:v>
                </c:pt>
                <c:pt idx="15">
                  <c:v>0.61478976925539619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0-424A-BC26-D6F767E374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Pooling!$AJ$9:$AJ$24</c:f>
              <c:numCache>
                <c:formatCode>General</c:formatCode>
                <c:ptCount val="16"/>
                <c:pt idx="0">
                  <c:v>-0.30000000000000004</c:v>
                </c:pt>
                <c:pt idx="1">
                  <c:v>0.95960724729116953</c:v>
                </c:pt>
                <c:pt idx="2">
                  <c:v>0.92634961834191798</c:v>
                </c:pt>
                <c:pt idx="3">
                  <c:v>0.89543194405844728</c:v>
                </c:pt>
                <c:pt idx="4">
                  <c:v>0.86658967537907083</c:v>
                </c:pt>
                <c:pt idx="5">
                  <c:v>0.83960004676602262</c:v>
                </c:pt>
                <c:pt idx="6">
                  <c:v>0.81427369081460632</c:v>
                </c:pt>
                <c:pt idx="7">
                  <c:v>0.79044826169445204</c:v>
                </c:pt>
                <c:pt idx="8">
                  <c:v>0.76798351589993397</c:v>
                </c:pt>
                <c:pt idx="9">
                  <c:v>0.74675746763844542</c:v>
                </c:pt>
                <c:pt idx="10">
                  <c:v>0.7266633484859264</c:v>
                </c:pt>
                <c:pt idx="11">
                  <c:v>0.70760717711840604</c:v>
                </c:pt>
                <c:pt idx="12">
                  <c:v>0.68950579753983898</c:v>
                </c:pt>
                <c:pt idx="13">
                  <c:v>0.67228528116074837</c:v>
                </c:pt>
                <c:pt idx="14">
                  <c:v>0.65587961440223685</c:v>
                </c:pt>
                <c:pt idx="15">
                  <c:v>0.6402296125163377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0-424A-BC26-D6F767E374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Pooling!$AK$9:$AK$24</c:f>
              <c:numCache>
                <c:formatCode>General</c:formatCode>
                <c:ptCount val="16"/>
                <c:pt idx="0">
                  <c:v>-0.20000000000000004</c:v>
                </c:pt>
                <c:pt idx="1">
                  <c:v>0.93843137205731197</c:v>
                </c:pt>
                <c:pt idx="2">
                  <c:v>0.91141635906077001</c:v>
                </c:pt>
                <c:pt idx="3">
                  <c:v>0.88604715305886328</c:v>
                </c:pt>
                <c:pt idx="4">
                  <c:v>0.86215603197540991</c:v>
                </c:pt>
                <c:pt idx="5">
                  <c:v>0.83960004676602262</c:v>
                </c:pt>
                <c:pt idx="6">
                  <c:v>0.81825625311305472</c:v>
                </c:pt>
                <c:pt idx="7">
                  <c:v>0.79801805490341537</c:v>
                </c:pt>
                <c:pt idx="8">
                  <c:v>0.77879235999766361</c:v>
                </c:pt>
                <c:pt idx="9">
                  <c:v>0.7604973391761245</c:v>
                </c:pt>
                <c:pt idx="10">
                  <c:v>0.74306063960676849</c:v>
                </c:pt>
                <c:pt idx="11">
                  <c:v>0.72641794542315041</c:v>
                </c:pt>
                <c:pt idx="12">
                  <c:v>0.71051180664038438</c:v>
                </c:pt>
                <c:pt idx="13">
                  <c:v>0.69529067784975362</c:v>
                </c:pt>
                <c:pt idx="14">
                  <c:v>0.68070812261136637</c:v>
                </c:pt>
                <c:pt idx="15">
                  <c:v>0.666722149978624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0-424A-BC26-D6F767E374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Pooling!$AL$9:$AL$24</c:f>
              <c:numCache>
                <c:formatCode>General</c:formatCode>
                <c:ptCount val="16"/>
                <c:pt idx="0">
                  <c:v>-0.10000000000000003</c:v>
                </c:pt>
                <c:pt idx="1">
                  <c:v>0.91772278976354604</c:v>
                </c:pt>
                <c:pt idx="2">
                  <c:v>0.89672383203485562</c:v>
                </c:pt>
                <c:pt idx="3">
                  <c:v>0.87676072163053453</c:v>
                </c:pt>
                <c:pt idx="4">
                  <c:v>0.85774507196435024</c:v>
                </c:pt>
                <c:pt idx="5">
                  <c:v>0.83960004676602262</c:v>
                </c:pt>
                <c:pt idx="6">
                  <c:v>0.82225829387757654</c:v>
                </c:pt>
                <c:pt idx="7">
                  <c:v>0.80566034086364846</c:v>
                </c:pt>
                <c:pt idx="8">
                  <c:v>0.78975333120269442</c:v>
                </c:pt>
                <c:pt idx="9">
                  <c:v>0.77449001577843712</c:v>
                </c:pt>
                <c:pt idx="10">
                  <c:v>0.75982793859530051</c:v>
                </c:pt>
                <c:pt idx="11">
                  <c:v>0.74572877225705714</c:v>
                </c:pt>
                <c:pt idx="12">
                  <c:v>0.7321577703575648</c:v>
                </c:pt>
                <c:pt idx="13">
                  <c:v>0.71908331217678156</c:v>
                </c:pt>
                <c:pt idx="14">
                  <c:v>0.70647652101734626</c:v>
                </c:pt>
                <c:pt idx="15">
                  <c:v>0.69431094185880904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0-424A-BC26-D6F767E374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Pooling!$AM$9:$AM$24</c:f>
              <c:numCache>
                <c:formatCode>General</c:formatCode>
                <c:ptCount val="16"/>
                <c:pt idx="0">
                  <c:v>0</c:v>
                </c:pt>
                <c:pt idx="1">
                  <c:v>0.89747118854840457</c:v>
                </c:pt>
                <c:pt idx="2">
                  <c:v>0.88226815652939194</c:v>
                </c:pt>
                <c:pt idx="3">
                  <c:v>0.8675716188921917</c:v>
                </c:pt>
                <c:pt idx="4">
                  <c:v>0.85335667929318915</c:v>
                </c:pt>
                <c:pt idx="5">
                  <c:v>0.83960004676602262</c:v>
                </c:pt>
                <c:pt idx="6">
                  <c:v>0.82627990837614551</c:v>
                </c:pt>
                <c:pt idx="7">
                  <c:v>0.81337581380798418</c:v>
                </c:pt>
                <c:pt idx="8">
                  <c:v>0.80086857060028682</c:v>
                </c:pt>
                <c:pt idx="9">
                  <c:v>0.78874014890085931</c:v>
                </c:pt>
                <c:pt idx="10">
                  <c:v>0.77697359474660677</c:v>
                </c:pt>
                <c:pt idx="11">
                  <c:v>0.7655529509916964</c:v>
                </c:pt>
                <c:pt idx="12">
                  <c:v>0.75446318510830512</c:v>
                </c:pt>
                <c:pt idx="13">
                  <c:v>0.74369012317301286</c:v>
                </c:pt>
                <c:pt idx="14">
                  <c:v>0.73322038942926959</c:v>
                </c:pt>
                <c:pt idx="15">
                  <c:v>0.72304135088405608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0-424A-BC26-D6F767E374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Pooling!$AN$9:$AN$24</c:f>
              <c:numCache>
                <c:formatCode>General</c:formatCode>
                <c:ptCount val="16"/>
                <c:pt idx="0">
                  <c:v>0.1</c:v>
                </c:pt>
                <c:pt idx="1">
                  <c:v>0.87766648410465387</c:v>
                </c:pt>
                <c:pt idx="2">
                  <c:v>0.86804551436915012</c:v>
                </c:pt>
                <c:pt idx="3">
                  <c:v>0.85847882476696613</c:v>
                </c:pt>
                <c:pt idx="4">
                  <c:v>0.84899073850297235</c:v>
                </c:pt>
                <c:pt idx="5">
                  <c:v>0.83960004676602262</c:v>
                </c:pt>
                <c:pt idx="6">
                  <c:v>0.83032119234268531</c:v>
                </c:pt>
                <c:pt idx="7">
                  <c:v>0.82116517461763416</c:v>
                </c:pt>
                <c:pt idx="8">
                  <c:v>0.81214024941001528</c:v>
                </c:pt>
                <c:pt idx="9">
                  <c:v>0.80325247558274615</c:v>
                </c:pt>
                <c:pt idx="10">
                  <c:v>0.79450614575913947</c:v>
                </c:pt>
                <c:pt idx="11">
                  <c:v>0.78590412838472645</c:v>
                </c:pt>
                <c:pt idx="12">
                  <c:v>0.77744814127395057</c:v>
                </c:pt>
                <c:pt idx="13">
                  <c:v>0.76913897171503443</c:v>
                </c:pt>
                <c:pt idx="14">
                  <c:v>0.76097665453995977</c:v>
                </c:pt>
                <c:pt idx="15">
                  <c:v>0.75296061687956506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10-424A-BC26-D6F767E3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61520"/>
        <c:axId val="585264336"/>
      </c:lineChart>
      <c:catAx>
        <c:axId val="58526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64336"/>
        <c:crosses val="autoZero"/>
        <c:auto val="1"/>
        <c:lblAlgn val="ctr"/>
        <c:lblOffset val="100"/>
        <c:noMultiLvlLbl val="0"/>
      </c:catAx>
      <c:valAx>
        <c:axId val="5852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Pooling!$AH$9</c:f>
              <c:strCache>
                <c:ptCount val="1"/>
                <c:pt idx="0">
                  <c:v>-0.5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Pooling!$A$10:$A$24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Pooling!$AH$10:$AH$24</c:f>
              <c:numCache>
                <c:formatCode>General</c:formatCode>
                <c:ptCount val="15"/>
                <c:pt idx="0">
                  <c:v>1.0034032927208818</c:v>
                </c:pt>
                <c:pt idx="1">
                  <c:v>0.95695417557371398</c:v>
                </c:pt>
                <c:pt idx="2">
                  <c:v>0.91450078300629745</c:v>
                </c:pt>
                <c:pt idx="3">
                  <c:v>0.87552547956208548</c:v>
                </c:pt>
                <c:pt idx="4">
                  <c:v>0.83960004676602262</c:v>
                </c:pt>
                <c:pt idx="5">
                  <c:v>0.80636662286018768</c:v>
                </c:pt>
                <c:pt idx="6">
                  <c:v>0.77552340946310139</c:v>
                </c:pt>
                <c:pt idx="7">
                  <c:v>0.74681379285331451</c:v>
                </c:pt>
                <c:pt idx="8">
                  <c:v>0.72001795260497359</c:v>
                </c:pt>
                <c:pt idx="9">
                  <c:v>0.69494630983031425</c:v>
                </c:pt>
                <c:pt idx="10">
                  <c:v>0.67143435487142822</c:v>
                </c:pt>
                <c:pt idx="11">
                  <c:v>0.64933852250023749</c:v>
                </c:pt>
                <c:pt idx="12">
                  <c:v>0.62853287179924633</c:v>
                </c:pt>
                <c:pt idx="13">
                  <c:v>0.6089063907869976</c:v>
                </c:pt>
                <c:pt idx="14">
                  <c:v>0.59036079086619586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D-2B48-8EB0-74239CDAFF42}"/>
            </c:ext>
          </c:extLst>
        </c:ser>
        <c:ser>
          <c:idx val="5"/>
          <c:order val="1"/>
          <c:tx>
            <c:strRef>
              <c:f>Pooling!$AI$9</c:f>
              <c:strCache>
                <c:ptCount val="1"/>
                <c:pt idx="0">
                  <c:v>-0.4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Pooling!$AI$10:$AI$24</c:f>
              <c:numCache>
                <c:formatCode>General</c:formatCode>
                <c:ptCount val="15"/>
                <c:pt idx="0">
                  <c:v>0.98126096001562246</c:v>
                </c:pt>
                <c:pt idx="1">
                  <c:v>0.9415275541976531</c:v>
                </c:pt>
                <c:pt idx="2">
                  <c:v>0.90491613642939372</c:v>
                </c:pt>
                <c:pt idx="3">
                  <c:v>0.87104611882483751</c:v>
                </c:pt>
                <c:pt idx="4">
                  <c:v>0.83960004676602262</c:v>
                </c:pt>
                <c:pt idx="5">
                  <c:v>0.81031051217793959</c:v>
                </c:pt>
                <c:pt idx="6">
                  <c:v>0.7829502735892383</c:v>
                </c:pt>
                <c:pt idx="7">
                  <c:v>0.75732468754032678</c:v>
                </c:pt>
                <c:pt idx="8">
                  <c:v>0.73326583374756282</c:v>
                </c:pt>
                <c:pt idx="9">
                  <c:v>0.71062790018351685</c:v>
                </c:pt>
                <c:pt idx="10">
                  <c:v>0.68928351820632527</c:v>
                </c:pt>
                <c:pt idx="11">
                  <c:v>0.6691208230430935</c:v>
                </c:pt>
                <c:pt idx="12">
                  <c:v>0.65004107442247749</c:v>
                </c:pt>
                <c:pt idx="13">
                  <c:v>0.63195671433764655</c:v>
                </c:pt>
                <c:pt idx="14">
                  <c:v>0.61478976925539619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D-2B48-8EB0-74239CDAFF42}"/>
            </c:ext>
          </c:extLst>
        </c:ser>
        <c:ser>
          <c:idx val="2"/>
          <c:order val="2"/>
          <c:tx>
            <c:strRef>
              <c:f>Pooling!$AK$9</c:f>
              <c:strCache>
                <c:ptCount val="1"/>
                <c:pt idx="0">
                  <c:v>-0.2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Pooling!$A$10:$A$24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Pooling!$AK$10:$AK$24</c:f>
              <c:numCache>
                <c:formatCode>General</c:formatCode>
                <c:ptCount val="15"/>
                <c:pt idx="0">
                  <c:v>0.93843137205731197</c:v>
                </c:pt>
                <c:pt idx="1">
                  <c:v>0.91141635906077001</c:v>
                </c:pt>
                <c:pt idx="2">
                  <c:v>0.88604715305886328</c:v>
                </c:pt>
                <c:pt idx="3">
                  <c:v>0.86215603197540991</c:v>
                </c:pt>
                <c:pt idx="4">
                  <c:v>0.83960004676602262</c:v>
                </c:pt>
                <c:pt idx="5">
                  <c:v>0.81825625311305472</c:v>
                </c:pt>
                <c:pt idx="6">
                  <c:v>0.79801805490341537</c:v>
                </c:pt>
                <c:pt idx="7">
                  <c:v>0.77879235999766361</c:v>
                </c:pt>
                <c:pt idx="8">
                  <c:v>0.7604973391761245</c:v>
                </c:pt>
                <c:pt idx="9">
                  <c:v>0.74306063960676849</c:v>
                </c:pt>
                <c:pt idx="10">
                  <c:v>0.72641794542315041</c:v>
                </c:pt>
                <c:pt idx="11">
                  <c:v>0.71051180664038438</c:v>
                </c:pt>
                <c:pt idx="12">
                  <c:v>0.69529067784975362</c:v>
                </c:pt>
                <c:pt idx="13">
                  <c:v>0.68070812261136637</c:v>
                </c:pt>
                <c:pt idx="14">
                  <c:v>0.666722149978624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D-2B48-8EB0-74239CDAFF42}"/>
            </c:ext>
          </c:extLst>
        </c:ser>
        <c:ser>
          <c:idx val="0"/>
          <c:order val="3"/>
          <c:tx>
            <c:strRef>
              <c:f>Pooling!$AM$9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Pooling!$AM$10:$AM$24</c:f>
              <c:numCache>
                <c:formatCode>General</c:formatCode>
                <c:ptCount val="15"/>
                <c:pt idx="0">
                  <c:v>0.89747118854840457</c:v>
                </c:pt>
                <c:pt idx="1">
                  <c:v>0.88226815652939194</c:v>
                </c:pt>
                <c:pt idx="2">
                  <c:v>0.8675716188921917</c:v>
                </c:pt>
                <c:pt idx="3">
                  <c:v>0.85335667929318915</c:v>
                </c:pt>
                <c:pt idx="4">
                  <c:v>0.83960004676602262</c:v>
                </c:pt>
                <c:pt idx="5">
                  <c:v>0.82627990837614551</c:v>
                </c:pt>
                <c:pt idx="6">
                  <c:v>0.81337581380798418</c:v>
                </c:pt>
                <c:pt idx="7">
                  <c:v>0.80086857060028682</c:v>
                </c:pt>
                <c:pt idx="8">
                  <c:v>0.78874014890085931</c:v>
                </c:pt>
                <c:pt idx="9">
                  <c:v>0.77697359474660677</c:v>
                </c:pt>
                <c:pt idx="10">
                  <c:v>0.7655529509916964</c:v>
                </c:pt>
                <c:pt idx="11">
                  <c:v>0.75446318510830512</c:v>
                </c:pt>
                <c:pt idx="12">
                  <c:v>0.74369012317301286</c:v>
                </c:pt>
                <c:pt idx="13">
                  <c:v>0.73322038942926959</c:v>
                </c:pt>
                <c:pt idx="14">
                  <c:v>0.72304135088405608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D-2B48-8EB0-74239CDAFF42}"/>
            </c:ext>
          </c:extLst>
        </c:ser>
        <c:ser>
          <c:idx val="3"/>
          <c:order val="4"/>
          <c:tx>
            <c:strRef>
              <c:f>Pooling!$AN$9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Pooling!$AN$10:$AN$24</c:f>
              <c:numCache>
                <c:formatCode>General</c:formatCode>
                <c:ptCount val="15"/>
                <c:pt idx="0">
                  <c:v>0.87766648410465387</c:v>
                </c:pt>
                <c:pt idx="1">
                  <c:v>0.86804551436915012</c:v>
                </c:pt>
                <c:pt idx="2">
                  <c:v>0.85847882476696613</c:v>
                </c:pt>
                <c:pt idx="3">
                  <c:v>0.84899073850297235</c:v>
                </c:pt>
                <c:pt idx="4">
                  <c:v>0.83960004676602262</c:v>
                </c:pt>
                <c:pt idx="5">
                  <c:v>0.83032119234268531</c:v>
                </c:pt>
                <c:pt idx="6">
                  <c:v>0.82116517461763416</c:v>
                </c:pt>
                <c:pt idx="7">
                  <c:v>0.81214024941001528</c:v>
                </c:pt>
                <c:pt idx="8">
                  <c:v>0.80325247558274615</c:v>
                </c:pt>
                <c:pt idx="9">
                  <c:v>0.79450614575913947</c:v>
                </c:pt>
                <c:pt idx="10">
                  <c:v>0.78590412838472645</c:v>
                </c:pt>
                <c:pt idx="11">
                  <c:v>0.77744814127395057</c:v>
                </c:pt>
                <c:pt idx="12">
                  <c:v>0.76913897171503443</c:v>
                </c:pt>
                <c:pt idx="13">
                  <c:v>0.76097665453995977</c:v>
                </c:pt>
                <c:pt idx="14">
                  <c:v>0.75296061687956506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8D-2B48-8EB0-74239CDA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283032248"/>
        <c:axId val="276557712"/>
      </c:lineChart>
      <c:catAx>
        <c:axId val="28303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Pooling</a:t>
                </a:r>
                <a:r>
                  <a:rPr lang="en-US" b="1" baseline="0"/>
                  <a:t> Level (1= base)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7712"/>
        <c:crosses val="autoZero"/>
        <c:auto val="1"/>
        <c:lblAlgn val="ctr"/>
        <c:lblOffset val="100"/>
        <c:noMultiLvlLbl val="0"/>
      </c:catAx>
      <c:valAx>
        <c:axId val="276557712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Relative Total Energy Use</a:t>
                </a:r>
              </a:p>
            </c:rich>
          </c:tx>
          <c:layout>
            <c:manualLayout>
              <c:xMode val="edge"/>
              <c:yMode val="edge"/>
              <c:x val="2.154882154882155E-2"/>
              <c:y val="0.19580956648397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3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29</xdr:row>
      <xdr:rowOff>0</xdr:rowOff>
    </xdr:from>
    <xdr:to>
      <xdr:col>20</xdr:col>
      <xdr:colOff>1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91B6D-1BEB-42E8-BD92-7E431CFDA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30</xdr:col>
      <xdr:colOff>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F7B82-DB7B-EB4A-96B8-20EB0842F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402669</xdr:colOff>
      <xdr:row>28</xdr:row>
      <xdr:rowOff>93742</xdr:rowOff>
    </xdr:from>
    <xdr:to>
      <xdr:col>11</xdr:col>
      <xdr:colOff>249858</xdr:colOff>
      <xdr:row>42</xdr:row>
      <xdr:rowOff>131290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4BB23-EF76-464D-B79A-3B51CE5E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193261</xdr:colOff>
      <xdr:row>26</xdr:row>
      <xdr:rowOff>55218</xdr:rowOff>
    </xdr:from>
    <xdr:to>
      <xdr:col>41</xdr:col>
      <xdr:colOff>509545</xdr:colOff>
      <xdr:row>46</xdr:row>
      <xdr:rowOff>30248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02E4F2-827B-9646-8031-CE3471E5A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6AAD-B6C0-4E85-84B6-93EE8894E9EF}">
  <dimension ref="A1:AN62"/>
  <sheetViews>
    <sheetView tabSelected="1" zoomScale="63" zoomScaleNormal="63" workbookViewId="0">
      <selection activeCell="E8" sqref="E8"/>
    </sheetView>
  </sheetViews>
  <sheetFormatPr defaultColWidth="8.81640625" defaultRowHeight="14.5" x14ac:dyDescent="0.35"/>
  <cols>
    <col min="1" max="1" width="12.453125" customWidth="1"/>
    <col min="4" max="4" width="4.36328125" customWidth="1"/>
    <col min="11" max="11" width="8.6328125" customWidth="1"/>
    <col min="12" max="12" width="8.1796875" customWidth="1"/>
    <col min="13" max="13" width="9.81640625" customWidth="1"/>
    <col min="27" max="27" width="9.1796875" customWidth="1"/>
  </cols>
  <sheetData>
    <row r="1" spans="1:40" x14ac:dyDescent="0.35">
      <c r="A1" s="1" t="s">
        <v>123</v>
      </c>
      <c r="B1" t="str">
        <f>VTCostAlt!I16</f>
        <v>NOTE: For this VTCostAlt table, the TechScen is held at 4 (high efficiency), Year 2025</v>
      </c>
    </row>
    <row r="2" spans="1:40" x14ac:dyDescent="0.35">
      <c r="A2" s="1" t="s">
        <v>103</v>
      </c>
    </row>
    <row r="3" spans="1:40" x14ac:dyDescent="0.35">
      <c r="A3" t="s">
        <v>102</v>
      </c>
      <c r="B3">
        <v>-1</v>
      </c>
      <c r="C3" t="s">
        <v>56</v>
      </c>
    </row>
    <row r="4" spans="1:40" x14ac:dyDescent="0.35">
      <c r="A4" t="str">
        <f>N27</f>
        <v>elas_{C_T,o}</v>
      </c>
      <c r="B4">
        <f>O27</f>
        <v>0</v>
      </c>
      <c r="C4" t="s">
        <v>104</v>
      </c>
      <c r="H4" t="s">
        <v>131</v>
      </c>
    </row>
    <row r="5" spans="1:40" x14ac:dyDescent="0.35">
      <c r="A5" t="str">
        <f>P27</f>
        <v>rho_A</v>
      </c>
      <c r="B5">
        <f>Q27</f>
        <v>0.5</v>
      </c>
      <c r="C5" t="s">
        <v>105</v>
      </c>
      <c r="H5" s="15" t="s">
        <v>129</v>
      </c>
      <c r="I5" s="15" t="s">
        <v>130</v>
      </c>
      <c r="K5" t="s">
        <v>132</v>
      </c>
    </row>
    <row r="6" spans="1:40" ht="15" thickBot="1" x14ac:dyDescent="0.4">
      <c r="A6" t="str">
        <f>R27</f>
        <v>PaceReduct_A</v>
      </c>
      <c r="B6">
        <f>S27</f>
        <v>1</v>
      </c>
      <c r="C6" t="s">
        <v>106</v>
      </c>
      <c r="H6">
        <v>0.28139630504831947</v>
      </c>
      <c r="I6">
        <v>-0.71860369495168053</v>
      </c>
      <c r="K6">
        <v>-0.76934729999999996</v>
      </c>
    </row>
    <row r="7" spans="1:40" ht="15" thickBot="1" x14ac:dyDescent="0.4">
      <c r="A7" t="s">
        <v>119</v>
      </c>
      <c r="B7" s="17">
        <v>2</v>
      </c>
      <c r="H7" s="14">
        <f>1+I7</f>
        <v>0.56279261009663883</v>
      </c>
      <c r="I7" s="15">
        <f>F14/E14-1</f>
        <v>-0.43720738990336117</v>
      </c>
      <c r="J7">
        <f>(1+I6)*$B7-1</f>
        <v>-0.43720738990336105</v>
      </c>
      <c r="K7">
        <f>(1+K6)*$B7-1</f>
        <v>-0.53869459999999991</v>
      </c>
      <c r="O7" t="s">
        <v>64</v>
      </c>
      <c r="Z7" t="s">
        <v>127</v>
      </c>
      <c r="AB7" t="s">
        <v>124</v>
      </c>
      <c r="AD7" t="s">
        <v>125</v>
      </c>
      <c r="AF7" t="s">
        <v>126</v>
      </c>
      <c r="AH7" s="1" t="s">
        <v>121</v>
      </c>
    </row>
    <row r="8" spans="1:40" x14ac:dyDescent="0.35">
      <c r="A8" t="s">
        <v>112</v>
      </c>
      <c r="B8" t="s">
        <v>98</v>
      </c>
      <c r="C8" t="s">
        <v>98</v>
      </c>
      <c r="E8" t="s">
        <v>73</v>
      </c>
      <c r="F8" t="s">
        <v>73</v>
      </c>
      <c r="G8" t="s">
        <v>73</v>
      </c>
      <c r="H8" t="s">
        <v>73</v>
      </c>
      <c r="I8" t="s">
        <v>73</v>
      </c>
      <c r="J8" t="s">
        <v>51</v>
      </c>
      <c r="K8" t="s">
        <v>52</v>
      </c>
      <c r="L8" t="s">
        <v>52</v>
      </c>
      <c r="M8" t="s">
        <v>50</v>
      </c>
      <c r="N8" t="s">
        <v>50</v>
      </c>
      <c r="O8" t="s">
        <v>108</v>
      </c>
      <c r="P8" t="s">
        <v>49</v>
      </c>
      <c r="Q8" t="s">
        <v>49</v>
      </c>
      <c r="R8" t="s">
        <v>83</v>
      </c>
      <c r="S8" t="s">
        <v>83</v>
      </c>
      <c r="T8" t="s">
        <v>73</v>
      </c>
      <c r="U8" t="s">
        <v>73</v>
      </c>
      <c r="V8" t="s">
        <v>73</v>
      </c>
      <c r="W8" t="s">
        <v>73</v>
      </c>
      <c r="X8" t="s">
        <v>110</v>
      </c>
      <c r="Y8" t="s">
        <v>109</v>
      </c>
      <c r="Z8" t="s">
        <v>109</v>
      </c>
      <c r="AA8" t="s">
        <v>111</v>
      </c>
      <c r="AB8" t="s">
        <v>111</v>
      </c>
      <c r="AC8" t="s">
        <v>109</v>
      </c>
      <c r="AD8" t="s">
        <v>109</v>
      </c>
      <c r="AH8" t="s">
        <v>120</v>
      </c>
    </row>
    <row r="9" spans="1:40" x14ac:dyDescent="0.35">
      <c r="A9" s="1" t="s">
        <v>59</v>
      </c>
      <c r="B9" s="1" t="s">
        <v>5</v>
      </c>
      <c r="C9" s="1" t="s">
        <v>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39</v>
      </c>
      <c r="J9" s="1" t="s">
        <v>7</v>
      </c>
      <c r="K9" s="1" t="s">
        <v>53</v>
      </c>
      <c r="L9" s="1" t="s">
        <v>45</v>
      </c>
      <c r="M9" s="1" t="s">
        <v>54</v>
      </c>
      <c r="N9" s="1" t="s">
        <v>2</v>
      </c>
      <c r="O9" s="1" t="s">
        <v>79</v>
      </c>
      <c r="P9" s="1" t="s">
        <v>40</v>
      </c>
      <c r="Q9" s="1" t="s">
        <v>1</v>
      </c>
      <c r="R9" s="1" t="s">
        <v>55</v>
      </c>
      <c r="S9" s="1" t="s">
        <v>3</v>
      </c>
      <c r="T9" s="1" t="s">
        <v>86</v>
      </c>
      <c r="U9" s="1" t="s">
        <v>4</v>
      </c>
      <c r="V9" s="1" t="s">
        <v>48</v>
      </c>
      <c r="W9" s="1" t="s">
        <v>6</v>
      </c>
      <c r="X9" s="1" t="str">
        <f>A9</f>
        <v>Occupancy 0</v>
      </c>
      <c r="Y9" s="1" t="s">
        <v>57</v>
      </c>
      <c r="Z9" s="1" t="s">
        <v>58</v>
      </c>
      <c r="AA9" s="1" t="s">
        <v>60</v>
      </c>
      <c r="AB9" s="1" t="s">
        <v>61</v>
      </c>
      <c r="AC9" s="1" t="s">
        <v>62</v>
      </c>
      <c r="AD9" s="1" t="s">
        <v>63</v>
      </c>
      <c r="AE9" s="1" t="s">
        <v>128</v>
      </c>
      <c r="AF9" s="1" t="s">
        <v>118</v>
      </c>
      <c r="AG9" t="str">
        <f>A9</f>
        <v>Occupancy 0</v>
      </c>
      <c r="AH9">
        <v>-0.5</v>
      </c>
      <c r="AI9">
        <f>AH9+0.1</f>
        <v>-0.4</v>
      </c>
      <c r="AJ9">
        <f t="shared" ref="AJ9:AM9" si="0">AI9+0.1</f>
        <v>-0.30000000000000004</v>
      </c>
      <c r="AK9">
        <f t="shared" si="0"/>
        <v>-0.20000000000000004</v>
      </c>
      <c r="AL9">
        <f t="shared" si="0"/>
        <v>-0.10000000000000003</v>
      </c>
      <c r="AM9">
        <f t="shared" si="0"/>
        <v>0</v>
      </c>
      <c r="AN9">
        <f>AM9+0.1</f>
        <v>0.1</v>
      </c>
    </row>
    <row r="10" spans="1:40" x14ac:dyDescent="0.35">
      <c r="A10">
        <v>0.8</v>
      </c>
      <c r="B10">
        <f>C10</f>
        <v>1.25</v>
      </c>
      <c r="C10">
        <f>1/A10</f>
        <v>1.25</v>
      </c>
      <c r="E10">
        <f>E$14</f>
        <v>14.59</v>
      </c>
      <c r="F10">
        <f t="shared" ref="F10:H24" si="1">F$14</f>
        <v>8.2111441813099599</v>
      </c>
      <c r="G10">
        <f t="shared" si="1"/>
        <v>51.081814349999988</v>
      </c>
      <c r="H10">
        <f t="shared" si="1"/>
        <v>44.324008442800022</v>
      </c>
      <c r="I10">
        <f t="shared" ref="I10:I13" si="2">E10+G10</f>
        <v>65.671814349999991</v>
      </c>
      <c r="J10">
        <f t="shared" ref="J10:J13" si="3">F10+H10</f>
        <v>52.535152624109983</v>
      </c>
      <c r="K10" s="8">
        <f t="shared" ref="K10:K13" si="4">I10/I$14</f>
        <v>1</v>
      </c>
      <c r="L10" s="8">
        <f t="shared" ref="L10:L13" si="5">J10/$I$14</f>
        <v>0.79996499478638194</v>
      </c>
      <c r="M10">
        <f t="shared" ref="M10:M13" si="6">I10/$A10</f>
        <v>82.089767937499985</v>
      </c>
      <c r="N10">
        <f t="shared" ref="N10:N13" si="7">J10/$A10</f>
        <v>65.668940780137476</v>
      </c>
      <c r="O10">
        <f t="shared" ref="O10:O24" si="8">A10^$O$27</f>
        <v>1</v>
      </c>
      <c r="P10">
        <f>P$14*O10</f>
        <v>1998.79742134</v>
      </c>
      <c r="Q10">
        <f t="shared" ref="Q10:Q24" si="9">P10*$Q$27</f>
        <v>999.39871067000001</v>
      </c>
      <c r="R10">
        <f t="shared" ref="R10:R24" si="10">R$14</f>
        <v>2.5012506253126565E-2</v>
      </c>
      <c r="S10">
        <f t="shared" ref="S10:S24" si="11">R10*$S$27</f>
        <v>2.5012506253126565E-2</v>
      </c>
      <c r="T10">
        <f t="shared" ref="T10:T13" si="12">R10*P10</f>
        <v>49.994933000000003</v>
      </c>
      <c r="U10">
        <f t="shared" ref="U10:U13" si="13">S10*Q10</f>
        <v>24.997466500000002</v>
      </c>
      <c r="V10">
        <f t="shared" ref="V10:V13" si="14">M10+T10</f>
        <v>132.08470093749997</v>
      </c>
      <c r="W10">
        <f t="shared" ref="W10:W13" si="15">N10+U10</f>
        <v>90.666407280137477</v>
      </c>
      <c r="X10">
        <f t="shared" ref="X10:X24" si="16">A10</f>
        <v>0.8</v>
      </c>
      <c r="Y10">
        <f>AA10/$A10</f>
        <v>1.0946266536645617</v>
      </c>
      <c r="Z10">
        <f t="shared" ref="Z10:Z24" si="17">AB10/$A10</f>
        <v>1.5946747921837445</v>
      </c>
      <c r="AA10">
        <f t="shared" ref="AA10:AA24" si="18">(V10/$V$14)^$B$3</f>
        <v>0.87570132293164937</v>
      </c>
      <c r="AB10">
        <f t="shared" ref="AB10:AB24" si="19">(W10/$V$14)^$B$3</f>
        <v>1.2757398337469956</v>
      </c>
      <c r="AC10">
        <f t="shared" ref="AC10:AC13" si="20">AA$14/$A10</f>
        <v>1.25</v>
      </c>
      <c r="AD10">
        <f t="shared" ref="AD10:AD13" si="21">AB$14/$A10</f>
        <v>1.8648078166437112</v>
      </c>
      <c r="AF10">
        <f>Z10*$F10/$E10</f>
        <v>0.89747118854840457</v>
      </c>
      <c r="AG10">
        <f t="shared" ref="AG10:AG24" si="22">A10</f>
        <v>0.8</v>
      </c>
      <c r="AH10">
        <f t="shared" ref="AH10:AN24" si="23">$AF10*$A10^AH$9</f>
        <v>1.0034032927208818</v>
      </c>
      <c r="AI10">
        <f t="shared" si="23"/>
        <v>0.98126096001562246</v>
      </c>
      <c r="AJ10">
        <f t="shared" si="23"/>
        <v>0.95960724729116953</v>
      </c>
      <c r="AK10">
        <f t="shared" si="23"/>
        <v>0.93843137205731197</v>
      </c>
      <c r="AL10">
        <f t="shared" si="23"/>
        <v>0.91772278976354604</v>
      </c>
      <c r="AM10">
        <f t="shared" si="23"/>
        <v>0.89747118854840457</v>
      </c>
      <c r="AN10">
        <f t="shared" si="23"/>
        <v>0.87766648410465387</v>
      </c>
    </row>
    <row r="11" spans="1:40" x14ac:dyDescent="0.35">
      <c r="A11">
        <f>A10+0.05</f>
        <v>0.85000000000000009</v>
      </c>
      <c r="B11">
        <f t="shared" ref="B11:B24" si="24">C11</f>
        <v>1.1764705882352939</v>
      </c>
      <c r="C11">
        <f t="shared" ref="C11:C23" si="25">1/A11</f>
        <v>1.1764705882352939</v>
      </c>
      <c r="E11">
        <f t="shared" ref="E11:E24" si="26">E$14</f>
        <v>14.59</v>
      </c>
      <c r="F11">
        <f t="shared" si="1"/>
        <v>8.2111441813099599</v>
      </c>
      <c r="G11">
        <f t="shared" si="1"/>
        <v>51.081814349999988</v>
      </c>
      <c r="H11">
        <f t="shared" si="1"/>
        <v>44.324008442800022</v>
      </c>
      <c r="I11">
        <f t="shared" si="2"/>
        <v>65.671814349999991</v>
      </c>
      <c r="J11">
        <f t="shared" si="3"/>
        <v>52.535152624109983</v>
      </c>
      <c r="K11" s="8">
        <f t="shared" si="4"/>
        <v>1</v>
      </c>
      <c r="L11" s="8">
        <f t="shared" si="5"/>
        <v>0.79996499478638194</v>
      </c>
      <c r="M11">
        <f t="shared" si="6"/>
        <v>77.260958058823505</v>
      </c>
      <c r="N11">
        <f t="shared" si="7"/>
        <v>61.806061910717624</v>
      </c>
      <c r="O11">
        <f t="shared" si="8"/>
        <v>1</v>
      </c>
      <c r="P11">
        <f t="shared" ref="P11:P13" si="27">P$14*O11</f>
        <v>1998.79742134</v>
      </c>
      <c r="Q11">
        <f t="shared" si="9"/>
        <v>999.39871067000001</v>
      </c>
      <c r="R11">
        <f t="shared" si="10"/>
        <v>2.5012506253126565E-2</v>
      </c>
      <c r="S11">
        <f t="shared" si="11"/>
        <v>2.5012506253126565E-2</v>
      </c>
      <c r="T11">
        <f t="shared" si="12"/>
        <v>49.994933000000003</v>
      </c>
      <c r="U11">
        <f t="shared" si="13"/>
        <v>24.997466500000002</v>
      </c>
      <c r="V11">
        <f t="shared" si="14"/>
        <v>127.25589105882351</v>
      </c>
      <c r="W11">
        <f t="shared" si="15"/>
        <v>86.803528410717632</v>
      </c>
      <c r="X11">
        <f t="shared" si="16"/>
        <v>0.85000000000000009</v>
      </c>
      <c r="Y11">
        <f t="shared" ref="Y11:Y24" si="28">AA11/$A11</f>
        <v>1.0693298766908628</v>
      </c>
      <c r="Z11">
        <f t="shared" si="17"/>
        <v>1.567661232044065</v>
      </c>
      <c r="AA11">
        <f t="shared" si="18"/>
        <v>0.90893039518723351</v>
      </c>
      <c r="AB11">
        <f t="shared" si="19"/>
        <v>1.3325120472374554</v>
      </c>
      <c r="AC11">
        <f t="shared" si="20"/>
        <v>1.1764705882352939</v>
      </c>
      <c r="AD11">
        <f t="shared" si="21"/>
        <v>1.7551132391940809</v>
      </c>
      <c r="AF11">
        <f t="shared" ref="AF11:AF24" si="29">Z11*$F11/$E11</f>
        <v>0.88226815652939194</v>
      </c>
      <c r="AG11">
        <f t="shared" si="22"/>
        <v>0.85000000000000009</v>
      </c>
      <c r="AH11">
        <f t="shared" si="23"/>
        <v>0.95695417557371398</v>
      </c>
      <c r="AI11">
        <f t="shared" si="23"/>
        <v>0.9415275541976531</v>
      </c>
      <c r="AJ11">
        <f t="shared" si="23"/>
        <v>0.92634961834191798</v>
      </c>
      <c r="AK11">
        <f t="shared" si="23"/>
        <v>0.91141635906077001</v>
      </c>
      <c r="AL11">
        <f t="shared" si="23"/>
        <v>0.89672383203485562</v>
      </c>
      <c r="AM11">
        <f t="shared" si="23"/>
        <v>0.88226815652939194</v>
      </c>
      <c r="AN11">
        <f t="shared" si="23"/>
        <v>0.86804551436915012</v>
      </c>
    </row>
    <row r="12" spans="1:40" x14ac:dyDescent="0.35">
      <c r="A12">
        <f t="shared" ref="A12:A23" si="30">A11+0.05</f>
        <v>0.90000000000000013</v>
      </c>
      <c r="B12">
        <f t="shared" si="24"/>
        <v>1.1111111111111109</v>
      </c>
      <c r="C12">
        <f t="shared" si="25"/>
        <v>1.1111111111111109</v>
      </c>
      <c r="E12">
        <f t="shared" si="26"/>
        <v>14.59</v>
      </c>
      <c r="F12">
        <f t="shared" si="1"/>
        <v>8.2111441813099599</v>
      </c>
      <c r="G12">
        <f t="shared" si="1"/>
        <v>51.081814349999988</v>
      </c>
      <c r="H12">
        <f t="shared" si="1"/>
        <v>44.324008442800022</v>
      </c>
      <c r="I12">
        <f t="shared" si="2"/>
        <v>65.671814349999991</v>
      </c>
      <c r="J12">
        <f t="shared" si="3"/>
        <v>52.535152624109983</v>
      </c>
      <c r="K12" s="8">
        <f t="shared" si="4"/>
        <v>1</v>
      </c>
      <c r="L12" s="8">
        <f t="shared" si="5"/>
        <v>0.79996499478638194</v>
      </c>
      <c r="M12">
        <f t="shared" si="6"/>
        <v>72.968682611111092</v>
      </c>
      <c r="N12">
        <f t="shared" si="7"/>
        <v>58.372391804566639</v>
      </c>
      <c r="O12">
        <f t="shared" si="8"/>
        <v>1</v>
      </c>
      <c r="P12">
        <f t="shared" si="27"/>
        <v>1998.79742134</v>
      </c>
      <c r="Q12">
        <f t="shared" si="9"/>
        <v>999.39871067000001</v>
      </c>
      <c r="R12">
        <f t="shared" si="10"/>
        <v>2.5012506253126565E-2</v>
      </c>
      <c r="S12">
        <f t="shared" si="11"/>
        <v>2.5012506253126565E-2</v>
      </c>
      <c r="T12">
        <f t="shared" si="12"/>
        <v>49.994933000000003</v>
      </c>
      <c r="U12">
        <f t="shared" si="13"/>
        <v>24.997466500000002</v>
      </c>
      <c r="V12">
        <f t="shared" si="14"/>
        <v>122.96361561111109</v>
      </c>
      <c r="W12">
        <f t="shared" si="15"/>
        <v>83.369858304566634</v>
      </c>
      <c r="X12">
        <f t="shared" si="16"/>
        <v>0.90000000000000013</v>
      </c>
      <c r="Y12">
        <f t="shared" si="28"/>
        <v>1.0451759044978308</v>
      </c>
      <c r="Z12">
        <f t="shared" si="17"/>
        <v>1.5415476382023183</v>
      </c>
      <c r="AA12">
        <f t="shared" si="18"/>
        <v>0.94065831404804778</v>
      </c>
      <c r="AB12">
        <f t="shared" si="19"/>
        <v>1.3873928743820867</v>
      </c>
      <c r="AC12">
        <f t="shared" si="20"/>
        <v>1.1111111111111109</v>
      </c>
      <c r="AD12">
        <f t="shared" si="21"/>
        <v>1.6576069481277431</v>
      </c>
      <c r="AF12">
        <f t="shared" si="29"/>
        <v>0.8675716188921917</v>
      </c>
      <c r="AG12">
        <f t="shared" si="22"/>
        <v>0.90000000000000013</v>
      </c>
      <c r="AH12">
        <f t="shared" si="23"/>
        <v>0.91450078300629745</v>
      </c>
      <c r="AI12">
        <f t="shared" si="23"/>
        <v>0.90491613642939372</v>
      </c>
      <c r="AJ12">
        <f t="shared" si="23"/>
        <v>0.89543194405844728</v>
      </c>
      <c r="AK12">
        <f t="shared" si="23"/>
        <v>0.88604715305886328</v>
      </c>
      <c r="AL12">
        <f t="shared" si="23"/>
        <v>0.87676072163053453</v>
      </c>
      <c r="AM12">
        <f t="shared" si="23"/>
        <v>0.8675716188921917</v>
      </c>
      <c r="AN12">
        <f t="shared" si="23"/>
        <v>0.85847882476696613</v>
      </c>
    </row>
    <row r="13" spans="1:40" x14ac:dyDescent="0.35">
      <c r="A13">
        <f t="shared" si="30"/>
        <v>0.95000000000000018</v>
      </c>
      <c r="B13">
        <f t="shared" si="24"/>
        <v>1.0526315789473681</v>
      </c>
      <c r="C13">
        <f t="shared" si="25"/>
        <v>1.0526315789473681</v>
      </c>
      <c r="E13">
        <f t="shared" si="26"/>
        <v>14.59</v>
      </c>
      <c r="F13">
        <f t="shared" si="1"/>
        <v>8.2111441813099599</v>
      </c>
      <c r="G13">
        <f t="shared" si="1"/>
        <v>51.081814349999988</v>
      </c>
      <c r="H13">
        <f t="shared" si="1"/>
        <v>44.324008442800022</v>
      </c>
      <c r="I13">
        <f t="shared" si="2"/>
        <v>65.671814349999991</v>
      </c>
      <c r="J13">
        <f t="shared" si="3"/>
        <v>52.535152624109983</v>
      </c>
      <c r="K13" s="8">
        <f t="shared" si="4"/>
        <v>1</v>
      </c>
      <c r="L13" s="8">
        <f t="shared" si="5"/>
        <v>0.79996499478638194</v>
      </c>
      <c r="M13">
        <f t="shared" si="6"/>
        <v>69.128225631578928</v>
      </c>
      <c r="N13">
        <f t="shared" si="7"/>
        <v>55.300160656957864</v>
      </c>
      <c r="O13">
        <f t="shared" si="8"/>
        <v>1</v>
      </c>
      <c r="P13">
        <f t="shared" si="27"/>
        <v>1998.79742134</v>
      </c>
      <c r="Q13">
        <f t="shared" si="9"/>
        <v>999.39871067000001</v>
      </c>
      <c r="R13">
        <f t="shared" si="10"/>
        <v>2.5012506253126565E-2</v>
      </c>
      <c r="S13">
        <f t="shared" si="11"/>
        <v>2.5012506253126565E-2</v>
      </c>
      <c r="T13">
        <f t="shared" si="12"/>
        <v>49.994933000000003</v>
      </c>
      <c r="U13">
        <f t="shared" si="13"/>
        <v>24.997466500000002</v>
      </c>
      <c r="V13">
        <f t="shared" si="14"/>
        <v>119.12315863157893</v>
      </c>
      <c r="W13">
        <f t="shared" si="15"/>
        <v>80.297627156957873</v>
      </c>
      <c r="X13">
        <f t="shared" si="16"/>
        <v>0.95000000000000018</v>
      </c>
      <c r="Y13">
        <f t="shared" si="28"/>
        <v>1.0220890068176913</v>
      </c>
      <c r="Z13">
        <f t="shared" si="17"/>
        <v>1.5162897735040564</v>
      </c>
      <c r="AA13">
        <f t="shared" si="18"/>
        <v>0.97098455647680693</v>
      </c>
      <c r="AB13">
        <f t="shared" si="19"/>
        <v>1.4404752848288538</v>
      </c>
      <c r="AC13">
        <f t="shared" si="20"/>
        <v>1.0526315789473681</v>
      </c>
      <c r="AD13">
        <f t="shared" si="21"/>
        <v>1.5703644771736514</v>
      </c>
      <c r="AF13">
        <f t="shared" si="29"/>
        <v>0.85335667929318915</v>
      </c>
      <c r="AG13">
        <f t="shared" si="22"/>
        <v>0.95000000000000018</v>
      </c>
      <c r="AH13">
        <f t="shared" si="23"/>
        <v>0.87552547956208548</v>
      </c>
      <c r="AI13">
        <f t="shared" si="23"/>
        <v>0.87104611882483751</v>
      </c>
      <c r="AJ13">
        <f t="shared" si="23"/>
        <v>0.86658967537907083</v>
      </c>
      <c r="AK13">
        <f t="shared" si="23"/>
        <v>0.86215603197540991</v>
      </c>
      <c r="AL13">
        <f t="shared" si="23"/>
        <v>0.85774507196435024</v>
      </c>
      <c r="AM13">
        <f t="shared" si="23"/>
        <v>0.85335667929318915</v>
      </c>
      <c r="AN13">
        <f t="shared" si="23"/>
        <v>0.84899073850297235</v>
      </c>
    </row>
    <row r="14" spans="1:40" x14ac:dyDescent="0.35">
      <c r="A14">
        <f t="shared" si="30"/>
        <v>1.0000000000000002</v>
      </c>
      <c r="B14">
        <f t="shared" si="24"/>
        <v>0.99999999999999978</v>
      </c>
      <c r="C14">
        <f t="shared" si="25"/>
        <v>0.99999999999999978</v>
      </c>
      <c r="E14" s="1">
        <f>VTCostBase!M2</f>
        <v>14.59</v>
      </c>
      <c r="F14" s="1">
        <f>VTCostAlt!M2*$B$7</f>
        <v>8.2111441813099599</v>
      </c>
      <c r="G14" s="1">
        <f>VTCostBase!M13</f>
        <v>51.081814349999988</v>
      </c>
      <c r="H14" s="1">
        <f>VTCostAlt!M13</f>
        <v>44.324008442800022</v>
      </c>
      <c r="I14" s="1">
        <f>E14+G14</f>
        <v>65.671814349999991</v>
      </c>
      <c r="J14" s="1">
        <f>F14+H14</f>
        <v>52.535152624109983</v>
      </c>
      <c r="K14" s="11">
        <f>I14/I$14</f>
        <v>1</v>
      </c>
      <c r="L14" s="11">
        <f>J14/$I$14</f>
        <v>0.79996499478638194</v>
      </c>
      <c r="M14" s="1">
        <f>I14/$A14</f>
        <v>65.671814349999977</v>
      </c>
      <c r="N14" s="1">
        <f>J14/$A14</f>
        <v>52.535152624109969</v>
      </c>
      <c r="O14" s="1">
        <f t="shared" si="8"/>
        <v>1</v>
      </c>
      <c r="P14" s="1">
        <f>VTCostBase!M8/S14</f>
        <v>1998.79742134</v>
      </c>
      <c r="Q14" s="1">
        <f t="shared" si="9"/>
        <v>999.39871067000001</v>
      </c>
      <c r="R14" s="1">
        <f>1/39.98</f>
        <v>2.5012506253126565E-2</v>
      </c>
      <c r="S14" s="1">
        <f t="shared" si="11"/>
        <v>2.5012506253126565E-2</v>
      </c>
      <c r="T14" s="1">
        <f>R14*P14</f>
        <v>49.994933000000003</v>
      </c>
      <c r="U14" s="1">
        <f>S14*Q14</f>
        <v>24.997466500000002</v>
      </c>
      <c r="V14" s="1">
        <f>M14+T14</f>
        <v>115.66674734999998</v>
      </c>
      <c r="W14" s="1">
        <f>N14+U14</f>
        <v>77.532619124109971</v>
      </c>
      <c r="X14">
        <f t="shared" si="16"/>
        <v>1.0000000000000002</v>
      </c>
      <c r="Y14">
        <f t="shared" si="28"/>
        <v>0.99999999999999978</v>
      </c>
      <c r="Z14">
        <f t="shared" si="17"/>
        <v>1.4918462533149688</v>
      </c>
      <c r="AA14">
        <f t="shared" si="18"/>
        <v>1</v>
      </c>
      <c r="AB14">
        <f t="shared" si="19"/>
        <v>1.491846253314969</v>
      </c>
      <c r="AC14">
        <f>AA$14/$A14</f>
        <v>0.99999999999999978</v>
      </c>
      <c r="AD14">
        <f>AB$14/$A14</f>
        <v>1.4918462533149688</v>
      </c>
      <c r="AE14">
        <f>(W14/$V$14)</f>
        <v>0.6703103605870524</v>
      </c>
      <c r="AF14">
        <f t="shared" si="29"/>
        <v>0.83960004676602262</v>
      </c>
      <c r="AG14">
        <f t="shared" si="22"/>
        <v>1.0000000000000002</v>
      </c>
      <c r="AH14">
        <f t="shared" si="23"/>
        <v>0.83960004676602262</v>
      </c>
      <c r="AI14">
        <f t="shared" si="23"/>
        <v>0.83960004676602262</v>
      </c>
      <c r="AJ14">
        <f t="shared" si="23"/>
        <v>0.83960004676602262</v>
      </c>
      <c r="AK14">
        <f t="shared" si="23"/>
        <v>0.83960004676602262</v>
      </c>
      <c r="AL14">
        <f t="shared" si="23"/>
        <v>0.83960004676602262</v>
      </c>
      <c r="AM14">
        <f t="shared" si="23"/>
        <v>0.83960004676602262</v>
      </c>
      <c r="AN14">
        <f t="shared" si="23"/>
        <v>0.83960004676602262</v>
      </c>
    </row>
    <row r="15" spans="1:40" x14ac:dyDescent="0.35">
      <c r="A15">
        <f t="shared" si="30"/>
        <v>1.0500000000000003</v>
      </c>
      <c r="B15">
        <f t="shared" si="24"/>
        <v>0.95238095238095211</v>
      </c>
      <c r="C15">
        <f t="shared" si="25"/>
        <v>0.95238095238095211</v>
      </c>
      <c r="E15">
        <f t="shared" si="26"/>
        <v>14.59</v>
      </c>
      <c r="F15">
        <f t="shared" si="1"/>
        <v>8.2111441813099599</v>
      </c>
      <c r="G15">
        <f t="shared" si="1"/>
        <v>51.081814349999988</v>
      </c>
      <c r="H15">
        <f t="shared" si="1"/>
        <v>44.324008442800022</v>
      </c>
      <c r="I15">
        <f t="shared" ref="I15:I24" si="31">E15+G15</f>
        <v>65.671814349999991</v>
      </c>
      <c r="J15">
        <f t="shared" ref="J15:J24" si="32">F15+H15</f>
        <v>52.535152624109983</v>
      </c>
      <c r="K15" s="8">
        <f>I15/I$14</f>
        <v>1</v>
      </c>
      <c r="L15" s="8">
        <f t="shared" ref="L15:L24" si="33">J15/$I$14</f>
        <v>0.79996499478638194</v>
      </c>
      <c r="M15">
        <f t="shared" ref="M15:M24" si="34">I15/$A15</f>
        <v>62.54458509523807</v>
      </c>
      <c r="N15">
        <f t="shared" ref="N15:N24" si="35">J15/$A15</f>
        <v>50.033478689628545</v>
      </c>
      <c r="O15">
        <f t="shared" si="8"/>
        <v>1</v>
      </c>
      <c r="P15">
        <f t="shared" ref="P15:P24" si="36">P$14*O15</f>
        <v>1998.79742134</v>
      </c>
      <c r="Q15">
        <f t="shared" si="9"/>
        <v>999.39871067000001</v>
      </c>
      <c r="R15">
        <f t="shared" si="10"/>
        <v>2.5012506253126565E-2</v>
      </c>
      <c r="S15">
        <f t="shared" si="11"/>
        <v>2.5012506253126565E-2</v>
      </c>
      <c r="T15">
        <f t="shared" ref="T15:T24" si="37">R15*P15</f>
        <v>49.994933000000003</v>
      </c>
      <c r="U15">
        <f t="shared" ref="U15:U24" si="38">S15*Q15</f>
        <v>24.997466500000002</v>
      </c>
      <c r="V15">
        <f t="shared" ref="V15:V24" si="39">M15+T15</f>
        <v>112.53951809523807</v>
      </c>
      <c r="W15">
        <f t="shared" ref="W15:W24" si="40">N15+U15</f>
        <v>75.03094518962854</v>
      </c>
      <c r="X15">
        <f t="shared" si="16"/>
        <v>1.0500000000000003</v>
      </c>
      <c r="Y15">
        <f t="shared" si="28"/>
        <v>0.97884555456134625</v>
      </c>
      <c r="Z15">
        <f t="shared" si="17"/>
        <v>1.4681783192466982</v>
      </c>
      <c r="AA15">
        <f t="shared" si="18"/>
        <v>1.0277878322894138</v>
      </c>
      <c r="AB15">
        <f t="shared" si="19"/>
        <v>1.5415872352090334</v>
      </c>
      <c r="AC15">
        <f t="shared" ref="AC15:AC24" si="41">AA$14/$A15</f>
        <v>0.95238095238095211</v>
      </c>
      <c r="AD15">
        <f t="shared" ref="AD15:AD24" si="42">AB$14/$A15</f>
        <v>1.4208059555380654</v>
      </c>
      <c r="AF15">
        <f t="shared" si="29"/>
        <v>0.82627990837614551</v>
      </c>
      <c r="AG15">
        <f t="shared" si="22"/>
        <v>1.0500000000000003</v>
      </c>
      <c r="AH15">
        <f t="shared" si="23"/>
        <v>0.80636662286018768</v>
      </c>
      <c r="AI15">
        <f t="shared" si="23"/>
        <v>0.81031051217793959</v>
      </c>
      <c r="AJ15">
        <f t="shared" si="23"/>
        <v>0.81427369081460632</v>
      </c>
      <c r="AK15">
        <f t="shared" si="23"/>
        <v>0.81825625311305472</v>
      </c>
      <c r="AL15">
        <f t="shared" si="23"/>
        <v>0.82225829387757654</v>
      </c>
      <c r="AM15">
        <f t="shared" si="23"/>
        <v>0.82627990837614551</v>
      </c>
      <c r="AN15">
        <f t="shared" si="23"/>
        <v>0.83032119234268531</v>
      </c>
    </row>
    <row r="16" spans="1:40" x14ac:dyDescent="0.35">
      <c r="A16">
        <f t="shared" si="30"/>
        <v>1.1000000000000003</v>
      </c>
      <c r="B16">
        <f t="shared" si="24"/>
        <v>0.90909090909090884</v>
      </c>
      <c r="C16">
        <f t="shared" si="25"/>
        <v>0.90909090909090884</v>
      </c>
      <c r="E16">
        <f t="shared" si="26"/>
        <v>14.59</v>
      </c>
      <c r="F16">
        <f t="shared" si="1"/>
        <v>8.2111441813099599</v>
      </c>
      <c r="G16">
        <f t="shared" si="1"/>
        <v>51.081814349999988</v>
      </c>
      <c r="H16">
        <f t="shared" si="1"/>
        <v>44.324008442800022</v>
      </c>
      <c r="I16">
        <f t="shared" si="31"/>
        <v>65.671814349999991</v>
      </c>
      <c r="J16">
        <f t="shared" si="32"/>
        <v>52.535152624109983</v>
      </c>
      <c r="K16" s="8">
        <f t="shared" ref="K16:K24" si="43">I16/I$14</f>
        <v>1</v>
      </c>
      <c r="L16" s="8">
        <f t="shared" si="33"/>
        <v>0.79996499478638194</v>
      </c>
      <c r="M16">
        <f t="shared" si="34"/>
        <v>59.701649409090884</v>
      </c>
      <c r="N16">
        <f t="shared" si="35"/>
        <v>47.759229658281789</v>
      </c>
      <c r="O16">
        <f t="shared" si="8"/>
        <v>1</v>
      </c>
      <c r="P16">
        <f t="shared" si="36"/>
        <v>1998.79742134</v>
      </c>
      <c r="Q16">
        <f t="shared" si="9"/>
        <v>999.39871067000001</v>
      </c>
      <c r="R16">
        <f t="shared" si="10"/>
        <v>2.5012506253126565E-2</v>
      </c>
      <c r="S16">
        <f t="shared" si="11"/>
        <v>2.5012506253126565E-2</v>
      </c>
      <c r="T16">
        <f t="shared" si="37"/>
        <v>49.994933000000003</v>
      </c>
      <c r="U16">
        <f t="shared" si="38"/>
        <v>24.997466500000002</v>
      </c>
      <c r="V16">
        <f t="shared" si="39"/>
        <v>109.69658240909089</v>
      </c>
      <c r="W16">
        <f t="shared" si="40"/>
        <v>72.756696158281784</v>
      </c>
      <c r="X16">
        <f t="shared" si="16"/>
        <v>1.1000000000000003</v>
      </c>
      <c r="Y16">
        <f t="shared" si="28"/>
        <v>0.95856758880471493</v>
      </c>
      <c r="Z16">
        <f t="shared" si="17"/>
        <v>1.4452496340851331</v>
      </c>
      <c r="AA16">
        <f t="shared" si="18"/>
        <v>1.0544243476851867</v>
      </c>
      <c r="AB16">
        <f t="shared" si="19"/>
        <v>1.5897745974936468</v>
      </c>
      <c r="AC16">
        <f t="shared" si="41"/>
        <v>0.90909090909090884</v>
      </c>
      <c r="AD16">
        <f t="shared" si="42"/>
        <v>1.3562238666499715</v>
      </c>
      <c r="AF16">
        <f t="shared" si="29"/>
        <v>0.81337581380798418</v>
      </c>
      <c r="AG16">
        <f t="shared" si="22"/>
        <v>1.1000000000000003</v>
      </c>
      <c r="AH16">
        <f t="shared" si="23"/>
        <v>0.77552340946310139</v>
      </c>
      <c r="AI16">
        <f t="shared" si="23"/>
        <v>0.7829502735892383</v>
      </c>
      <c r="AJ16">
        <f t="shared" si="23"/>
        <v>0.79044826169445204</v>
      </c>
      <c r="AK16">
        <f t="shared" si="23"/>
        <v>0.79801805490341537</v>
      </c>
      <c r="AL16">
        <f t="shared" si="23"/>
        <v>0.80566034086364846</v>
      </c>
      <c r="AM16">
        <f t="shared" si="23"/>
        <v>0.81337581380798418</v>
      </c>
      <c r="AN16">
        <f t="shared" si="23"/>
        <v>0.82116517461763416</v>
      </c>
    </row>
    <row r="17" spans="1:40" x14ac:dyDescent="0.35">
      <c r="A17">
        <f>A16+0.05</f>
        <v>1.1500000000000004</v>
      </c>
      <c r="B17">
        <f t="shared" si="24"/>
        <v>0.8695652173913041</v>
      </c>
      <c r="C17">
        <f t="shared" si="25"/>
        <v>0.8695652173913041</v>
      </c>
      <c r="E17">
        <f t="shared" si="26"/>
        <v>14.59</v>
      </c>
      <c r="F17">
        <f t="shared" si="1"/>
        <v>8.2111441813099599</v>
      </c>
      <c r="G17">
        <f t="shared" si="1"/>
        <v>51.081814349999988</v>
      </c>
      <c r="H17">
        <f t="shared" si="1"/>
        <v>44.324008442800022</v>
      </c>
      <c r="I17">
        <f t="shared" si="31"/>
        <v>65.671814349999991</v>
      </c>
      <c r="J17">
        <f t="shared" si="32"/>
        <v>52.535152624109983</v>
      </c>
      <c r="K17" s="8">
        <f t="shared" si="43"/>
        <v>1</v>
      </c>
      <c r="L17" s="8">
        <f t="shared" si="33"/>
        <v>0.79996499478638194</v>
      </c>
      <c r="M17">
        <f t="shared" si="34"/>
        <v>57.105925521739103</v>
      </c>
      <c r="N17">
        <f t="shared" si="35"/>
        <v>45.682741412269536</v>
      </c>
      <c r="O17">
        <f t="shared" si="8"/>
        <v>1</v>
      </c>
      <c r="P17">
        <f t="shared" si="36"/>
        <v>1998.79742134</v>
      </c>
      <c r="Q17">
        <f t="shared" si="9"/>
        <v>999.39871067000001</v>
      </c>
      <c r="R17">
        <f t="shared" si="10"/>
        <v>2.5012506253126565E-2</v>
      </c>
      <c r="S17">
        <f t="shared" si="11"/>
        <v>2.5012506253126565E-2</v>
      </c>
      <c r="T17">
        <f t="shared" si="37"/>
        <v>49.994933000000003</v>
      </c>
      <c r="U17">
        <f t="shared" si="38"/>
        <v>24.997466500000002</v>
      </c>
      <c r="V17">
        <f t="shared" si="39"/>
        <v>107.1008585217391</v>
      </c>
      <c r="W17">
        <f t="shared" si="40"/>
        <v>70.680207912269537</v>
      </c>
      <c r="X17">
        <f t="shared" si="16"/>
        <v>1.1500000000000004</v>
      </c>
      <c r="Y17">
        <f t="shared" si="28"/>
        <v>0.93911273628056235</v>
      </c>
      <c r="Z17">
        <f t="shared" si="17"/>
        <v>1.4230260956389731</v>
      </c>
      <c r="AA17">
        <f t="shared" si="18"/>
        <v>1.079979646722647</v>
      </c>
      <c r="AB17">
        <f t="shared" si="19"/>
        <v>1.6364800099848196</v>
      </c>
      <c r="AC17">
        <f t="shared" si="41"/>
        <v>0.8695652173913041</v>
      </c>
      <c r="AD17">
        <f t="shared" si="42"/>
        <v>1.2972576115782335</v>
      </c>
      <c r="AF17">
        <f t="shared" si="29"/>
        <v>0.80086857060028682</v>
      </c>
      <c r="AG17">
        <f t="shared" si="22"/>
        <v>1.1500000000000004</v>
      </c>
      <c r="AH17">
        <f t="shared" si="23"/>
        <v>0.74681379285331451</v>
      </c>
      <c r="AI17">
        <f t="shared" si="23"/>
        <v>0.75732468754032678</v>
      </c>
      <c r="AJ17">
        <f t="shared" si="23"/>
        <v>0.76798351589993397</v>
      </c>
      <c r="AK17">
        <f t="shared" si="23"/>
        <v>0.77879235999766361</v>
      </c>
      <c r="AL17">
        <f t="shared" si="23"/>
        <v>0.78975333120269442</v>
      </c>
      <c r="AM17">
        <f t="shared" si="23"/>
        <v>0.80086857060028682</v>
      </c>
      <c r="AN17">
        <f t="shared" si="23"/>
        <v>0.81214024941001528</v>
      </c>
    </row>
    <row r="18" spans="1:40" x14ac:dyDescent="0.35">
      <c r="A18">
        <f t="shared" si="30"/>
        <v>1.2000000000000004</v>
      </c>
      <c r="B18">
        <f t="shared" si="24"/>
        <v>0.83333333333333304</v>
      </c>
      <c r="C18">
        <f t="shared" si="25"/>
        <v>0.83333333333333304</v>
      </c>
      <c r="E18">
        <f t="shared" si="26"/>
        <v>14.59</v>
      </c>
      <c r="F18">
        <f t="shared" si="1"/>
        <v>8.2111441813099599</v>
      </c>
      <c r="G18">
        <f t="shared" si="1"/>
        <v>51.081814349999988</v>
      </c>
      <c r="H18">
        <f t="shared" si="1"/>
        <v>44.324008442800022</v>
      </c>
      <c r="I18">
        <f t="shared" si="31"/>
        <v>65.671814349999991</v>
      </c>
      <c r="J18">
        <f t="shared" si="32"/>
        <v>52.535152624109983</v>
      </c>
      <c r="K18" s="8">
        <f t="shared" si="43"/>
        <v>1</v>
      </c>
      <c r="L18" s="8">
        <f t="shared" si="33"/>
        <v>0.79996499478638194</v>
      </c>
      <c r="M18">
        <f t="shared" si="34"/>
        <v>54.726511958333305</v>
      </c>
      <c r="N18">
        <f t="shared" si="35"/>
        <v>43.779293853424974</v>
      </c>
      <c r="O18">
        <f t="shared" si="8"/>
        <v>1</v>
      </c>
      <c r="P18">
        <f t="shared" si="36"/>
        <v>1998.79742134</v>
      </c>
      <c r="Q18">
        <f t="shared" si="9"/>
        <v>999.39871067000001</v>
      </c>
      <c r="R18">
        <f t="shared" si="10"/>
        <v>2.5012506253126565E-2</v>
      </c>
      <c r="S18">
        <f t="shared" si="11"/>
        <v>2.5012506253126565E-2</v>
      </c>
      <c r="T18">
        <f t="shared" si="37"/>
        <v>49.994933000000003</v>
      </c>
      <c r="U18">
        <f t="shared" si="38"/>
        <v>24.997466500000002</v>
      </c>
      <c r="V18">
        <f t="shared" si="39"/>
        <v>104.72144495833331</v>
      </c>
      <c r="W18">
        <f t="shared" si="40"/>
        <v>68.776760353424976</v>
      </c>
      <c r="X18">
        <f t="shared" si="16"/>
        <v>1.2000000000000004</v>
      </c>
      <c r="Y18">
        <f t="shared" si="28"/>
        <v>0.92043187680757554</v>
      </c>
      <c r="Z18">
        <f t="shared" si="17"/>
        <v>1.4014756675028521</v>
      </c>
      <c r="AA18">
        <f t="shared" si="18"/>
        <v>1.1045182521690911</v>
      </c>
      <c r="AB18">
        <f t="shared" si="19"/>
        <v>1.6817708010034231</v>
      </c>
      <c r="AC18">
        <f t="shared" si="41"/>
        <v>0.83333333333333304</v>
      </c>
      <c r="AD18">
        <f t="shared" si="42"/>
        <v>1.2432052110958072</v>
      </c>
      <c r="AF18">
        <f t="shared" si="29"/>
        <v>0.78874014890085931</v>
      </c>
      <c r="AG18">
        <f t="shared" si="22"/>
        <v>1.2000000000000004</v>
      </c>
      <c r="AH18">
        <f t="shared" si="23"/>
        <v>0.72001795260497359</v>
      </c>
      <c r="AI18">
        <f t="shared" si="23"/>
        <v>0.73326583374756282</v>
      </c>
      <c r="AJ18">
        <f t="shared" si="23"/>
        <v>0.74675746763844542</v>
      </c>
      <c r="AK18">
        <f t="shared" si="23"/>
        <v>0.7604973391761245</v>
      </c>
      <c r="AL18">
        <f t="shared" si="23"/>
        <v>0.77449001577843712</v>
      </c>
      <c r="AM18">
        <f t="shared" si="23"/>
        <v>0.78874014890085931</v>
      </c>
      <c r="AN18">
        <f t="shared" si="23"/>
        <v>0.80325247558274615</v>
      </c>
    </row>
    <row r="19" spans="1:40" x14ac:dyDescent="0.35">
      <c r="A19">
        <f t="shared" si="30"/>
        <v>1.2500000000000004</v>
      </c>
      <c r="B19">
        <f t="shared" si="24"/>
        <v>0.79999999999999971</v>
      </c>
      <c r="C19">
        <f t="shared" si="25"/>
        <v>0.79999999999999971</v>
      </c>
      <c r="E19">
        <f t="shared" si="26"/>
        <v>14.59</v>
      </c>
      <c r="F19">
        <f t="shared" si="1"/>
        <v>8.2111441813099599</v>
      </c>
      <c r="G19">
        <f t="shared" si="1"/>
        <v>51.081814349999988</v>
      </c>
      <c r="H19">
        <f t="shared" si="1"/>
        <v>44.324008442800022</v>
      </c>
      <c r="I19">
        <f t="shared" si="31"/>
        <v>65.671814349999991</v>
      </c>
      <c r="J19">
        <f t="shared" si="32"/>
        <v>52.535152624109983</v>
      </c>
      <c r="K19" s="8">
        <f t="shared" si="43"/>
        <v>1</v>
      </c>
      <c r="L19" s="8">
        <f t="shared" si="33"/>
        <v>0.79996499478638194</v>
      </c>
      <c r="M19">
        <f t="shared" si="34"/>
        <v>52.537451479999973</v>
      </c>
      <c r="N19">
        <f t="shared" si="35"/>
        <v>42.02812209928797</v>
      </c>
      <c r="O19">
        <f t="shared" si="8"/>
        <v>1</v>
      </c>
      <c r="P19">
        <f t="shared" si="36"/>
        <v>1998.79742134</v>
      </c>
      <c r="Q19">
        <f t="shared" si="9"/>
        <v>999.39871067000001</v>
      </c>
      <c r="R19">
        <f t="shared" si="10"/>
        <v>2.5012506253126565E-2</v>
      </c>
      <c r="S19">
        <f t="shared" si="11"/>
        <v>2.5012506253126565E-2</v>
      </c>
      <c r="T19">
        <f t="shared" si="37"/>
        <v>49.994933000000003</v>
      </c>
      <c r="U19">
        <f t="shared" si="38"/>
        <v>24.997466500000002</v>
      </c>
      <c r="V19">
        <f t="shared" si="39"/>
        <v>102.53238447999998</v>
      </c>
      <c r="W19">
        <f t="shared" si="40"/>
        <v>67.025588599287971</v>
      </c>
      <c r="X19">
        <f t="shared" si="16"/>
        <v>1.2500000000000004</v>
      </c>
      <c r="Y19">
        <f t="shared" si="28"/>
        <v>0.90247972237541763</v>
      </c>
      <c r="Z19">
        <f t="shared" si="17"/>
        <v>1.3805682249686795</v>
      </c>
      <c r="AA19">
        <f t="shared" si="18"/>
        <v>1.1280996529692724</v>
      </c>
      <c r="AB19">
        <f t="shared" si="19"/>
        <v>1.72571028121085</v>
      </c>
      <c r="AC19">
        <f t="shared" si="41"/>
        <v>0.79999999999999971</v>
      </c>
      <c r="AD19">
        <f t="shared" si="42"/>
        <v>1.1934770026519748</v>
      </c>
      <c r="AF19">
        <f t="shared" si="29"/>
        <v>0.77697359474660677</v>
      </c>
      <c r="AG19">
        <f t="shared" si="22"/>
        <v>1.2500000000000004</v>
      </c>
      <c r="AH19">
        <f t="shared" si="23"/>
        <v>0.69494630983031425</v>
      </c>
      <c r="AI19">
        <f t="shared" si="23"/>
        <v>0.71062790018351685</v>
      </c>
      <c r="AJ19">
        <f t="shared" si="23"/>
        <v>0.7266633484859264</v>
      </c>
      <c r="AK19">
        <f t="shared" si="23"/>
        <v>0.74306063960676849</v>
      </c>
      <c r="AL19">
        <f t="shared" si="23"/>
        <v>0.75982793859530051</v>
      </c>
      <c r="AM19">
        <f t="shared" si="23"/>
        <v>0.77697359474660677</v>
      </c>
      <c r="AN19">
        <f t="shared" si="23"/>
        <v>0.79450614575913947</v>
      </c>
    </row>
    <row r="20" spans="1:40" x14ac:dyDescent="0.35">
      <c r="A20">
        <f t="shared" si="30"/>
        <v>1.3000000000000005</v>
      </c>
      <c r="B20">
        <f t="shared" si="24"/>
        <v>0.76923076923076894</v>
      </c>
      <c r="C20">
        <f t="shared" si="25"/>
        <v>0.76923076923076894</v>
      </c>
      <c r="E20">
        <f t="shared" si="26"/>
        <v>14.59</v>
      </c>
      <c r="F20">
        <f t="shared" si="1"/>
        <v>8.2111441813099599</v>
      </c>
      <c r="G20">
        <f t="shared" si="1"/>
        <v>51.081814349999988</v>
      </c>
      <c r="H20">
        <f t="shared" si="1"/>
        <v>44.324008442800022</v>
      </c>
      <c r="I20">
        <f t="shared" si="31"/>
        <v>65.671814349999991</v>
      </c>
      <c r="J20">
        <f t="shared" si="32"/>
        <v>52.535152624109983</v>
      </c>
      <c r="K20" s="8">
        <f t="shared" si="43"/>
        <v>1</v>
      </c>
      <c r="L20" s="8">
        <f t="shared" si="33"/>
        <v>0.79996499478638194</v>
      </c>
      <c r="M20">
        <f t="shared" si="34"/>
        <v>50.516780269230743</v>
      </c>
      <c r="N20">
        <f t="shared" si="35"/>
        <v>40.411655864699974</v>
      </c>
      <c r="O20">
        <f t="shared" si="8"/>
        <v>1</v>
      </c>
      <c r="P20">
        <f t="shared" si="36"/>
        <v>1998.79742134</v>
      </c>
      <c r="Q20">
        <f t="shared" si="9"/>
        <v>999.39871067000001</v>
      </c>
      <c r="R20">
        <f t="shared" si="10"/>
        <v>2.5012506253126565E-2</v>
      </c>
      <c r="S20">
        <f t="shared" si="11"/>
        <v>2.5012506253126565E-2</v>
      </c>
      <c r="T20">
        <f t="shared" si="37"/>
        <v>49.994933000000003</v>
      </c>
      <c r="U20">
        <f t="shared" si="38"/>
        <v>24.997466500000002</v>
      </c>
      <c r="V20">
        <f t="shared" si="39"/>
        <v>100.51171326923074</v>
      </c>
      <c r="W20">
        <f t="shared" si="40"/>
        <v>65.409122364699982</v>
      </c>
      <c r="X20">
        <f t="shared" si="16"/>
        <v>1.3000000000000005</v>
      </c>
      <c r="Y20">
        <f t="shared" si="28"/>
        <v>0.88521445057984982</v>
      </c>
      <c r="Z20">
        <f t="shared" si="17"/>
        <v>1.3602754145265714</v>
      </c>
      <c r="AA20">
        <f t="shared" si="18"/>
        <v>1.1507787857538052</v>
      </c>
      <c r="AB20">
        <f t="shared" si="19"/>
        <v>1.7683580388845435</v>
      </c>
      <c r="AC20">
        <f t="shared" si="41"/>
        <v>0.76923076923076894</v>
      </c>
      <c r="AD20">
        <f t="shared" si="42"/>
        <v>1.1475740410115143</v>
      </c>
      <c r="AF20">
        <f t="shared" si="29"/>
        <v>0.7655529509916964</v>
      </c>
      <c r="AG20">
        <f t="shared" si="22"/>
        <v>1.3000000000000005</v>
      </c>
      <c r="AH20">
        <f t="shared" si="23"/>
        <v>0.67143435487142822</v>
      </c>
      <c r="AI20">
        <f t="shared" si="23"/>
        <v>0.68928351820632527</v>
      </c>
      <c r="AJ20">
        <f t="shared" si="23"/>
        <v>0.70760717711840604</v>
      </c>
      <c r="AK20">
        <f t="shared" si="23"/>
        <v>0.72641794542315041</v>
      </c>
      <c r="AL20">
        <f t="shared" si="23"/>
        <v>0.74572877225705714</v>
      </c>
      <c r="AM20">
        <f t="shared" si="23"/>
        <v>0.7655529509916964</v>
      </c>
      <c r="AN20">
        <f t="shared" si="23"/>
        <v>0.78590412838472645</v>
      </c>
    </row>
    <row r="21" spans="1:40" x14ac:dyDescent="0.35">
      <c r="A21">
        <f t="shared" si="30"/>
        <v>1.3500000000000005</v>
      </c>
      <c r="B21">
        <f t="shared" si="24"/>
        <v>0.74074074074074048</v>
      </c>
      <c r="C21">
        <f t="shared" si="25"/>
        <v>0.74074074074074048</v>
      </c>
      <c r="E21">
        <f t="shared" si="26"/>
        <v>14.59</v>
      </c>
      <c r="F21">
        <f t="shared" si="1"/>
        <v>8.2111441813099599</v>
      </c>
      <c r="G21">
        <f t="shared" si="1"/>
        <v>51.081814349999988</v>
      </c>
      <c r="H21">
        <f t="shared" si="1"/>
        <v>44.324008442800022</v>
      </c>
      <c r="I21">
        <f t="shared" si="31"/>
        <v>65.671814349999991</v>
      </c>
      <c r="J21">
        <f t="shared" si="32"/>
        <v>52.535152624109983</v>
      </c>
      <c r="K21" s="8">
        <f t="shared" si="43"/>
        <v>1</v>
      </c>
      <c r="L21" s="8">
        <f t="shared" si="33"/>
        <v>0.79996499478638194</v>
      </c>
      <c r="M21">
        <f t="shared" si="34"/>
        <v>48.64578840740738</v>
      </c>
      <c r="N21">
        <f t="shared" si="35"/>
        <v>38.914927869711086</v>
      </c>
      <c r="O21">
        <f t="shared" si="8"/>
        <v>1</v>
      </c>
      <c r="P21">
        <f t="shared" si="36"/>
        <v>1998.79742134</v>
      </c>
      <c r="Q21">
        <f t="shared" si="9"/>
        <v>999.39871067000001</v>
      </c>
      <c r="R21">
        <f t="shared" si="10"/>
        <v>2.5012506253126565E-2</v>
      </c>
      <c r="S21">
        <f t="shared" si="11"/>
        <v>2.5012506253126565E-2</v>
      </c>
      <c r="T21">
        <f t="shared" si="37"/>
        <v>49.994933000000003</v>
      </c>
      <c r="U21">
        <f t="shared" si="38"/>
        <v>24.997466500000002</v>
      </c>
      <c r="V21">
        <f t="shared" si="39"/>
        <v>98.640721407407383</v>
      </c>
      <c r="W21">
        <f t="shared" si="40"/>
        <v>63.912394369711087</v>
      </c>
      <c r="X21">
        <f t="shared" si="16"/>
        <v>1.3500000000000005</v>
      </c>
      <c r="Y21">
        <f t="shared" si="28"/>
        <v>0.86859737934435899</v>
      </c>
      <c r="Z21">
        <f t="shared" si="17"/>
        <v>1.3405705255773597</v>
      </c>
      <c r="AA21">
        <f t="shared" si="18"/>
        <v>1.1726064621148851</v>
      </c>
      <c r="AB21">
        <f t="shared" si="19"/>
        <v>1.8097702095294361</v>
      </c>
      <c r="AC21">
        <f t="shared" si="41"/>
        <v>0.74074074074074048</v>
      </c>
      <c r="AD21">
        <f t="shared" si="42"/>
        <v>1.1050712987518285</v>
      </c>
      <c r="AF21">
        <f t="shared" si="29"/>
        <v>0.75446318510830512</v>
      </c>
      <c r="AG21">
        <f t="shared" si="22"/>
        <v>1.3500000000000005</v>
      </c>
      <c r="AH21">
        <f t="shared" si="23"/>
        <v>0.64933852250023749</v>
      </c>
      <c r="AI21">
        <f t="shared" si="23"/>
        <v>0.6691208230430935</v>
      </c>
      <c r="AJ21">
        <f t="shared" si="23"/>
        <v>0.68950579753983898</v>
      </c>
      <c r="AK21">
        <f t="shared" si="23"/>
        <v>0.71051180664038438</v>
      </c>
      <c r="AL21">
        <f t="shared" si="23"/>
        <v>0.7321577703575648</v>
      </c>
      <c r="AM21">
        <f t="shared" si="23"/>
        <v>0.75446318510830512</v>
      </c>
      <c r="AN21">
        <f t="shared" si="23"/>
        <v>0.77744814127395057</v>
      </c>
    </row>
    <row r="22" spans="1:40" x14ac:dyDescent="0.35">
      <c r="A22">
        <f t="shared" si="30"/>
        <v>1.4000000000000006</v>
      </c>
      <c r="B22">
        <f t="shared" si="24"/>
        <v>0.71428571428571397</v>
      </c>
      <c r="C22">
        <f t="shared" si="25"/>
        <v>0.71428571428571397</v>
      </c>
      <c r="E22">
        <f t="shared" si="26"/>
        <v>14.59</v>
      </c>
      <c r="F22">
        <f t="shared" si="1"/>
        <v>8.2111441813099599</v>
      </c>
      <c r="G22">
        <f t="shared" si="1"/>
        <v>51.081814349999988</v>
      </c>
      <c r="H22">
        <f t="shared" si="1"/>
        <v>44.324008442800022</v>
      </c>
      <c r="I22">
        <f t="shared" si="31"/>
        <v>65.671814349999991</v>
      </c>
      <c r="J22">
        <f t="shared" si="32"/>
        <v>52.535152624109983</v>
      </c>
      <c r="K22" s="8">
        <f t="shared" si="43"/>
        <v>1</v>
      </c>
      <c r="L22" s="8">
        <f t="shared" si="33"/>
        <v>0.79996499478638194</v>
      </c>
      <c r="M22">
        <f t="shared" si="34"/>
        <v>46.908438821428547</v>
      </c>
      <c r="N22">
        <f t="shared" si="35"/>
        <v>37.525109017221403</v>
      </c>
      <c r="O22">
        <f t="shared" si="8"/>
        <v>1</v>
      </c>
      <c r="P22">
        <f t="shared" si="36"/>
        <v>1998.79742134</v>
      </c>
      <c r="Q22">
        <f t="shared" si="9"/>
        <v>999.39871067000001</v>
      </c>
      <c r="R22">
        <f t="shared" si="10"/>
        <v>2.5012506253126565E-2</v>
      </c>
      <c r="S22">
        <f t="shared" si="11"/>
        <v>2.5012506253126565E-2</v>
      </c>
      <c r="T22">
        <f t="shared" si="37"/>
        <v>49.994933000000003</v>
      </c>
      <c r="U22">
        <f t="shared" si="38"/>
        <v>24.997466500000002</v>
      </c>
      <c r="V22">
        <f t="shared" si="39"/>
        <v>96.90337182142855</v>
      </c>
      <c r="W22">
        <f t="shared" si="40"/>
        <v>62.522575517221405</v>
      </c>
      <c r="X22">
        <f t="shared" si="16"/>
        <v>1.4000000000000006</v>
      </c>
      <c r="Y22">
        <f t="shared" si="28"/>
        <v>0.85259267760309387</v>
      </c>
      <c r="Z22">
        <f t="shared" si="17"/>
        <v>1.3214283731360859</v>
      </c>
      <c r="AA22">
        <f t="shared" si="18"/>
        <v>1.1936297486443319</v>
      </c>
      <c r="AB22">
        <f t="shared" si="19"/>
        <v>1.8499997223905209</v>
      </c>
      <c r="AC22">
        <f t="shared" si="41"/>
        <v>0.71428571428571397</v>
      </c>
      <c r="AD22">
        <f t="shared" si="42"/>
        <v>1.0656044666535489</v>
      </c>
      <c r="AF22">
        <f t="shared" si="29"/>
        <v>0.74369012317301286</v>
      </c>
      <c r="AG22">
        <f t="shared" si="22"/>
        <v>1.4000000000000006</v>
      </c>
      <c r="AH22">
        <f t="shared" si="23"/>
        <v>0.62853287179924633</v>
      </c>
      <c r="AI22">
        <f t="shared" si="23"/>
        <v>0.65004107442247749</v>
      </c>
      <c r="AJ22">
        <f t="shared" si="23"/>
        <v>0.67228528116074837</v>
      </c>
      <c r="AK22">
        <f t="shared" si="23"/>
        <v>0.69529067784975362</v>
      </c>
      <c r="AL22">
        <f t="shared" si="23"/>
        <v>0.71908331217678156</v>
      </c>
      <c r="AM22">
        <f t="shared" si="23"/>
        <v>0.74369012317301286</v>
      </c>
      <c r="AN22">
        <f t="shared" si="23"/>
        <v>0.76913897171503443</v>
      </c>
    </row>
    <row r="23" spans="1:40" x14ac:dyDescent="0.35">
      <c r="A23">
        <f t="shared" si="30"/>
        <v>1.4500000000000006</v>
      </c>
      <c r="B23">
        <f t="shared" si="24"/>
        <v>0.68965517241379282</v>
      </c>
      <c r="C23">
        <f t="shared" si="25"/>
        <v>0.68965517241379282</v>
      </c>
      <c r="E23">
        <f t="shared" si="26"/>
        <v>14.59</v>
      </c>
      <c r="F23">
        <f t="shared" si="1"/>
        <v>8.2111441813099599</v>
      </c>
      <c r="G23">
        <f t="shared" si="1"/>
        <v>51.081814349999988</v>
      </c>
      <c r="H23">
        <f t="shared" si="1"/>
        <v>44.324008442800022</v>
      </c>
      <c r="I23">
        <f t="shared" si="31"/>
        <v>65.671814349999991</v>
      </c>
      <c r="J23">
        <f t="shared" si="32"/>
        <v>52.535152624109983</v>
      </c>
      <c r="K23" s="8">
        <f t="shared" si="43"/>
        <v>1</v>
      </c>
      <c r="L23" s="8">
        <f t="shared" si="33"/>
        <v>0.79996499478638194</v>
      </c>
      <c r="M23">
        <f t="shared" si="34"/>
        <v>45.290906448275834</v>
      </c>
      <c r="N23">
        <f t="shared" si="35"/>
        <v>36.231139740765492</v>
      </c>
      <c r="O23">
        <f t="shared" si="8"/>
        <v>1</v>
      </c>
      <c r="P23">
        <f t="shared" si="36"/>
        <v>1998.79742134</v>
      </c>
      <c r="Q23">
        <f t="shared" si="9"/>
        <v>999.39871067000001</v>
      </c>
      <c r="R23">
        <f t="shared" si="10"/>
        <v>2.5012506253126565E-2</v>
      </c>
      <c r="S23">
        <f t="shared" si="11"/>
        <v>2.5012506253126565E-2</v>
      </c>
      <c r="T23">
        <f t="shared" si="37"/>
        <v>49.994933000000003</v>
      </c>
      <c r="U23">
        <f t="shared" si="38"/>
        <v>24.997466500000002</v>
      </c>
      <c r="V23">
        <f t="shared" si="39"/>
        <v>95.285839448275837</v>
      </c>
      <c r="W23">
        <f t="shared" si="40"/>
        <v>61.228606240765494</v>
      </c>
      <c r="X23">
        <f t="shared" si="16"/>
        <v>1.4500000000000006</v>
      </c>
      <c r="Y23">
        <f t="shared" si="28"/>
        <v>0.83716710739069056</v>
      </c>
      <c r="Z23">
        <f t="shared" si="17"/>
        <v>1.3028251904433608</v>
      </c>
      <c r="AA23">
        <f t="shared" si="18"/>
        <v>1.2138923057165019</v>
      </c>
      <c r="AB23">
        <f t="shared" si="19"/>
        <v>1.889096526142874</v>
      </c>
      <c r="AC23">
        <f t="shared" si="41"/>
        <v>0.68965517241379282</v>
      </c>
      <c r="AD23">
        <f t="shared" si="42"/>
        <v>1.0288594850448058</v>
      </c>
      <c r="AF23">
        <f t="shared" si="29"/>
        <v>0.73322038942926959</v>
      </c>
      <c r="AG23">
        <f t="shared" si="22"/>
        <v>1.4500000000000006</v>
      </c>
      <c r="AH23">
        <f t="shared" si="23"/>
        <v>0.6089063907869976</v>
      </c>
      <c r="AI23">
        <f t="shared" si="23"/>
        <v>0.63195671433764655</v>
      </c>
      <c r="AJ23">
        <f t="shared" si="23"/>
        <v>0.65587961440223685</v>
      </c>
      <c r="AK23">
        <f t="shared" si="23"/>
        <v>0.68070812261136637</v>
      </c>
      <c r="AL23">
        <f t="shared" si="23"/>
        <v>0.70647652101734626</v>
      </c>
      <c r="AM23">
        <f t="shared" si="23"/>
        <v>0.73322038942926959</v>
      </c>
      <c r="AN23">
        <f t="shared" si="23"/>
        <v>0.76097665453995977</v>
      </c>
    </row>
    <row r="24" spans="1:40" x14ac:dyDescent="0.35">
      <c r="A24">
        <f t="shared" ref="A24" si="44">A23+0.05</f>
        <v>1.5000000000000007</v>
      </c>
      <c r="B24">
        <f t="shared" si="24"/>
        <v>0.66666666666666641</v>
      </c>
      <c r="C24">
        <f t="shared" ref="C24" si="45">1/A24</f>
        <v>0.66666666666666641</v>
      </c>
      <c r="E24">
        <f t="shared" si="26"/>
        <v>14.59</v>
      </c>
      <c r="F24">
        <f t="shared" si="1"/>
        <v>8.2111441813099599</v>
      </c>
      <c r="G24">
        <f t="shared" si="1"/>
        <v>51.081814349999988</v>
      </c>
      <c r="H24">
        <f t="shared" si="1"/>
        <v>44.324008442800022</v>
      </c>
      <c r="I24">
        <f t="shared" si="31"/>
        <v>65.671814349999991</v>
      </c>
      <c r="J24">
        <f t="shared" si="32"/>
        <v>52.535152624109983</v>
      </c>
      <c r="K24" s="8">
        <f t="shared" si="43"/>
        <v>1</v>
      </c>
      <c r="L24" s="8">
        <f t="shared" si="33"/>
        <v>0.79996499478638194</v>
      </c>
      <c r="M24">
        <f t="shared" si="34"/>
        <v>43.781209566666639</v>
      </c>
      <c r="N24">
        <f t="shared" si="35"/>
        <v>35.023435082739972</v>
      </c>
      <c r="O24">
        <f t="shared" si="8"/>
        <v>1</v>
      </c>
      <c r="P24">
        <f t="shared" si="36"/>
        <v>1998.79742134</v>
      </c>
      <c r="Q24">
        <f t="shared" si="9"/>
        <v>999.39871067000001</v>
      </c>
      <c r="R24">
        <f t="shared" si="10"/>
        <v>2.5012506253126565E-2</v>
      </c>
      <c r="S24">
        <f t="shared" si="11"/>
        <v>2.5012506253126565E-2</v>
      </c>
      <c r="T24">
        <f t="shared" si="37"/>
        <v>49.994933000000003</v>
      </c>
      <c r="U24">
        <f t="shared" si="38"/>
        <v>24.997466500000002</v>
      </c>
      <c r="V24">
        <f t="shared" si="39"/>
        <v>93.776142566666636</v>
      </c>
      <c r="W24">
        <f t="shared" si="40"/>
        <v>60.020901582739974</v>
      </c>
      <c r="X24">
        <f t="shared" si="16"/>
        <v>1.5000000000000007</v>
      </c>
      <c r="Y24">
        <f t="shared" si="28"/>
        <v>0.82228979343206254</v>
      </c>
      <c r="Z24">
        <f t="shared" si="17"/>
        <v>1.2847385305217502</v>
      </c>
      <c r="AA24">
        <f t="shared" si="18"/>
        <v>1.2334346901480944</v>
      </c>
      <c r="AB24">
        <f t="shared" si="19"/>
        <v>1.9271077957826261</v>
      </c>
      <c r="AC24">
        <f t="shared" si="41"/>
        <v>0.66666666666666641</v>
      </c>
      <c r="AD24">
        <f t="shared" si="42"/>
        <v>0.99456416887664556</v>
      </c>
      <c r="AF24">
        <f t="shared" si="29"/>
        <v>0.72304135088405608</v>
      </c>
      <c r="AG24">
        <f t="shared" si="22"/>
        <v>1.5000000000000007</v>
      </c>
      <c r="AH24">
        <f t="shared" si="23"/>
        <v>0.59036079086619586</v>
      </c>
      <c r="AI24">
        <f t="shared" si="23"/>
        <v>0.61478976925539619</v>
      </c>
      <c r="AJ24">
        <f t="shared" si="23"/>
        <v>0.6402296125163377</v>
      </c>
      <c r="AK24">
        <f t="shared" si="23"/>
        <v>0.666722149978624</v>
      </c>
      <c r="AL24">
        <f t="shared" si="23"/>
        <v>0.69431094185880904</v>
      </c>
      <c r="AM24">
        <f t="shared" si="23"/>
        <v>0.72304135088405608</v>
      </c>
      <c r="AN24">
        <f t="shared" si="23"/>
        <v>0.75296061687956506</v>
      </c>
    </row>
    <row r="26" spans="1:40" ht="15" thickBot="1" x14ac:dyDescent="0.4">
      <c r="A26" t="s">
        <v>74</v>
      </c>
      <c r="B26" t="s">
        <v>75</v>
      </c>
      <c r="C26" t="s">
        <v>66</v>
      </c>
      <c r="E26" t="s">
        <v>65</v>
      </c>
      <c r="F26" t="s">
        <v>69</v>
      </c>
      <c r="G26" t="s">
        <v>99</v>
      </c>
      <c r="H26" t="s">
        <v>67</v>
      </c>
      <c r="I26" t="s">
        <v>68</v>
      </c>
      <c r="J26" t="s">
        <v>100</v>
      </c>
      <c r="K26" t="s">
        <v>71</v>
      </c>
      <c r="L26" t="s">
        <v>72</v>
      </c>
      <c r="M26" t="s">
        <v>77</v>
      </c>
      <c r="N26" t="s">
        <v>78</v>
      </c>
      <c r="O26" t="s">
        <v>80</v>
      </c>
      <c r="P26" t="s">
        <v>85</v>
      </c>
      <c r="Q26" t="s">
        <v>84</v>
      </c>
      <c r="R26" t="s">
        <v>82</v>
      </c>
      <c r="S26" t="s">
        <v>87</v>
      </c>
      <c r="T26" s="12" t="s">
        <v>89</v>
      </c>
      <c r="U26" s="12" t="s">
        <v>88</v>
      </c>
      <c r="V26" t="s">
        <v>91</v>
      </c>
      <c r="W26" t="s">
        <v>90</v>
      </c>
      <c r="X26" t="s">
        <v>74</v>
      </c>
      <c r="Y26" s="12" t="s">
        <v>92</v>
      </c>
      <c r="Z26" s="12" t="s">
        <v>93</v>
      </c>
      <c r="AA26" s="12" t="s">
        <v>94</v>
      </c>
      <c r="AB26" s="12" t="s">
        <v>95</v>
      </c>
      <c r="AC26" s="12" t="s">
        <v>96</v>
      </c>
      <c r="AD26" s="12" t="s">
        <v>97</v>
      </c>
    </row>
    <row r="27" spans="1:40" ht="15" thickBot="1" x14ac:dyDescent="0.4">
      <c r="N27" t="s">
        <v>76</v>
      </c>
      <c r="O27" s="16">
        <v>0</v>
      </c>
      <c r="P27" t="s">
        <v>81</v>
      </c>
      <c r="Q27">
        <v>0.5</v>
      </c>
      <c r="R27" t="s">
        <v>107</v>
      </c>
      <c r="S27">
        <v>1</v>
      </c>
    </row>
    <row r="28" spans="1:40" x14ac:dyDescent="0.35">
      <c r="A28" t="str">
        <f>C3</f>
        <v>ElasPMT</v>
      </c>
      <c r="B28">
        <f>B3</f>
        <v>-1</v>
      </c>
      <c r="C28" t="s">
        <v>101</v>
      </c>
      <c r="D28" t="str">
        <f>A3</f>
        <v>e_{PMT,CT}</v>
      </c>
    </row>
    <row r="29" spans="1:40" x14ac:dyDescent="0.35">
      <c r="A29" t="str">
        <f t="shared" ref="A29:A31" si="46">C4</f>
        <v>ElasCTOccupancy</v>
      </c>
      <c r="B29">
        <f t="shared" ref="B29:B31" si="47">B4</f>
        <v>0</v>
      </c>
      <c r="C29" t="s">
        <v>101</v>
      </c>
      <c r="D29" t="str">
        <f t="shared" ref="D29:D31" si="48">A4</f>
        <v>elas_{C_T,o}</v>
      </c>
    </row>
    <row r="30" spans="1:40" x14ac:dyDescent="0.35">
      <c r="A30" t="str">
        <f t="shared" si="46"/>
        <v>ReductCTAutomation</v>
      </c>
      <c r="B30">
        <f t="shared" si="47"/>
        <v>0.5</v>
      </c>
      <c r="C30" t="s">
        <v>101</v>
      </c>
      <c r="D30" t="str">
        <f t="shared" si="48"/>
        <v>rho_A</v>
      </c>
    </row>
    <row r="31" spans="1:40" x14ac:dyDescent="0.35">
      <c r="A31" t="str">
        <f t="shared" si="46"/>
        <v>ReductPaceAutomation</v>
      </c>
      <c r="B31">
        <f t="shared" si="47"/>
        <v>1</v>
      </c>
      <c r="C31" t="s">
        <v>101</v>
      </c>
      <c r="D31" t="str">
        <f t="shared" si="48"/>
        <v>PaceReduct_A</v>
      </c>
    </row>
    <row r="33" spans="1:4" x14ac:dyDescent="0.35">
      <c r="A33" t="s">
        <v>74</v>
      </c>
      <c r="C33" t="s">
        <v>101</v>
      </c>
      <c r="D33" t="s">
        <v>112</v>
      </c>
    </row>
    <row r="34" spans="1:4" x14ac:dyDescent="0.35">
      <c r="A34" t="s">
        <v>75</v>
      </c>
      <c r="C34" t="s">
        <v>101</v>
      </c>
      <c r="D34" t="s">
        <v>98</v>
      </c>
    </row>
    <row r="35" spans="1:4" x14ac:dyDescent="0.35">
      <c r="A35" t="s">
        <v>66</v>
      </c>
      <c r="C35" t="s">
        <v>101</v>
      </c>
      <c r="D35" t="s">
        <v>98</v>
      </c>
    </row>
    <row r="36" spans="1:4" x14ac:dyDescent="0.35">
      <c r="C36" t="s">
        <v>101</v>
      </c>
    </row>
    <row r="37" spans="1:4" x14ac:dyDescent="0.35">
      <c r="A37" t="s">
        <v>65</v>
      </c>
      <c r="C37" t="s">
        <v>101</v>
      </c>
      <c r="D37" t="s">
        <v>114</v>
      </c>
    </row>
    <row r="38" spans="1:4" x14ac:dyDescent="0.35">
      <c r="A38" t="s">
        <v>69</v>
      </c>
      <c r="C38" t="s">
        <v>101</v>
      </c>
      <c r="D38" t="s">
        <v>113</v>
      </c>
    </row>
    <row r="39" spans="1:4" x14ac:dyDescent="0.35">
      <c r="A39" t="s">
        <v>99</v>
      </c>
      <c r="C39" t="s">
        <v>101</v>
      </c>
      <c r="D39" t="s">
        <v>115</v>
      </c>
    </row>
    <row r="40" spans="1:4" x14ac:dyDescent="0.35">
      <c r="A40" t="s">
        <v>67</v>
      </c>
      <c r="C40" t="s">
        <v>101</v>
      </c>
      <c r="D40" t="s">
        <v>116</v>
      </c>
    </row>
    <row r="41" spans="1:4" x14ac:dyDescent="0.35">
      <c r="A41" t="s">
        <v>68</v>
      </c>
      <c r="C41" t="s">
        <v>101</v>
      </c>
      <c r="D41" t="s">
        <v>73</v>
      </c>
    </row>
    <row r="42" spans="1:4" x14ac:dyDescent="0.35">
      <c r="A42" t="s">
        <v>70</v>
      </c>
      <c r="C42" t="s">
        <v>101</v>
      </c>
      <c r="D42" t="s">
        <v>51</v>
      </c>
    </row>
    <row r="43" spans="1:4" x14ac:dyDescent="0.35">
      <c r="A43" t="s">
        <v>71</v>
      </c>
      <c r="C43" t="s">
        <v>101</v>
      </c>
      <c r="D43" t="s">
        <v>52</v>
      </c>
    </row>
    <row r="44" spans="1:4" x14ac:dyDescent="0.35">
      <c r="A44" t="s">
        <v>72</v>
      </c>
      <c r="C44" t="s">
        <v>101</v>
      </c>
      <c r="D44" t="s">
        <v>52</v>
      </c>
    </row>
    <row r="45" spans="1:4" x14ac:dyDescent="0.35">
      <c r="A45" t="s">
        <v>77</v>
      </c>
      <c r="C45" t="s">
        <v>101</v>
      </c>
      <c r="D45" t="s">
        <v>50</v>
      </c>
    </row>
    <row r="46" spans="1:4" x14ac:dyDescent="0.35">
      <c r="A46" t="s">
        <v>78</v>
      </c>
      <c r="C46" t="s">
        <v>101</v>
      </c>
      <c r="D46" t="s">
        <v>50</v>
      </c>
    </row>
    <row r="47" spans="1:4" x14ac:dyDescent="0.35">
      <c r="A47" t="s">
        <v>80</v>
      </c>
      <c r="C47" t="s">
        <v>101</v>
      </c>
      <c r="D47" t="s">
        <v>108</v>
      </c>
    </row>
    <row r="48" spans="1:4" x14ac:dyDescent="0.35">
      <c r="A48" t="s">
        <v>85</v>
      </c>
      <c r="C48" t="s">
        <v>101</v>
      </c>
      <c r="D48" t="s">
        <v>49</v>
      </c>
    </row>
    <row r="49" spans="1:4" x14ac:dyDescent="0.35">
      <c r="A49" t="s">
        <v>84</v>
      </c>
      <c r="C49" t="s">
        <v>101</v>
      </c>
      <c r="D49" t="s">
        <v>49</v>
      </c>
    </row>
    <row r="50" spans="1:4" x14ac:dyDescent="0.35">
      <c r="A50" t="s">
        <v>82</v>
      </c>
      <c r="C50" t="s">
        <v>101</v>
      </c>
      <c r="D50" t="s">
        <v>83</v>
      </c>
    </row>
    <row r="51" spans="1:4" x14ac:dyDescent="0.35">
      <c r="A51" t="s">
        <v>87</v>
      </c>
      <c r="C51" t="s">
        <v>101</v>
      </c>
      <c r="D51" t="s">
        <v>83</v>
      </c>
    </row>
    <row r="52" spans="1:4" x14ac:dyDescent="0.35">
      <c r="A52" t="s">
        <v>89</v>
      </c>
      <c r="C52" t="s">
        <v>101</v>
      </c>
      <c r="D52" t="s">
        <v>73</v>
      </c>
    </row>
    <row r="53" spans="1:4" x14ac:dyDescent="0.35">
      <c r="A53" t="s">
        <v>88</v>
      </c>
      <c r="C53" t="s">
        <v>101</v>
      </c>
      <c r="D53" t="s">
        <v>73</v>
      </c>
    </row>
    <row r="54" spans="1:4" x14ac:dyDescent="0.35">
      <c r="A54" t="s">
        <v>117</v>
      </c>
      <c r="C54" t="s">
        <v>101</v>
      </c>
      <c r="D54" t="s">
        <v>73</v>
      </c>
    </row>
    <row r="55" spans="1:4" x14ac:dyDescent="0.35">
      <c r="A55" t="s">
        <v>90</v>
      </c>
      <c r="C55" t="s">
        <v>101</v>
      </c>
      <c r="D55" t="s">
        <v>73</v>
      </c>
    </row>
    <row r="56" spans="1:4" x14ac:dyDescent="0.35">
      <c r="A56" t="s">
        <v>74</v>
      </c>
      <c r="C56" t="s">
        <v>101</v>
      </c>
      <c r="D56" t="s">
        <v>110</v>
      </c>
    </row>
    <row r="57" spans="1:4" x14ac:dyDescent="0.35">
      <c r="A57" t="s">
        <v>92</v>
      </c>
      <c r="C57" t="s">
        <v>101</v>
      </c>
      <c r="D57" t="s">
        <v>109</v>
      </c>
    </row>
    <row r="58" spans="1:4" x14ac:dyDescent="0.35">
      <c r="A58" t="s">
        <v>93</v>
      </c>
      <c r="C58" t="s">
        <v>101</v>
      </c>
      <c r="D58" t="s">
        <v>109</v>
      </c>
    </row>
    <row r="59" spans="1:4" x14ac:dyDescent="0.35">
      <c r="A59" t="s">
        <v>94</v>
      </c>
      <c r="C59" t="s">
        <v>101</v>
      </c>
      <c r="D59" t="s">
        <v>111</v>
      </c>
    </row>
    <row r="60" spans="1:4" x14ac:dyDescent="0.35">
      <c r="A60" t="s">
        <v>95</v>
      </c>
      <c r="C60" t="s">
        <v>101</v>
      </c>
      <c r="D60" t="s">
        <v>111</v>
      </c>
    </row>
    <row r="61" spans="1:4" x14ac:dyDescent="0.35">
      <c r="A61" t="s">
        <v>96</v>
      </c>
      <c r="C61" t="s">
        <v>101</v>
      </c>
      <c r="D61" t="s">
        <v>109</v>
      </c>
    </row>
    <row r="62" spans="1:4" x14ac:dyDescent="0.35">
      <c r="A62" t="s">
        <v>97</v>
      </c>
      <c r="C62" t="s">
        <v>101</v>
      </c>
      <c r="D62" t="s">
        <v>109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0653-FC26-4B64-B080-A1510BE40364}">
  <dimension ref="A1:K14"/>
  <sheetViews>
    <sheetView workbookViewId="0">
      <selection activeCell="I1" sqref="I1"/>
    </sheetView>
  </sheetViews>
  <sheetFormatPr defaultColWidth="8.81640625" defaultRowHeight="14.5" x14ac:dyDescent="0.35"/>
  <cols>
    <col min="1" max="1" width="24.81640625" customWidth="1"/>
  </cols>
  <sheetData>
    <row r="1" spans="1:11" x14ac:dyDescent="0.35">
      <c r="G1" t="s">
        <v>36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5">
      <c r="G2" t="s">
        <v>28</v>
      </c>
      <c r="H2" t="s">
        <v>13</v>
      </c>
      <c r="I2">
        <v>42.391500000000001</v>
      </c>
      <c r="J2">
        <v>5.5238094680985199</v>
      </c>
      <c r="K2">
        <v>4.10557209065498</v>
      </c>
    </row>
    <row r="3" spans="1:11" x14ac:dyDescent="0.35">
      <c r="G3" t="s">
        <v>28</v>
      </c>
      <c r="H3" t="s">
        <v>14</v>
      </c>
      <c r="I3">
        <v>19.399999999999999</v>
      </c>
      <c r="J3">
        <v>6.15</v>
      </c>
      <c r="K3">
        <v>5.47</v>
      </c>
    </row>
    <row r="4" spans="1:11" ht="15" x14ac:dyDescent="0.35">
      <c r="A4" s="2" t="s">
        <v>8</v>
      </c>
      <c r="G4" t="s">
        <v>28</v>
      </c>
      <c r="H4" t="s">
        <v>15</v>
      </c>
      <c r="I4">
        <v>1.3399999999999901</v>
      </c>
      <c r="J4">
        <v>1.6981818181999999</v>
      </c>
      <c r="K4">
        <v>1.68945147679999</v>
      </c>
    </row>
    <row r="5" spans="1:11" ht="30.5" thickBot="1" x14ac:dyDescent="0.4">
      <c r="A5" s="3" t="s">
        <v>9</v>
      </c>
      <c r="B5" s="4" t="s">
        <v>10</v>
      </c>
      <c r="C5" s="4" t="s">
        <v>11</v>
      </c>
      <c r="D5" s="4" t="s">
        <v>12</v>
      </c>
      <c r="G5" t="s">
        <v>28</v>
      </c>
      <c r="H5" t="s">
        <v>16</v>
      </c>
      <c r="I5">
        <v>18.899999999999999</v>
      </c>
      <c r="J5">
        <v>43.490909090000002</v>
      </c>
      <c r="K5">
        <v>29.907173</v>
      </c>
    </row>
    <row r="6" spans="1:11" ht="15" x14ac:dyDescent="0.35">
      <c r="A6" s="5" t="s">
        <v>13</v>
      </c>
      <c r="B6" s="6">
        <v>59</v>
      </c>
      <c r="C6" s="6">
        <v>19.63</v>
      </c>
      <c r="D6" s="6">
        <v>14.59</v>
      </c>
      <c r="G6" t="s">
        <v>28</v>
      </c>
      <c r="H6" t="s">
        <v>17</v>
      </c>
      <c r="I6">
        <v>5.5</v>
      </c>
      <c r="J6">
        <v>0</v>
      </c>
      <c r="K6">
        <v>0</v>
      </c>
    </row>
    <row r="7" spans="1:11" ht="15" x14ac:dyDescent="0.35">
      <c r="A7" s="5" t="s">
        <v>14</v>
      </c>
      <c r="B7" s="6">
        <v>19.399999999999999</v>
      </c>
      <c r="C7" s="6">
        <v>6.15</v>
      </c>
      <c r="D7" s="6">
        <v>5.47</v>
      </c>
      <c r="G7" t="s">
        <v>28</v>
      </c>
      <c r="H7" t="s">
        <v>18</v>
      </c>
      <c r="I7">
        <v>0</v>
      </c>
      <c r="J7">
        <v>2.2727272730000001</v>
      </c>
      <c r="K7">
        <v>2.109704641</v>
      </c>
    </row>
    <row r="8" spans="1:11" ht="15" x14ac:dyDescent="0.35">
      <c r="A8" s="5" t="s">
        <v>15</v>
      </c>
      <c r="B8" s="6">
        <v>6.7</v>
      </c>
      <c r="C8" s="6">
        <v>8.4909999999999997</v>
      </c>
      <c r="D8" s="6">
        <v>8.4469999999999992</v>
      </c>
      <c r="G8" t="s">
        <v>28</v>
      </c>
      <c r="H8" t="s">
        <v>19</v>
      </c>
      <c r="I8">
        <v>30.55</v>
      </c>
      <c r="J8">
        <v>24.997466500000002</v>
      </c>
      <c r="K8">
        <v>24.997466500000002</v>
      </c>
    </row>
    <row r="9" spans="1:11" ht="15" x14ac:dyDescent="0.35">
      <c r="A9" s="5" t="s">
        <v>16</v>
      </c>
      <c r="B9" s="6">
        <v>18.899999999999999</v>
      </c>
      <c r="C9" s="6">
        <v>43.491</v>
      </c>
      <c r="D9" s="6">
        <v>29.907</v>
      </c>
      <c r="G9" t="s">
        <v>28</v>
      </c>
      <c r="H9" t="s">
        <v>20</v>
      </c>
      <c r="I9">
        <v>0</v>
      </c>
      <c r="J9">
        <v>7.2181818179999997</v>
      </c>
      <c r="K9">
        <v>5.1476793250000004</v>
      </c>
    </row>
    <row r="10" spans="1:11" ht="15" x14ac:dyDescent="0.35">
      <c r="A10" s="5" t="s">
        <v>17</v>
      </c>
      <c r="B10" s="6">
        <v>5.5</v>
      </c>
      <c r="C10" s="6">
        <v>0</v>
      </c>
      <c r="D10" s="6">
        <v>0</v>
      </c>
      <c r="G10" t="s">
        <v>28</v>
      </c>
      <c r="H10" t="s">
        <v>21</v>
      </c>
      <c r="I10">
        <v>118.08150000000001</v>
      </c>
      <c r="J10">
        <v>91.351275967298506</v>
      </c>
      <c r="K10">
        <v>73.427047033454997</v>
      </c>
    </row>
    <row r="11" spans="1:11" ht="15" x14ac:dyDescent="0.35">
      <c r="A11" s="5" t="s">
        <v>18</v>
      </c>
      <c r="B11" s="6">
        <v>0</v>
      </c>
      <c r="C11" s="6">
        <v>2.2730000000000001</v>
      </c>
      <c r="D11" s="6">
        <v>2.11</v>
      </c>
      <c r="G11" s="7" t="s">
        <v>28</v>
      </c>
      <c r="H11" s="7" t="s">
        <v>37</v>
      </c>
      <c r="I11" s="7">
        <v>118.08149999999999</v>
      </c>
      <c r="J11" s="7">
        <v>91.351275967298534</v>
      </c>
      <c r="K11" s="7">
        <v>73.427047033454969</v>
      </c>
    </row>
    <row r="12" spans="1:11" ht="15" x14ac:dyDescent="0.35">
      <c r="A12" s="5" t="s">
        <v>19</v>
      </c>
      <c r="B12" s="6">
        <v>61.1</v>
      </c>
      <c r="C12" s="6">
        <v>49.994999999999997</v>
      </c>
      <c r="D12" s="6">
        <v>49.994999999999997</v>
      </c>
      <c r="G12" s="7" t="s">
        <v>38</v>
      </c>
      <c r="H12" s="7" t="s">
        <v>32</v>
      </c>
      <c r="I12" s="7">
        <v>170.6</v>
      </c>
      <c r="J12" s="7">
        <v>137.24766027199999</v>
      </c>
      <c r="K12" s="7">
        <v>115.66674734999999</v>
      </c>
    </row>
    <row r="13" spans="1:11" ht="15" x14ac:dyDescent="0.35">
      <c r="A13" s="5" t="s">
        <v>20</v>
      </c>
      <c r="B13" s="6">
        <v>0</v>
      </c>
      <c r="C13" s="6">
        <v>7.218</v>
      </c>
      <c r="D13" s="6">
        <v>5.1479999999999997</v>
      </c>
      <c r="H13" t="s">
        <v>46</v>
      </c>
      <c r="I13">
        <v>45.14</v>
      </c>
      <c r="J13">
        <v>60.829999999199984</v>
      </c>
      <c r="K13">
        <v>44.324008442800022</v>
      </c>
    </row>
    <row r="14" spans="1:11" ht="15" x14ac:dyDescent="0.35">
      <c r="A14" s="5" t="s">
        <v>21</v>
      </c>
      <c r="B14" s="6">
        <v>170.6</v>
      </c>
      <c r="C14" s="6">
        <v>137.24799999999999</v>
      </c>
      <c r="D14" s="6">
        <v>115.667</v>
      </c>
      <c r="H14" t="s">
        <v>47</v>
      </c>
      <c r="I14">
        <v>87.531500000000008</v>
      </c>
      <c r="J14">
        <v>66.353809467298504</v>
      </c>
      <c r="K14">
        <v>48.429580533454995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88A6-E12C-4807-B155-2FC009DE95EA}">
  <dimension ref="A1:M28"/>
  <sheetViews>
    <sheetView zoomScale="173" zoomScaleNormal="173" workbookViewId="0">
      <selection activeCell="M8" sqref="M8"/>
    </sheetView>
  </sheetViews>
  <sheetFormatPr defaultColWidth="8.81640625" defaultRowHeight="14.5" x14ac:dyDescent="0.35"/>
  <cols>
    <col min="1" max="1" width="14.453125" customWidth="1"/>
    <col min="2" max="2" width="17.1796875" customWidth="1"/>
    <col min="6" max="6" width="14.6328125" customWidth="1"/>
    <col min="7" max="7" width="12" customWidth="1"/>
    <col min="8" max="8" width="12.6328125" customWidth="1"/>
    <col min="9" max="9" width="7.81640625" customWidth="1"/>
    <col min="10" max="10" width="15.453125" customWidth="1"/>
  </cols>
  <sheetData>
    <row r="1" spans="1:13" x14ac:dyDescent="0.35">
      <c r="A1" t="s">
        <v>9</v>
      </c>
      <c r="B1" t="s">
        <v>35</v>
      </c>
      <c r="C1" t="s">
        <v>31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12</v>
      </c>
      <c r="C2">
        <v>14.59</v>
      </c>
      <c r="J2" t="s">
        <v>13</v>
      </c>
      <c r="K2" s="9">
        <v>59</v>
      </c>
      <c r="L2" s="9">
        <v>19.63</v>
      </c>
      <c r="M2" s="9">
        <v>14.59</v>
      </c>
    </row>
    <row r="3" spans="1:13" x14ac:dyDescent="0.35">
      <c r="A3" t="s">
        <v>14</v>
      </c>
      <c r="B3" t="s">
        <v>12</v>
      </c>
      <c r="C3">
        <v>5.47</v>
      </c>
      <c r="J3" t="s">
        <v>14</v>
      </c>
      <c r="K3" s="9">
        <v>19.399999999999999</v>
      </c>
      <c r="L3" s="9">
        <v>6.15</v>
      </c>
      <c r="M3" s="9">
        <v>5.47</v>
      </c>
    </row>
    <row r="4" spans="1:13" x14ac:dyDescent="0.35">
      <c r="A4" t="s">
        <v>15</v>
      </c>
      <c r="B4" t="s">
        <v>12</v>
      </c>
      <c r="C4">
        <v>8.4472573840000003</v>
      </c>
      <c r="J4" t="s">
        <v>15</v>
      </c>
      <c r="K4" s="9">
        <v>6.7</v>
      </c>
      <c r="L4" s="9">
        <v>8.4909090910000007</v>
      </c>
      <c r="M4" s="9">
        <v>8.4472573840000003</v>
      </c>
    </row>
    <row r="5" spans="1:13" x14ac:dyDescent="0.35">
      <c r="A5" t="s">
        <v>16</v>
      </c>
      <c r="B5" t="s">
        <v>12</v>
      </c>
      <c r="C5">
        <v>29.907173</v>
      </c>
      <c r="J5" t="s">
        <v>16</v>
      </c>
      <c r="K5" s="9">
        <v>18.899999999999999</v>
      </c>
      <c r="L5" s="9">
        <v>43.490909090000002</v>
      </c>
      <c r="M5" s="9">
        <v>29.907173</v>
      </c>
    </row>
    <row r="6" spans="1:13" x14ac:dyDescent="0.35">
      <c r="A6" t="s">
        <v>17</v>
      </c>
      <c r="B6" t="s">
        <v>12</v>
      </c>
      <c r="C6">
        <v>0</v>
      </c>
      <c r="J6" t="s">
        <v>17</v>
      </c>
      <c r="K6" s="9">
        <v>5.5</v>
      </c>
      <c r="L6" s="9">
        <v>0</v>
      </c>
      <c r="M6" s="9">
        <v>0</v>
      </c>
    </row>
    <row r="7" spans="1:13" x14ac:dyDescent="0.35">
      <c r="A7" t="s">
        <v>18</v>
      </c>
      <c r="B7" t="s">
        <v>12</v>
      </c>
      <c r="C7">
        <v>2.109704641</v>
      </c>
      <c r="J7" t="s">
        <v>18</v>
      </c>
      <c r="K7" s="9">
        <v>0</v>
      </c>
      <c r="L7" s="9">
        <v>2.2727272730000001</v>
      </c>
      <c r="M7" s="9">
        <v>2.109704641</v>
      </c>
    </row>
    <row r="8" spans="1:13" x14ac:dyDescent="0.35">
      <c r="A8" t="s">
        <v>19</v>
      </c>
      <c r="B8" t="s">
        <v>12</v>
      </c>
      <c r="C8">
        <v>49.994933000000003</v>
      </c>
      <c r="J8" t="s">
        <v>19</v>
      </c>
      <c r="K8" s="9">
        <v>61.1</v>
      </c>
      <c r="L8" s="9">
        <v>49.994933000000003</v>
      </c>
      <c r="M8" s="9">
        <v>49.994933000000003</v>
      </c>
    </row>
    <row r="9" spans="1:13" x14ac:dyDescent="0.35">
      <c r="A9" t="s">
        <v>20</v>
      </c>
      <c r="B9" t="s">
        <v>12</v>
      </c>
      <c r="C9">
        <v>5.1476793250000004</v>
      </c>
      <c r="J9" t="s">
        <v>20</v>
      </c>
      <c r="K9" s="9">
        <v>0</v>
      </c>
      <c r="L9" s="9">
        <v>7.2181818179999997</v>
      </c>
      <c r="M9" s="9">
        <v>5.1476793250000004</v>
      </c>
    </row>
    <row r="10" spans="1:13" x14ac:dyDescent="0.35">
      <c r="A10" t="s">
        <v>13</v>
      </c>
      <c r="B10" t="s">
        <v>11</v>
      </c>
      <c r="C10">
        <v>19.63</v>
      </c>
      <c r="J10" t="s">
        <v>21</v>
      </c>
      <c r="K10" s="9">
        <v>170.6</v>
      </c>
      <c r="L10" s="9">
        <v>137.24766027199999</v>
      </c>
      <c r="M10" s="9">
        <v>115.66674734999999</v>
      </c>
    </row>
    <row r="11" spans="1:13" x14ac:dyDescent="0.35">
      <c r="A11" t="s">
        <v>14</v>
      </c>
      <c r="B11" t="s">
        <v>11</v>
      </c>
      <c r="C11">
        <v>6.15</v>
      </c>
      <c r="J11" t="s">
        <v>37</v>
      </c>
      <c r="K11" s="9">
        <f>SUM(K2:K9)</f>
        <v>170.6</v>
      </c>
      <c r="L11" s="9">
        <f>SUM(L2:L9)</f>
        <v>137.24766027200002</v>
      </c>
      <c r="M11" s="9">
        <f>SUM(M2:M9)</f>
        <v>115.66674734999999</v>
      </c>
    </row>
    <row r="12" spans="1:13" x14ac:dyDescent="0.35">
      <c r="A12" t="s">
        <v>15</v>
      </c>
      <c r="B12" t="s">
        <v>11</v>
      </c>
      <c r="C12">
        <v>8.4909090910000007</v>
      </c>
      <c r="K12" s="9"/>
      <c r="L12" s="9"/>
      <c r="M12" s="9"/>
    </row>
    <row r="13" spans="1:13" x14ac:dyDescent="0.35">
      <c r="A13" t="s">
        <v>16</v>
      </c>
      <c r="B13" t="s">
        <v>11</v>
      </c>
      <c r="C13">
        <v>43.490909090000002</v>
      </c>
      <c r="J13" t="s">
        <v>46</v>
      </c>
      <c r="K13" s="9">
        <f>K10-K2-K8</f>
        <v>50.499999999999993</v>
      </c>
      <c r="L13" s="9">
        <f>L10-L2-L8</f>
        <v>67.622727271999992</v>
      </c>
      <c r="M13" s="9">
        <f>M10-M2-M8</f>
        <v>51.081814349999988</v>
      </c>
    </row>
    <row r="14" spans="1:13" x14ac:dyDescent="0.35">
      <c r="A14" t="s">
        <v>17</v>
      </c>
      <c r="B14" t="s">
        <v>11</v>
      </c>
      <c r="C14">
        <v>0</v>
      </c>
      <c r="J14" t="s">
        <v>47</v>
      </c>
      <c r="K14" s="9">
        <f>K10-K8</f>
        <v>109.5</v>
      </c>
      <c r="L14" s="9">
        <f>L10-L8</f>
        <v>87.252727271999987</v>
      </c>
      <c r="M14" s="9">
        <f>M10-M8</f>
        <v>65.671814349999991</v>
      </c>
    </row>
    <row r="15" spans="1:13" x14ac:dyDescent="0.35">
      <c r="A15" t="s">
        <v>18</v>
      </c>
      <c r="B15" t="s">
        <v>11</v>
      </c>
      <c r="C15">
        <v>2.2727272730000001</v>
      </c>
      <c r="J15" t="s">
        <v>13</v>
      </c>
      <c r="K15" s="9">
        <f>K2</f>
        <v>59</v>
      </c>
      <c r="L15" s="9">
        <f t="shared" ref="L15:M15" si="0">L2</f>
        <v>19.63</v>
      </c>
      <c r="M15" s="9">
        <f t="shared" si="0"/>
        <v>14.59</v>
      </c>
    </row>
    <row r="16" spans="1:13" x14ac:dyDescent="0.35">
      <c r="A16" t="s">
        <v>19</v>
      </c>
      <c r="B16" t="s">
        <v>11</v>
      </c>
      <c r="C16">
        <v>49.994933000000003</v>
      </c>
      <c r="J16" t="s">
        <v>19</v>
      </c>
      <c r="K16" s="9">
        <f>K8</f>
        <v>61.1</v>
      </c>
      <c r="L16" s="9">
        <f t="shared" ref="L16:M16" si="1">L8</f>
        <v>49.994933000000003</v>
      </c>
      <c r="M16" s="9">
        <f t="shared" si="1"/>
        <v>49.994933000000003</v>
      </c>
    </row>
    <row r="17" spans="1:3" x14ac:dyDescent="0.35">
      <c r="A17" t="s">
        <v>20</v>
      </c>
      <c r="B17" t="s">
        <v>11</v>
      </c>
      <c r="C17">
        <v>7.2181818179999997</v>
      </c>
    </row>
    <row r="18" spans="1:3" x14ac:dyDescent="0.35">
      <c r="A18" t="s">
        <v>13</v>
      </c>
      <c r="B18" t="s">
        <v>10</v>
      </c>
      <c r="C18">
        <v>59</v>
      </c>
    </row>
    <row r="19" spans="1:3" x14ac:dyDescent="0.35">
      <c r="A19" t="s">
        <v>14</v>
      </c>
      <c r="B19" t="s">
        <v>10</v>
      </c>
      <c r="C19">
        <v>19.399999999999999</v>
      </c>
    </row>
    <row r="20" spans="1:3" x14ac:dyDescent="0.35">
      <c r="A20" t="s">
        <v>15</v>
      </c>
      <c r="B20" t="s">
        <v>10</v>
      </c>
      <c r="C20">
        <v>6.7</v>
      </c>
    </row>
    <row r="21" spans="1:3" x14ac:dyDescent="0.35">
      <c r="A21" t="s">
        <v>16</v>
      </c>
      <c r="B21" t="s">
        <v>10</v>
      </c>
      <c r="C21">
        <v>18.899999999999999</v>
      </c>
    </row>
    <row r="22" spans="1:3" x14ac:dyDescent="0.35">
      <c r="A22" t="s">
        <v>17</v>
      </c>
      <c r="B22" t="s">
        <v>10</v>
      </c>
      <c r="C22">
        <v>5.5</v>
      </c>
    </row>
    <row r="23" spans="1:3" x14ac:dyDescent="0.35">
      <c r="A23" t="s">
        <v>18</v>
      </c>
      <c r="B23" t="s">
        <v>10</v>
      </c>
      <c r="C23">
        <v>0</v>
      </c>
    </row>
    <row r="24" spans="1:3" x14ac:dyDescent="0.35">
      <c r="A24" t="s">
        <v>19</v>
      </c>
      <c r="B24" t="s">
        <v>10</v>
      </c>
      <c r="C24">
        <v>61.1</v>
      </c>
    </row>
    <row r="25" spans="1:3" x14ac:dyDescent="0.35">
      <c r="A25" t="s">
        <v>20</v>
      </c>
      <c r="B25" t="s">
        <v>10</v>
      </c>
      <c r="C25">
        <v>0</v>
      </c>
    </row>
    <row r="26" spans="1:3" x14ac:dyDescent="0.35">
      <c r="A26" t="s">
        <v>21</v>
      </c>
      <c r="B26" t="s">
        <v>10</v>
      </c>
      <c r="C26">
        <v>170.6</v>
      </c>
    </row>
    <row r="27" spans="1:3" x14ac:dyDescent="0.35">
      <c r="A27" t="s">
        <v>21</v>
      </c>
      <c r="B27" t="s">
        <v>11</v>
      </c>
      <c r="C27">
        <v>137.24766027199999</v>
      </c>
    </row>
    <row r="28" spans="1:3" x14ac:dyDescent="0.35">
      <c r="A28" t="s">
        <v>21</v>
      </c>
      <c r="B28" t="s">
        <v>12</v>
      </c>
      <c r="C28">
        <v>115.66674734999999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79D6-4669-44FE-912B-C5BA8F7E04FF}">
  <dimension ref="A1:M190"/>
  <sheetViews>
    <sheetView workbookViewId="0">
      <selection activeCell="I16" sqref="I16"/>
    </sheetView>
  </sheetViews>
  <sheetFormatPr defaultColWidth="8.81640625" defaultRowHeight="14.5" x14ac:dyDescent="0.35"/>
  <cols>
    <col min="1" max="1" width="16.36328125" customWidth="1"/>
    <col min="2" max="2" width="15.6328125" customWidth="1"/>
    <col min="4" max="4" width="16.36328125" customWidth="1"/>
    <col min="5" max="5" width="12.453125" customWidth="1"/>
    <col min="6" max="6" width="15.36328125" customWidth="1"/>
    <col min="7" max="7" width="12.81640625" customWidth="1"/>
    <col min="11" max="12" width="11.81640625" customWidth="1"/>
    <col min="13" max="13" width="11.1796875" customWidth="1"/>
  </cols>
  <sheetData>
    <row r="1" spans="1:13" x14ac:dyDescent="0.35">
      <c r="A1" t="s">
        <v>36</v>
      </c>
      <c r="B1" t="s">
        <v>35</v>
      </c>
      <c r="C1" t="s">
        <v>34</v>
      </c>
      <c r="D1" t="s">
        <v>9</v>
      </c>
      <c r="E1" t="s">
        <v>33</v>
      </c>
      <c r="F1" t="s">
        <v>32</v>
      </c>
      <c r="G1" t="s">
        <v>31</v>
      </c>
      <c r="I1" t="s">
        <v>36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30</v>
      </c>
      <c r="B2" t="s">
        <v>10</v>
      </c>
      <c r="C2" t="s">
        <v>24</v>
      </c>
      <c r="D2" t="s">
        <v>15</v>
      </c>
      <c r="E2">
        <v>1.5709261430246101E-2</v>
      </c>
      <c r="F2">
        <v>170.6</v>
      </c>
      <c r="G2">
        <v>2.68</v>
      </c>
      <c r="I2" t="s">
        <v>28</v>
      </c>
      <c r="J2" t="s">
        <v>13</v>
      </c>
      <c r="K2" s="9">
        <v>42.391500000000001</v>
      </c>
      <c r="L2" s="9">
        <v>5.5238094680985199</v>
      </c>
      <c r="M2" s="9">
        <v>4.10557209065498</v>
      </c>
    </row>
    <row r="3" spans="1:13" x14ac:dyDescent="0.35">
      <c r="A3" t="s">
        <v>30</v>
      </c>
      <c r="B3" t="s">
        <v>10</v>
      </c>
      <c r="C3" t="s">
        <v>24</v>
      </c>
      <c r="D3" t="s">
        <v>13</v>
      </c>
      <c r="E3">
        <v>0.24848475967174599</v>
      </c>
      <c r="F3">
        <v>170.6</v>
      </c>
      <c r="G3">
        <v>42.391500000000001</v>
      </c>
      <c r="I3" t="s">
        <v>28</v>
      </c>
      <c r="J3" t="s">
        <v>14</v>
      </c>
      <c r="K3" s="9">
        <v>19.399999999999999</v>
      </c>
      <c r="L3" s="9">
        <v>6.15</v>
      </c>
      <c r="M3" s="9">
        <v>5.47</v>
      </c>
    </row>
    <row r="4" spans="1:13" x14ac:dyDescent="0.35">
      <c r="A4" t="s">
        <v>30</v>
      </c>
      <c r="B4" t="s">
        <v>10</v>
      </c>
      <c r="C4" t="s">
        <v>24</v>
      </c>
      <c r="D4" t="s">
        <v>14</v>
      </c>
      <c r="E4">
        <v>0.113716295427901</v>
      </c>
      <c r="F4">
        <v>170.6</v>
      </c>
      <c r="G4">
        <v>19.399999999999999</v>
      </c>
      <c r="I4" t="s">
        <v>28</v>
      </c>
      <c r="J4" t="s">
        <v>15</v>
      </c>
      <c r="K4" s="9">
        <v>1.3399999999999901</v>
      </c>
      <c r="L4" s="9">
        <v>1.6981818181999999</v>
      </c>
      <c r="M4" s="9">
        <v>1.68945147679999</v>
      </c>
    </row>
    <row r="5" spans="1:13" x14ac:dyDescent="0.35">
      <c r="A5" t="s">
        <v>30</v>
      </c>
      <c r="B5" t="s">
        <v>10</v>
      </c>
      <c r="C5" t="s">
        <v>24</v>
      </c>
      <c r="D5" t="s">
        <v>18</v>
      </c>
      <c r="E5">
        <v>0</v>
      </c>
      <c r="F5">
        <v>170.6</v>
      </c>
      <c r="G5">
        <v>0</v>
      </c>
      <c r="I5" t="s">
        <v>28</v>
      </c>
      <c r="J5" t="s">
        <v>16</v>
      </c>
      <c r="K5" s="9">
        <v>18.899999999999999</v>
      </c>
      <c r="L5" s="9">
        <v>43.490909090000002</v>
      </c>
      <c r="M5" s="9">
        <v>29.907173</v>
      </c>
    </row>
    <row r="6" spans="1:13" x14ac:dyDescent="0.35">
      <c r="A6" t="s">
        <v>30</v>
      </c>
      <c r="B6" t="s">
        <v>10</v>
      </c>
      <c r="C6" t="s">
        <v>24</v>
      </c>
      <c r="D6" t="s">
        <v>20</v>
      </c>
      <c r="E6">
        <v>0</v>
      </c>
      <c r="F6">
        <v>170.6</v>
      </c>
      <c r="G6">
        <v>0</v>
      </c>
      <c r="I6" t="s">
        <v>28</v>
      </c>
      <c r="J6" t="s">
        <v>17</v>
      </c>
      <c r="K6" s="9">
        <v>5.5</v>
      </c>
      <c r="L6" s="9">
        <v>0</v>
      </c>
      <c r="M6" s="9">
        <v>0</v>
      </c>
    </row>
    <row r="7" spans="1:13" x14ac:dyDescent="0.35">
      <c r="A7" t="s">
        <v>30</v>
      </c>
      <c r="B7" t="s">
        <v>10</v>
      </c>
      <c r="C7" t="s">
        <v>24</v>
      </c>
      <c r="D7" t="s">
        <v>19</v>
      </c>
      <c r="E7">
        <v>0.358147713950762</v>
      </c>
      <c r="F7">
        <v>170.6</v>
      </c>
      <c r="G7">
        <v>61.1</v>
      </c>
      <c r="I7" t="s">
        <v>28</v>
      </c>
      <c r="J7" t="s">
        <v>18</v>
      </c>
      <c r="K7" s="9">
        <v>0</v>
      </c>
      <c r="L7" s="9">
        <v>2.2727272730000001</v>
      </c>
      <c r="M7" s="9">
        <v>2.109704641</v>
      </c>
    </row>
    <row r="8" spans="1:13" x14ac:dyDescent="0.35">
      <c r="A8" t="s">
        <v>30</v>
      </c>
      <c r="B8" t="s">
        <v>10</v>
      </c>
      <c r="C8" t="s">
        <v>24</v>
      </c>
      <c r="D8" t="s">
        <v>17</v>
      </c>
      <c r="E8">
        <v>3.2239155920281301E-2</v>
      </c>
      <c r="F8">
        <v>170.6</v>
      </c>
      <c r="G8">
        <v>5.5</v>
      </c>
      <c r="I8" t="s">
        <v>28</v>
      </c>
      <c r="J8" t="s">
        <v>19</v>
      </c>
      <c r="K8" s="9">
        <v>30.55</v>
      </c>
      <c r="L8" s="9">
        <v>24.997466500000002</v>
      </c>
      <c r="M8" s="9">
        <v>24.997466500000002</v>
      </c>
    </row>
    <row r="9" spans="1:13" x14ac:dyDescent="0.35">
      <c r="A9" t="s">
        <v>30</v>
      </c>
      <c r="B9" t="s">
        <v>10</v>
      </c>
      <c r="C9" t="s">
        <v>24</v>
      </c>
      <c r="D9" t="s">
        <v>21</v>
      </c>
      <c r="E9">
        <v>0.87908264947244996</v>
      </c>
      <c r="F9">
        <v>170.6</v>
      </c>
      <c r="G9">
        <v>149.97149999999999</v>
      </c>
      <c r="I9" t="s">
        <v>28</v>
      </c>
      <c r="J9" t="s">
        <v>20</v>
      </c>
      <c r="K9" s="9">
        <v>0</v>
      </c>
      <c r="L9" s="9">
        <v>7.2181818179999997</v>
      </c>
      <c r="M9" s="9">
        <v>5.1476793250000004</v>
      </c>
    </row>
    <row r="10" spans="1:13" x14ac:dyDescent="0.35">
      <c r="A10" t="s">
        <v>30</v>
      </c>
      <c r="B10" t="s">
        <v>10</v>
      </c>
      <c r="C10" t="s">
        <v>24</v>
      </c>
      <c r="D10" t="s">
        <v>16</v>
      </c>
      <c r="E10">
        <v>0.11078546307151201</v>
      </c>
      <c r="F10">
        <v>170.6</v>
      </c>
      <c r="G10">
        <v>18.899999999999999</v>
      </c>
      <c r="I10" t="s">
        <v>28</v>
      </c>
      <c r="J10" t="s">
        <v>21</v>
      </c>
      <c r="K10" s="9">
        <v>118.08150000000001</v>
      </c>
      <c r="L10" s="9">
        <v>91.351275967298506</v>
      </c>
      <c r="M10" s="9">
        <v>73.427047033454997</v>
      </c>
    </row>
    <row r="11" spans="1:13" x14ac:dyDescent="0.35">
      <c r="A11" t="s">
        <v>30</v>
      </c>
      <c r="B11" t="s">
        <v>11</v>
      </c>
      <c r="C11" t="s">
        <v>22</v>
      </c>
      <c r="D11" t="s">
        <v>15</v>
      </c>
      <c r="E11">
        <v>2.4746240698522801E-2</v>
      </c>
      <c r="F11">
        <v>137.24766027199999</v>
      </c>
      <c r="G11">
        <v>3.3963636363999998</v>
      </c>
      <c r="I11" s="7" t="s">
        <v>28</v>
      </c>
      <c r="J11" s="7" t="s">
        <v>37</v>
      </c>
      <c r="K11" s="10">
        <f>SUM(K2:K9)</f>
        <v>118.08149999999999</v>
      </c>
      <c r="L11" s="10">
        <f>SUM(L2:L9)</f>
        <v>91.351275967298534</v>
      </c>
      <c r="M11" s="10">
        <f>SUM(M2:M9)</f>
        <v>73.427047033454969</v>
      </c>
    </row>
    <row r="12" spans="1:13" x14ac:dyDescent="0.35">
      <c r="A12" t="s">
        <v>30</v>
      </c>
      <c r="B12" t="s">
        <v>11</v>
      </c>
      <c r="C12" t="s">
        <v>22</v>
      </c>
      <c r="D12" t="s">
        <v>13</v>
      </c>
      <c r="E12">
        <v>4.0247021021351699E-2</v>
      </c>
      <c r="F12">
        <v>137.24766027199999</v>
      </c>
      <c r="G12">
        <v>5.5238094680985199</v>
      </c>
      <c r="I12" s="7" t="s">
        <v>38</v>
      </c>
      <c r="J12" s="7" t="s">
        <v>32</v>
      </c>
      <c r="K12" s="10">
        <v>170.6</v>
      </c>
      <c r="L12" s="10">
        <v>137.24766027199999</v>
      </c>
      <c r="M12" s="10">
        <v>115.66674734999999</v>
      </c>
    </row>
    <row r="13" spans="1:13" x14ac:dyDescent="0.35">
      <c r="A13" t="s">
        <v>30</v>
      </c>
      <c r="B13" t="s">
        <v>11</v>
      </c>
      <c r="C13" t="s">
        <v>22</v>
      </c>
      <c r="D13" t="s">
        <v>14</v>
      </c>
      <c r="E13">
        <v>4.4809507045962101E-2</v>
      </c>
      <c r="F13">
        <v>137.24766027199999</v>
      </c>
      <c r="G13">
        <v>6.15</v>
      </c>
      <c r="I13" s="7" t="s">
        <v>28</v>
      </c>
      <c r="J13" t="s">
        <v>46</v>
      </c>
      <c r="K13" s="9">
        <f>K10-K2-K8</f>
        <v>45.14</v>
      </c>
      <c r="L13" s="9">
        <f>L10-L2-L8</f>
        <v>60.829999999199984</v>
      </c>
      <c r="M13" s="9">
        <f>M10-M2-M8</f>
        <v>44.324008442800022</v>
      </c>
    </row>
    <row r="14" spans="1:13" x14ac:dyDescent="0.35">
      <c r="A14" t="s">
        <v>30</v>
      </c>
      <c r="B14" t="s">
        <v>11</v>
      </c>
      <c r="C14" t="s">
        <v>22</v>
      </c>
      <c r="D14" t="s">
        <v>18</v>
      </c>
      <c r="E14">
        <v>1.6559315244397299E-2</v>
      </c>
      <c r="F14">
        <v>137.24766027199999</v>
      </c>
      <c r="G14">
        <v>2.2727272730000001</v>
      </c>
      <c r="I14" s="7" t="s">
        <v>28</v>
      </c>
      <c r="J14" t="s">
        <v>47</v>
      </c>
      <c r="K14" s="9">
        <f>K10-K8</f>
        <v>87.531500000000008</v>
      </c>
      <c r="L14" s="9">
        <f>L10-L8</f>
        <v>66.353809467298504</v>
      </c>
      <c r="M14" s="9">
        <f>M10-M8</f>
        <v>48.429580533454995</v>
      </c>
    </row>
    <row r="15" spans="1:13" x14ac:dyDescent="0.35">
      <c r="A15" t="s">
        <v>30</v>
      </c>
      <c r="B15" t="s">
        <v>11</v>
      </c>
      <c r="C15" t="s">
        <v>22</v>
      </c>
      <c r="D15" t="s">
        <v>20</v>
      </c>
      <c r="E15">
        <v>5.2592385208570097E-2</v>
      </c>
      <c r="F15">
        <v>137.24766027199999</v>
      </c>
      <c r="G15">
        <v>7.2181818179999997</v>
      </c>
    </row>
    <row r="16" spans="1:13" x14ac:dyDescent="0.35">
      <c r="A16" t="s">
        <v>30</v>
      </c>
      <c r="B16" t="s">
        <v>11</v>
      </c>
      <c r="C16" t="s">
        <v>22</v>
      </c>
      <c r="D16" t="s">
        <v>19</v>
      </c>
      <c r="E16">
        <v>0.36426801667087799</v>
      </c>
      <c r="F16">
        <v>137.24766027199999</v>
      </c>
      <c r="G16">
        <v>49.994933000000003</v>
      </c>
      <c r="I16" s="13" t="s">
        <v>122</v>
      </c>
    </row>
    <row r="17" spans="1:7" x14ac:dyDescent="0.35">
      <c r="A17" t="s">
        <v>30</v>
      </c>
      <c r="B17" t="s">
        <v>11</v>
      </c>
      <c r="C17" t="s">
        <v>22</v>
      </c>
      <c r="D17" t="s">
        <v>17</v>
      </c>
      <c r="E17">
        <v>0</v>
      </c>
      <c r="F17">
        <v>137.24766027199999</v>
      </c>
      <c r="G17">
        <v>0</v>
      </c>
    </row>
    <row r="18" spans="1:7" x14ac:dyDescent="0.35">
      <c r="A18" t="s">
        <v>30</v>
      </c>
      <c r="B18" t="s">
        <v>11</v>
      </c>
      <c r="C18" t="s">
        <v>22</v>
      </c>
      <c r="D18" t="s">
        <v>21</v>
      </c>
      <c r="E18">
        <v>0.86010154236182101</v>
      </c>
      <c r="F18">
        <v>137.24766027199999</v>
      </c>
      <c r="G18">
        <v>118.04692428549799</v>
      </c>
    </row>
    <row r="19" spans="1:7" x14ac:dyDescent="0.35">
      <c r="A19" t="s">
        <v>30</v>
      </c>
      <c r="B19" t="s">
        <v>11</v>
      </c>
      <c r="C19" t="s">
        <v>22</v>
      </c>
      <c r="D19" t="s">
        <v>16</v>
      </c>
      <c r="E19">
        <v>0.31687905647213799</v>
      </c>
      <c r="F19">
        <v>137.24766027199999</v>
      </c>
      <c r="G19">
        <v>43.490909090000002</v>
      </c>
    </row>
    <row r="20" spans="1:7" x14ac:dyDescent="0.35">
      <c r="A20" t="s">
        <v>30</v>
      </c>
      <c r="B20" t="s">
        <v>12</v>
      </c>
      <c r="C20" t="s">
        <v>22</v>
      </c>
      <c r="D20" t="s">
        <v>15</v>
      </c>
      <c r="E20">
        <v>2.92123970891622E-2</v>
      </c>
      <c r="F20">
        <v>115.66674734999999</v>
      </c>
      <c r="G20">
        <v>3.3789029535999999</v>
      </c>
    </row>
    <row r="21" spans="1:7" x14ac:dyDescent="0.35">
      <c r="A21" t="s">
        <v>30</v>
      </c>
      <c r="B21" t="s">
        <v>12</v>
      </c>
      <c r="C21" t="s">
        <v>22</v>
      </c>
      <c r="D21" t="s">
        <v>13</v>
      </c>
      <c r="E21">
        <v>3.5494834813948703E-2</v>
      </c>
      <c r="F21">
        <v>115.66674734999999</v>
      </c>
      <c r="G21">
        <v>4.10557209065498</v>
      </c>
    </row>
    <row r="22" spans="1:7" x14ac:dyDescent="0.35">
      <c r="A22" t="s">
        <v>30</v>
      </c>
      <c r="B22" t="s">
        <v>12</v>
      </c>
      <c r="C22" t="s">
        <v>22</v>
      </c>
      <c r="D22" t="s">
        <v>14</v>
      </c>
      <c r="E22">
        <v>4.729103329454E-2</v>
      </c>
      <c r="F22">
        <v>115.66674734999999</v>
      </c>
      <c r="G22">
        <v>5.47</v>
      </c>
    </row>
    <row r="23" spans="1:7" x14ac:dyDescent="0.35">
      <c r="A23" t="s">
        <v>30</v>
      </c>
      <c r="B23" t="s">
        <v>12</v>
      </c>
      <c r="C23" t="s">
        <v>22</v>
      </c>
      <c r="D23" t="s">
        <v>18</v>
      </c>
      <c r="E23">
        <v>1.8239508668953599E-2</v>
      </c>
      <c r="F23">
        <v>115.66674734999999</v>
      </c>
      <c r="G23">
        <v>2.109704641</v>
      </c>
    </row>
    <row r="24" spans="1:7" x14ac:dyDescent="0.35">
      <c r="A24" t="s">
        <v>30</v>
      </c>
      <c r="B24" t="s">
        <v>12</v>
      </c>
      <c r="C24" t="s">
        <v>22</v>
      </c>
      <c r="D24" t="s">
        <v>20</v>
      </c>
      <c r="E24">
        <v>4.4504401160546603E-2</v>
      </c>
      <c r="F24">
        <v>115.66674734999999</v>
      </c>
      <c r="G24">
        <v>5.1476793250000004</v>
      </c>
    </row>
    <row r="25" spans="1:7" x14ac:dyDescent="0.35">
      <c r="A25" t="s">
        <v>30</v>
      </c>
      <c r="B25" t="s">
        <v>12</v>
      </c>
      <c r="C25" t="s">
        <v>22</v>
      </c>
      <c r="D25" t="s">
        <v>19</v>
      </c>
      <c r="E25">
        <v>0.43223254864009097</v>
      </c>
      <c r="F25">
        <v>115.66674734999999</v>
      </c>
      <c r="G25">
        <v>49.994933000000003</v>
      </c>
    </row>
    <row r="26" spans="1:7" x14ac:dyDescent="0.35">
      <c r="A26" t="s">
        <v>30</v>
      </c>
      <c r="B26" t="s">
        <v>12</v>
      </c>
      <c r="C26" t="s">
        <v>22</v>
      </c>
      <c r="D26" t="s">
        <v>17</v>
      </c>
      <c r="E26">
        <v>0</v>
      </c>
      <c r="F26">
        <v>115.66674734999999</v>
      </c>
      <c r="G26">
        <v>0</v>
      </c>
    </row>
    <row r="27" spans="1:7" x14ac:dyDescent="0.35">
      <c r="A27" t="s">
        <v>30</v>
      </c>
      <c r="B27" t="s">
        <v>12</v>
      </c>
      <c r="C27" t="s">
        <v>22</v>
      </c>
      <c r="D27" t="s">
        <v>21</v>
      </c>
      <c r="E27">
        <v>0.86553799863772996</v>
      </c>
      <c r="F27">
        <v>115.66674734999999</v>
      </c>
      <c r="G27">
        <v>100.113965010255</v>
      </c>
    </row>
    <row r="28" spans="1:7" x14ac:dyDescent="0.35">
      <c r="A28" t="s">
        <v>30</v>
      </c>
      <c r="B28" t="s">
        <v>12</v>
      </c>
      <c r="C28" t="s">
        <v>22</v>
      </c>
      <c r="D28" t="s">
        <v>16</v>
      </c>
      <c r="E28">
        <v>0.25856327497048698</v>
      </c>
      <c r="F28">
        <v>115.66674734999999</v>
      </c>
      <c r="G28">
        <v>29.907173</v>
      </c>
    </row>
    <row r="29" spans="1:7" x14ac:dyDescent="0.35">
      <c r="A29" t="s">
        <v>29</v>
      </c>
      <c r="B29" t="s">
        <v>10</v>
      </c>
      <c r="C29" t="s">
        <v>24</v>
      </c>
      <c r="D29" t="s">
        <v>15</v>
      </c>
      <c r="E29">
        <v>1.5709261430246101E-2</v>
      </c>
      <c r="F29">
        <v>170.6</v>
      </c>
      <c r="G29">
        <v>2.68</v>
      </c>
    </row>
    <row r="30" spans="1:7" x14ac:dyDescent="0.35">
      <c r="A30" t="s">
        <v>29</v>
      </c>
      <c r="B30" t="s">
        <v>10</v>
      </c>
      <c r="C30" t="s">
        <v>24</v>
      </c>
      <c r="D30" t="s">
        <v>13</v>
      </c>
      <c r="E30">
        <v>0.24848475967174599</v>
      </c>
      <c r="F30">
        <v>170.6</v>
      </c>
      <c r="G30">
        <v>42.391500000000001</v>
      </c>
    </row>
    <row r="31" spans="1:7" x14ac:dyDescent="0.35">
      <c r="A31" t="s">
        <v>29</v>
      </c>
      <c r="B31" t="s">
        <v>10</v>
      </c>
      <c r="C31" t="s">
        <v>24</v>
      </c>
      <c r="D31" t="s">
        <v>14</v>
      </c>
      <c r="E31">
        <v>0.113716295427901</v>
      </c>
      <c r="F31">
        <v>170.6</v>
      </c>
      <c r="G31">
        <v>19.399999999999999</v>
      </c>
    </row>
    <row r="32" spans="1:7" x14ac:dyDescent="0.35">
      <c r="A32" t="s">
        <v>29</v>
      </c>
      <c r="B32" t="s">
        <v>10</v>
      </c>
      <c r="C32" t="s">
        <v>24</v>
      </c>
      <c r="D32" t="s">
        <v>18</v>
      </c>
      <c r="E32">
        <v>0</v>
      </c>
      <c r="F32">
        <v>170.6</v>
      </c>
      <c r="G32">
        <v>0</v>
      </c>
    </row>
    <row r="33" spans="1:7" x14ac:dyDescent="0.35">
      <c r="A33" t="s">
        <v>29</v>
      </c>
      <c r="B33" t="s">
        <v>10</v>
      </c>
      <c r="C33" t="s">
        <v>24</v>
      </c>
      <c r="D33" t="s">
        <v>20</v>
      </c>
      <c r="E33">
        <v>0</v>
      </c>
      <c r="F33">
        <v>170.6</v>
      </c>
      <c r="G33">
        <v>0</v>
      </c>
    </row>
    <row r="34" spans="1:7" x14ac:dyDescent="0.35">
      <c r="A34" t="s">
        <v>29</v>
      </c>
      <c r="B34" t="s">
        <v>10</v>
      </c>
      <c r="C34" t="s">
        <v>24</v>
      </c>
      <c r="D34" t="s">
        <v>19</v>
      </c>
      <c r="E34">
        <v>0.34024032825322298</v>
      </c>
      <c r="F34">
        <v>170.6</v>
      </c>
      <c r="G34">
        <v>58.045000000000002</v>
      </c>
    </row>
    <row r="35" spans="1:7" x14ac:dyDescent="0.35">
      <c r="A35" t="s">
        <v>29</v>
      </c>
      <c r="B35" t="s">
        <v>10</v>
      </c>
      <c r="C35" t="s">
        <v>24</v>
      </c>
      <c r="D35" t="s">
        <v>17</v>
      </c>
      <c r="E35">
        <v>3.2239155920281301E-2</v>
      </c>
      <c r="F35">
        <v>170.6</v>
      </c>
      <c r="G35">
        <v>5.5</v>
      </c>
    </row>
    <row r="36" spans="1:7" x14ac:dyDescent="0.35">
      <c r="A36" t="s">
        <v>29</v>
      </c>
      <c r="B36" t="s">
        <v>10</v>
      </c>
      <c r="C36" t="s">
        <v>24</v>
      </c>
      <c r="D36" t="s">
        <v>21</v>
      </c>
      <c r="E36">
        <v>0.86117526377491205</v>
      </c>
      <c r="F36">
        <v>170.6</v>
      </c>
      <c r="G36">
        <v>146.91649999999899</v>
      </c>
    </row>
    <row r="37" spans="1:7" x14ac:dyDescent="0.35">
      <c r="A37" t="s">
        <v>29</v>
      </c>
      <c r="B37" t="s">
        <v>10</v>
      </c>
      <c r="C37" t="s">
        <v>24</v>
      </c>
      <c r="D37" t="s">
        <v>16</v>
      </c>
      <c r="E37">
        <v>0.11078546307151201</v>
      </c>
      <c r="F37">
        <v>170.6</v>
      </c>
      <c r="G37">
        <v>18.899999999999999</v>
      </c>
    </row>
    <row r="38" spans="1:7" x14ac:dyDescent="0.35">
      <c r="A38" t="s">
        <v>29</v>
      </c>
      <c r="B38" t="s">
        <v>11</v>
      </c>
      <c r="C38" t="s">
        <v>22</v>
      </c>
      <c r="D38" t="s">
        <v>15</v>
      </c>
      <c r="E38">
        <v>2.4746240698522801E-2</v>
      </c>
      <c r="F38">
        <v>137.24766027199999</v>
      </c>
      <c r="G38">
        <v>3.3963636363999998</v>
      </c>
    </row>
    <row r="39" spans="1:7" x14ac:dyDescent="0.35">
      <c r="A39" t="s">
        <v>29</v>
      </c>
      <c r="B39" t="s">
        <v>11</v>
      </c>
      <c r="C39" t="s">
        <v>22</v>
      </c>
      <c r="D39" t="s">
        <v>13</v>
      </c>
      <c r="E39">
        <v>4.0247021021351699E-2</v>
      </c>
      <c r="F39">
        <v>137.24766027199999</v>
      </c>
      <c r="G39">
        <v>5.5238094680985199</v>
      </c>
    </row>
    <row r="40" spans="1:7" x14ac:dyDescent="0.35">
      <c r="A40" t="s">
        <v>29</v>
      </c>
      <c r="B40" t="s">
        <v>11</v>
      </c>
      <c r="C40" t="s">
        <v>22</v>
      </c>
      <c r="D40" t="s">
        <v>14</v>
      </c>
      <c r="E40">
        <v>4.4809507045962101E-2</v>
      </c>
      <c r="F40">
        <v>137.24766027199999</v>
      </c>
      <c r="G40">
        <v>6.15</v>
      </c>
    </row>
    <row r="41" spans="1:7" x14ac:dyDescent="0.35">
      <c r="A41" t="s">
        <v>29</v>
      </c>
      <c r="B41" t="s">
        <v>11</v>
      </c>
      <c r="C41" t="s">
        <v>22</v>
      </c>
      <c r="D41" t="s">
        <v>18</v>
      </c>
      <c r="E41">
        <v>1.6559315244397299E-2</v>
      </c>
      <c r="F41">
        <v>137.24766027199999</v>
      </c>
      <c r="G41">
        <v>2.2727272730000001</v>
      </c>
    </row>
    <row r="42" spans="1:7" x14ac:dyDescent="0.35">
      <c r="A42" t="s">
        <v>29</v>
      </c>
      <c r="B42" t="s">
        <v>11</v>
      </c>
      <c r="C42" t="s">
        <v>22</v>
      </c>
      <c r="D42" t="s">
        <v>20</v>
      </c>
      <c r="E42">
        <v>5.2592385208570097E-2</v>
      </c>
      <c r="F42">
        <v>137.24766027199999</v>
      </c>
      <c r="G42">
        <v>7.2181818179999997</v>
      </c>
    </row>
    <row r="43" spans="1:7" x14ac:dyDescent="0.35">
      <c r="A43" t="s">
        <v>29</v>
      </c>
      <c r="B43" t="s">
        <v>11</v>
      </c>
      <c r="C43" t="s">
        <v>22</v>
      </c>
      <c r="D43" t="s">
        <v>19</v>
      </c>
      <c r="E43">
        <v>0.34605461583733399</v>
      </c>
      <c r="F43">
        <v>137.24766027199999</v>
      </c>
      <c r="G43">
        <v>47.495186349999997</v>
      </c>
    </row>
    <row r="44" spans="1:7" x14ac:dyDescent="0.35">
      <c r="A44" t="s">
        <v>29</v>
      </c>
      <c r="B44" t="s">
        <v>11</v>
      </c>
      <c r="C44" t="s">
        <v>22</v>
      </c>
      <c r="D44" t="s">
        <v>17</v>
      </c>
      <c r="E44">
        <v>0</v>
      </c>
      <c r="F44">
        <v>137.24766027199999</v>
      </c>
      <c r="G44">
        <v>0</v>
      </c>
    </row>
    <row r="45" spans="1:7" x14ac:dyDescent="0.35">
      <c r="A45" t="s">
        <v>29</v>
      </c>
      <c r="B45" t="s">
        <v>11</v>
      </c>
      <c r="C45" t="s">
        <v>22</v>
      </c>
      <c r="D45" t="s">
        <v>21</v>
      </c>
      <c r="E45">
        <v>0.84188814152827696</v>
      </c>
      <c r="F45">
        <v>137.24766027199999</v>
      </c>
      <c r="G45">
        <v>115.547177635498</v>
      </c>
    </row>
    <row r="46" spans="1:7" x14ac:dyDescent="0.35">
      <c r="A46" t="s">
        <v>29</v>
      </c>
      <c r="B46" t="s">
        <v>11</v>
      </c>
      <c r="C46" t="s">
        <v>22</v>
      </c>
      <c r="D46" t="s">
        <v>16</v>
      </c>
      <c r="E46">
        <v>0.31687905647213799</v>
      </c>
      <c r="F46">
        <v>137.24766027199999</v>
      </c>
      <c r="G46">
        <v>43.490909090000002</v>
      </c>
    </row>
    <row r="47" spans="1:7" x14ac:dyDescent="0.35">
      <c r="A47" t="s">
        <v>29</v>
      </c>
      <c r="B47" t="s">
        <v>12</v>
      </c>
      <c r="C47" t="s">
        <v>22</v>
      </c>
      <c r="D47" t="s">
        <v>15</v>
      </c>
      <c r="E47">
        <v>2.92123970891622E-2</v>
      </c>
      <c r="F47">
        <v>115.66674734999999</v>
      </c>
      <c r="G47">
        <v>3.3789029535999999</v>
      </c>
    </row>
    <row r="48" spans="1:7" x14ac:dyDescent="0.35">
      <c r="A48" t="s">
        <v>29</v>
      </c>
      <c r="B48" t="s">
        <v>12</v>
      </c>
      <c r="C48" t="s">
        <v>22</v>
      </c>
      <c r="D48" t="s">
        <v>13</v>
      </c>
      <c r="E48">
        <v>3.5494834813948703E-2</v>
      </c>
      <c r="F48">
        <v>115.66674734999999</v>
      </c>
      <c r="G48">
        <v>4.10557209065498</v>
      </c>
    </row>
    <row r="49" spans="1:7" x14ac:dyDescent="0.35">
      <c r="A49" t="s">
        <v>29</v>
      </c>
      <c r="B49" t="s">
        <v>12</v>
      </c>
      <c r="C49" t="s">
        <v>22</v>
      </c>
      <c r="D49" t="s">
        <v>14</v>
      </c>
      <c r="E49">
        <v>4.729103329454E-2</v>
      </c>
      <c r="F49">
        <v>115.66674734999999</v>
      </c>
      <c r="G49">
        <v>5.47</v>
      </c>
    </row>
    <row r="50" spans="1:7" x14ac:dyDescent="0.35">
      <c r="A50" t="s">
        <v>29</v>
      </c>
      <c r="B50" t="s">
        <v>12</v>
      </c>
      <c r="C50" t="s">
        <v>22</v>
      </c>
      <c r="D50" t="s">
        <v>18</v>
      </c>
      <c r="E50">
        <v>1.8239508668953599E-2</v>
      </c>
      <c r="F50">
        <v>115.66674734999999</v>
      </c>
      <c r="G50">
        <v>2.109704641</v>
      </c>
    </row>
    <row r="51" spans="1:7" x14ac:dyDescent="0.35">
      <c r="A51" t="s">
        <v>29</v>
      </c>
      <c r="B51" t="s">
        <v>12</v>
      </c>
      <c r="C51" t="s">
        <v>22</v>
      </c>
      <c r="D51" t="s">
        <v>20</v>
      </c>
      <c r="E51">
        <v>4.4504401160546603E-2</v>
      </c>
      <c r="F51">
        <v>115.66674734999999</v>
      </c>
      <c r="G51">
        <v>5.1476793250000004</v>
      </c>
    </row>
    <row r="52" spans="1:7" x14ac:dyDescent="0.35">
      <c r="A52" t="s">
        <v>29</v>
      </c>
      <c r="B52" t="s">
        <v>12</v>
      </c>
      <c r="C52" t="s">
        <v>22</v>
      </c>
      <c r="D52" t="s">
        <v>19</v>
      </c>
      <c r="E52">
        <v>0.41062092120808602</v>
      </c>
      <c r="F52">
        <v>115.66674734999999</v>
      </c>
      <c r="G52">
        <v>47.495186349999997</v>
      </c>
    </row>
    <row r="53" spans="1:7" x14ac:dyDescent="0.35">
      <c r="A53" t="s">
        <v>29</v>
      </c>
      <c r="B53" t="s">
        <v>12</v>
      </c>
      <c r="C53" t="s">
        <v>22</v>
      </c>
      <c r="D53" t="s">
        <v>17</v>
      </c>
      <c r="E53">
        <v>0</v>
      </c>
      <c r="F53">
        <v>115.66674734999999</v>
      </c>
      <c r="G53">
        <v>0</v>
      </c>
    </row>
    <row r="54" spans="1:7" x14ac:dyDescent="0.35">
      <c r="A54" t="s">
        <v>29</v>
      </c>
      <c r="B54" t="s">
        <v>12</v>
      </c>
      <c r="C54" t="s">
        <v>22</v>
      </c>
      <c r="D54" t="s">
        <v>21</v>
      </c>
      <c r="E54">
        <v>0.843926371205725</v>
      </c>
      <c r="F54">
        <v>115.66674734999999</v>
      </c>
      <c r="G54">
        <v>97.614218360254995</v>
      </c>
    </row>
    <row r="55" spans="1:7" x14ac:dyDescent="0.35">
      <c r="A55" t="s">
        <v>29</v>
      </c>
      <c r="B55" t="s">
        <v>12</v>
      </c>
      <c r="C55" t="s">
        <v>22</v>
      </c>
      <c r="D55" t="s">
        <v>16</v>
      </c>
      <c r="E55">
        <v>0.25856327497048698</v>
      </c>
      <c r="F55">
        <v>115.66674734999999</v>
      </c>
      <c r="G55">
        <v>29.907173</v>
      </c>
    </row>
    <row r="56" spans="1:7" x14ac:dyDescent="0.35">
      <c r="A56" t="s">
        <v>28</v>
      </c>
      <c r="B56" t="s">
        <v>10</v>
      </c>
      <c r="C56" t="s">
        <v>24</v>
      </c>
      <c r="D56" t="s">
        <v>15</v>
      </c>
      <c r="E56">
        <v>7.8546307151230906E-3</v>
      </c>
      <c r="F56">
        <v>170.6</v>
      </c>
      <c r="G56">
        <v>1.3399999999999901</v>
      </c>
    </row>
    <row r="57" spans="1:7" x14ac:dyDescent="0.35">
      <c r="A57" t="s">
        <v>28</v>
      </c>
      <c r="B57" t="s">
        <v>10</v>
      </c>
      <c r="C57" t="s">
        <v>24</v>
      </c>
      <c r="D57" t="s">
        <v>13</v>
      </c>
      <c r="E57">
        <v>0.24848475967174599</v>
      </c>
      <c r="F57">
        <v>170.6</v>
      </c>
      <c r="G57">
        <v>42.391500000000001</v>
      </c>
    </row>
    <row r="58" spans="1:7" x14ac:dyDescent="0.35">
      <c r="A58" t="s">
        <v>28</v>
      </c>
      <c r="B58" t="s">
        <v>10</v>
      </c>
      <c r="C58" t="s">
        <v>24</v>
      </c>
      <c r="D58" t="s">
        <v>14</v>
      </c>
      <c r="E58">
        <v>0.113716295427901</v>
      </c>
      <c r="F58">
        <v>170.6</v>
      </c>
      <c r="G58">
        <v>19.399999999999999</v>
      </c>
    </row>
    <row r="59" spans="1:7" x14ac:dyDescent="0.35">
      <c r="A59" t="s">
        <v>28</v>
      </c>
      <c r="B59" t="s">
        <v>10</v>
      </c>
      <c r="C59" t="s">
        <v>24</v>
      </c>
      <c r="D59" t="s">
        <v>18</v>
      </c>
      <c r="E59">
        <v>0</v>
      </c>
      <c r="F59">
        <v>170.6</v>
      </c>
      <c r="G59">
        <v>0</v>
      </c>
    </row>
    <row r="60" spans="1:7" x14ac:dyDescent="0.35">
      <c r="A60" t="s">
        <v>28</v>
      </c>
      <c r="B60" t="s">
        <v>10</v>
      </c>
      <c r="C60" t="s">
        <v>24</v>
      </c>
      <c r="D60" t="s">
        <v>20</v>
      </c>
      <c r="E60">
        <v>0</v>
      </c>
      <c r="F60">
        <v>170.6</v>
      </c>
      <c r="G60">
        <v>0</v>
      </c>
    </row>
    <row r="61" spans="1:7" x14ac:dyDescent="0.35">
      <c r="A61" t="s">
        <v>28</v>
      </c>
      <c r="B61" t="s">
        <v>10</v>
      </c>
      <c r="C61" t="s">
        <v>24</v>
      </c>
      <c r="D61" t="s">
        <v>19</v>
      </c>
      <c r="E61">
        <v>0.179073856975381</v>
      </c>
      <c r="F61">
        <v>170.6</v>
      </c>
      <c r="G61">
        <v>30.55</v>
      </c>
    </row>
    <row r="62" spans="1:7" x14ac:dyDescent="0.35">
      <c r="A62" t="s">
        <v>28</v>
      </c>
      <c r="B62" t="s">
        <v>10</v>
      </c>
      <c r="C62" t="s">
        <v>24</v>
      </c>
      <c r="D62" t="s">
        <v>17</v>
      </c>
      <c r="E62">
        <v>3.2239155920281301E-2</v>
      </c>
      <c r="F62">
        <v>170.6</v>
      </c>
      <c r="G62">
        <v>5.5</v>
      </c>
    </row>
    <row r="63" spans="1:7" x14ac:dyDescent="0.35">
      <c r="A63" t="s">
        <v>28</v>
      </c>
      <c r="B63" t="s">
        <v>10</v>
      </c>
      <c r="C63" t="s">
        <v>24</v>
      </c>
      <c r="D63" t="s">
        <v>21</v>
      </c>
      <c r="E63">
        <v>0.692154161781946</v>
      </c>
      <c r="F63">
        <v>170.6</v>
      </c>
      <c r="G63">
        <v>118.08150000000001</v>
      </c>
    </row>
    <row r="64" spans="1:7" x14ac:dyDescent="0.35">
      <c r="A64" t="s">
        <v>28</v>
      </c>
      <c r="B64" t="s">
        <v>10</v>
      </c>
      <c r="C64" t="s">
        <v>24</v>
      </c>
      <c r="D64" t="s">
        <v>16</v>
      </c>
      <c r="E64">
        <v>0.11078546307151201</v>
      </c>
      <c r="F64">
        <v>170.6</v>
      </c>
      <c r="G64">
        <v>18.899999999999999</v>
      </c>
    </row>
    <row r="65" spans="1:7" x14ac:dyDescent="0.35">
      <c r="A65" t="s">
        <v>28</v>
      </c>
      <c r="B65" t="s">
        <v>11</v>
      </c>
      <c r="C65" t="s">
        <v>22</v>
      </c>
      <c r="D65" t="s">
        <v>15</v>
      </c>
      <c r="E65">
        <v>1.2373120349261401E-2</v>
      </c>
      <c r="F65">
        <v>137.24766027199999</v>
      </c>
      <c r="G65">
        <v>1.6981818181999999</v>
      </c>
    </row>
    <row r="66" spans="1:7" x14ac:dyDescent="0.35">
      <c r="A66" t="s">
        <v>28</v>
      </c>
      <c r="B66" t="s">
        <v>11</v>
      </c>
      <c r="C66" t="s">
        <v>22</v>
      </c>
      <c r="D66" t="s">
        <v>13</v>
      </c>
      <c r="E66">
        <v>4.0247021021351699E-2</v>
      </c>
      <c r="F66">
        <v>137.24766027199999</v>
      </c>
      <c r="G66">
        <v>5.5238094680985199</v>
      </c>
    </row>
    <row r="67" spans="1:7" x14ac:dyDescent="0.35">
      <c r="A67" t="s">
        <v>28</v>
      </c>
      <c r="B67" t="s">
        <v>11</v>
      </c>
      <c r="C67" t="s">
        <v>22</v>
      </c>
      <c r="D67" t="s">
        <v>14</v>
      </c>
      <c r="E67">
        <v>4.4809507045962101E-2</v>
      </c>
      <c r="F67">
        <v>137.24766027199999</v>
      </c>
      <c r="G67">
        <v>6.15</v>
      </c>
    </row>
    <row r="68" spans="1:7" x14ac:dyDescent="0.35">
      <c r="A68" t="s">
        <v>28</v>
      </c>
      <c r="B68" t="s">
        <v>11</v>
      </c>
      <c r="C68" t="s">
        <v>22</v>
      </c>
      <c r="D68" t="s">
        <v>18</v>
      </c>
      <c r="E68">
        <v>1.6559315244397299E-2</v>
      </c>
      <c r="F68">
        <v>137.24766027199999</v>
      </c>
      <c r="G68">
        <v>2.2727272730000001</v>
      </c>
    </row>
    <row r="69" spans="1:7" x14ac:dyDescent="0.35">
      <c r="A69" t="s">
        <v>28</v>
      </c>
      <c r="B69" t="s">
        <v>11</v>
      </c>
      <c r="C69" t="s">
        <v>22</v>
      </c>
      <c r="D69" t="s">
        <v>20</v>
      </c>
      <c r="E69">
        <v>5.2592385208570097E-2</v>
      </c>
      <c r="F69">
        <v>137.24766027199999</v>
      </c>
      <c r="G69">
        <v>7.2181818179999997</v>
      </c>
    </row>
    <row r="70" spans="1:7" x14ac:dyDescent="0.35">
      <c r="A70" t="s">
        <v>28</v>
      </c>
      <c r="B70" t="s">
        <v>11</v>
      </c>
      <c r="C70" t="s">
        <v>22</v>
      </c>
      <c r="D70" t="s">
        <v>19</v>
      </c>
      <c r="E70">
        <v>0.182134008335439</v>
      </c>
      <c r="F70">
        <v>137.24766027199999</v>
      </c>
      <c r="G70">
        <v>24.997466500000002</v>
      </c>
    </row>
    <row r="71" spans="1:7" x14ac:dyDescent="0.35">
      <c r="A71" t="s">
        <v>28</v>
      </c>
      <c r="B71" t="s">
        <v>11</v>
      </c>
      <c r="C71" t="s">
        <v>22</v>
      </c>
      <c r="D71" t="s">
        <v>17</v>
      </c>
      <c r="E71">
        <v>0</v>
      </c>
      <c r="F71">
        <v>137.24766027199999</v>
      </c>
      <c r="G71">
        <v>0</v>
      </c>
    </row>
    <row r="72" spans="1:7" x14ac:dyDescent="0.35">
      <c r="A72" t="s">
        <v>28</v>
      </c>
      <c r="B72" t="s">
        <v>11</v>
      </c>
      <c r="C72" t="s">
        <v>22</v>
      </c>
      <c r="D72" t="s">
        <v>21</v>
      </c>
      <c r="E72">
        <v>0.66559441367712002</v>
      </c>
      <c r="F72">
        <v>137.24766027199999</v>
      </c>
      <c r="G72">
        <v>91.351275967298506</v>
      </c>
    </row>
    <row r="73" spans="1:7" x14ac:dyDescent="0.35">
      <c r="A73" t="s">
        <v>28</v>
      </c>
      <c r="B73" t="s">
        <v>11</v>
      </c>
      <c r="C73" t="s">
        <v>22</v>
      </c>
      <c r="D73" t="s">
        <v>16</v>
      </c>
      <c r="E73">
        <v>0.31687905647213799</v>
      </c>
      <c r="F73">
        <v>137.24766027199999</v>
      </c>
      <c r="G73">
        <v>43.490909090000002</v>
      </c>
    </row>
    <row r="74" spans="1:7" x14ac:dyDescent="0.35">
      <c r="A74" t="s">
        <v>28</v>
      </c>
      <c r="B74" t="s">
        <v>12</v>
      </c>
      <c r="C74" t="s">
        <v>22</v>
      </c>
      <c r="D74" t="s">
        <v>15</v>
      </c>
      <c r="E74">
        <v>1.4606198544580999E-2</v>
      </c>
      <c r="F74">
        <v>115.66674734999999</v>
      </c>
      <c r="G74">
        <v>1.68945147679999</v>
      </c>
    </row>
    <row r="75" spans="1:7" x14ac:dyDescent="0.35">
      <c r="A75" t="s">
        <v>28</v>
      </c>
      <c r="B75" t="s">
        <v>12</v>
      </c>
      <c r="C75" t="s">
        <v>22</v>
      </c>
      <c r="D75" t="s">
        <v>13</v>
      </c>
      <c r="E75">
        <v>3.5494834813948703E-2</v>
      </c>
      <c r="F75">
        <v>115.66674734999999</v>
      </c>
      <c r="G75">
        <v>4.10557209065498</v>
      </c>
    </row>
    <row r="76" spans="1:7" x14ac:dyDescent="0.35">
      <c r="A76" t="s">
        <v>28</v>
      </c>
      <c r="B76" t="s">
        <v>12</v>
      </c>
      <c r="C76" t="s">
        <v>22</v>
      </c>
      <c r="D76" t="s">
        <v>14</v>
      </c>
      <c r="E76">
        <v>4.729103329454E-2</v>
      </c>
      <c r="F76">
        <v>115.66674734999999</v>
      </c>
      <c r="G76">
        <v>5.47</v>
      </c>
    </row>
    <row r="77" spans="1:7" x14ac:dyDescent="0.35">
      <c r="A77" t="s">
        <v>28</v>
      </c>
      <c r="B77" t="s">
        <v>12</v>
      </c>
      <c r="C77" t="s">
        <v>22</v>
      </c>
      <c r="D77" t="s">
        <v>18</v>
      </c>
      <c r="E77">
        <v>1.8239508668953599E-2</v>
      </c>
      <c r="F77">
        <v>115.66674734999999</v>
      </c>
      <c r="G77">
        <v>2.109704641</v>
      </c>
    </row>
    <row r="78" spans="1:7" x14ac:dyDescent="0.35">
      <c r="A78" t="s">
        <v>28</v>
      </c>
      <c r="B78" t="s">
        <v>12</v>
      </c>
      <c r="C78" t="s">
        <v>22</v>
      </c>
      <c r="D78" t="s">
        <v>20</v>
      </c>
      <c r="E78">
        <v>4.4504401160546603E-2</v>
      </c>
      <c r="F78">
        <v>115.66674734999999</v>
      </c>
      <c r="G78">
        <v>5.1476793250000004</v>
      </c>
    </row>
    <row r="79" spans="1:7" x14ac:dyDescent="0.35">
      <c r="A79" t="s">
        <v>28</v>
      </c>
      <c r="B79" t="s">
        <v>12</v>
      </c>
      <c r="C79" t="s">
        <v>22</v>
      </c>
      <c r="D79" t="s">
        <v>19</v>
      </c>
      <c r="E79">
        <v>0.21611627432004499</v>
      </c>
      <c r="F79">
        <v>115.66674734999999</v>
      </c>
      <c r="G79">
        <v>24.997466500000002</v>
      </c>
    </row>
    <row r="80" spans="1:7" x14ac:dyDescent="0.35">
      <c r="A80" t="s">
        <v>28</v>
      </c>
      <c r="B80" t="s">
        <v>12</v>
      </c>
      <c r="C80" t="s">
        <v>22</v>
      </c>
      <c r="D80" t="s">
        <v>17</v>
      </c>
      <c r="E80">
        <v>0</v>
      </c>
      <c r="F80">
        <v>115.66674734999999</v>
      </c>
      <c r="G80">
        <v>0</v>
      </c>
    </row>
    <row r="81" spans="1:7" x14ac:dyDescent="0.35">
      <c r="A81" t="s">
        <v>28</v>
      </c>
      <c r="B81" t="s">
        <v>12</v>
      </c>
      <c r="C81" t="s">
        <v>22</v>
      </c>
      <c r="D81" t="s">
        <v>21</v>
      </c>
      <c r="E81">
        <v>0.63481552577310296</v>
      </c>
      <c r="F81">
        <v>115.66674734999999</v>
      </c>
      <c r="G81">
        <v>73.427047033454997</v>
      </c>
    </row>
    <row r="82" spans="1:7" x14ac:dyDescent="0.35">
      <c r="A82" t="s">
        <v>28</v>
      </c>
      <c r="B82" t="s">
        <v>12</v>
      </c>
      <c r="C82" t="s">
        <v>22</v>
      </c>
      <c r="D82" t="s">
        <v>16</v>
      </c>
      <c r="E82">
        <v>0.25856327497048698</v>
      </c>
      <c r="F82">
        <v>115.66674734999999</v>
      </c>
      <c r="G82">
        <v>29.907173</v>
      </c>
    </row>
    <row r="83" spans="1:7" x14ac:dyDescent="0.35">
      <c r="A83" t="s">
        <v>27</v>
      </c>
      <c r="B83" t="s">
        <v>10</v>
      </c>
      <c r="C83" t="s">
        <v>24</v>
      </c>
      <c r="D83" t="s">
        <v>15</v>
      </c>
      <c r="E83">
        <v>7.8546307151230906E-3</v>
      </c>
      <c r="F83">
        <v>170.6</v>
      </c>
      <c r="G83">
        <v>1.3399999999999901</v>
      </c>
    </row>
    <row r="84" spans="1:7" x14ac:dyDescent="0.35">
      <c r="A84" t="s">
        <v>27</v>
      </c>
      <c r="B84" t="s">
        <v>10</v>
      </c>
      <c r="C84" t="s">
        <v>24</v>
      </c>
      <c r="D84" t="s">
        <v>13</v>
      </c>
      <c r="E84">
        <v>0.24848475967174599</v>
      </c>
      <c r="F84">
        <v>170.6</v>
      </c>
      <c r="G84">
        <v>42.391500000000001</v>
      </c>
    </row>
    <row r="85" spans="1:7" x14ac:dyDescent="0.35">
      <c r="A85" t="s">
        <v>27</v>
      </c>
      <c r="B85" t="s">
        <v>10</v>
      </c>
      <c r="C85" t="s">
        <v>24</v>
      </c>
      <c r="D85" t="s">
        <v>14</v>
      </c>
      <c r="E85">
        <v>0.113716295427901</v>
      </c>
      <c r="F85">
        <v>170.6</v>
      </c>
      <c r="G85">
        <v>19.399999999999999</v>
      </c>
    </row>
    <row r="86" spans="1:7" x14ac:dyDescent="0.35">
      <c r="A86" t="s">
        <v>27</v>
      </c>
      <c r="B86" t="s">
        <v>10</v>
      </c>
      <c r="C86" t="s">
        <v>24</v>
      </c>
      <c r="D86" t="s">
        <v>18</v>
      </c>
      <c r="E86">
        <v>0</v>
      </c>
      <c r="F86">
        <v>170.6</v>
      </c>
      <c r="G86">
        <v>0</v>
      </c>
    </row>
    <row r="87" spans="1:7" x14ac:dyDescent="0.35">
      <c r="A87" t="s">
        <v>27</v>
      </c>
      <c r="B87" t="s">
        <v>10</v>
      </c>
      <c r="C87" t="s">
        <v>24</v>
      </c>
      <c r="D87" t="s">
        <v>20</v>
      </c>
      <c r="E87">
        <v>0</v>
      </c>
      <c r="F87">
        <v>170.6</v>
      </c>
      <c r="G87">
        <v>0</v>
      </c>
    </row>
    <row r="88" spans="1:7" x14ac:dyDescent="0.35">
      <c r="A88" t="s">
        <v>27</v>
      </c>
      <c r="B88" t="s">
        <v>10</v>
      </c>
      <c r="C88" t="s">
        <v>24</v>
      </c>
      <c r="D88" t="s">
        <v>19</v>
      </c>
      <c r="E88">
        <v>7.1629542790152295E-2</v>
      </c>
      <c r="F88">
        <v>170.6</v>
      </c>
      <c r="G88">
        <v>12.219999999999899</v>
      </c>
    </row>
    <row r="89" spans="1:7" x14ac:dyDescent="0.35">
      <c r="A89" t="s">
        <v>27</v>
      </c>
      <c r="B89" t="s">
        <v>10</v>
      </c>
      <c r="C89" t="s">
        <v>24</v>
      </c>
      <c r="D89" t="s">
        <v>17</v>
      </c>
      <c r="E89">
        <v>3.2239155920281301E-2</v>
      </c>
      <c r="F89">
        <v>170.6</v>
      </c>
      <c r="G89">
        <v>5.5</v>
      </c>
    </row>
    <row r="90" spans="1:7" x14ac:dyDescent="0.35">
      <c r="A90" t="s">
        <v>27</v>
      </c>
      <c r="B90" t="s">
        <v>10</v>
      </c>
      <c r="C90" t="s">
        <v>24</v>
      </c>
      <c r="D90" t="s">
        <v>21</v>
      </c>
      <c r="E90">
        <v>0.58470984759671696</v>
      </c>
      <c r="F90">
        <v>170.6</v>
      </c>
      <c r="G90">
        <v>99.751499999999893</v>
      </c>
    </row>
    <row r="91" spans="1:7" x14ac:dyDescent="0.35">
      <c r="A91" t="s">
        <v>27</v>
      </c>
      <c r="B91" t="s">
        <v>10</v>
      </c>
      <c r="C91" t="s">
        <v>24</v>
      </c>
      <c r="D91" t="s">
        <v>16</v>
      </c>
      <c r="E91">
        <v>0.11078546307151201</v>
      </c>
      <c r="F91">
        <v>170.6</v>
      </c>
      <c r="G91">
        <v>18.899999999999999</v>
      </c>
    </row>
    <row r="92" spans="1:7" x14ac:dyDescent="0.35">
      <c r="A92" t="s">
        <v>27</v>
      </c>
      <c r="B92" t="s">
        <v>11</v>
      </c>
      <c r="C92" t="s">
        <v>22</v>
      </c>
      <c r="D92" t="s">
        <v>15</v>
      </c>
      <c r="E92">
        <v>1.2373120349261401E-2</v>
      </c>
      <c r="F92">
        <v>137.24766027199999</v>
      </c>
      <c r="G92">
        <v>1.6981818181999999</v>
      </c>
    </row>
    <row r="93" spans="1:7" x14ac:dyDescent="0.35">
      <c r="A93" t="s">
        <v>27</v>
      </c>
      <c r="B93" t="s">
        <v>11</v>
      </c>
      <c r="C93" t="s">
        <v>22</v>
      </c>
      <c r="D93" t="s">
        <v>13</v>
      </c>
      <c r="E93">
        <v>4.0247021021351699E-2</v>
      </c>
      <c r="F93">
        <v>137.24766027199999</v>
      </c>
      <c r="G93">
        <v>5.5238094680985199</v>
      </c>
    </row>
    <row r="94" spans="1:7" x14ac:dyDescent="0.35">
      <c r="A94" t="s">
        <v>27</v>
      </c>
      <c r="B94" t="s">
        <v>11</v>
      </c>
      <c r="C94" t="s">
        <v>22</v>
      </c>
      <c r="D94" t="s">
        <v>14</v>
      </c>
      <c r="E94">
        <v>4.4809507045962101E-2</v>
      </c>
      <c r="F94">
        <v>137.24766027199999</v>
      </c>
      <c r="G94">
        <v>6.15</v>
      </c>
    </row>
    <row r="95" spans="1:7" x14ac:dyDescent="0.35">
      <c r="A95" t="s">
        <v>27</v>
      </c>
      <c r="B95" t="s">
        <v>11</v>
      </c>
      <c r="C95" t="s">
        <v>22</v>
      </c>
      <c r="D95" t="s">
        <v>18</v>
      </c>
      <c r="E95">
        <v>1.6559315244397299E-2</v>
      </c>
      <c r="F95">
        <v>137.24766027199999</v>
      </c>
      <c r="G95">
        <v>2.2727272730000001</v>
      </c>
    </row>
    <row r="96" spans="1:7" x14ac:dyDescent="0.35">
      <c r="A96" t="s">
        <v>27</v>
      </c>
      <c r="B96" t="s">
        <v>11</v>
      </c>
      <c r="C96" t="s">
        <v>22</v>
      </c>
      <c r="D96" t="s">
        <v>20</v>
      </c>
      <c r="E96">
        <v>5.2592385208570097E-2</v>
      </c>
      <c r="F96">
        <v>137.24766027199999</v>
      </c>
      <c r="G96">
        <v>7.2181818179999997</v>
      </c>
    </row>
    <row r="97" spans="1:7" x14ac:dyDescent="0.35">
      <c r="A97" t="s">
        <v>27</v>
      </c>
      <c r="B97" t="s">
        <v>11</v>
      </c>
      <c r="C97" t="s">
        <v>22</v>
      </c>
      <c r="D97" t="s">
        <v>19</v>
      </c>
      <c r="E97">
        <v>7.2853603334175704E-2</v>
      </c>
      <c r="F97">
        <v>137.24766027199999</v>
      </c>
      <c r="G97">
        <v>9.9989865999999896</v>
      </c>
    </row>
    <row r="98" spans="1:7" x14ac:dyDescent="0.35">
      <c r="A98" t="s">
        <v>27</v>
      </c>
      <c r="B98" t="s">
        <v>11</v>
      </c>
      <c r="C98" t="s">
        <v>22</v>
      </c>
      <c r="D98" t="s">
        <v>17</v>
      </c>
      <c r="E98">
        <v>0</v>
      </c>
      <c r="F98">
        <v>137.24766027199999</v>
      </c>
      <c r="G98">
        <v>0</v>
      </c>
    </row>
    <row r="99" spans="1:7" x14ac:dyDescent="0.35">
      <c r="A99" t="s">
        <v>27</v>
      </c>
      <c r="B99" t="s">
        <v>11</v>
      </c>
      <c r="C99" t="s">
        <v>22</v>
      </c>
      <c r="D99" t="s">
        <v>21</v>
      </c>
      <c r="E99">
        <v>0.55631400867585701</v>
      </c>
      <c r="F99">
        <v>137.24766027199999</v>
      </c>
      <c r="G99">
        <v>76.352796067298499</v>
      </c>
    </row>
    <row r="100" spans="1:7" x14ac:dyDescent="0.35">
      <c r="A100" t="s">
        <v>27</v>
      </c>
      <c r="B100" t="s">
        <v>11</v>
      </c>
      <c r="C100" t="s">
        <v>22</v>
      </c>
      <c r="D100" t="s">
        <v>16</v>
      </c>
      <c r="E100">
        <v>0.31687905647213799</v>
      </c>
      <c r="F100">
        <v>137.24766027199999</v>
      </c>
      <c r="G100">
        <v>43.490909090000002</v>
      </c>
    </row>
    <row r="101" spans="1:7" x14ac:dyDescent="0.35">
      <c r="A101" t="s">
        <v>27</v>
      </c>
      <c r="B101" t="s">
        <v>12</v>
      </c>
      <c r="C101" t="s">
        <v>22</v>
      </c>
      <c r="D101" t="s">
        <v>15</v>
      </c>
      <c r="E101">
        <v>1.4606198544580999E-2</v>
      </c>
      <c r="F101">
        <v>115.66674734999999</v>
      </c>
      <c r="G101">
        <v>1.68945147679999</v>
      </c>
    </row>
    <row r="102" spans="1:7" x14ac:dyDescent="0.35">
      <c r="A102" t="s">
        <v>27</v>
      </c>
      <c r="B102" t="s">
        <v>12</v>
      </c>
      <c r="C102" t="s">
        <v>22</v>
      </c>
      <c r="D102" t="s">
        <v>13</v>
      </c>
      <c r="E102">
        <v>3.5494834813948703E-2</v>
      </c>
      <c r="F102">
        <v>115.66674734999999</v>
      </c>
      <c r="G102">
        <v>4.10557209065498</v>
      </c>
    </row>
    <row r="103" spans="1:7" x14ac:dyDescent="0.35">
      <c r="A103" t="s">
        <v>27</v>
      </c>
      <c r="B103" t="s">
        <v>12</v>
      </c>
      <c r="C103" t="s">
        <v>22</v>
      </c>
      <c r="D103" t="s">
        <v>14</v>
      </c>
      <c r="E103">
        <v>4.729103329454E-2</v>
      </c>
      <c r="F103">
        <v>115.66674734999999</v>
      </c>
      <c r="G103">
        <v>5.47</v>
      </c>
    </row>
    <row r="104" spans="1:7" x14ac:dyDescent="0.35">
      <c r="A104" t="s">
        <v>27</v>
      </c>
      <c r="B104" t="s">
        <v>12</v>
      </c>
      <c r="C104" t="s">
        <v>22</v>
      </c>
      <c r="D104" t="s">
        <v>18</v>
      </c>
      <c r="E104">
        <v>1.8239508668953599E-2</v>
      </c>
      <c r="F104">
        <v>115.66674734999999</v>
      </c>
      <c r="G104">
        <v>2.109704641</v>
      </c>
    </row>
    <row r="105" spans="1:7" x14ac:dyDescent="0.35">
      <c r="A105" t="s">
        <v>27</v>
      </c>
      <c r="B105" t="s">
        <v>12</v>
      </c>
      <c r="C105" t="s">
        <v>22</v>
      </c>
      <c r="D105" t="s">
        <v>20</v>
      </c>
      <c r="E105">
        <v>4.4504401160546603E-2</v>
      </c>
      <c r="F105">
        <v>115.66674734999999</v>
      </c>
      <c r="G105">
        <v>5.1476793250000004</v>
      </c>
    </row>
    <row r="106" spans="1:7" x14ac:dyDescent="0.35">
      <c r="A106" t="s">
        <v>27</v>
      </c>
      <c r="B106" t="s">
        <v>12</v>
      </c>
      <c r="C106" t="s">
        <v>22</v>
      </c>
      <c r="D106" t="s">
        <v>19</v>
      </c>
      <c r="E106">
        <v>8.6446509728018095E-2</v>
      </c>
      <c r="F106">
        <v>115.66674734999999</v>
      </c>
      <c r="G106">
        <v>9.9989865999999896</v>
      </c>
    </row>
    <row r="107" spans="1:7" x14ac:dyDescent="0.35">
      <c r="A107" t="s">
        <v>27</v>
      </c>
      <c r="B107" t="s">
        <v>12</v>
      </c>
      <c r="C107" t="s">
        <v>22</v>
      </c>
      <c r="D107" t="s">
        <v>17</v>
      </c>
      <c r="E107">
        <v>0</v>
      </c>
      <c r="F107">
        <v>115.66674734999999</v>
      </c>
      <c r="G107">
        <v>0</v>
      </c>
    </row>
    <row r="108" spans="1:7" x14ac:dyDescent="0.35">
      <c r="A108" t="s">
        <v>27</v>
      </c>
      <c r="B108" t="s">
        <v>12</v>
      </c>
      <c r="C108" t="s">
        <v>22</v>
      </c>
      <c r="D108" t="s">
        <v>21</v>
      </c>
      <c r="E108">
        <v>0.50514576118107601</v>
      </c>
      <c r="F108">
        <v>115.66674734999999</v>
      </c>
      <c r="G108">
        <v>58.428567133454898</v>
      </c>
    </row>
    <row r="109" spans="1:7" x14ac:dyDescent="0.35">
      <c r="A109" t="s">
        <v>27</v>
      </c>
      <c r="B109" t="s">
        <v>12</v>
      </c>
      <c r="C109" t="s">
        <v>22</v>
      </c>
      <c r="D109" t="s">
        <v>16</v>
      </c>
      <c r="E109">
        <v>0.25856327497048698</v>
      </c>
      <c r="F109">
        <v>115.66674734999999</v>
      </c>
      <c r="G109">
        <v>29.907173</v>
      </c>
    </row>
    <row r="110" spans="1:7" x14ac:dyDescent="0.35">
      <c r="A110" t="s">
        <v>26</v>
      </c>
      <c r="B110" t="s">
        <v>10</v>
      </c>
      <c r="C110" t="s">
        <v>24</v>
      </c>
      <c r="D110" t="s">
        <v>15</v>
      </c>
      <c r="E110">
        <v>7.8546307151230906E-3</v>
      </c>
      <c r="F110">
        <v>170.6</v>
      </c>
      <c r="G110">
        <v>1.3399999999999901</v>
      </c>
    </row>
    <row r="111" spans="1:7" x14ac:dyDescent="0.35">
      <c r="A111" t="s">
        <v>26</v>
      </c>
      <c r="B111" t="s">
        <v>10</v>
      </c>
      <c r="C111" t="s">
        <v>24</v>
      </c>
      <c r="D111" t="s">
        <v>13</v>
      </c>
      <c r="E111">
        <v>0.24848475967174599</v>
      </c>
      <c r="F111">
        <v>170.6</v>
      </c>
      <c r="G111">
        <v>42.391500000000001</v>
      </c>
    </row>
    <row r="112" spans="1:7" x14ac:dyDescent="0.35">
      <c r="A112" t="s">
        <v>26</v>
      </c>
      <c r="B112" t="s">
        <v>10</v>
      </c>
      <c r="C112" t="s">
        <v>24</v>
      </c>
      <c r="D112" t="s">
        <v>14</v>
      </c>
      <c r="E112">
        <v>0.113716295427901</v>
      </c>
      <c r="F112">
        <v>170.6</v>
      </c>
      <c r="G112">
        <v>19.399999999999999</v>
      </c>
    </row>
    <row r="113" spans="1:7" x14ac:dyDescent="0.35">
      <c r="A113" t="s">
        <v>26</v>
      </c>
      <c r="B113" t="s">
        <v>10</v>
      </c>
      <c r="C113" t="s">
        <v>24</v>
      </c>
      <c r="D113" t="s">
        <v>18</v>
      </c>
      <c r="E113">
        <v>0</v>
      </c>
      <c r="F113">
        <v>170.6</v>
      </c>
      <c r="G113">
        <v>0</v>
      </c>
    </row>
    <row r="114" spans="1:7" x14ac:dyDescent="0.35">
      <c r="A114" t="s">
        <v>26</v>
      </c>
      <c r="B114" t="s">
        <v>10</v>
      </c>
      <c r="C114" t="s">
        <v>24</v>
      </c>
      <c r="D114" t="s">
        <v>20</v>
      </c>
      <c r="E114">
        <v>0</v>
      </c>
      <c r="F114">
        <v>170.6</v>
      </c>
      <c r="G114">
        <v>0</v>
      </c>
    </row>
    <row r="115" spans="1:7" x14ac:dyDescent="0.35">
      <c r="A115" t="s">
        <v>26</v>
      </c>
      <c r="B115" t="s">
        <v>10</v>
      </c>
      <c r="C115" t="s">
        <v>24</v>
      </c>
      <c r="D115" t="s">
        <v>19</v>
      </c>
      <c r="E115">
        <v>7.1629542790152295E-2</v>
      </c>
      <c r="F115">
        <v>170.6</v>
      </c>
      <c r="G115">
        <v>12.219999999999899</v>
      </c>
    </row>
    <row r="116" spans="1:7" x14ac:dyDescent="0.35">
      <c r="A116" t="s">
        <v>26</v>
      </c>
      <c r="B116" t="s">
        <v>10</v>
      </c>
      <c r="C116" t="s">
        <v>24</v>
      </c>
      <c r="D116" t="s">
        <v>17</v>
      </c>
      <c r="E116">
        <v>3.2239155920281301E-2</v>
      </c>
      <c r="F116">
        <v>170.6</v>
      </c>
      <c r="G116">
        <v>5.5</v>
      </c>
    </row>
    <row r="117" spans="1:7" x14ac:dyDescent="0.35">
      <c r="A117" t="s">
        <v>26</v>
      </c>
      <c r="B117" t="s">
        <v>10</v>
      </c>
      <c r="C117" t="s">
        <v>24</v>
      </c>
      <c r="D117" t="s">
        <v>21</v>
      </c>
      <c r="E117">
        <v>0.58470984759671696</v>
      </c>
      <c r="F117">
        <v>170.6</v>
      </c>
      <c r="G117">
        <v>99.751499999999893</v>
      </c>
    </row>
    <row r="118" spans="1:7" x14ac:dyDescent="0.35">
      <c r="A118" t="s">
        <v>26</v>
      </c>
      <c r="B118" t="s">
        <v>10</v>
      </c>
      <c r="C118" t="s">
        <v>24</v>
      </c>
      <c r="D118" t="s">
        <v>16</v>
      </c>
      <c r="E118">
        <v>0.11078546307151201</v>
      </c>
      <c r="F118">
        <v>170.6</v>
      </c>
      <c r="G118">
        <v>18.899999999999999</v>
      </c>
    </row>
    <row r="119" spans="1:7" x14ac:dyDescent="0.35">
      <c r="A119" t="s">
        <v>26</v>
      </c>
      <c r="B119" t="s">
        <v>11</v>
      </c>
      <c r="C119" t="s">
        <v>22</v>
      </c>
      <c r="D119" t="s">
        <v>15</v>
      </c>
      <c r="E119">
        <v>1.2373120349261401E-2</v>
      </c>
      <c r="F119">
        <v>137.24766027199999</v>
      </c>
      <c r="G119">
        <v>1.6981818181999999</v>
      </c>
    </row>
    <row r="120" spans="1:7" x14ac:dyDescent="0.35">
      <c r="A120" t="s">
        <v>26</v>
      </c>
      <c r="B120" t="s">
        <v>11</v>
      </c>
      <c r="C120" t="s">
        <v>22</v>
      </c>
      <c r="D120" t="s">
        <v>13</v>
      </c>
      <c r="E120">
        <v>4.0247021021351699E-2</v>
      </c>
      <c r="F120">
        <v>137.24766027199999</v>
      </c>
      <c r="G120">
        <v>5.5238094680985199</v>
      </c>
    </row>
    <row r="121" spans="1:7" x14ac:dyDescent="0.35">
      <c r="A121" t="s">
        <v>26</v>
      </c>
      <c r="B121" t="s">
        <v>11</v>
      </c>
      <c r="C121" t="s">
        <v>22</v>
      </c>
      <c r="D121" t="s">
        <v>14</v>
      </c>
      <c r="E121">
        <v>4.4809507045962101E-2</v>
      </c>
      <c r="F121">
        <v>137.24766027199999</v>
      </c>
      <c r="G121">
        <v>6.15</v>
      </c>
    </row>
    <row r="122" spans="1:7" x14ac:dyDescent="0.35">
      <c r="A122" t="s">
        <v>26</v>
      </c>
      <c r="B122" t="s">
        <v>11</v>
      </c>
      <c r="C122" t="s">
        <v>22</v>
      </c>
      <c r="D122" t="s">
        <v>18</v>
      </c>
      <c r="E122">
        <v>1.6559315244397299E-2</v>
      </c>
      <c r="F122">
        <v>137.24766027199999</v>
      </c>
      <c r="G122">
        <v>2.2727272730000001</v>
      </c>
    </row>
    <row r="123" spans="1:7" x14ac:dyDescent="0.35">
      <c r="A123" t="s">
        <v>26</v>
      </c>
      <c r="B123" t="s">
        <v>11</v>
      </c>
      <c r="C123" t="s">
        <v>22</v>
      </c>
      <c r="D123" t="s">
        <v>20</v>
      </c>
      <c r="E123">
        <v>5.2592385208570097E-2</v>
      </c>
      <c r="F123">
        <v>137.24766027199999</v>
      </c>
      <c r="G123">
        <v>7.2181818179999997</v>
      </c>
    </row>
    <row r="124" spans="1:7" x14ac:dyDescent="0.35">
      <c r="A124" t="s">
        <v>26</v>
      </c>
      <c r="B124" t="s">
        <v>11</v>
      </c>
      <c r="C124" t="s">
        <v>22</v>
      </c>
      <c r="D124" t="s">
        <v>19</v>
      </c>
      <c r="E124">
        <v>7.2853603334175704E-2</v>
      </c>
      <c r="F124">
        <v>137.24766027199999</v>
      </c>
      <c r="G124">
        <v>9.9989865999999896</v>
      </c>
    </row>
    <row r="125" spans="1:7" x14ac:dyDescent="0.35">
      <c r="A125" t="s">
        <v>26</v>
      </c>
      <c r="B125" t="s">
        <v>11</v>
      </c>
      <c r="C125" t="s">
        <v>22</v>
      </c>
      <c r="D125" t="s">
        <v>17</v>
      </c>
      <c r="E125">
        <v>0</v>
      </c>
      <c r="F125">
        <v>137.24766027199999</v>
      </c>
      <c r="G125">
        <v>0</v>
      </c>
    </row>
    <row r="126" spans="1:7" x14ac:dyDescent="0.35">
      <c r="A126" t="s">
        <v>26</v>
      </c>
      <c r="B126" t="s">
        <v>11</v>
      </c>
      <c r="C126" t="s">
        <v>22</v>
      </c>
      <c r="D126" t="s">
        <v>21</v>
      </c>
      <c r="E126">
        <v>0.55631400867585701</v>
      </c>
      <c r="F126">
        <v>137.24766027199999</v>
      </c>
      <c r="G126">
        <v>76.352796067298499</v>
      </c>
    </row>
    <row r="127" spans="1:7" x14ac:dyDescent="0.35">
      <c r="A127" t="s">
        <v>26</v>
      </c>
      <c r="B127" t="s">
        <v>11</v>
      </c>
      <c r="C127" t="s">
        <v>22</v>
      </c>
      <c r="D127" t="s">
        <v>16</v>
      </c>
      <c r="E127">
        <v>0.31687905647213799</v>
      </c>
      <c r="F127">
        <v>137.24766027199999</v>
      </c>
      <c r="G127">
        <v>43.490909090000002</v>
      </c>
    </row>
    <row r="128" spans="1:7" x14ac:dyDescent="0.35">
      <c r="A128" t="s">
        <v>26</v>
      </c>
      <c r="B128" t="s">
        <v>12</v>
      </c>
      <c r="C128" t="s">
        <v>22</v>
      </c>
      <c r="D128" t="s">
        <v>15</v>
      </c>
      <c r="E128">
        <v>1.4606198544580999E-2</v>
      </c>
      <c r="F128">
        <v>115.66674734999999</v>
      </c>
      <c r="G128">
        <v>1.68945147679999</v>
      </c>
    </row>
    <row r="129" spans="1:7" x14ac:dyDescent="0.35">
      <c r="A129" t="s">
        <v>26</v>
      </c>
      <c r="B129" t="s">
        <v>12</v>
      </c>
      <c r="C129" t="s">
        <v>22</v>
      </c>
      <c r="D129" t="s">
        <v>13</v>
      </c>
      <c r="E129">
        <v>3.5494834813948703E-2</v>
      </c>
      <c r="F129">
        <v>115.66674734999999</v>
      </c>
      <c r="G129">
        <v>4.10557209065498</v>
      </c>
    </row>
    <row r="130" spans="1:7" x14ac:dyDescent="0.35">
      <c r="A130" t="s">
        <v>26</v>
      </c>
      <c r="B130" t="s">
        <v>12</v>
      </c>
      <c r="C130" t="s">
        <v>22</v>
      </c>
      <c r="D130" t="s">
        <v>14</v>
      </c>
      <c r="E130">
        <v>4.729103329454E-2</v>
      </c>
      <c r="F130">
        <v>115.66674734999999</v>
      </c>
      <c r="G130">
        <v>5.47</v>
      </c>
    </row>
    <row r="131" spans="1:7" x14ac:dyDescent="0.35">
      <c r="A131" t="s">
        <v>26</v>
      </c>
      <c r="B131" t="s">
        <v>12</v>
      </c>
      <c r="C131" t="s">
        <v>22</v>
      </c>
      <c r="D131" t="s">
        <v>18</v>
      </c>
      <c r="E131">
        <v>1.8239508668953599E-2</v>
      </c>
      <c r="F131">
        <v>115.66674734999999</v>
      </c>
      <c r="G131">
        <v>2.109704641</v>
      </c>
    </row>
    <row r="132" spans="1:7" x14ac:dyDescent="0.35">
      <c r="A132" t="s">
        <v>26</v>
      </c>
      <c r="B132" t="s">
        <v>12</v>
      </c>
      <c r="C132" t="s">
        <v>22</v>
      </c>
      <c r="D132" t="s">
        <v>20</v>
      </c>
      <c r="E132">
        <v>4.4504401160546603E-2</v>
      </c>
      <c r="F132">
        <v>115.66674734999999</v>
      </c>
      <c r="G132">
        <v>5.1476793250000004</v>
      </c>
    </row>
    <row r="133" spans="1:7" x14ac:dyDescent="0.35">
      <c r="A133" t="s">
        <v>26</v>
      </c>
      <c r="B133" t="s">
        <v>12</v>
      </c>
      <c r="C133" t="s">
        <v>22</v>
      </c>
      <c r="D133" t="s">
        <v>19</v>
      </c>
      <c r="E133">
        <v>8.6446509728018095E-2</v>
      </c>
      <c r="F133">
        <v>115.66674734999999</v>
      </c>
      <c r="G133">
        <v>9.9989865999999896</v>
      </c>
    </row>
    <row r="134" spans="1:7" x14ac:dyDescent="0.35">
      <c r="A134" t="s">
        <v>26</v>
      </c>
      <c r="B134" t="s">
        <v>12</v>
      </c>
      <c r="C134" t="s">
        <v>22</v>
      </c>
      <c r="D134" t="s">
        <v>17</v>
      </c>
      <c r="E134">
        <v>0</v>
      </c>
      <c r="F134">
        <v>115.66674734999999</v>
      </c>
      <c r="G134">
        <v>0</v>
      </c>
    </row>
    <row r="135" spans="1:7" x14ac:dyDescent="0.35">
      <c r="A135" t="s">
        <v>26</v>
      </c>
      <c r="B135" t="s">
        <v>12</v>
      </c>
      <c r="C135" t="s">
        <v>22</v>
      </c>
      <c r="D135" t="s">
        <v>21</v>
      </c>
      <c r="E135">
        <v>0.50514576118107601</v>
      </c>
      <c r="F135">
        <v>115.66674734999999</v>
      </c>
      <c r="G135">
        <v>58.428567133454898</v>
      </c>
    </row>
    <row r="136" spans="1:7" x14ac:dyDescent="0.35">
      <c r="A136" t="s">
        <v>26</v>
      </c>
      <c r="B136" t="s">
        <v>12</v>
      </c>
      <c r="C136" t="s">
        <v>22</v>
      </c>
      <c r="D136" t="s">
        <v>16</v>
      </c>
      <c r="E136">
        <v>0.25856327497048698</v>
      </c>
      <c r="F136">
        <v>115.66674734999999</v>
      </c>
      <c r="G136">
        <v>29.907173</v>
      </c>
    </row>
    <row r="137" spans="1:7" x14ac:dyDescent="0.35">
      <c r="A137" t="s">
        <v>25</v>
      </c>
      <c r="B137" t="s">
        <v>10</v>
      </c>
      <c r="C137" t="s">
        <v>24</v>
      </c>
      <c r="D137" t="s">
        <v>15</v>
      </c>
      <c r="E137">
        <v>7.8546307151230906E-3</v>
      </c>
      <c r="F137">
        <v>170.6</v>
      </c>
      <c r="G137">
        <v>1.3399999999999901</v>
      </c>
    </row>
    <row r="138" spans="1:7" x14ac:dyDescent="0.35">
      <c r="A138" t="s">
        <v>25</v>
      </c>
      <c r="B138" t="s">
        <v>10</v>
      </c>
      <c r="C138" t="s">
        <v>24</v>
      </c>
      <c r="D138" t="s">
        <v>13</v>
      </c>
      <c r="E138">
        <v>0.24848475967174599</v>
      </c>
      <c r="F138">
        <v>170.6</v>
      </c>
      <c r="G138">
        <v>42.391500000000001</v>
      </c>
    </row>
    <row r="139" spans="1:7" x14ac:dyDescent="0.35">
      <c r="A139" t="s">
        <v>25</v>
      </c>
      <c r="B139" t="s">
        <v>10</v>
      </c>
      <c r="C139" t="s">
        <v>24</v>
      </c>
      <c r="D139" t="s">
        <v>14</v>
      </c>
      <c r="E139">
        <v>0.113716295427901</v>
      </c>
      <c r="F139">
        <v>170.6</v>
      </c>
      <c r="G139">
        <v>19.399999999999999</v>
      </c>
    </row>
    <row r="140" spans="1:7" x14ac:dyDescent="0.35">
      <c r="A140" t="s">
        <v>25</v>
      </c>
      <c r="B140" t="s">
        <v>10</v>
      </c>
      <c r="C140" t="s">
        <v>24</v>
      </c>
      <c r="D140" t="s">
        <v>18</v>
      </c>
      <c r="E140">
        <v>0</v>
      </c>
      <c r="F140">
        <v>170.6</v>
      </c>
      <c r="G140">
        <v>0</v>
      </c>
    </row>
    <row r="141" spans="1:7" x14ac:dyDescent="0.35">
      <c r="A141" t="s">
        <v>25</v>
      </c>
      <c r="B141" t="s">
        <v>10</v>
      </c>
      <c r="C141" t="s">
        <v>24</v>
      </c>
      <c r="D141" t="s">
        <v>20</v>
      </c>
      <c r="E141">
        <v>0</v>
      </c>
      <c r="F141">
        <v>170.6</v>
      </c>
      <c r="G141">
        <v>0</v>
      </c>
    </row>
    <row r="142" spans="1:7" x14ac:dyDescent="0.35">
      <c r="A142" t="s">
        <v>25</v>
      </c>
      <c r="B142" t="s">
        <v>10</v>
      </c>
      <c r="C142" t="s">
        <v>24</v>
      </c>
      <c r="D142" t="s">
        <v>19</v>
      </c>
      <c r="E142">
        <v>7.1629542790152295E-2</v>
      </c>
      <c r="F142">
        <v>170.6</v>
      </c>
      <c r="G142">
        <v>12.219999999999899</v>
      </c>
    </row>
    <row r="143" spans="1:7" x14ac:dyDescent="0.35">
      <c r="A143" t="s">
        <v>25</v>
      </c>
      <c r="B143" t="s">
        <v>10</v>
      </c>
      <c r="C143" t="s">
        <v>24</v>
      </c>
      <c r="D143" t="s">
        <v>17</v>
      </c>
      <c r="E143">
        <v>3.2239155920281301E-2</v>
      </c>
      <c r="F143">
        <v>170.6</v>
      </c>
      <c r="G143">
        <v>5.5</v>
      </c>
    </row>
    <row r="144" spans="1:7" x14ac:dyDescent="0.35">
      <c r="A144" t="s">
        <v>25</v>
      </c>
      <c r="B144" t="s">
        <v>10</v>
      </c>
      <c r="C144" t="s">
        <v>24</v>
      </c>
      <c r="D144" t="s">
        <v>21</v>
      </c>
      <c r="E144">
        <v>0.58470984759671696</v>
      </c>
      <c r="F144">
        <v>170.6</v>
      </c>
      <c r="G144">
        <v>99.751499999999893</v>
      </c>
    </row>
    <row r="145" spans="1:7" x14ac:dyDescent="0.35">
      <c r="A145" t="s">
        <v>25</v>
      </c>
      <c r="B145" t="s">
        <v>10</v>
      </c>
      <c r="C145" t="s">
        <v>24</v>
      </c>
      <c r="D145" t="s">
        <v>16</v>
      </c>
      <c r="E145">
        <v>0.11078546307151201</v>
      </c>
      <c r="F145">
        <v>170.6</v>
      </c>
      <c r="G145">
        <v>18.899999999999999</v>
      </c>
    </row>
    <row r="146" spans="1:7" x14ac:dyDescent="0.35">
      <c r="A146" t="s">
        <v>25</v>
      </c>
      <c r="B146" t="s">
        <v>11</v>
      </c>
      <c r="C146" t="s">
        <v>22</v>
      </c>
      <c r="D146" t="s">
        <v>15</v>
      </c>
      <c r="E146">
        <v>1.2373120349261401E-2</v>
      </c>
      <c r="F146">
        <v>137.24766027199999</v>
      </c>
      <c r="G146">
        <v>1.6981818181999999</v>
      </c>
    </row>
    <row r="147" spans="1:7" x14ac:dyDescent="0.35">
      <c r="A147" t="s">
        <v>25</v>
      </c>
      <c r="B147" t="s">
        <v>11</v>
      </c>
      <c r="C147" t="s">
        <v>22</v>
      </c>
      <c r="D147" t="s">
        <v>13</v>
      </c>
      <c r="E147">
        <v>4.0247021021351699E-2</v>
      </c>
      <c r="F147">
        <v>137.24766027199999</v>
      </c>
      <c r="G147">
        <v>5.5238094680985199</v>
      </c>
    </row>
    <row r="148" spans="1:7" x14ac:dyDescent="0.35">
      <c r="A148" t="s">
        <v>25</v>
      </c>
      <c r="B148" t="s">
        <v>11</v>
      </c>
      <c r="C148" t="s">
        <v>22</v>
      </c>
      <c r="D148" t="s">
        <v>14</v>
      </c>
      <c r="E148">
        <v>4.4809507045962101E-2</v>
      </c>
      <c r="F148">
        <v>137.24766027199999</v>
      </c>
      <c r="G148">
        <v>6.15</v>
      </c>
    </row>
    <row r="149" spans="1:7" x14ac:dyDescent="0.35">
      <c r="A149" t="s">
        <v>25</v>
      </c>
      <c r="B149" t="s">
        <v>11</v>
      </c>
      <c r="C149" t="s">
        <v>22</v>
      </c>
      <c r="D149" t="s">
        <v>18</v>
      </c>
      <c r="E149">
        <v>1.6559315244397299E-2</v>
      </c>
      <c r="F149">
        <v>137.24766027199999</v>
      </c>
      <c r="G149">
        <v>2.2727272730000001</v>
      </c>
    </row>
    <row r="150" spans="1:7" x14ac:dyDescent="0.35">
      <c r="A150" t="s">
        <v>25</v>
      </c>
      <c r="B150" t="s">
        <v>11</v>
      </c>
      <c r="C150" t="s">
        <v>22</v>
      </c>
      <c r="D150" t="s">
        <v>20</v>
      </c>
      <c r="E150">
        <v>5.2592385208570097E-2</v>
      </c>
      <c r="F150">
        <v>137.24766027199999</v>
      </c>
      <c r="G150">
        <v>7.2181818179999997</v>
      </c>
    </row>
    <row r="151" spans="1:7" x14ac:dyDescent="0.35">
      <c r="A151" t="s">
        <v>25</v>
      </c>
      <c r="B151" t="s">
        <v>11</v>
      </c>
      <c r="C151" t="s">
        <v>22</v>
      </c>
      <c r="D151" t="s">
        <v>19</v>
      </c>
      <c r="E151">
        <v>7.2853603334175704E-2</v>
      </c>
      <c r="F151">
        <v>137.24766027199999</v>
      </c>
      <c r="G151">
        <v>9.9989865999999896</v>
      </c>
    </row>
    <row r="152" spans="1:7" x14ac:dyDescent="0.35">
      <c r="A152" t="s">
        <v>25</v>
      </c>
      <c r="B152" t="s">
        <v>11</v>
      </c>
      <c r="C152" t="s">
        <v>22</v>
      </c>
      <c r="D152" t="s">
        <v>17</v>
      </c>
      <c r="E152">
        <v>0</v>
      </c>
      <c r="F152">
        <v>137.24766027199999</v>
      </c>
      <c r="G152">
        <v>0</v>
      </c>
    </row>
    <row r="153" spans="1:7" x14ac:dyDescent="0.35">
      <c r="A153" t="s">
        <v>25</v>
      </c>
      <c r="B153" t="s">
        <v>11</v>
      </c>
      <c r="C153" t="s">
        <v>22</v>
      </c>
      <c r="D153" t="s">
        <v>21</v>
      </c>
      <c r="E153">
        <v>0.55631400867585701</v>
      </c>
      <c r="F153">
        <v>137.24766027199999</v>
      </c>
      <c r="G153">
        <v>76.352796067298499</v>
      </c>
    </row>
    <row r="154" spans="1:7" x14ac:dyDescent="0.35">
      <c r="A154" t="s">
        <v>25</v>
      </c>
      <c r="B154" t="s">
        <v>11</v>
      </c>
      <c r="C154" t="s">
        <v>22</v>
      </c>
      <c r="D154" t="s">
        <v>16</v>
      </c>
      <c r="E154">
        <v>0.31687905647213799</v>
      </c>
      <c r="F154">
        <v>137.24766027199999</v>
      </c>
      <c r="G154">
        <v>43.490909090000002</v>
      </c>
    </row>
    <row r="155" spans="1:7" x14ac:dyDescent="0.35">
      <c r="A155" t="s">
        <v>25</v>
      </c>
      <c r="B155" t="s">
        <v>12</v>
      </c>
      <c r="C155" t="s">
        <v>22</v>
      </c>
      <c r="D155" t="s">
        <v>15</v>
      </c>
      <c r="E155">
        <v>1.4606198544580999E-2</v>
      </c>
      <c r="F155">
        <v>115.66674734999999</v>
      </c>
      <c r="G155">
        <v>1.68945147679999</v>
      </c>
    </row>
    <row r="156" spans="1:7" x14ac:dyDescent="0.35">
      <c r="A156" t="s">
        <v>25</v>
      </c>
      <c r="B156" t="s">
        <v>12</v>
      </c>
      <c r="C156" t="s">
        <v>22</v>
      </c>
      <c r="D156" t="s">
        <v>13</v>
      </c>
      <c r="E156">
        <v>3.5494834813948703E-2</v>
      </c>
      <c r="F156">
        <v>115.66674734999999</v>
      </c>
      <c r="G156">
        <v>4.10557209065498</v>
      </c>
    </row>
    <row r="157" spans="1:7" x14ac:dyDescent="0.35">
      <c r="A157" t="s">
        <v>25</v>
      </c>
      <c r="B157" t="s">
        <v>12</v>
      </c>
      <c r="C157" t="s">
        <v>22</v>
      </c>
      <c r="D157" t="s">
        <v>14</v>
      </c>
      <c r="E157">
        <v>4.729103329454E-2</v>
      </c>
      <c r="F157">
        <v>115.66674734999999</v>
      </c>
      <c r="G157">
        <v>5.47</v>
      </c>
    </row>
    <row r="158" spans="1:7" x14ac:dyDescent="0.35">
      <c r="A158" t="s">
        <v>25</v>
      </c>
      <c r="B158" t="s">
        <v>12</v>
      </c>
      <c r="C158" t="s">
        <v>22</v>
      </c>
      <c r="D158" t="s">
        <v>18</v>
      </c>
      <c r="E158">
        <v>1.8239508668953599E-2</v>
      </c>
      <c r="F158">
        <v>115.66674734999999</v>
      </c>
      <c r="G158">
        <v>2.109704641</v>
      </c>
    </row>
    <row r="159" spans="1:7" x14ac:dyDescent="0.35">
      <c r="A159" t="s">
        <v>25</v>
      </c>
      <c r="B159" t="s">
        <v>12</v>
      </c>
      <c r="C159" t="s">
        <v>22</v>
      </c>
      <c r="D159" t="s">
        <v>20</v>
      </c>
      <c r="E159">
        <v>4.4504401160546603E-2</v>
      </c>
      <c r="F159">
        <v>115.66674734999999</v>
      </c>
      <c r="G159">
        <v>5.1476793250000004</v>
      </c>
    </row>
    <row r="160" spans="1:7" x14ac:dyDescent="0.35">
      <c r="A160" t="s">
        <v>25</v>
      </c>
      <c r="B160" t="s">
        <v>12</v>
      </c>
      <c r="C160" t="s">
        <v>22</v>
      </c>
      <c r="D160" t="s">
        <v>19</v>
      </c>
      <c r="E160">
        <v>8.6446509728018095E-2</v>
      </c>
      <c r="F160">
        <v>115.66674734999999</v>
      </c>
      <c r="G160">
        <v>9.9989865999999896</v>
      </c>
    </row>
    <row r="161" spans="1:7" x14ac:dyDescent="0.35">
      <c r="A161" t="s">
        <v>25</v>
      </c>
      <c r="B161" t="s">
        <v>12</v>
      </c>
      <c r="C161" t="s">
        <v>22</v>
      </c>
      <c r="D161" t="s">
        <v>17</v>
      </c>
      <c r="E161">
        <v>0</v>
      </c>
      <c r="F161">
        <v>115.66674734999999</v>
      </c>
      <c r="G161">
        <v>0</v>
      </c>
    </row>
    <row r="162" spans="1:7" x14ac:dyDescent="0.35">
      <c r="A162" t="s">
        <v>25</v>
      </c>
      <c r="B162" t="s">
        <v>12</v>
      </c>
      <c r="C162" t="s">
        <v>22</v>
      </c>
      <c r="D162" t="s">
        <v>21</v>
      </c>
      <c r="E162">
        <v>0.50514576118107601</v>
      </c>
      <c r="F162">
        <v>115.66674734999999</v>
      </c>
      <c r="G162">
        <v>58.428567133454898</v>
      </c>
    </row>
    <row r="163" spans="1:7" x14ac:dyDescent="0.35">
      <c r="A163" t="s">
        <v>25</v>
      </c>
      <c r="B163" t="s">
        <v>12</v>
      </c>
      <c r="C163" t="s">
        <v>22</v>
      </c>
      <c r="D163" t="s">
        <v>16</v>
      </c>
      <c r="E163">
        <v>0.25856327497048698</v>
      </c>
      <c r="F163">
        <v>115.66674734999999</v>
      </c>
      <c r="G163">
        <v>29.907173</v>
      </c>
    </row>
    <row r="164" spans="1:7" x14ac:dyDescent="0.35">
      <c r="A164" t="s">
        <v>23</v>
      </c>
      <c r="B164" t="s">
        <v>10</v>
      </c>
      <c r="C164" t="s">
        <v>24</v>
      </c>
      <c r="D164" t="s">
        <v>15</v>
      </c>
      <c r="E164">
        <v>7.8546307151230906E-3</v>
      </c>
      <c r="F164">
        <v>170.6</v>
      </c>
      <c r="G164">
        <v>1.3399999999999901</v>
      </c>
    </row>
    <row r="165" spans="1:7" x14ac:dyDescent="0.35">
      <c r="A165" t="s">
        <v>23</v>
      </c>
      <c r="B165" t="s">
        <v>10</v>
      </c>
      <c r="C165" t="s">
        <v>24</v>
      </c>
      <c r="D165" t="s">
        <v>13</v>
      </c>
      <c r="E165">
        <v>0.24848475967174599</v>
      </c>
      <c r="F165">
        <v>170.6</v>
      </c>
      <c r="G165">
        <v>42.391500000000001</v>
      </c>
    </row>
    <row r="166" spans="1:7" x14ac:dyDescent="0.35">
      <c r="A166" t="s">
        <v>23</v>
      </c>
      <c r="B166" t="s">
        <v>10</v>
      </c>
      <c r="C166" t="s">
        <v>24</v>
      </c>
      <c r="D166" t="s">
        <v>14</v>
      </c>
      <c r="E166">
        <v>0.113716295427901</v>
      </c>
      <c r="F166">
        <v>170.6</v>
      </c>
      <c r="G166">
        <v>19.399999999999999</v>
      </c>
    </row>
    <row r="167" spans="1:7" x14ac:dyDescent="0.35">
      <c r="A167" t="s">
        <v>23</v>
      </c>
      <c r="B167" t="s">
        <v>10</v>
      </c>
      <c r="C167" t="s">
        <v>24</v>
      </c>
      <c r="D167" t="s">
        <v>18</v>
      </c>
      <c r="E167">
        <v>0</v>
      </c>
      <c r="F167">
        <v>170.6</v>
      </c>
      <c r="G167">
        <v>0</v>
      </c>
    </row>
    <row r="168" spans="1:7" x14ac:dyDescent="0.35">
      <c r="A168" t="s">
        <v>23</v>
      </c>
      <c r="B168" t="s">
        <v>10</v>
      </c>
      <c r="C168" t="s">
        <v>24</v>
      </c>
      <c r="D168" t="s">
        <v>20</v>
      </c>
      <c r="E168">
        <v>0</v>
      </c>
      <c r="F168">
        <v>170.6</v>
      </c>
      <c r="G168">
        <v>0</v>
      </c>
    </row>
    <row r="169" spans="1:7" x14ac:dyDescent="0.35">
      <c r="A169" t="s">
        <v>23</v>
      </c>
      <c r="B169" t="s">
        <v>10</v>
      </c>
      <c r="C169" t="s">
        <v>24</v>
      </c>
      <c r="D169" t="s">
        <v>19</v>
      </c>
      <c r="E169">
        <v>0.179073856975381</v>
      </c>
      <c r="F169">
        <v>170.6</v>
      </c>
      <c r="G169">
        <v>30.55</v>
      </c>
    </row>
    <row r="170" spans="1:7" x14ac:dyDescent="0.35">
      <c r="A170" t="s">
        <v>23</v>
      </c>
      <c r="B170" t="s">
        <v>10</v>
      </c>
      <c r="C170" t="s">
        <v>24</v>
      </c>
      <c r="D170" t="s">
        <v>17</v>
      </c>
      <c r="E170">
        <v>3.2239155920281301E-2</v>
      </c>
      <c r="F170">
        <v>170.6</v>
      </c>
      <c r="G170">
        <v>5.5</v>
      </c>
    </row>
    <row r="171" spans="1:7" x14ac:dyDescent="0.35">
      <c r="A171" t="s">
        <v>23</v>
      </c>
      <c r="B171" t="s">
        <v>10</v>
      </c>
      <c r="C171" t="s">
        <v>24</v>
      </c>
      <c r="D171" t="s">
        <v>21</v>
      </c>
      <c r="E171">
        <v>0.692154161781946</v>
      </c>
      <c r="F171">
        <v>170.6</v>
      </c>
      <c r="G171">
        <v>118.08150000000001</v>
      </c>
    </row>
    <row r="172" spans="1:7" x14ac:dyDescent="0.35">
      <c r="A172" t="s">
        <v>23</v>
      </c>
      <c r="B172" t="s">
        <v>10</v>
      </c>
      <c r="C172" t="s">
        <v>24</v>
      </c>
      <c r="D172" t="s">
        <v>16</v>
      </c>
      <c r="E172">
        <v>0.11078546307151201</v>
      </c>
      <c r="F172">
        <v>170.6</v>
      </c>
      <c r="G172">
        <v>18.899999999999999</v>
      </c>
    </row>
    <row r="173" spans="1:7" x14ac:dyDescent="0.35">
      <c r="A173" t="s">
        <v>23</v>
      </c>
      <c r="B173" t="s">
        <v>11</v>
      </c>
      <c r="C173" t="s">
        <v>22</v>
      </c>
      <c r="D173" t="s">
        <v>15</v>
      </c>
      <c r="E173">
        <v>1.2373120349261401E-2</v>
      </c>
      <c r="F173">
        <v>137.24766027199999</v>
      </c>
      <c r="G173">
        <v>1.6981818181999999</v>
      </c>
    </row>
    <row r="174" spans="1:7" x14ac:dyDescent="0.35">
      <c r="A174" t="s">
        <v>23</v>
      </c>
      <c r="B174" t="s">
        <v>11</v>
      </c>
      <c r="C174" t="s">
        <v>22</v>
      </c>
      <c r="D174" t="s">
        <v>13</v>
      </c>
      <c r="E174">
        <v>4.0247021021351699E-2</v>
      </c>
      <c r="F174">
        <v>137.24766027199999</v>
      </c>
      <c r="G174">
        <v>5.5238094680985199</v>
      </c>
    </row>
    <row r="175" spans="1:7" x14ac:dyDescent="0.35">
      <c r="A175" t="s">
        <v>23</v>
      </c>
      <c r="B175" t="s">
        <v>11</v>
      </c>
      <c r="C175" t="s">
        <v>22</v>
      </c>
      <c r="D175" t="s">
        <v>14</v>
      </c>
      <c r="E175">
        <v>4.4809507045962101E-2</v>
      </c>
      <c r="F175">
        <v>137.24766027199999</v>
      </c>
      <c r="G175">
        <v>6.15</v>
      </c>
    </row>
    <row r="176" spans="1:7" x14ac:dyDescent="0.35">
      <c r="A176" t="s">
        <v>23</v>
      </c>
      <c r="B176" t="s">
        <v>11</v>
      </c>
      <c r="C176" t="s">
        <v>22</v>
      </c>
      <c r="D176" t="s">
        <v>18</v>
      </c>
      <c r="E176">
        <v>1.6559315244397299E-2</v>
      </c>
      <c r="F176">
        <v>137.24766027199999</v>
      </c>
      <c r="G176">
        <v>2.2727272730000001</v>
      </c>
    </row>
    <row r="177" spans="1:7" x14ac:dyDescent="0.35">
      <c r="A177" t="s">
        <v>23</v>
      </c>
      <c r="B177" t="s">
        <v>11</v>
      </c>
      <c r="C177" t="s">
        <v>22</v>
      </c>
      <c r="D177" t="s">
        <v>20</v>
      </c>
      <c r="E177">
        <v>5.2592385208570097E-2</v>
      </c>
      <c r="F177">
        <v>137.24766027199999</v>
      </c>
      <c r="G177">
        <v>7.2181818179999997</v>
      </c>
    </row>
    <row r="178" spans="1:7" x14ac:dyDescent="0.35">
      <c r="A178" t="s">
        <v>23</v>
      </c>
      <c r="B178" t="s">
        <v>11</v>
      </c>
      <c r="C178" t="s">
        <v>22</v>
      </c>
      <c r="D178" t="s">
        <v>19</v>
      </c>
      <c r="E178">
        <v>0.182134008335439</v>
      </c>
      <c r="F178">
        <v>137.24766027199999</v>
      </c>
      <c r="G178">
        <v>24.997466500000002</v>
      </c>
    </row>
    <row r="179" spans="1:7" x14ac:dyDescent="0.35">
      <c r="A179" t="s">
        <v>23</v>
      </c>
      <c r="B179" t="s">
        <v>11</v>
      </c>
      <c r="C179" t="s">
        <v>22</v>
      </c>
      <c r="D179" t="s">
        <v>17</v>
      </c>
      <c r="E179">
        <v>0</v>
      </c>
      <c r="F179">
        <v>137.24766027199999</v>
      </c>
      <c r="G179">
        <v>0</v>
      </c>
    </row>
    <row r="180" spans="1:7" x14ac:dyDescent="0.35">
      <c r="A180" t="s">
        <v>23</v>
      </c>
      <c r="B180" t="s">
        <v>11</v>
      </c>
      <c r="C180" t="s">
        <v>22</v>
      </c>
      <c r="D180" t="s">
        <v>21</v>
      </c>
      <c r="E180">
        <v>0.66559441367712002</v>
      </c>
      <c r="F180">
        <v>137.24766027199999</v>
      </c>
      <c r="G180">
        <v>91.351275967298506</v>
      </c>
    </row>
    <row r="181" spans="1:7" x14ac:dyDescent="0.35">
      <c r="A181" t="s">
        <v>23</v>
      </c>
      <c r="B181" t="s">
        <v>11</v>
      </c>
      <c r="C181" t="s">
        <v>22</v>
      </c>
      <c r="D181" t="s">
        <v>16</v>
      </c>
      <c r="E181">
        <v>0.31687905647213799</v>
      </c>
      <c r="F181">
        <v>137.24766027199999</v>
      </c>
      <c r="G181">
        <v>43.490909090000002</v>
      </c>
    </row>
    <row r="182" spans="1:7" x14ac:dyDescent="0.35">
      <c r="A182" t="s">
        <v>23</v>
      </c>
      <c r="B182" t="s">
        <v>12</v>
      </c>
      <c r="C182" t="s">
        <v>22</v>
      </c>
      <c r="D182" t="s">
        <v>15</v>
      </c>
      <c r="E182">
        <v>1.4606198544580999E-2</v>
      </c>
      <c r="F182">
        <v>115.66674734999999</v>
      </c>
      <c r="G182">
        <v>1.68945147679999</v>
      </c>
    </row>
    <row r="183" spans="1:7" x14ac:dyDescent="0.35">
      <c r="A183" t="s">
        <v>23</v>
      </c>
      <c r="B183" t="s">
        <v>12</v>
      </c>
      <c r="C183" t="s">
        <v>22</v>
      </c>
      <c r="D183" t="s">
        <v>13</v>
      </c>
      <c r="E183">
        <v>3.5494834813948703E-2</v>
      </c>
      <c r="F183">
        <v>115.66674734999999</v>
      </c>
      <c r="G183">
        <v>4.10557209065498</v>
      </c>
    </row>
    <row r="184" spans="1:7" x14ac:dyDescent="0.35">
      <c r="A184" t="s">
        <v>23</v>
      </c>
      <c r="B184" t="s">
        <v>12</v>
      </c>
      <c r="C184" t="s">
        <v>22</v>
      </c>
      <c r="D184" t="s">
        <v>14</v>
      </c>
      <c r="E184">
        <v>4.729103329454E-2</v>
      </c>
      <c r="F184">
        <v>115.66674734999999</v>
      </c>
      <c r="G184">
        <v>5.47</v>
      </c>
    </row>
    <row r="185" spans="1:7" x14ac:dyDescent="0.35">
      <c r="A185" t="s">
        <v>23</v>
      </c>
      <c r="B185" t="s">
        <v>12</v>
      </c>
      <c r="C185" t="s">
        <v>22</v>
      </c>
      <c r="D185" t="s">
        <v>18</v>
      </c>
      <c r="E185">
        <v>1.8239508668953599E-2</v>
      </c>
      <c r="F185">
        <v>115.66674734999999</v>
      </c>
      <c r="G185">
        <v>2.109704641</v>
      </c>
    </row>
    <row r="186" spans="1:7" x14ac:dyDescent="0.35">
      <c r="A186" t="s">
        <v>23</v>
      </c>
      <c r="B186" t="s">
        <v>12</v>
      </c>
      <c r="C186" t="s">
        <v>22</v>
      </c>
      <c r="D186" t="s">
        <v>20</v>
      </c>
      <c r="E186">
        <v>4.4504401160546603E-2</v>
      </c>
      <c r="F186">
        <v>115.66674734999999</v>
      </c>
      <c r="G186">
        <v>5.1476793250000004</v>
      </c>
    </row>
    <row r="187" spans="1:7" x14ac:dyDescent="0.35">
      <c r="A187" t="s">
        <v>23</v>
      </c>
      <c r="B187" t="s">
        <v>12</v>
      </c>
      <c r="C187" t="s">
        <v>22</v>
      </c>
      <c r="D187" t="s">
        <v>19</v>
      </c>
      <c r="E187">
        <v>0.21611627432004499</v>
      </c>
      <c r="F187">
        <v>115.66674734999999</v>
      </c>
      <c r="G187">
        <v>24.997466500000002</v>
      </c>
    </row>
    <row r="188" spans="1:7" x14ac:dyDescent="0.35">
      <c r="A188" t="s">
        <v>23</v>
      </c>
      <c r="B188" t="s">
        <v>12</v>
      </c>
      <c r="C188" t="s">
        <v>22</v>
      </c>
      <c r="D188" t="s">
        <v>17</v>
      </c>
      <c r="E188">
        <v>0</v>
      </c>
      <c r="F188">
        <v>115.66674734999999</v>
      </c>
      <c r="G188">
        <v>0</v>
      </c>
    </row>
    <row r="189" spans="1:7" x14ac:dyDescent="0.35">
      <c r="A189" t="s">
        <v>23</v>
      </c>
      <c r="B189" t="s">
        <v>12</v>
      </c>
      <c r="C189" t="s">
        <v>22</v>
      </c>
      <c r="D189" t="s">
        <v>21</v>
      </c>
      <c r="E189">
        <v>0.63481552577310296</v>
      </c>
      <c r="F189">
        <v>115.66674734999999</v>
      </c>
      <c r="G189">
        <v>73.427047033454997</v>
      </c>
    </row>
    <row r="190" spans="1:7" x14ac:dyDescent="0.35">
      <c r="A190" t="s">
        <v>23</v>
      </c>
      <c r="B190" t="s">
        <v>12</v>
      </c>
      <c r="C190" t="s">
        <v>22</v>
      </c>
      <c r="D190" t="s">
        <v>16</v>
      </c>
      <c r="E190">
        <v>0.25856327497048698</v>
      </c>
      <c r="F190">
        <v>115.66674734999999</v>
      </c>
      <c r="G190">
        <v>29.907173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Pooling</vt:lpstr>
      <vt:lpstr>Sheet2</vt:lpstr>
      <vt:lpstr>VTCostBase</vt:lpstr>
      <vt:lpstr>VTCostAlt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Leiby</dc:creator>
  <cp:lastModifiedBy>Leiby</cp:lastModifiedBy>
  <dcterms:created xsi:type="dcterms:W3CDTF">2019-02-04T13:36:52Z</dcterms:created>
  <dcterms:modified xsi:type="dcterms:W3CDTF">2019-05-16T23:33:00Z</dcterms:modified>
</cp:coreProperties>
</file>