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_h_d\Dropbox\2-TEACHING\000 - LSMC\SUPER_LSMC\3- LSMC\3.1-Original_example\"/>
    </mc:Choice>
  </mc:AlternateContent>
  <xr:revisionPtr revIDLastSave="0" documentId="13_ncr:1_{C507F11E-B8BD-4F0E-8BE0-AF7746FC4D77}" xr6:coauthVersionLast="47" xr6:coauthVersionMax="47" xr10:uidLastSave="{00000000-0000-0000-0000-000000000000}"/>
  <bookViews>
    <workbookView xWindow="28680" yWindow="-120" windowWidth="29040" windowHeight="15720" xr2:uid="{1F1D4625-D39B-4428-A9DE-637A78BF9F19}"/>
  </bookViews>
  <sheets>
    <sheet name="Original" sheetId="1" r:id="rId1"/>
  </sheets>
  <definedNames>
    <definedName name="beta_t1">Original!$S$75:$S$77</definedName>
    <definedName name="beta_t2">Original!$S$60:$S$62</definedName>
    <definedName name="exec_t_t3">Original!$G$37:$G$44</definedName>
    <definedName name="payoff_t3">Original!$E$37:$E$44</definedName>
    <definedName name="RISKFREE">Original!$B$2</definedName>
    <definedName name="S_0_0">Original!$B$1</definedName>
    <definedName name="S_t1">Original!$C$11:$C$18</definedName>
    <definedName name="S_t2">Original!$D$11:$D$18</definedName>
    <definedName name="S_t3">Original!$E$11:$E$18</definedName>
    <definedName name="STRIKE">Original!$B$3</definedName>
    <definedName name="t_1">Original!$B$72</definedName>
    <definedName name="t_2">Original!$B$57</definedName>
    <definedName name="t_3">Original!$B$34</definedName>
    <definedName name="time">Original!$B$10:$E$10</definedName>
    <definedName name="X_t1">Original!$M$75:$O$79</definedName>
    <definedName name="X_t2">Original!$M$60:$O$64</definedName>
    <definedName name="Y_t1">Original!$Q$75:$Q$79</definedName>
    <definedName name="Y_t2">Original!$Q$60:$Q$64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" i="1" l="1" a="1"/>
  <c r="J81" i="1" s="1"/>
  <c r="I75" i="1" a="1"/>
  <c r="I79" i="1" s="1"/>
  <c r="F75" i="1" a="1"/>
  <c r="F77" i="1" s="1"/>
  <c r="W64" i="1"/>
  <c r="W63" i="1"/>
  <c r="W62" i="1"/>
  <c r="W61" i="1"/>
  <c r="W60" i="1"/>
  <c r="J60" i="1" a="1"/>
  <c r="J60" i="1" s="1"/>
  <c r="I60" i="1" a="1"/>
  <c r="I60" i="1" s="1"/>
  <c r="F60" i="1" a="1"/>
  <c r="F60" i="1" s="1"/>
  <c r="E44" i="1"/>
  <c r="D44" i="1"/>
  <c r="C44" i="1"/>
  <c r="B44" i="1"/>
  <c r="E43" i="1"/>
  <c r="D43" i="1"/>
  <c r="C43" i="1"/>
  <c r="E42" i="1"/>
  <c r="D42" i="1"/>
  <c r="C42" i="1"/>
  <c r="E41" i="1"/>
  <c r="D41" i="1"/>
  <c r="C41" i="1"/>
  <c r="E40" i="1"/>
  <c r="D40" i="1"/>
  <c r="C40" i="1"/>
  <c r="E39" i="1"/>
  <c r="D39" i="1"/>
  <c r="C39" i="1"/>
  <c r="E38" i="1"/>
  <c r="D38" i="1"/>
  <c r="C38" i="1"/>
  <c r="E37" i="1"/>
  <c r="D37" i="1"/>
  <c r="C37" i="1"/>
  <c r="B18" i="1"/>
  <c r="B17" i="1"/>
  <c r="B43" i="1" s="1"/>
  <c r="B16" i="1"/>
  <c r="B42" i="1" s="1"/>
  <c r="B15" i="1"/>
  <c r="B41" i="1" s="1"/>
  <c r="B14" i="1"/>
  <c r="B40" i="1" s="1"/>
  <c r="B13" i="1"/>
  <c r="B39" i="1" s="1"/>
  <c r="B12" i="1"/>
  <c r="B38" i="1" s="1"/>
  <c r="B11" i="1"/>
  <c r="B37" i="1" s="1"/>
  <c r="D60" i="1" l="1" a="1"/>
  <c r="D60" i="1" s="1"/>
  <c r="I80" i="1"/>
  <c r="I81" i="1"/>
  <c r="I82" i="1"/>
  <c r="N60" i="1" a="1"/>
  <c r="N60" i="1" s="1"/>
  <c r="L60" i="1" a="1"/>
  <c r="L60" i="1" s="1"/>
  <c r="O60" i="1" a="1"/>
  <c r="O60" i="1" s="1"/>
  <c r="M60" i="1" a="1"/>
  <c r="M60" i="1" s="1"/>
  <c r="Q60" i="1" a="1"/>
  <c r="Q60" i="1" s="1"/>
  <c r="J77" i="1"/>
  <c r="J82" i="1"/>
  <c r="J80" i="1"/>
  <c r="F75" i="1"/>
  <c r="F80" i="1"/>
  <c r="J79" i="1"/>
  <c r="F81" i="1"/>
  <c r="F82" i="1"/>
  <c r="J75" i="1"/>
  <c r="J76" i="1"/>
  <c r="J78" i="1"/>
  <c r="I75" i="1"/>
  <c r="F78" i="1"/>
  <c r="F79" i="1"/>
  <c r="I76" i="1"/>
  <c r="I77" i="1"/>
  <c r="I78" i="1"/>
  <c r="F76" i="1"/>
  <c r="S60" i="1" l="1" a="1"/>
  <c r="S60" i="1" s="1"/>
  <c r="U60" i="1" s="1" a="1"/>
  <c r="O75" i="1" a="1"/>
  <c r="O75" i="1" s="1"/>
  <c r="N75" i="1" a="1"/>
  <c r="N75" i="1" s="1"/>
  <c r="M75" i="1" a="1"/>
  <c r="M75" i="1" s="1"/>
  <c r="L75" i="1" a="1"/>
  <c r="L75" i="1" s="1"/>
  <c r="W75" i="1" a="1"/>
  <c r="Z56" i="1"/>
  <c r="Z64" i="1"/>
  <c r="C79" i="1" s="1"/>
  <c r="Z67" i="1"/>
  <c r="C82" i="1" s="1"/>
  <c r="Z61" i="1"/>
  <c r="C76" i="1" s="1"/>
  <c r="U60" i="1" l="1"/>
  <c r="X60" i="1" s="1"/>
  <c r="Z60" i="1" s="1"/>
  <c r="C75" i="1" s="1"/>
  <c r="X61" i="1"/>
  <c r="Z62" i="1" s="1"/>
  <c r="C77" i="1" s="1"/>
  <c r="X64" i="1"/>
  <c r="Z66" i="1" s="1"/>
  <c r="C81" i="1" s="1"/>
  <c r="X62" i="1"/>
  <c r="Z63" i="1" s="1"/>
  <c r="C78" i="1" s="1"/>
  <c r="X63" i="1"/>
  <c r="Z65" i="1" s="1"/>
  <c r="C80" i="1" s="1"/>
  <c r="W75" i="1"/>
  <c r="Z71" i="1"/>
  <c r="Z77" i="1"/>
  <c r="B93" i="1" s="1"/>
  <c r="Q75" i="1" l="1" a="1"/>
  <c r="Q75" i="1" s="1"/>
  <c r="S75" i="1" s="1" a="1"/>
  <c r="S77" i="1" l="1"/>
  <c r="S76" i="1"/>
  <c r="S75" i="1"/>
  <c r="U75" i="1" s="1" a="1"/>
  <c r="U75" i="1" l="1"/>
  <c r="X75" i="1" s="1" a="1"/>
  <c r="X75" i="1" s="1"/>
  <c r="X79" i="1" a="1"/>
  <c r="X79" i="1" s="1"/>
  <c r="X77" i="1" a="1"/>
  <c r="X77" i="1" s="1"/>
  <c r="Z80" i="1" s="1"/>
  <c r="B96" i="1" s="1"/>
  <c r="X76" i="1" a="1"/>
  <c r="X76" i="1" s="1"/>
  <c r="X78" i="1" a="1"/>
  <c r="X78" i="1" s="1"/>
  <c r="Z81" i="1" s="1"/>
  <c r="B97" i="1" s="1"/>
  <c r="Z78" i="1" l="1"/>
  <c r="B94" i="1" s="1"/>
  <c r="Z79" i="1"/>
  <c r="B95" i="1" s="1"/>
  <c r="Z82" i="1"/>
  <c r="B98" i="1" s="1"/>
  <c r="Z75" i="1"/>
  <c r="B91" i="1" s="1"/>
  <c r="B100" i="1" s="1"/>
  <c r="Z76" i="1"/>
  <c r="B9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<sst xmlns="http://schemas.openxmlformats.org/spreadsheetml/2006/main" count="107" uniqueCount="55">
  <si>
    <t xml:space="preserve">S(0,0) = </t>
  </si>
  <si>
    <t>rf</t>
  </si>
  <si>
    <t>Strike</t>
  </si>
  <si>
    <t>Path #</t>
  </si>
  <si>
    <t>p</t>
  </si>
  <si>
    <t>Time</t>
  </si>
  <si>
    <t>t</t>
  </si>
  <si>
    <t>Simulated Stock price paths S(p,t)</t>
  </si>
  <si>
    <t>p \ t</t>
  </si>
  <si>
    <t>Here are additional variables we need</t>
  </si>
  <si>
    <t>integer: track current time</t>
  </si>
  <si>
    <t>exec_t</t>
  </si>
  <si>
    <t>integer vector: track when to optimally exercise for each path based on backward algorithm at time "t"</t>
  </si>
  <si>
    <t>dcf</t>
  </si>
  <si>
    <t>double vector: contains the discounted cash flow for each path at time "t"</t>
  </si>
  <si>
    <t>ITM</t>
  </si>
  <si>
    <t>integer vector: track which paths are ITM at time "t"</t>
  </si>
  <si>
    <t>X</t>
  </si>
  <si>
    <t>double matrix: Matrix representation of the (polynomial) terms for the regression for all ITM paths</t>
  </si>
  <si>
    <t>Y</t>
  </si>
  <si>
    <t>double vector: vector of discounted cash flows for all ITM paths</t>
  </si>
  <si>
    <t>beta</t>
  </si>
  <si>
    <t>double vector: beta_hat from the regression</t>
  </si>
  <si>
    <t>y_hat</t>
  </si>
  <si>
    <t>double vector: approximated holding value function</t>
  </si>
  <si>
    <t>payoff</t>
  </si>
  <si>
    <t>double matrix: Exercise payoff value for each time and path #</t>
  </si>
  <si>
    <t>Path</t>
  </si>
  <si>
    <t>Now, we can start the backward algorithm at t=T-1=2</t>
  </si>
  <si>
    <t>STEP 1</t>
  </si>
  <si>
    <t>Discount the cash flows to time "t" based on when it's optimal to exercise for each path</t>
  </si>
  <si>
    <t>STEP 2</t>
  </si>
  <si>
    <t>Identify the ITM paths in order toregress only on ITM paths</t>
  </si>
  <si>
    <t>STEP 3</t>
  </si>
  <si>
    <t>Build X matrix for regression</t>
  </si>
  <si>
    <t>STEP 4</t>
  </si>
  <si>
    <t>build y vector</t>
  </si>
  <si>
    <t>STEP 5</t>
  </si>
  <si>
    <t>regress to get beta</t>
  </si>
  <si>
    <t>STEP 6</t>
  </si>
  <si>
    <t>Calculate y_hat to approximate the holding value function</t>
  </si>
  <si>
    <t>STEP 7</t>
  </si>
  <si>
    <t>Update the optimal exercise time for each path</t>
  </si>
  <si>
    <t>Because we work in Excel, we will build the X matrix for all paths, then filter it</t>
  </si>
  <si>
    <t>count ITM</t>
  </si>
  <si>
    <t>Xmatrix</t>
  </si>
  <si>
    <t>constant</t>
  </si>
  <si>
    <t>x</t>
  </si>
  <si>
    <t>x^2</t>
  </si>
  <si>
    <t>cte</t>
  </si>
  <si>
    <t>Y vector</t>
  </si>
  <si>
    <t>Y-hat</t>
  </si>
  <si>
    <t>ex value</t>
  </si>
  <si>
    <t>End of backward algorithm. We now simply discount the cash flows from their optimal exercise time and then take the average to get the price estimate</t>
  </si>
  <si>
    <t>Initiate the backward algorithm and calculate the option payoff (exercise/intrinsic value), conditional on not exercising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</si>
</sst>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10" fontId="0" fillId="0" borderId="0" xfId="0" applyNumberFormat="1"/>
    <xf numFmtId="0" fontId="0" fillId="0" borderId="0" xfId="0" applyAlignment="1">
      <alignment horizontal="right"/>
    </xf>
    <xf numFmtId="0" fontId="1" fillId="2" borderId="0" xfId="2"/>
    <xf numFmtId="2" fontId="0" fillId="0" borderId="0" xfId="0" applyNumberFormat="1"/>
    <xf numFmtId="0" fontId="2" fillId="0" borderId="1" xfId="1"/>
    <xf numFmtId="2" fontId="2" fillId="0" borderId="1" xfId="1" applyNumberFormat="1"/>
    <xf numFmtId="0" fontId="1" fillId="3" borderId="0" xfId="3"/>
    <xf numFmtId="164" fontId="0" fillId="0" borderId="0" xfId="0" applyNumberFormat="1"/>
    <xf numFmtId="1" fontId="0" fillId="0" borderId="0" xfId="0" applyNumberFormat="1"/>
    <xf numFmtId="1" fontId="2" fillId="0" borderId="1" xfId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0" fontId="1" fillId="4" borderId="0" xfId="4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5">
    <cellStyle name="20% - Accent1" xfId="2" builtinId="30"/>
    <cellStyle name="40% - Accent3" xfId="3" builtinId="39"/>
    <cellStyle name="60% - Accent4" xfId="4" builtinId="44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 paths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#1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Original!$B$11:$E$11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1.0900000000000001</c:v>
                </c:pt>
                <c:pt idx="2">
                  <c:v>1.08</c:v>
                </c:pt>
                <c:pt idx="3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AF-4483-81A8-1D00159294DF}"/>
            </c:ext>
          </c:extLst>
        </c:ser>
        <c:ser>
          <c:idx val="1"/>
          <c:order val="1"/>
          <c:tx>
            <c:v>#2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Original!$B$12:$E$12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1.1599999999999999</c:v>
                </c:pt>
                <c:pt idx="2">
                  <c:v>1.26</c:v>
                </c:pt>
                <c:pt idx="3">
                  <c:v>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AF-4483-81A8-1D00159294DF}"/>
            </c:ext>
          </c:extLst>
        </c:ser>
        <c:ser>
          <c:idx val="2"/>
          <c:order val="2"/>
          <c:tx>
            <c:v>#3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Original!$B$13:$E$13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1.22</c:v>
                </c:pt>
                <c:pt idx="2">
                  <c:v>1.07</c:v>
                </c:pt>
                <c:pt idx="3">
                  <c:v>1.03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AF-4483-81A8-1D00159294DF}"/>
            </c:ext>
          </c:extLst>
        </c:ser>
        <c:ser>
          <c:idx val="3"/>
          <c:order val="3"/>
          <c:tx>
            <c:v>#4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Original!$B$14:$E$14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0.93</c:v>
                </c:pt>
                <c:pt idx="2">
                  <c:v>0.97</c:v>
                </c:pt>
                <c:pt idx="3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AF-4483-81A8-1D00159294DF}"/>
            </c:ext>
          </c:extLst>
        </c:ser>
        <c:ser>
          <c:idx val="4"/>
          <c:order val="4"/>
          <c:tx>
            <c:v>#5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Original!$B$15:$E$15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1.1100000000000001</c:v>
                </c:pt>
                <c:pt idx="2">
                  <c:v>1.56</c:v>
                </c:pt>
                <c:pt idx="3">
                  <c:v>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AF-4483-81A8-1D00159294DF}"/>
            </c:ext>
          </c:extLst>
        </c:ser>
        <c:ser>
          <c:idx val="5"/>
          <c:order val="5"/>
          <c:tx>
            <c:v>#6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Original!$B$16:$E$16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0.76</c:v>
                </c:pt>
                <c:pt idx="2">
                  <c:v>0.77</c:v>
                </c:pt>
                <c:pt idx="3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AF-4483-81A8-1D00159294DF}"/>
            </c:ext>
          </c:extLst>
        </c:ser>
        <c:ser>
          <c:idx val="6"/>
          <c:order val="6"/>
          <c:tx>
            <c:v>#7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Original!$B$17:$E$17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0.92</c:v>
                </c:pt>
                <c:pt idx="2">
                  <c:v>0.84</c:v>
                </c:pt>
                <c:pt idx="3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AF-4483-81A8-1D00159294DF}"/>
            </c:ext>
          </c:extLst>
        </c:ser>
        <c:ser>
          <c:idx val="7"/>
          <c:order val="7"/>
          <c:tx>
            <c:v>#8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Original!$B$10:$E$10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Original!$B$18:$E$18</c:f>
              <c:numCache>
                <c:formatCode>General</c:formatCode>
                <c:ptCount val="4"/>
                <c:pt idx="0" formatCode="0.00">
                  <c:v>1</c:v>
                </c:pt>
                <c:pt idx="1">
                  <c:v>0.88</c:v>
                </c:pt>
                <c:pt idx="2">
                  <c:v>1.22</c:v>
                </c:pt>
                <c:pt idx="3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9AF-4483-81A8-1D0015929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703360"/>
        <c:axId val="1610704800"/>
      </c:scatterChart>
      <c:valAx>
        <c:axId val="161070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04800"/>
        <c:crosses val="autoZero"/>
        <c:crossBetween val="midCat"/>
        <c:majorUnit val="1"/>
      </c:valAx>
      <c:valAx>
        <c:axId val="16107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0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119062</xdr:rowOff>
    </xdr:from>
    <xdr:to>
      <xdr:col>13</xdr:col>
      <xdr:colOff>342900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92DD5-94EF-4B25-AAB5-86F5FEB91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6C7D-5047-4D1E-8F63-F2CFB597204C}">
  <dimension ref="A1:Z100"/>
  <sheetViews>
    <sheetView tabSelected="1" topLeftCell="A68" workbookViewId="0">
      <selection activeCell="A91" sqref="A91:A98"/>
    </sheetView>
  </sheetViews>
  <sheetFormatPr defaultRowHeight="15" x14ac:dyDescent="0.25"/>
  <cols>
    <col min="19" max="19" width="9.5703125" bestFit="1" customWidth="1"/>
  </cols>
  <sheetData>
    <row r="1" spans="1:5" x14ac:dyDescent="0.25">
      <c r="A1" s="1" t="s">
        <v>0</v>
      </c>
      <c r="B1">
        <v>1</v>
      </c>
    </row>
    <row r="2" spans="1:5" x14ac:dyDescent="0.25">
      <c r="A2" s="1" t="s">
        <v>1</v>
      </c>
      <c r="B2" s="2">
        <v>0.06</v>
      </c>
    </row>
    <row r="3" spans="1:5" x14ac:dyDescent="0.25">
      <c r="A3" s="1" t="s">
        <v>2</v>
      </c>
      <c r="B3">
        <v>1.1000000000000001</v>
      </c>
    </row>
    <row r="4" spans="1:5" x14ac:dyDescent="0.25">
      <c r="A4" t="s">
        <v>3</v>
      </c>
      <c r="B4" s="1" t="s">
        <v>4</v>
      </c>
    </row>
    <row r="5" spans="1:5" x14ac:dyDescent="0.25">
      <c r="A5" t="s">
        <v>5</v>
      </c>
      <c r="B5" s="1" t="s">
        <v>6</v>
      </c>
    </row>
    <row r="9" spans="1:5" x14ac:dyDescent="0.25">
      <c r="B9" s="17" t="s">
        <v>7</v>
      </c>
      <c r="C9" s="17"/>
      <c r="D9" s="17"/>
      <c r="E9" s="17"/>
    </row>
    <row r="10" spans="1:5" x14ac:dyDescent="0.25">
      <c r="A10" s="3" t="s">
        <v>8</v>
      </c>
      <c r="B10" s="4">
        <v>0</v>
      </c>
      <c r="C10" s="4">
        <v>1</v>
      </c>
      <c r="D10" s="4">
        <v>2</v>
      </c>
      <c r="E10" s="4">
        <v>3</v>
      </c>
    </row>
    <row r="11" spans="1:5" x14ac:dyDescent="0.25">
      <c r="A11" s="4">
        <v>1</v>
      </c>
      <c r="B11" s="5">
        <f t="shared" ref="B11:B18" si="0">S_0_0</f>
        <v>1</v>
      </c>
      <c r="C11">
        <v>1.0900000000000001</v>
      </c>
      <c r="D11">
        <v>1.08</v>
      </c>
      <c r="E11">
        <v>1.34</v>
      </c>
    </row>
    <row r="12" spans="1:5" x14ac:dyDescent="0.25">
      <c r="A12" s="4">
        <v>2</v>
      </c>
      <c r="B12" s="5">
        <f t="shared" si="0"/>
        <v>1</v>
      </c>
      <c r="C12">
        <v>1.1599999999999999</v>
      </c>
      <c r="D12">
        <v>1.26</v>
      </c>
      <c r="E12">
        <v>1.54</v>
      </c>
    </row>
    <row r="13" spans="1:5" x14ac:dyDescent="0.25">
      <c r="A13" s="4">
        <v>3</v>
      </c>
      <c r="B13" s="5">
        <f t="shared" si="0"/>
        <v>1</v>
      </c>
      <c r="C13">
        <v>1.22</v>
      </c>
      <c r="D13">
        <v>1.07</v>
      </c>
      <c r="E13">
        <v>1.03</v>
      </c>
    </row>
    <row r="14" spans="1:5" x14ac:dyDescent="0.25">
      <c r="A14" s="4">
        <v>4</v>
      </c>
      <c r="B14" s="5">
        <f t="shared" si="0"/>
        <v>1</v>
      </c>
      <c r="C14">
        <v>0.93</v>
      </c>
      <c r="D14">
        <v>0.97</v>
      </c>
      <c r="E14">
        <v>0.92</v>
      </c>
    </row>
    <row r="15" spans="1:5" x14ac:dyDescent="0.25">
      <c r="A15" s="4">
        <v>5</v>
      </c>
      <c r="B15" s="5">
        <f t="shared" si="0"/>
        <v>1</v>
      </c>
      <c r="C15">
        <v>1.1100000000000001</v>
      </c>
      <c r="D15">
        <v>1.56</v>
      </c>
      <c r="E15">
        <v>1.52</v>
      </c>
    </row>
    <row r="16" spans="1:5" x14ac:dyDescent="0.25">
      <c r="A16" s="4">
        <v>6</v>
      </c>
      <c r="B16" s="5">
        <f t="shared" si="0"/>
        <v>1</v>
      </c>
      <c r="C16">
        <v>0.76</v>
      </c>
      <c r="D16">
        <v>0.77</v>
      </c>
      <c r="E16">
        <v>0.9</v>
      </c>
    </row>
    <row r="17" spans="1:5" x14ac:dyDescent="0.25">
      <c r="A17" s="4">
        <v>7</v>
      </c>
      <c r="B17" s="5">
        <f t="shared" si="0"/>
        <v>1</v>
      </c>
      <c r="C17">
        <v>0.92</v>
      </c>
      <c r="D17">
        <v>0.84</v>
      </c>
      <c r="E17">
        <v>1.01</v>
      </c>
    </row>
    <row r="18" spans="1:5" x14ac:dyDescent="0.25">
      <c r="A18" s="4">
        <v>8</v>
      </c>
      <c r="B18" s="5">
        <f t="shared" si="0"/>
        <v>1</v>
      </c>
      <c r="C18">
        <v>0.88</v>
      </c>
      <c r="D18">
        <v>1.22</v>
      </c>
      <c r="E18">
        <v>1.34</v>
      </c>
    </row>
    <row r="20" spans="1:5" x14ac:dyDescent="0.25">
      <c r="A20" t="s">
        <v>9</v>
      </c>
    </row>
    <row r="21" spans="1:5" x14ac:dyDescent="0.25">
      <c r="A21" s="1" t="s">
        <v>6</v>
      </c>
      <c r="B21" t="s">
        <v>10</v>
      </c>
    </row>
    <row r="22" spans="1:5" x14ac:dyDescent="0.25">
      <c r="A22" s="1" t="s">
        <v>11</v>
      </c>
      <c r="B22" t="s">
        <v>12</v>
      </c>
    </row>
    <row r="23" spans="1:5" x14ac:dyDescent="0.25">
      <c r="A23" s="1" t="s">
        <v>13</v>
      </c>
      <c r="B23" t="s">
        <v>14</v>
      </c>
    </row>
    <row r="24" spans="1:5" x14ac:dyDescent="0.25">
      <c r="A24" s="1" t="s">
        <v>15</v>
      </c>
      <c r="B24" t="s">
        <v>16</v>
      </c>
    </row>
    <row r="25" spans="1:5" x14ac:dyDescent="0.25">
      <c r="A25" s="1" t="s">
        <v>17</v>
      </c>
      <c r="B25" t="s">
        <v>18</v>
      </c>
    </row>
    <row r="26" spans="1:5" x14ac:dyDescent="0.25">
      <c r="A26" s="1" t="s">
        <v>19</v>
      </c>
      <c r="B26" t="s">
        <v>20</v>
      </c>
    </row>
    <row r="27" spans="1:5" x14ac:dyDescent="0.25">
      <c r="A27" s="1" t="s">
        <v>21</v>
      </c>
      <c r="B27" t="s">
        <v>22</v>
      </c>
    </row>
    <row r="28" spans="1:5" x14ac:dyDescent="0.25">
      <c r="A28" s="1" t="s">
        <v>23</v>
      </c>
      <c r="B28" t="s">
        <v>24</v>
      </c>
    </row>
    <row r="29" spans="1:5" x14ac:dyDescent="0.25">
      <c r="A29" s="1" t="s">
        <v>25</v>
      </c>
      <c r="B29" t="s">
        <v>26</v>
      </c>
    </row>
    <row r="31" spans="1:5" s="6" customFormat="1" ht="15.75" thickBot="1" x14ac:dyDescent="0.3"/>
    <row r="32" spans="1:5" ht="15.75" thickTop="1" x14ac:dyDescent="0.25"/>
    <row r="33" spans="1:7" x14ac:dyDescent="0.25">
      <c r="A33" t="s">
        <v>54</v>
      </c>
    </row>
    <row r="34" spans="1:7" x14ac:dyDescent="0.25">
      <c r="A34" s="1" t="s">
        <v>6</v>
      </c>
      <c r="B34" s="16">
        <v>3</v>
      </c>
    </row>
    <row r="35" spans="1:7" x14ac:dyDescent="0.25">
      <c r="B35" s="18" t="s">
        <v>25</v>
      </c>
      <c r="C35" s="18"/>
      <c r="D35" s="18"/>
      <c r="E35" s="18"/>
      <c r="G35" s="1" t="s">
        <v>11</v>
      </c>
    </row>
    <row r="36" spans="1:7" ht="15.75" thickBot="1" x14ac:dyDescent="0.3">
      <c r="A36" s="3" t="s">
        <v>8</v>
      </c>
      <c r="B36" s="4">
        <v>0</v>
      </c>
      <c r="C36" s="4">
        <v>1</v>
      </c>
      <c r="D36" s="4">
        <v>2</v>
      </c>
      <c r="E36" s="4">
        <v>3</v>
      </c>
      <c r="G36" s="1"/>
    </row>
    <row r="37" spans="1:7" x14ac:dyDescent="0.25">
      <c r="A37" s="4">
        <v>0</v>
      </c>
      <c r="B37" s="5">
        <f t="shared" ref="B37:D44" si="1">MAX(0,STRIKE-B11)</f>
        <v>0.10000000000000009</v>
      </c>
      <c r="C37" s="5">
        <f t="shared" si="1"/>
        <v>1.0000000000000009E-2</v>
      </c>
      <c r="D37" s="5">
        <f t="shared" si="1"/>
        <v>2.0000000000000018E-2</v>
      </c>
      <c r="E37" s="5">
        <f t="shared" ref="E37:E44" si="2">MAX(0, STRIKE - E11)</f>
        <v>0</v>
      </c>
      <c r="G37" s="12">
        <v>3</v>
      </c>
    </row>
    <row r="38" spans="1:7" x14ac:dyDescent="0.25">
      <c r="A38" s="4">
        <v>1</v>
      </c>
      <c r="B38" s="5">
        <f t="shared" si="1"/>
        <v>0.10000000000000009</v>
      </c>
      <c r="C38" s="5">
        <f t="shared" si="1"/>
        <v>0</v>
      </c>
      <c r="D38" s="5">
        <f t="shared" si="1"/>
        <v>0</v>
      </c>
      <c r="E38" s="5">
        <f t="shared" si="2"/>
        <v>0</v>
      </c>
      <c r="G38" s="13">
        <v>3</v>
      </c>
    </row>
    <row r="39" spans="1:7" x14ac:dyDescent="0.25">
      <c r="A39" s="4">
        <v>2</v>
      </c>
      <c r="B39" s="5">
        <f t="shared" si="1"/>
        <v>0.10000000000000009</v>
      </c>
      <c r="C39" s="5">
        <f t="shared" si="1"/>
        <v>0</v>
      </c>
      <c r="D39" s="5">
        <f t="shared" si="1"/>
        <v>3.0000000000000027E-2</v>
      </c>
      <c r="E39" s="5">
        <f t="shared" si="2"/>
        <v>7.0000000000000062E-2</v>
      </c>
      <c r="G39" s="13">
        <v>3</v>
      </c>
    </row>
    <row r="40" spans="1:7" x14ac:dyDescent="0.25">
      <c r="A40" s="4">
        <v>3</v>
      </c>
      <c r="B40" s="5">
        <f t="shared" si="1"/>
        <v>0.10000000000000009</v>
      </c>
      <c r="C40" s="5">
        <f t="shared" si="1"/>
        <v>0.17000000000000004</v>
      </c>
      <c r="D40" s="5">
        <f t="shared" si="1"/>
        <v>0.13000000000000012</v>
      </c>
      <c r="E40" s="5">
        <f t="shared" si="2"/>
        <v>0.18000000000000005</v>
      </c>
      <c r="G40" s="13">
        <v>3</v>
      </c>
    </row>
    <row r="41" spans="1:7" x14ac:dyDescent="0.25">
      <c r="A41" s="4">
        <v>4</v>
      </c>
      <c r="B41" s="5">
        <f t="shared" si="1"/>
        <v>0.10000000000000009</v>
      </c>
      <c r="C41" s="5">
        <f t="shared" si="1"/>
        <v>0</v>
      </c>
      <c r="D41" s="5">
        <f t="shared" si="1"/>
        <v>0</v>
      </c>
      <c r="E41" s="5">
        <f t="shared" si="2"/>
        <v>0</v>
      </c>
      <c r="G41" s="13">
        <v>3</v>
      </c>
    </row>
    <row r="42" spans="1:7" x14ac:dyDescent="0.25">
      <c r="A42" s="4">
        <v>5</v>
      </c>
      <c r="B42" s="5">
        <f t="shared" si="1"/>
        <v>0.10000000000000009</v>
      </c>
      <c r="C42" s="5">
        <f t="shared" si="1"/>
        <v>0.34000000000000008</v>
      </c>
      <c r="D42" s="5">
        <f t="shared" si="1"/>
        <v>0.33000000000000007</v>
      </c>
      <c r="E42" s="5">
        <f t="shared" si="2"/>
        <v>0.20000000000000007</v>
      </c>
      <c r="G42" s="13">
        <v>3</v>
      </c>
    </row>
    <row r="43" spans="1:7" x14ac:dyDescent="0.25">
      <c r="A43" s="4">
        <v>6</v>
      </c>
      <c r="B43" s="5">
        <f t="shared" si="1"/>
        <v>0.10000000000000009</v>
      </c>
      <c r="C43" s="5">
        <f t="shared" si="1"/>
        <v>0.18000000000000005</v>
      </c>
      <c r="D43" s="5">
        <f t="shared" si="1"/>
        <v>0.26000000000000012</v>
      </c>
      <c r="E43" s="5">
        <f t="shared" si="2"/>
        <v>9.000000000000008E-2</v>
      </c>
      <c r="G43" s="13">
        <v>3</v>
      </c>
    </row>
    <row r="44" spans="1:7" ht="15.75" thickBot="1" x14ac:dyDescent="0.3">
      <c r="A44" s="4">
        <v>7</v>
      </c>
      <c r="B44" s="5">
        <f t="shared" si="1"/>
        <v>0.10000000000000009</v>
      </c>
      <c r="C44" s="5">
        <f t="shared" si="1"/>
        <v>0.22000000000000008</v>
      </c>
      <c r="D44" s="5">
        <f t="shared" si="1"/>
        <v>0</v>
      </c>
      <c r="E44" s="5">
        <f t="shared" si="2"/>
        <v>0</v>
      </c>
      <c r="G44" s="14">
        <v>3</v>
      </c>
    </row>
    <row r="45" spans="1:7" x14ac:dyDescent="0.25">
      <c r="E45" s="5"/>
    </row>
    <row r="46" spans="1:7" s="6" customFormat="1" ht="15.75" thickBot="1" x14ac:dyDescent="0.3">
      <c r="E46" s="7"/>
    </row>
    <row r="47" spans="1:7" ht="15.75" thickTop="1" x14ac:dyDescent="0.25">
      <c r="E47" s="5"/>
    </row>
    <row r="48" spans="1:7" x14ac:dyDescent="0.25">
      <c r="A48" t="s">
        <v>28</v>
      </c>
    </row>
    <row r="49" spans="1:26" x14ac:dyDescent="0.25">
      <c r="A49" s="8" t="s">
        <v>29</v>
      </c>
      <c r="B49" t="s">
        <v>30</v>
      </c>
    </row>
    <row r="50" spans="1:26" x14ac:dyDescent="0.25">
      <c r="A50" s="8" t="s">
        <v>31</v>
      </c>
      <c r="B50" t="s">
        <v>32</v>
      </c>
    </row>
    <row r="51" spans="1:26" x14ac:dyDescent="0.25">
      <c r="A51" s="8" t="s">
        <v>33</v>
      </c>
      <c r="B51" t="s">
        <v>34</v>
      </c>
    </row>
    <row r="52" spans="1:26" x14ac:dyDescent="0.25">
      <c r="A52" s="8" t="s">
        <v>35</v>
      </c>
      <c r="B52" t="s">
        <v>36</v>
      </c>
    </row>
    <row r="53" spans="1:26" x14ac:dyDescent="0.25">
      <c r="A53" s="8" t="s">
        <v>37</v>
      </c>
      <c r="B53" t="s">
        <v>38</v>
      </c>
    </row>
    <row r="54" spans="1:26" x14ac:dyDescent="0.25">
      <c r="A54" s="8" t="s">
        <v>39</v>
      </c>
      <c r="B54" t="s">
        <v>40</v>
      </c>
    </row>
    <row r="55" spans="1:26" x14ac:dyDescent="0.25">
      <c r="A55" s="8" t="s">
        <v>41</v>
      </c>
      <c r="B55" t="s">
        <v>42</v>
      </c>
    </row>
    <row r="56" spans="1:26" x14ac:dyDescent="0.25">
      <c r="H56" t="s">
        <v>43</v>
      </c>
      <c r="Y56" t="s">
        <v>44</v>
      </c>
      <c r="Z56">
        <f>COUNT(L60:L67)</f>
        <v>5</v>
      </c>
    </row>
    <row r="57" spans="1:26" x14ac:dyDescent="0.25">
      <c r="A57" s="1" t="s">
        <v>6</v>
      </c>
      <c r="B57" s="16">
        <v>2</v>
      </c>
    </row>
    <row r="58" spans="1:26" x14ac:dyDescent="0.25">
      <c r="D58" s="8" t="s">
        <v>29</v>
      </c>
      <c r="F58" s="8" t="s">
        <v>31</v>
      </c>
      <c r="H58" s="8" t="s">
        <v>33</v>
      </c>
      <c r="M58" t="s">
        <v>45</v>
      </c>
      <c r="Q58" s="8" t="s">
        <v>35</v>
      </c>
      <c r="S58" s="8" t="s">
        <v>37</v>
      </c>
      <c r="U58" s="8" t="s">
        <v>39</v>
      </c>
      <c r="Z58" s="8" t="s">
        <v>41</v>
      </c>
    </row>
    <row r="59" spans="1:26" ht="15.75" thickBot="1" x14ac:dyDescent="0.3">
      <c r="A59" t="s">
        <v>27</v>
      </c>
      <c r="D59" s="1" t="s">
        <v>13</v>
      </c>
      <c r="F59" s="1" t="s">
        <v>15</v>
      </c>
      <c r="H59" t="s">
        <v>46</v>
      </c>
      <c r="I59" t="s">
        <v>47</v>
      </c>
      <c r="J59" t="s">
        <v>48</v>
      </c>
      <c r="L59" t="s">
        <v>3</v>
      </c>
      <c r="M59" t="s">
        <v>49</v>
      </c>
      <c r="N59" t="s">
        <v>47</v>
      </c>
      <c r="O59" t="s">
        <v>48</v>
      </c>
      <c r="Q59" t="s">
        <v>50</v>
      </c>
      <c r="S59" t="s">
        <v>21</v>
      </c>
      <c r="U59" t="s">
        <v>51</v>
      </c>
      <c r="W59" t="s">
        <v>52</v>
      </c>
      <c r="X59" s="1" t="s">
        <v>11</v>
      </c>
      <c r="Z59" s="1" t="s">
        <v>11</v>
      </c>
    </row>
    <row r="60" spans="1:26" x14ac:dyDescent="0.25">
      <c r="A60" s="4">
        <v>0</v>
      </c>
      <c r="D60" s="9" cm="1">
        <f t="array" ref="D60:D67">EXP(-RISKFREE*1)*payoff_t3</f>
        <v>0</v>
      </c>
      <c r="F60" cm="1">
        <f t="array" ref="F60:F67">IF(S_t2&lt;STRIKE,1,0)</f>
        <v>1</v>
      </c>
      <c r="H60">
        <v>1</v>
      </c>
      <c r="I60" cm="1">
        <f t="array" ref="I60:I67">S_t2</f>
        <v>1.08</v>
      </c>
      <c r="J60" cm="1">
        <f t="array" ref="J60:J67">S_t2^2</f>
        <v>1.1664000000000001</v>
      </c>
      <c r="L60" s="4" cm="1">
        <f t="array" ref="L60:L64">_xlfn._xlws.FILTER(A60:A67,F60:F67)</f>
        <v>0</v>
      </c>
      <c r="M60" cm="1">
        <f t="array" ref="M60:M64">_xlfn._xlws.FILTER(H60:H67,F60:F67)</f>
        <v>1</v>
      </c>
      <c r="N60" cm="1">
        <f t="array" ref="N60:N64">_xlfn._xlws.FILTER(I60:I67,F60:F67)</f>
        <v>1.08</v>
      </c>
      <c r="O60" cm="1">
        <f t="array" ref="O60:O64">_xlfn._xlws.FILTER(J60:J67,F60:F67)</f>
        <v>1.1664000000000001</v>
      </c>
      <c r="Q60" s="9" cm="1">
        <f t="array" ref="Q60:Q64">_xlfn._xlws.FILTER(D60:D67,F60:F67)</f>
        <v>0</v>
      </c>
      <c r="S60" s="12" cm="1">
        <f t="array" ref="S60:S62">MMULT(MINVERSE(MMULT(TRANSPOSE(X_t2),X_t2)),MMULT(TRANSPOSE(X_t2),Y_t2))</f>
        <v>-1.0699876552821479</v>
      </c>
      <c r="U60" s="9" cm="1">
        <f t="array" ref="U60:U64">MMULT(X_t2,beta_t2)</f>
        <v>3.6740560851308501E-2</v>
      </c>
      <c r="W60">
        <f>MAX(0,STRIKE-D11)</f>
        <v>2.0000000000000018E-2</v>
      </c>
      <c r="X60">
        <f>IF(W60&gt;U60,t_2,0)</f>
        <v>0</v>
      </c>
      <c r="Z60" s="10">
        <f t="shared" ref="Z60:Z67" si="3">_xlfn.IFNA(IF(VLOOKUP(A60,$L$60:$X$64,13,FALSE)=t_2,t_2,G37),G37)</f>
        <v>3</v>
      </c>
    </row>
    <row r="61" spans="1:26" x14ac:dyDescent="0.25">
      <c r="A61" s="4">
        <v>1</v>
      </c>
      <c r="D61" s="9">
        <v>0</v>
      </c>
      <c r="F61">
        <v>0</v>
      </c>
      <c r="H61">
        <v>1</v>
      </c>
      <c r="I61">
        <v>1.26</v>
      </c>
      <c r="J61">
        <v>1.5876000000000001</v>
      </c>
      <c r="L61" s="4">
        <v>2</v>
      </c>
      <c r="M61">
        <v>1</v>
      </c>
      <c r="N61">
        <v>1.07</v>
      </c>
      <c r="O61">
        <v>1.1449</v>
      </c>
      <c r="Q61" s="9">
        <v>6.5923517350897465E-2</v>
      </c>
      <c r="S61" s="13">
        <v>2.983410625839042</v>
      </c>
      <c r="U61" s="9">
        <v>4.5898342525971358E-2</v>
      </c>
      <c r="W61">
        <f>MAX(0,STRIKE-D13)</f>
        <v>3.0000000000000027E-2</v>
      </c>
      <c r="X61">
        <f>IF(W61&gt;U61,t_2,0)</f>
        <v>0</v>
      </c>
      <c r="Z61" s="10">
        <f t="shared" si="3"/>
        <v>3</v>
      </c>
    </row>
    <row r="62" spans="1:26" ht="15.75" thickBot="1" x14ac:dyDescent="0.3">
      <c r="A62" s="4">
        <v>2</v>
      </c>
      <c r="D62" s="9">
        <v>6.5923517350897465E-2</v>
      </c>
      <c r="F62">
        <v>1</v>
      </c>
      <c r="H62">
        <v>1</v>
      </c>
      <c r="I62">
        <v>1.07</v>
      </c>
      <c r="J62">
        <v>1.1449</v>
      </c>
      <c r="L62" s="4">
        <v>3</v>
      </c>
      <c r="M62">
        <v>1</v>
      </c>
      <c r="N62">
        <v>0.97</v>
      </c>
      <c r="O62">
        <v>0.94089999999999996</v>
      </c>
      <c r="Q62" s="9">
        <v>0.16951761604516483</v>
      </c>
      <c r="S62" s="14">
        <v>-1.8135761829327066</v>
      </c>
      <c r="U62" s="9">
        <v>0.11752682126033953</v>
      </c>
      <c r="W62">
        <f>MAX(0,STRIKE-D14)</f>
        <v>0.13000000000000012</v>
      </c>
      <c r="X62">
        <f>IF(W62&gt;U62,t_2,0)</f>
        <v>2</v>
      </c>
      <c r="Z62" s="10">
        <f t="shared" si="3"/>
        <v>3</v>
      </c>
    </row>
    <row r="63" spans="1:26" x14ac:dyDescent="0.25">
      <c r="A63" s="4">
        <v>3</v>
      </c>
      <c r="D63" s="9">
        <v>0.16951761604516483</v>
      </c>
      <c r="F63">
        <v>1</v>
      </c>
      <c r="H63">
        <v>1</v>
      </c>
      <c r="I63">
        <v>0.97</v>
      </c>
      <c r="J63">
        <v>0.94089999999999996</v>
      </c>
      <c r="L63" s="4">
        <v>5</v>
      </c>
      <c r="M63">
        <v>1</v>
      </c>
      <c r="N63">
        <v>0.77</v>
      </c>
      <c r="O63">
        <v>0.59289999999999998</v>
      </c>
      <c r="Q63" s="9">
        <v>0.18835290671684982</v>
      </c>
      <c r="U63" s="9">
        <v>0.15196920775311273</v>
      </c>
      <c r="W63">
        <f>MAX(0,STRIKE-D16)</f>
        <v>0.33000000000000007</v>
      </c>
      <c r="X63">
        <f>IF(W63&gt;U63,t_2,0)</f>
        <v>2</v>
      </c>
      <c r="Z63" s="10">
        <f t="shared" si="3"/>
        <v>2</v>
      </c>
    </row>
    <row r="64" spans="1:26" x14ac:dyDescent="0.25">
      <c r="A64" s="4">
        <v>4</v>
      </c>
      <c r="D64" s="9">
        <v>0</v>
      </c>
      <c r="F64">
        <v>0</v>
      </c>
      <c r="H64">
        <v>1</v>
      </c>
      <c r="I64">
        <v>1.56</v>
      </c>
      <c r="J64">
        <v>2.4336000000000002</v>
      </c>
      <c r="L64" s="4">
        <v>6</v>
      </c>
      <c r="M64">
        <v>1</v>
      </c>
      <c r="N64">
        <v>0.84</v>
      </c>
      <c r="O64">
        <v>0.70559999999999989</v>
      </c>
      <c r="Q64" s="9">
        <v>8.4758808022582455E-2</v>
      </c>
      <c r="U64" s="9">
        <v>0.15641791574532982</v>
      </c>
      <c r="W64">
        <f>MAX(0,STRIKE-D17)</f>
        <v>0.26000000000000012</v>
      </c>
      <c r="X64">
        <f>IF(W64&gt;U64,t_2,0)</f>
        <v>2</v>
      </c>
      <c r="Z64" s="10">
        <f t="shared" si="3"/>
        <v>3</v>
      </c>
    </row>
    <row r="65" spans="1:26" x14ac:dyDescent="0.25">
      <c r="A65" s="4">
        <v>5</v>
      </c>
      <c r="D65" s="9">
        <v>0.18835290671684982</v>
      </c>
      <c r="F65">
        <v>1</v>
      </c>
      <c r="H65">
        <v>1</v>
      </c>
      <c r="I65">
        <v>0.77</v>
      </c>
      <c r="J65">
        <v>0.59289999999999998</v>
      </c>
      <c r="Z65" s="10">
        <f t="shared" si="3"/>
        <v>2</v>
      </c>
    </row>
    <row r="66" spans="1:26" x14ac:dyDescent="0.25">
      <c r="A66" s="4">
        <v>6</v>
      </c>
      <c r="D66" s="9">
        <v>8.4758808022582455E-2</v>
      </c>
      <c r="F66">
        <v>1</v>
      </c>
      <c r="H66">
        <v>1</v>
      </c>
      <c r="I66">
        <v>0.84</v>
      </c>
      <c r="J66">
        <v>0.70559999999999989</v>
      </c>
      <c r="Z66" s="10">
        <f t="shared" si="3"/>
        <v>2</v>
      </c>
    </row>
    <row r="67" spans="1:26" x14ac:dyDescent="0.25">
      <c r="A67" s="4">
        <v>7</v>
      </c>
      <c r="D67" s="9">
        <v>0</v>
      </c>
      <c r="F67">
        <v>0</v>
      </c>
      <c r="H67">
        <v>1</v>
      </c>
      <c r="I67">
        <v>1.22</v>
      </c>
      <c r="J67">
        <v>1.4883999999999999</v>
      </c>
      <c r="Z67" s="10">
        <f t="shared" si="3"/>
        <v>3</v>
      </c>
    </row>
    <row r="68" spans="1:26" x14ac:dyDescent="0.25">
      <c r="Z68" s="10"/>
    </row>
    <row r="69" spans="1:26" s="6" customFormat="1" ht="15.75" thickBot="1" x14ac:dyDescent="0.3">
      <c r="Z69" s="11"/>
    </row>
    <row r="70" spans="1:26" ht="15.75" thickTop="1" x14ac:dyDescent="0.25">
      <c r="Z70" s="10"/>
    </row>
    <row r="71" spans="1:26" x14ac:dyDescent="0.25">
      <c r="H71" t="s">
        <v>43</v>
      </c>
      <c r="Y71" t="s">
        <v>44</v>
      </c>
      <c r="Z71">
        <f>COUNT(L75:L82)</f>
        <v>5</v>
      </c>
    </row>
    <row r="72" spans="1:26" x14ac:dyDescent="0.25">
      <c r="A72" s="1" t="s">
        <v>6</v>
      </c>
      <c r="B72" s="16">
        <v>1</v>
      </c>
    </row>
    <row r="73" spans="1:26" x14ac:dyDescent="0.25">
      <c r="C73" s="8" t="s">
        <v>29</v>
      </c>
      <c r="F73" s="8" t="s">
        <v>31</v>
      </c>
      <c r="H73" s="8" t="s">
        <v>33</v>
      </c>
      <c r="M73" t="s">
        <v>45</v>
      </c>
      <c r="Q73" s="8" t="s">
        <v>35</v>
      </c>
      <c r="S73" s="8" t="s">
        <v>37</v>
      </c>
      <c r="U73" s="8" t="s">
        <v>39</v>
      </c>
      <c r="Z73" s="8" t="s">
        <v>41</v>
      </c>
    </row>
    <row r="74" spans="1:26" ht="15.75" thickBot="1" x14ac:dyDescent="0.3">
      <c r="A74" t="s">
        <v>27</v>
      </c>
      <c r="C74" s="1" t="s">
        <v>13</v>
      </c>
      <c r="F74" s="1" t="s">
        <v>15</v>
      </c>
      <c r="H74" t="s">
        <v>46</v>
      </c>
      <c r="I74" t="s">
        <v>47</v>
      </c>
      <c r="J74" t="s">
        <v>48</v>
      </c>
      <c r="L74" t="s">
        <v>3</v>
      </c>
      <c r="M74" t="s">
        <v>49</v>
      </c>
      <c r="N74" t="s">
        <v>47</v>
      </c>
      <c r="O74" t="s">
        <v>48</v>
      </c>
      <c r="Q74" t="s">
        <v>50</v>
      </c>
      <c r="S74" t="s">
        <v>21</v>
      </c>
      <c r="U74" t="s">
        <v>51</v>
      </c>
      <c r="W74" t="s">
        <v>52</v>
      </c>
      <c r="X74" s="1" t="s">
        <v>11</v>
      </c>
      <c r="Z74" s="1" t="s">
        <v>11</v>
      </c>
    </row>
    <row r="75" spans="1:26" x14ac:dyDescent="0.25">
      <c r="A75" s="4">
        <v>0</v>
      </c>
      <c r="C75" s="9">
        <f t="shared" ref="C75:C82" si="4">EXP(-RISKFREE*(Z60-$B$72))*IF(Z60=3,E37,D37)</f>
        <v>0</v>
      </c>
      <c r="F75">
        <f t="array" ref="F75:F82">IF(S_t1&lt;STRIKE,1,0)</f>
        <v>1</v>
      </c>
      <c r="H75">
        <v>1</v>
      </c>
      <c r="I75">
        <f t="array" ref="I75:I82">S_t1</f>
        <v>1.0900000000000001</v>
      </c>
      <c r="J75">
        <f t="array" ref="J75:J82">S_t1^2</f>
        <v>1.1881000000000002</v>
      </c>
      <c r="L75" s="4" cm="1">
        <f t="array" ref="L75:L79">_xlfn._xlws.FILTER(A75:A82,F75:F82)</f>
        <v>0</v>
      </c>
      <c r="M75" cm="1">
        <f t="array" ref="M75:M79">_xlfn._xlws.FILTER(H75:H82,F75:F82)</f>
        <v>1</v>
      </c>
      <c r="N75" cm="1">
        <f t="array" ref="N75:N79">_xlfn._xlws.FILTER(I75:I82,F75:F82)</f>
        <v>1.0900000000000001</v>
      </c>
      <c r="O75" cm="1">
        <f t="array" ref="O75:O79">_xlfn._xlws.FILTER(J75:J82,F75:F82)</f>
        <v>1.1881000000000002</v>
      </c>
      <c r="Q75" s="9" cm="1">
        <f t="array" ref="Q75:Q79">_xlfn._xlws.FILTER(C75:C82,F75:F82)</f>
        <v>0</v>
      </c>
      <c r="S75" s="12">
        <f t="array" ref="S75:S77">MMULT(MINVERSE(MMULT(TRANSPOSE(X_t1),X_t1)),MMULT(TRANSPOSE(X_t1),Y_t1))</f>
        <v>2.0375123423771129</v>
      </c>
      <c r="U75" s="9" cm="1">
        <f t="array" ref="U75:U79">MMULT(X_t1,beta_t1)</f>
        <v>1.3485105283447041E-2</v>
      </c>
      <c r="W75" cm="1">
        <f t="array" ref="W75:W79">_xlfn._xlws.FILTER(C37:C44,F75:F82)</f>
        <v>1.0000000000000009E-2</v>
      </c>
      <c r="X75" cm="1">
        <f t="array" ref="X75">IF(W75&gt;U75,t_1,0)</f>
        <v>0</v>
      </c>
      <c r="Z75" s="10">
        <f t="shared" ref="Z75:Z82" si="5">_xlfn.IFNA(IF(VLOOKUP(A60,$L$75:$X$79,13,FALSE)=t_1,t_1,Z60),Z60)</f>
        <v>3</v>
      </c>
    </row>
    <row r="76" spans="1:26" x14ac:dyDescent="0.25">
      <c r="A76" s="4">
        <v>1</v>
      </c>
      <c r="C76" s="9">
        <f t="shared" si="4"/>
        <v>0</v>
      </c>
      <c r="F76">
        <v>0</v>
      </c>
      <c r="H76">
        <v>1</v>
      </c>
      <c r="I76">
        <v>1.1599999999999999</v>
      </c>
      <c r="J76">
        <v>1.3455999999999999</v>
      </c>
      <c r="L76" s="4">
        <v>3</v>
      </c>
      <c r="M76">
        <v>1</v>
      </c>
      <c r="N76">
        <v>0.93</v>
      </c>
      <c r="O76">
        <v>0.86490000000000011</v>
      </c>
      <c r="Q76" s="9">
        <v>0.12242938936595245</v>
      </c>
      <c r="S76" s="13">
        <v>-3.3354434031348319</v>
      </c>
      <c r="U76" s="9">
        <v>0.10874928051064026</v>
      </c>
      <c r="W76">
        <v>0.17000000000000004</v>
      </c>
      <c r="X76" cm="1">
        <f t="array" ref="X76">IF(W76&gt;U76,t_1,0)</f>
        <v>1</v>
      </c>
      <c r="Z76" s="10">
        <f t="shared" si="5"/>
        <v>3</v>
      </c>
    </row>
    <row r="77" spans="1:26" ht="15.75" thickBot="1" x14ac:dyDescent="0.3">
      <c r="A77" s="4">
        <v>2</v>
      </c>
      <c r="C77" s="9">
        <f t="shared" si="4"/>
        <v>6.2084430570201077E-2</v>
      </c>
      <c r="F77">
        <v>0</v>
      </c>
      <c r="H77">
        <v>1</v>
      </c>
      <c r="I77">
        <v>1.22</v>
      </c>
      <c r="J77">
        <v>1.4883999999999999</v>
      </c>
      <c r="L77" s="4">
        <v>5</v>
      </c>
      <c r="M77">
        <v>1</v>
      </c>
      <c r="N77">
        <v>0.76</v>
      </c>
      <c r="O77">
        <v>0.5776</v>
      </c>
      <c r="Q77" s="9">
        <v>0.31078229608280217</v>
      </c>
      <c r="S77" s="14">
        <v>1.3564565881014232</v>
      </c>
      <c r="U77" s="9">
        <v>0.28606468128202267</v>
      </c>
      <c r="W77">
        <v>0.34000000000000008</v>
      </c>
      <c r="X77" cm="1">
        <f t="array" ref="X77">IF(W77&gt;U77,t_1,0)</f>
        <v>1</v>
      </c>
      <c r="Z77" s="10">
        <f t="shared" si="5"/>
        <v>3</v>
      </c>
    </row>
    <row r="78" spans="1:26" x14ac:dyDescent="0.25">
      <c r="A78" s="4">
        <v>3</v>
      </c>
      <c r="C78" s="9">
        <f t="shared" si="4"/>
        <v>0.12242938936595245</v>
      </c>
      <c r="F78">
        <v>1</v>
      </c>
      <c r="H78">
        <v>1</v>
      </c>
      <c r="I78">
        <v>0.93</v>
      </c>
      <c r="J78">
        <v>0.86490000000000011</v>
      </c>
      <c r="L78" s="4">
        <v>6</v>
      </c>
      <c r="M78">
        <v>1</v>
      </c>
      <c r="N78">
        <v>0.92</v>
      </c>
      <c r="O78">
        <v>0.84640000000000004</v>
      </c>
      <c r="Q78" s="9">
        <v>0.24485877873190479</v>
      </c>
      <c r="U78" s="9">
        <v>0.11700926766211195</v>
      </c>
      <c r="W78">
        <v>0.18000000000000005</v>
      </c>
      <c r="X78" cm="1">
        <f t="array" ref="X78">IF(W78&gt;U78,t_1,0)</f>
        <v>1</v>
      </c>
      <c r="Z78" s="10">
        <f t="shared" si="5"/>
        <v>1</v>
      </c>
    </row>
    <row r="79" spans="1:26" x14ac:dyDescent="0.25">
      <c r="A79" s="4">
        <v>4</v>
      </c>
      <c r="C79" s="9">
        <f t="shared" si="4"/>
        <v>0</v>
      </c>
      <c r="F79">
        <v>0</v>
      </c>
      <c r="H79">
        <v>1</v>
      </c>
      <c r="I79">
        <v>1.1100000000000001</v>
      </c>
      <c r="J79">
        <v>1.2321000000000002</v>
      </c>
      <c r="L79" s="4">
        <v>7</v>
      </c>
      <c r="M79">
        <v>1</v>
      </c>
      <c r="N79">
        <v>0.88</v>
      </c>
      <c r="O79">
        <v>0.77439999999999998</v>
      </c>
      <c r="Q79" s="9">
        <v>0</v>
      </c>
      <c r="U79" s="9">
        <v>0.15276212944420275</v>
      </c>
      <c r="W79">
        <v>0.22000000000000008</v>
      </c>
      <c r="X79" cm="1">
        <f t="array" ref="X79">IF(W79&gt;U79,t_1,0)</f>
        <v>1</v>
      </c>
      <c r="Z79" s="10">
        <f t="shared" si="5"/>
        <v>3</v>
      </c>
    </row>
    <row r="80" spans="1:26" x14ac:dyDescent="0.25">
      <c r="A80" s="4">
        <v>5</v>
      </c>
      <c r="C80" s="9">
        <f t="shared" si="4"/>
        <v>0.31078229608280217</v>
      </c>
      <c r="F80">
        <v>1</v>
      </c>
      <c r="H80">
        <v>1</v>
      </c>
      <c r="I80">
        <v>0.76</v>
      </c>
      <c r="J80">
        <v>0.5776</v>
      </c>
      <c r="Z80" s="10">
        <f t="shared" si="5"/>
        <v>1</v>
      </c>
    </row>
    <row r="81" spans="1:26" x14ac:dyDescent="0.25">
      <c r="A81" s="4">
        <v>6</v>
      </c>
      <c r="C81" s="9">
        <f t="shared" si="4"/>
        <v>0.24485877873190479</v>
      </c>
      <c r="F81">
        <v>1</v>
      </c>
      <c r="H81">
        <v>1</v>
      </c>
      <c r="I81">
        <v>0.92</v>
      </c>
      <c r="J81">
        <v>0.84640000000000004</v>
      </c>
      <c r="Z81" s="10">
        <f t="shared" si="5"/>
        <v>1</v>
      </c>
    </row>
    <row r="82" spans="1:26" x14ac:dyDescent="0.25">
      <c r="A82" s="4">
        <v>7</v>
      </c>
      <c r="C82" s="9">
        <f t="shared" si="4"/>
        <v>0</v>
      </c>
      <c r="F82">
        <v>1</v>
      </c>
      <c r="H82">
        <v>1</v>
      </c>
      <c r="I82">
        <v>0.88</v>
      </c>
      <c r="J82">
        <v>0.77439999999999998</v>
      </c>
      <c r="Z82" s="10">
        <f t="shared" si="5"/>
        <v>1</v>
      </c>
    </row>
    <row r="83" spans="1:26" x14ac:dyDescent="0.25">
      <c r="C83" s="9"/>
    </row>
    <row r="84" spans="1:26" x14ac:dyDescent="0.25">
      <c r="C84" s="9"/>
      <c r="Z84" s="10"/>
    </row>
    <row r="85" spans="1:26" s="6" customFormat="1" ht="15.75" thickBot="1" x14ac:dyDescent="0.3">
      <c r="Z85" s="11"/>
    </row>
    <row r="86" spans="1:26" ht="15.75" thickTop="1" x14ac:dyDescent="0.25">
      <c r="Z86" s="10"/>
    </row>
    <row r="87" spans="1:26" x14ac:dyDescent="0.25">
      <c r="A87" t="s">
        <v>53</v>
      </c>
    </row>
    <row r="88" spans="1:26" x14ac:dyDescent="0.25">
      <c r="A88" s="1" t="s">
        <v>6</v>
      </c>
      <c r="B88" s="16">
        <v>0</v>
      </c>
    </row>
    <row r="89" spans="1:26" x14ac:dyDescent="0.25">
      <c r="B89" s="8" t="s">
        <v>29</v>
      </c>
    </row>
    <row r="90" spans="1:26" x14ac:dyDescent="0.25">
      <c r="A90" t="s">
        <v>27</v>
      </c>
      <c r="B90" s="1" t="s">
        <v>13</v>
      </c>
    </row>
    <row r="91" spans="1:26" x14ac:dyDescent="0.25">
      <c r="A91" s="4">
        <v>0</v>
      </c>
      <c r="B91" s="9">
        <f t="shared" ref="B91:B98" si="6">EXP(-RISKFREE*(Z75-$B$88))*IF(Z75=3,E37,IF(Z75=2,D37,C37))</f>
        <v>0</v>
      </c>
    </row>
    <row r="92" spans="1:26" x14ac:dyDescent="0.25">
      <c r="A92" s="4">
        <v>1</v>
      </c>
      <c r="B92" s="9">
        <f t="shared" si="6"/>
        <v>0</v>
      </c>
    </row>
    <row r="93" spans="1:26" x14ac:dyDescent="0.25">
      <c r="A93" s="4">
        <v>2</v>
      </c>
      <c r="B93" s="9">
        <f t="shared" si="6"/>
        <v>5.8468914798789094E-2</v>
      </c>
    </row>
    <row r="94" spans="1:26" x14ac:dyDescent="0.25">
      <c r="A94" s="4">
        <v>3</v>
      </c>
      <c r="B94" s="9">
        <f t="shared" si="6"/>
        <v>0.16009997070932233</v>
      </c>
    </row>
    <row r="95" spans="1:26" x14ac:dyDescent="0.25">
      <c r="A95" s="4">
        <v>4</v>
      </c>
      <c r="B95" s="9">
        <f t="shared" si="6"/>
        <v>0</v>
      </c>
    </row>
    <row r="96" spans="1:26" x14ac:dyDescent="0.25">
      <c r="A96" s="4">
        <v>5</v>
      </c>
      <c r="B96" s="9">
        <f t="shared" si="6"/>
        <v>0.32019994141864466</v>
      </c>
    </row>
    <row r="97" spans="1:2" x14ac:dyDescent="0.25">
      <c r="A97" s="4">
        <v>6</v>
      </c>
      <c r="B97" s="9">
        <f t="shared" si="6"/>
        <v>0.16951761604516483</v>
      </c>
    </row>
    <row r="98" spans="1:2" x14ac:dyDescent="0.25">
      <c r="A98" s="4">
        <v>7</v>
      </c>
      <c r="B98" s="9">
        <f t="shared" si="6"/>
        <v>0.20718819738853481</v>
      </c>
    </row>
    <row r="99" spans="1:2" ht="15.75" thickBot="1" x14ac:dyDescent="0.3">
      <c r="B99" s="9"/>
    </row>
    <row r="100" spans="1:2" ht="15.75" thickBot="1" x14ac:dyDescent="0.3">
      <c r="B100" s="15">
        <f>AVERAGE(B91:B98)</f>
        <v>0.11443433004505696</v>
      </c>
    </row>
  </sheetData>
  <mergeCells count="2">
    <mergeCell ref="B9:E9"/>
    <mergeCell ref="B35:E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Original</vt:lpstr>
      <vt:lpstr>beta_t1</vt:lpstr>
      <vt:lpstr>beta_t2</vt:lpstr>
      <vt:lpstr>exec_t_t3</vt:lpstr>
      <vt:lpstr>payoff_t3</vt:lpstr>
      <vt:lpstr>RISKFREE</vt:lpstr>
      <vt:lpstr>S_0_0</vt:lpstr>
      <vt:lpstr>S_t1</vt:lpstr>
      <vt:lpstr>S_t2</vt:lpstr>
      <vt:lpstr>S_t3</vt:lpstr>
      <vt:lpstr>STRIKE</vt:lpstr>
      <vt:lpstr>t_1</vt:lpstr>
      <vt:lpstr>t_2</vt:lpstr>
      <vt:lpstr>t_3</vt:lpstr>
      <vt:lpstr>time</vt:lpstr>
      <vt:lpstr>X_t1</vt:lpstr>
      <vt:lpstr>X_t2</vt:lpstr>
      <vt:lpstr>Y_t1</vt:lpstr>
      <vt:lpstr>Y_t2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Létourneau</dc:creator>
  <cp:lastModifiedBy>Pascal Létourneau</cp:lastModifiedBy>
  <dcterms:created xsi:type="dcterms:W3CDTF">2025-06-02T13:19:43Z</dcterms:created>
  <dcterms:modified xsi:type="dcterms:W3CDTF">2025-06-05T19:28:55Z</dcterms:modified>
</cp:coreProperties>
</file>