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nye Achintye\Downloads\"/>
    </mc:Choice>
  </mc:AlternateContent>
  <xr:revisionPtr revIDLastSave="0" documentId="13_ncr:1_{2919D267-9CFC-4BC3-BEB2-C41E9AF087A8}" xr6:coauthVersionLast="47" xr6:coauthVersionMax="47" xr10:uidLastSave="{00000000-0000-0000-0000-000000000000}"/>
  <bookViews>
    <workbookView xWindow="-108" yWindow="-108" windowWidth="23256" windowHeight="12456" tabRatio="777" xr2:uid="{00000000-000D-0000-FFFF-FFFF00000000}"/>
  </bookViews>
  <sheets>
    <sheet name="Database_Runs_Anany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S2" i="4"/>
  <c r="B2" i="4"/>
  <c r="I2" i="4"/>
  <c r="J2" i="4"/>
  <c r="S3" i="4"/>
  <c r="B3" i="4"/>
  <c r="I3" i="4"/>
  <c r="J3" i="4"/>
  <c r="R3" i="4" s="1"/>
  <c r="S4" i="4"/>
  <c r="S5" i="4"/>
  <c r="B4" i="4"/>
  <c r="I4" i="4"/>
  <c r="J4" i="4"/>
  <c r="R4" i="4" s="1"/>
  <c r="B5" i="4"/>
  <c r="I5" i="4"/>
  <c r="J5" i="4"/>
  <c r="R5" i="4" s="1"/>
  <c r="S6" i="4"/>
  <c r="B6" i="4"/>
  <c r="I6" i="4"/>
  <c r="J6" i="4"/>
  <c r="R6" i="4" s="1"/>
  <c r="S7" i="4"/>
  <c r="B7" i="4"/>
  <c r="I7" i="4"/>
  <c r="J7" i="4"/>
  <c r="R7" i="4" s="1"/>
  <c r="S8" i="4"/>
  <c r="S9" i="4"/>
  <c r="B8" i="4"/>
  <c r="I8" i="4"/>
  <c r="J8" i="4"/>
  <c r="R8" i="4" s="1"/>
  <c r="B9" i="4"/>
  <c r="I9" i="4"/>
  <c r="J9" i="4"/>
  <c r="R9" i="4" s="1"/>
  <c r="S10" i="4"/>
  <c r="B10" i="4"/>
  <c r="I10" i="4"/>
  <c r="J10" i="4"/>
  <c r="R10" i="4" s="1"/>
  <c r="S11" i="4"/>
  <c r="S12" i="4"/>
  <c r="B11" i="4"/>
  <c r="I11" i="4"/>
  <c r="J11" i="4"/>
  <c r="R11" i="4" s="1"/>
  <c r="J12" i="4"/>
  <c r="R12" i="4" s="1"/>
  <c r="I12" i="4"/>
  <c r="B12" i="4"/>
  <c r="S13" i="4"/>
  <c r="B13" i="4"/>
  <c r="I13" i="4"/>
  <c r="J13" i="4"/>
  <c r="R13" i="4" s="1"/>
  <c r="S14" i="4"/>
  <c r="S15" i="4"/>
  <c r="B14" i="4"/>
  <c r="I14" i="4"/>
  <c r="J14" i="4"/>
  <c r="R14" i="4" s="1"/>
  <c r="B15" i="4"/>
  <c r="I15" i="4"/>
  <c r="J15" i="4"/>
  <c r="R15" i="4" s="1"/>
  <c r="S16" i="4"/>
  <c r="B16" i="4"/>
  <c r="I16" i="4"/>
  <c r="J16" i="4"/>
  <c r="R16" i="4" s="1"/>
  <c r="S17" i="4"/>
  <c r="B17" i="4"/>
  <c r="I17" i="4"/>
  <c r="J17" i="4"/>
  <c r="R17" i="4" s="1"/>
  <c r="S18" i="4"/>
  <c r="B18" i="4"/>
  <c r="I18" i="4"/>
  <c r="J18" i="4"/>
  <c r="R18" i="4" s="1"/>
  <c r="S19" i="4"/>
  <c r="B19" i="4"/>
  <c r="I19" i="4"/>
  <c r="J19" i="4"/>
  <c r="R19" i="4" s="1"/>
  <c r="S20" i="4"/>
  <c r="B20" i="4"/>
  <c r="I20" i="4"/>
  <c r="J20" i="4"/>
  <c r="R20" i="4" s="1"/>
  <c r="S21" i="4"/>
  <c r="B21" i="4"/>
  <c r="I21" i="4"/>
  <c r="J21" i="4"/>
  <c r="R21" i="4" s="1"/>
  <c r="S22" i="4"/>
  <c r="S23" i="4"/>
  <c r="B22" i="4"/>
  <c r="I22" i="4"/>
  <c r="J22" i="4"/>
  <c r="R22" i="4" s="1"/>
  <c r="B23" i="4"/>
  <c r="I23" i="4"/>
  <c r="J23" i="4"/>
  <c r="R23" i="4" s="1"/>
  <c r="S24" i="4"/>
  <c r="B24" i="4"/>
  <c r="I24" i="4"/>
  <c r="J24" i="4"/>
  <c r="R24" i="4" s="1"/>
  <c r="S25" i="4"/>
  <c r="B25" i="4"/>
  <c r="I25" i="4"/>
  <c r="J25" i="4"/>
  <c r="R25" i="4" s="1"/>
  <c r="S26" i="4"/>
  <c r="B26" i="4"/>
  <c r="I26" i="4"/>
  <c r="J26" i="4"/>
  <c r="R26" i="4" s="1"/>
  <c r="S27" i="4"/>
  <c r="B27" i="4"/>
  <c r="I27" i="4"/>
  <c r="J27" i="4"/>
  <c r="R27" i="4" s="1"/>
  <c r="S28" i="4"/>
  <c r="B28" i="4"/>
  <c r="I28" i="4"/>
  <c r="J28" i="4"/>
  <c r="R28" i="4" s="1"/>
  <c r="S29" i="4"/>
  <c r="B29" i="4"/>
  <c r="I29" i="4"/>
  <c r="J29" i="4"/>
  <c r="R29" i="4" s="1"/>
  <c r="S30" i="4"/>
  <c r="B30" i="4"/>
  <c r="I30" i="4"/>
  <c r="J30" i="4"/>
  <c r="R30" i="4" s="1"/>
  <c r="S31" i="4"/>
  <c r="B31" i="4"/>
  <c r="I31" i="4"/>
  <c r="J31" i="4"/>
  <c r="R31" i="4" s="1"/>
  <c r="S32" i="4"/>
  <c r="B32" i="4"/>
  <c r="I32" i="4"/>
  <c r="J32" i="4"/>
  <c r="R32" i="4" s="1"/>
  <c r="S33" i="4"/>
  <c r="B33" i="4"/>
  <c r="I33" i="4"/>
  <c r="J33" i="4"/>
  <c r="R33" i="4" s="1"/>
  <c r="S34" i="4"/>
  <c r="B34" i="4"/>
  <c r="I34" i="4"/>
  <c r="J34" i="4"/>
  <c r="R34" i="4" s="1"/>
  <c r="S35" i="4"/>
  <c r="B35" i="4"/>
  <c r="I35" i="4"/>
  <c r="J35" i="4"/>
  <c r="R35" i="4" s="1"/>
  <c r="S36" i="4"/>
  <c r="S37" i="4"/>
  <c r="B36" i="4"/>
  <c r="I36" i="4"/>
  <c r="J36" i="4"/>
  <c r="R36" i="4" s="1"/>
  <c r="B37" i="4"/>
  <c r="I37" i="4"/>
  <c r="J37" i="4"/>
  <c r="R37" i="4" s="1"/>
  <c r="S38" i="4"/>
  <c r="B38" i="4"/>
  <c r="I38" i="4"/>
  <c r="J38" i="4"/>
  <c r="R38" i="4" s="1"/>
  <c r="S39" i="4"/>
  <c r="B39" i="4"/>
  <c r="I39" i="4"/>
  <c r="J39" i="4"/>
  <c r="R39" i="4" s="1"/>
  <c r="S40" i="4"/>
  <c r="B40" i="4"/>
  <c r="I40" i="4"/>
  <c r="J40" i="4"/>
  <c r="R40" i="4" s="1"/>
  <c r="S41" i="4"/>
  <c r="B41" i="4"/>
  <c r="I41" i="4"/>
  <c r="J41" i="4"/>
  <c r="R41" i="4" s="1"/>
  <c r="S42" i="4"/>
  <c r="S43" i="4"/>
  <c r="B42" i="4"/>
  <c r="I42" i="4"/>
  <c r="J42" i="4"/>
  <c r="R42" i="4" s="1"/>
  <c r="S44" i="4"/>
  <c r="S45" i="4"/>
  <c r="B43" i="4"/>
  <c r="I43" i="4"/>
  <c r="J43" i="4"/>
  <c r="R43" i="4" s="1"/>
  <c r="J44" i="4"/>
  <c r="R44" i="4" s="1"/>
  <c r="I44" i="4"/>
  <c r="B44" i="4"/>
  <c r="J45" i="4"/>
  <c r="R45" i="4" s="1"/>
  <c r="I45" i="4"/>
  <c r="B45" i="4"/>
  <c r="S46" i="4"/>
  <c r="S47" i="4"/>
  <c r="B46" i="4"/>
  <c r="I46" i="4"/>
  <c r="J46" i="4"/>
  <c r="R46" i="4" s="1"/>
  <c r="B47" i="4"/>
  <c r="I47" i="4"/>
  <c r="J47" i="4"/>
  <c r="R47" i="4" s="1"/>
  <c r="S48" i="4"/>
  <c r="B48" i="4"/>
  <c r="I48" i="4"/>
  <c r="J48" i="4"/>
  <c r="R48" i="4" s="1"/>
  <c r="S49" i="4"/>
  <c r="B49" i="4"/>
  <c r="I49" i="4"/>
  <c r="J49" i="4"/>
  <c r="R49" i="4" s="1"/>
  <c r="S50" i="4"/>
  <c r="S51" i="4"/>
  <c r="B50" i="4"/>
  <c r="I50" i="4"/>
  <c r="J50" i="4"/>
  <c r="R50" i="4" s="1"/>
  <c r="B51" i="4"/>
  <c r="I51" i="4"/>
  <c r="J51" i="4"/>
  <c r="R51" i="4" s="1"/>
  <c r="S52" i="4"/>
  <c r="B52" i="4"/>
  <c r="I52" i="4"/>
  <c r="J52" i="4"/>
  <c r="R52" i="4" s="1"/>
  <c r="S53" i="4"/>
  <c r="S54" i="4"/>
  <c r="B53" i="4"/>
  <c r="I53" i="4"/>
  <c r="J53" i="4"/>
  <c r="R53" i="4" s="1"/>
  <c r="B54" i="4"/>
  <c r="I54" i="4"/>
  <c r="J54" i="4"/>
  <c r="R54" i="4" s="1"/>
  <c r="S55" i="4"/>
  <c r="B55" i="4"/>
  <c r="I55" i="4"/>
  <c r="J55" i="4"/>
  <c r="R55" i="4" s="1"/>
  <c r="S56" i="4"/>
  <c r="B56" i="4"/>
  <c r="I56" i="4"/>
  <c r="J56" i="4"/>
  <c r="R56" i="4" s="1"/>
  <c r="S57" i="4"/>
  <c r="B57" i="4"/>
  <c r="I57" i="4"/>
  <c r="J57" i="4"/>
  <c r="R57" i="4" s="1"/>
  <c r="S58" i="4"/>
  <c r="B58" i="4"/>
  <c r="I58" i="4"/>
  <c r="J58" i="4"/>
  <c r="R58" i="4" s="1"/>
  <c r="S59" i="4"/>
  <c r="S60" i="4"/>
  <c r="B59" i="4"/>
  <c r="I59" i="4"/>
  <c r="J59" i="4"/>
  <c r="R59" i="4" s="1"/>
  <c r="B60" i="4"/>
  <c r="I60" i="4"/>
  <c r="J60" i="4"/>
  <c r="R60" i="4" s="1"/>
  <c r="S61" i="4"/>
  <c r="S62" i="4"/>
  <c r="B61" i="4"/>
  <c r="I61" i="4"/>
  <c r="J61" i="4"/>
  <c r="R61" i="4" s="1"/>
  <c r="S63" i="4"/>
  <c r="S64" i="4"/>
  <c r="S65" i="4"/>
  <c r="S66" i="4"/>
  <c r="S67" i="4"/>
  <c r="B62" i="4"/>
  <c r="I62" i="4"/>
  <c r="J62" i="4"/>
  <c r="R62" i="4" s="1"/>
  <c r="B63" i="4"/>
  <c r="I63" i="4"/>
  <c r="J63" i="4"/>
  <c r="R63" i="4" s="1"/>
  <c r="B64" i="4"/>
  <c r="I64" i="4"/>
  <c r="J64" i="4"/>
  <c r="R64" i="4" s="1"/>
  <c r="B65" i="4"/>
  <c r="I65" i="4"/>
  <c r="J65" i="4"/>
  <c r="R65" i="4" s="1"/>
  <c r="B66" i="4"/>
  <c r="I66" i="4"/>
  <c r="J66" i="4"/>
  <c r="R66" i="4" s="1"/>
  <c r="B67" i="4"/>
  <c r="I67" i="4"/>
  <c r="J67" i="4"/>
  <c r="R67" i="4" s="1"/>
  <c r="J68" i="4"/>
  <c r="R68" i="4" s="1"/>
  <c r="S68" i="4"/>
  <c r="B68" i="4"/>
  <c r="I68" i="4"/>
  <c r="S69" i="4"/>
  <c r="S70" i="4"/>
  <c r="B69" i="4"/>
  <c r="I69" i="4"/>
  <c r="J69" i="4"/>
  <c r="R69" i="4" s="1"/>
  <c r="J70" i="4"/>
  <c r="R70" i="4" s="1"/>
  <c r="I70" i="4"/>
  <c r="B70" i="4"/>
  <c r="S71" i="4"/>
  <c r="B71" i="4"/>
  <c r="I71" i="4"/>
  <c r="J71" i="4"/>
  <c r="R71" i="4" s="1"/>
  <c r="S72" i="4"/>
  <c r="B72" i="4"/>
  <c r="I72" i="4"/>
  <c r="J72" i="4"/>
  <c r="R72" i="4" s="1"/>
  <c r="S73" i="4"/>
  <c r="B73" i="4"/>
  <c r="I73" i="4"/>
  <c r="J73" i="4"/>
  <c r="R73" i="4" s="1"/>
  <c r="S74" i="4"/>
  <c r="S75" i="4"/>
  <c r="B74" i="4"/>
  <c r="I74" i="4"/>
  <c r="J74" i="4"/>
  <c r="R74" i="4" s="1"/>
  <c r="B75" i="4"/>
  <c r="I75" i="4"/>
  <c r="J75" i="4"/>
  <c r="R75" i="4" s="1"/>
  <c r="S76" i="4"/>
  <c r="S77" i="4"/>
  <c r="S78" i="4"/>
  <c r="B76" i="4"/>
  <c r="I76" i="4"/>
  <c r="J76" i="4"/>
  <c r="R76" i="4" s="1"/>
  <c r="J77" i="4"/>
  <c r="R77" i="4" s="1"/>
  <c r="I77" i="4"/>
  <c r="B77" i="4"/>
  <c r="B78" i="4"/>
  <c r="I78" i="4"/>
  <c r="J78" i="4"/>
  <c r="R78" i="4" s="1"/>
  <c r="S79" i="4"/>
  <c r="S80" i="4"/>
  <c r="S81" i="4"/>
  <c r="J79" i="4"/>
  <c r="R79" i="4" s="1"/>
  <c r="I79" i="4"/>
  <c r="B79" i="4"/>
  <c r="J80" i="4"/>
  <c r="R80" i="4" s="1"/>
  <c r="I80" i="4"/>
  <c r="B80" i="4"/>
  <c r="J81" i="4"/>
  <c r="R81" i="4" s="1"/>
  <c r="I81" i="4"/>
  <c r="B81" i="4"/>
  <c r="S82" i="4"/>
  <c r="S83" i="4"/>
  <c r="B82" i="4"/>
  <c r="I82" i="4"/>
  <c r="J82" i="4"/>
  <c r="R82" i="4" s="1"/>
  <c r="B83" i="4"/>
  <c r="I83" i="4"/>
  <c r="J83" i="4"/>
  <c r="R83" i="4" s="1"/>
  <c r="S84" i="4"/>
  <c r="B84" i="4"/>
  <c r="I84" i="4"/>
  <c r="J84" i="4"/>
  <c r="R84" i="4" s="1"/>
  <c r="S85" i="4"/>
  <c r="J85" i="4"/>
  <c r="R85" i="4" s="1"/>
  <c r="I85" i="4"/>
  <c r="B85" i="4"/>
  <c r="S86" i="4"/>
  <c r="B86" i="4"/>
  <c r="I86" i="4"/>
  <c r="J86" i="4"/>
  <c r="R86" i="4" s="1"/>
  <c r="J87" i="4"/>
  <c r="R87" i="4" s="1"/>
  <c r="S87" i="4"/>
  <c r="B87" i="4"/>
  <c r="I87" i="4"/>
  <c r="S88" i="4"/>
  <c r="S89" i="4"/>
  <c r="S90" i="4"/>
  <c r="S91" i="4"/>
  <c r="S92" i="4"/>
  <c r="S93" i="4"/>
  <c r="S94" i="4"/>
  <c r="B88" i="4"/>
  <c r="I88" i="4"/>
  <c r="J88" i="4"/>
  <c r="R88" i="4" s="1"/>
  <c r="J89" i="4"/>
  <c r="R89" i="4" s="1"/>
  <c r="I89" i="4"/>
  <c r="B89" i="4"/>
  <c r="B90" i="4"/>
  <c r="I90" i="4"/>
  <c r="J90" i="4"/>
  <c r="R90" i="4" s="1"/>
  <c r="J91" i="4"/>
  <c r="R91" i="4" s="1"/>
  <c r="I91" i="4"/>
  <c r="B91" i="4"/>
  <c r="J92" i="4"/>
  <c r="R92" i="4" s="1"/>
  <c r="I92" i="4"/>
  <c r="B92" i="4"/>
  <c r="J93" i="4"/>
  <c r="R93" i="4" s="1"/>
  <c r="I93" i="4"/>
  <c r="B93" i="4"/>
  <c r="J94" i="4"/>
  <c r="R94" i="4" s="1"/>
  <c r="I94" i="4"/>
  <c r="B94" i="4"/>
  <c r="S95" i="4"/>
  <c r="J95" i="4"/>
  <c r="R95" i="4" s="1"/>
  <c r="I95" i="4"/>
  <c r="B95" i="4"/>
  <c r="S96" i="4"/>
  <c r="J96" i="4"/>
  <c r="R96" i="4" s="1"/>
  <c r="I96" i="4"/>
  <c r="B96" i="4"/>
  <c r="S97" i="4"/>
  <c r="J97" i="4"/>
  <c r="R97" i="4" s="1"/>
  <c r="I97" i="4"/>
  <c r="B97" i="4"/>
  <c r="B98" i="4"/>
  <c r="I98" i="4"/>
  <c r="J98" i="4"/>
  <c r="R98" i="4" s="1"/>
  <c r="S98" i="4"/>
  <c r="S100" i="4"/>
  <c r="S101" i="4"/>
  <c r="S102" i="4"/>
  <c r="S103" i="4"/>
  <c r="S99" i="4"/>
  <c r="B99" i="4"/>
  <c r="I99" i="4"/>
  <c r="J99" i="4"/>
  <c r="R99" i="4" s="1"/>
  <c r="J100" i="4"/>
  <c r="R100" i="4" s="1"/>
  <c r="B100" i="4"/>
  <c r="I100" i="4"/>
  <c r="J102" i="4"/>
  <c r="R102" i="4" s="1"/>
  <c r="J103" i="4"/>
  <c r="R103" i="4" s="1"/>
  <c r="J101" i="4"/>
  <c r="R101" i="4" s="1"/>
  <c r="B101" i="4"/>
  <c r="I101" i="4"/>
  <c r="I102" i="4"/>
  <c r="B102" i="4"/>
  <c r="B103" i="4"/>
  <c r="I103" i="4"/>
  <c r="B120" i="4"/>
  <c r="S104" i="4"/>
  <c r="J104" i="4"/>
  <c r="R104" i="4" s="1"/>
  <c r="I104" i="4"/>
  <c r="B104" i="4"/>
  <c r="S105" i="4"/>
  <c r="J105" i="4"/>
  <c r="R105" i="4" s="1"/>
  <c r="I105" i="4"/>
  <c r="B105" i="4"/>
  <c r="B106" i="4"/>
  <c r="I106" i="4"/>
  <c r="J106" i="4"/>
  <c r="R106" i="4" s="1"/>
  <c r="S106" i="4"/>
  <c r="B107" i="4"/>
  <c r="I107" i="4"/>
  <c r="J107" i="4"/>
  <c r="R107" i="4" s="1"/>
  <c r="S107" i="4"/>
  <c r="B108" i="4"/>
  <c r="I108" i="4"/>
  <c r="J108" i="4"/>
  <c r="R108" i="4" s="1"/>
  <c r="S108" i="4"/>
  <c r="B109" i="4"/>
  <c r="I109" i="4"/>
  <c r="J109" i="4"/>
  <c r="R109" i="4" s="1"/>
  <c r="S109" i="4"/>
  <c r="B110" i="4"/>
  <c r="I110" i="4"/>
  <c r="J110" i="4"/>
  <c r="R110" i="4" s="1"/>
  <c r="S110" i="4"/>
  <c r="B111" i="4"/>
  <c r="I111" i="4"/>
  <c r="J111" i="4"/>
  <c r="R111" i="4" s="1"/>
  <c r="S111" i="4"/>
  <c r="B112" i="4"/>
  <c r="I112" i="4"/>
  <c r="J112" i="4"/>
  <c r="R112" i="4" s="1"/>
  <c r="S112" i="4"/>
  <c r="B113" i="4"/>
  <c r="I113" i="4"/>
  <c r="J113" i="4"/>
  <c r="R113" i="4" s="1"/>
  <c r="S113" i="4"/>
  <c r="S114" i="4"/>
  <c r="J114" i="4"/>
  <c r="R114" i="4" s="1"/>
  <c r="I114" i="4"/>
  <c r="B114" i="4"/>
  <c r="B115" i="4"/>
  <c r="I115" i="4"/>
  <c r="J115" i="4"/>
  <c r="R115" i="4" s="1"/>
  <c r="S115" i="4"/>
  <c r="S116" i="4"/>
  <c r="J116" i="4"/>
  <c r="R116" i="4" s="1"/>
  <c r="I116" i="4"/>
  <c r="B116" i="4"/>
  <c r="S117" i="4"/>
  <c r="J117" i="4"/>
  <c r="R117" i="4" s="1"/>
  <c r="I117" i="4"/>
  <c r="B117" i="4"/>
  <c r="S118" i="4"/>
  <c r="J118" i="4"/>
  <c r="R118" i="4" s="1"/>
  <c r="I118" i="4"/>
  <c r="B118" i="4"/>
  <c r="S119" i="4"/>
  <c r="J119" i="4"/>
  <c r="R119" i="4" s="1"/>
  <c r="I119" i="4"/>
  <c r="B119" i="4"/>
  <c r="S120" i="4"/>
  <c r="J120" i="4"/>
  <c r="R120" i="4" s="1"/>
  <c r="I120" i="4"/>
  <c r="S121" i="4"/>
  <c r="J121" i="4"/>
  <c r="R121" i="4" s="1"/>
  <c r="I121" i="4"/>
  <c r="B121" i="4"/>
  <c r="B122" i="4"/>
  <c r="I122" i="4"/>
  <c r="J122" i="4"/>
  <c r="R122" i="4" s="1"/>
  <c r="S122" i="4"/>
  <c r="B123" i="4"/>
  <c r="I123" i="4"/>
  <c r="J123" i="4"/>
  <c r="R123" i="4" s="1"/>
  <c r="S123" i="4"/>
  <c r="S124" i="4"/>
  <c r="J124" i="4"/>
  <c r="R124" i="4" s="1"/>
  <c r="I124" i="4"/>
  <c r="B124" i="4"/>
  <c r="S125" i="4"/>
  <c r="J125" i="4"/>
  <c r="R125" i="4" s="1"/>
  <c r="I125" i="4"/>
  <c r="B125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26" i="4"/>
  <c r="B126" i="4"/>
  <c r="I126" i="4"/>
  <c r="J126" i="4"/>
  <c r="R126" i="4" s="1"/>
  <c r="B127" i="4"/>
  <c r="I127" i="4"/>
  <c r="J127" i="4"/>
  <c r="R127" i="4" s="1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28" i="4"/>
  <c r="J128" i="4"/>
  <c r="R128" i="4" s="1"/>
  <c r="I128" i="4"/>
  <c r="J129" i="4"/>
  <c r="R129" i="4" s="1"/>
  <c r="I129" i="4"/>
  <c r="I130" i="4"/>
  <c r="J130" i="4"/>
  <c r="R130" i="4" s="1"/>
  <c r="I131" i="4"/>
  <c r="J131" i="4"/>
  <c r="R131" i="4" s="1"/>
  <c r="I132" i="4"/>
  <c r="J132" i="4"/>
  <c r="R132" i="4" s="1"/>
  <c r="I133" i="4"/>
  <c r="J133" i="4"/>
  <c r="R133" i="4" s="1"/>
  <c r="J134" i="4"/>
  <c r="R134" i="4" s="1"/>
  <c r="I134" i="4"/>
  <c r="J135" i="4"/>
  <c r="R135" i="4" s="1"/>
  <c r="I135" i="4"/>
  <c r="I136" i="4"/>
  <c r="J136" i="4"/>
  <c r="R136" i="4" s="1"/>
  <c r="I137" i="4"/>
  <c r="J137" i="4"/>
  <c r="R137" i="4" s="1"/>
  <c r="I138" i="4"/>
  <c r="J138" i="4"/>
  <c r="R138" i="4" s="1"/>
  <c r="C164" i="4"/>
  <c r="I139" i="4"/>
  <c r="J139" i="4"/>
  <c r="R139" i="4" s="1"/>
  <c r="I140" i="4"/>
  <c r="J140" i="4"/>
  <c r="R140" i="4" s="1"/>
  <c r="I141" i="4"/>
  <c r="J141" i="4"/>
  <c r="R141" i="4" s="1"/>
  <c r="Q164" i="4"/>
  <c r="P164" i="4"/>
  <c r="O164" i="4"/>
  <c r="N164" i="4"/>
  <c r="M164" i="4"/>
  <c r="M165" i="4" s="1"/>
  <c r="L164" i="4"/>
  <c r="K164" i="4"/>
  <c r="G164" i="4"/>
  <c r="F164" i="4"/>
  <c r="I163" i="4"/>
  <c r="J163" i="4"/>
  <c r="R163" i="4" s="1"/>
  <c r="I159" i="4"/>
  <c r="J159" i="4"/>
  <c r="R159" i="4" s="1"/>
  <c r="I160" i="4"/>
  <c r="J160" i="4"/>
  <c r="R160" i="4" s="1"/>
  <c r="I161" i="4"/>
  <c r="J161" i="4"/>
  <c r="R161" i="4" s="1"/>
  <c r="I156" i="4"/>
  <c r="J156" i="4"/>
  <c r="R156" i="4" s="1"/>
  <c r="I157" i="4"/>
  <c r="J157" i="4"/>
  <c r="R157" i="4" s="1"/>
  <c r="I158" i="4"/>
  <c r="J158" i="4"/>
  <c r="R158" i="4" s="1"/>
  <c r="I153" i="4"/>
  <c r="J153" i="4"/>
  <c r="R153" i="4" s="1"/>
  <c r="I154" i="4"/>
  <c r="J154" i="4"/>
  <c r="R154" i="4" s="1"/>
  <c r="I155" i="4"/>
  <c r="J155" i="4"/>
  <c r="R155" i="4" s="1"/>
  <c r="I150" i="4"/>
  <c r="J150" i="4"/>
  <c r="R150" i="4" s="1"/>
  <c r="I151" i="4"/>
  <c r="J151" i="4"/>
  <c r="R151" i="4" s="1"/>
  <c r="I152" i="4"/>
  <c r="J152" i="4"/>
  <c r="R152" i="4" s="1"/>
  <c r="I162" i="4"/>
  <c r="J162" i="4"/>
  <c r="R162" i="4" s="1"/>
  <c r="I149" i="4"/>
  <c r="J149" i="4"/>
  <c r="R149" i="4" s="1"/>
  <c r="I148" i="4"/>
  <c r="J148" i="4"/>
  <c r="R148" i="4" s="1"/>
  <c r="I147" i="4"/>
  <c r="J147" i="4"/>
  <c r="R147" i="4" s="1"/>
  <c r="I146" i="4"/>
  <c r="J146" i="4"/>
  <c r="R146" i="4" s="1"/>
  <c r="I145" i="4"/>
  <c r="J145" i="4"/>
  <c r="R145" i="4" s="1"/>
  <c r="I144" i="4"/>
  <c r="J144" i="4"/>
  <c r="R144" i="4" s="1"/>
  <c r="I143" i="4"/>
  <c r="J143" i="4"/>
  <c r="R143" i="4" s="1"/>
  <c r="J142" i="4"/>
  <c r="R142" i="4" s="1"/>
  <c r="I142" i="4"/>
  <c r="S164" i="4" l="1"/>
  <c r="R164" i="4"/>
  <c r="I164" i="4"/>
  <c r="J1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3" xr16:uid="{00000000-0015-0000-FFFF-FFFF02000000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<sst xmlns="http://schemas.openxmlformats.org/spreadsheetml/2006/main" count="506" uniqueCount="39">
  <si>
    <t>Date</t>
  </si>
  <si>
    <t>Type of Run</t>
  </si>
  <si>
    <t>Distance</t>
  </si>
  <si>
    <t>Time</t>
  </si>
  <si>
    <t>Average Pace</t>
  </si>
  <si>
    <t>Average Speed</t>
  </si>
  <si>
    <t>Elevation Gain</t>
  </si>
  <si>
    <t>Cadence</t>
  </si>
  <si>
    <t>Stride Length</t>
  </si>
  <si>
    <t xml:space="preserve">GCT </t>
  </si>
  <si>
    <t>Vertical Oscillation</t>
  </si>
  <si>
    <t>Average Power</t>
  </si>
  <si>
    <t>Running Efficiency [km/s]</t>
  </si>
  <si>
    <t>Running Efficiency [W]</t>
  </si>
  <si>
    <t>Easy</t>
  </si>
  <si>
    <t>Long</t>
  </si>
  <si>
    <t>Short</t>
  </si>
  <si>
    <t>Interval</t>
  </si>
  <si>
    <t>Race</t>
  </si>
  <si>
    <t>Shoes</t>
  </si>
  <si>
    <t>Tempo Next%</t>
  </si>
  <si>
    <t>Pegasus 39</t>
  </si>
  <si>
    <t>Tempo</t>
  </si>
  <si>
    <t>Total</t>
  </si>
  <si>
    <t>Training Block</t>
  </si>
  <si>
    <t>R'dam Marathon 2023</t>
  </si>
  <si>
    <t>Neg. Split</t>
  </si>
  <si>
    <t>Time Trial</t>
  </si>
  <si>
    <t>Turku Half 2023</t>
  </si>
  <si>
    <t>Adidas Flow</t>
  </si>
  <si>
    <t>Pegasus 38</t>
  </si>
  <si>
    <t>Week</t>
  </si>
  <si>
    <t>Other</t>
  </si>
  <si>
    <t>AHR</t>
  </si>
  <si>
    <t>PE</t>
  </si>
  <si>
    <t>Exchange 2023</t>
  </si>
  <si>
    <t>R'dam Marathon 2024</t>
  </si>
  <si>
    <t>Invincible 3</t>
  </si>
  <si>
    <t>Summer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</si>
</sst>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 applyAlignment="1">
      <alignment vertical="top"/>
    </xf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6" formatCode="hh:mm:ss"/>
    </dxf>
    <dxf>
      <numFmt numFmtId="26" formatCode="hh:mm:ss"/>
    </dxf>
    <dxf>
      <numFmt numFmtId="0" formatCode="General"/>
    </dxf>
    <dxf>
      <numFmt numFmtId="26" formatCode="hh:mm:ss"/>
    </dxf>
    <dxf>
      <numFmt numFmtId="26" formatCode="hh:mm:ss"/>
    </dxf>
    <dxf>
      <numFmt numFmtId="2" formatCode="0.00"/>
    </dxf>
    <dxf>
      <numFmt numFmtId="0" formatCode="General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8D77217-97FE-4201-BBDA-5889D8832650}">
    <nsvFilter filterId="{98CCCFA4-9544-D442-8EF4-6BCEA08DD224}" ref="A1:S163" tableId="2">
      <sortRules>
        <sortRule colId="0" id="{541A3258-F297-4205-9693-AF7FC311F93B}">
          <sortCondition descending="1" ref="A1:A163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BEFCA1-AF84-40E0-BF2F-6DCE34C7582A}" name="Table13" displayName="Table13" ref="A1:S164" totalsRowCount="1">
  <autoFilter ref="A1:S163" xr:uid="{98CCCFA4-9544-D442-8EF4-6BCEA08DD224}"/>
  <sortState xmlns:xlrd2="http://schemas.microsoft.com/office/spreadsheetml/2017/richdata2" ref="A2:S163">
    <sortCondition descending="1" ref="A1:A163"/>
  </sortState>
  <tableColumns count="19">
    <tableColumn id="1" xr3:uid="{541A3258-F297-4205-9693-AF7FC311F93B}" name="Date" totalsRowLabel="Total" dataDxfId="19" totalsRowDxfId="18"/>
    <tableColumn id="19" xr3:uid="{E7AB76E4-AF77-4830-BD09-E0F92E7C0C76}" name="Week" dataDxfId="17">
      <calculatedColumnFormula>WEEKNUM(Table13[[#This Row],[Date]],1)</calculatedColumnFormula>
    </tableColumn>
    <tableColumn id="2" xr3:uid="{02AB09BD-D76C-4C7D-8792-AD35C5FF43F4}" name="Type of Run" totalsRowFunction="count"/>
    <tableColumn id="17" xr3:uid="{CA93E8CA-59B9-4020-9ACA-69A781959362}" name="Training Block"/>
    <tableColumn id="12" xr3:uid="{51EC74B3-6813-4FE4-80AC-F32243978980}" name="Shoes"/>
    <tableColumn id="3" xr3:uid="{13ECC0C6-7DD0-4EDA-A7BD-71679EEEC06F}" name="Distance" totalsRowFunction="sum" totalsRowDxfId="16"/>
    <tableColumn id="4" xr3:uid="{CD343E66-34BF-4FC3-9741-75981AF470C4}" name="Time" totalsRowFunction="sum" dataDxfId="15" totalsRowDxfId="14"/>
    <tableColumn id="18" xr3:uid="{875854FF-BB4F-4E5D-B3E8-88D2AEF0C62C}" name="PE" dataDxfId="13"/>
    <tableColumn id="13" xr3:uid="{AC5D5DF2-36BC-48D8-B5CD-9D9CCD87AB1E}" name="Average Pace" totalsRowFunction="custom" dataDxfId="12" totalsRowDxfId="11">
      <calculatedColumnFormula>Table13[[#This Row],[Time]]/Table13[[#This Row],[Distance]]</calculatedColumnFormula>
      <totalsRowFormula>Table13[[#Totals],[Time]]/Table13[[#Totals],[Distance]]</totalsRowFormula>
    </tableColumn>
    <tableColumn id="15" xr3:uid="{3124806D-D921-4E5C-AFD8-3B75A7218E11}" name="Average Speed" totalsRowFunction="custom" dataDxfId="10" totalsRowDxfId="9">
      <calculatedColumnFormula>Table13[[#This Row],[Distance]]/(HOUR(Table13[[#This Row],[Time]])+MINUTE(Table13[[#This Row],[Time]])/60+SECOND(Table13[[#This Row],[Time]])/60^2)</calculatedColumnFormula>
      <totalsRowFormula>Table13[[#Totals],[Distance]]/(HOUR(Table13[[#Totals],[Time]])+MINUTE(Table13[[#Totals],[Time]])/60+SECOND(Table13[[#Totals],[Time]])/60^2)</totalsRowFormula>
    </tableColumn>
    <tableColumn id="5" xr3:uid="{19332183-64DE-4E61-9E0B-3ADBE9161DDF}" name="Elevation Gain" totalsRowFunction="sum"/>
    <tableColumn id="6" xr3:uid="{A2CFA736-8735-49C5-9D5F-E8E803AEA6A4}" name="AHR" totalsRowFunction="average" totalsRowDxfId="8"/>
    <tableColumn id="7" xr3:uid="{A7A3DFD5-4866-45DA-AD72-4CA9B2F2D8EE}" name="Cadence" totalsRowFunction="average" totalsRowDxfId="7"/>
    <tableColumn id="8" xr3:uid="{BA0D43F1-FCFB-4941-8A97-F371C9A3B3E5}" name="Stride Length" totalsRowFunction="average" dataDxfId="6" totalsRowDxfId="5"/>
    <tableColumn id="9" xr3:uid="{13B6B1D4-AF67-45B4-A51C-D7604B5BB9A7}" name="GCT " totalsRowFunction="min"/>
    <tableColumn id="10" xr3:uid="{0B77C1F5-601E-448E-B23C-1C3E84C8DCBE}" name="Vertical Oscillation" totalsRowFunction="min" totalsRowDxfId="4"/>
    <tableColumn id="11" xr3:uid="{48967D2E-CA90-4316-A5DB-8B54056D2498}" name="Average Power" totalsRowFunction="max"/>
    <tableColumn id="14" xr3:uid="{188CE9D3-8FDA-4363-A2DE-202A42672C4A}" name="Running Efficiency [km/s]" totalsRowFunction="max" dataDxfId="3" totalsRowDxfId="2">
      <calculatedColumnFormula>Table13[[#This Row],[Average Speed]]/(Table13[[#This Row],[AHR]]/203)</calculatedColumnFormula>
    </tableColumn>
    <tableColumn id="16" xr3:uid="{595611C2-DAB4-40B1-AE9D-BA3616913468}" name="Running Efficiency [W]" totalsRowFunction="max" dataDxfId="1" totalsRowDxfId="0">
      <calculatedColumnFormula>Table13[[#This Row],[Average Power]]/(Table13[[#This Row],[AHR]]/203)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7F5D-789D-4BC3-BB87-8E22B7B4D6C9}">
  <dimension ref="A1:V165"/>
  <sheetViews>
    <sheetView tabSelected="1" zoomScale="119" zoomScaleNormal="150" zoomScaleSheetLayoutView="100" workbookViewId="0">
      <selection activeCell="D10" sqref="D10"/>
    </sheetView>
  </sheetViews>
  <sheetFormatPr defaultColWidth="8.77734375" defaultRowHeight="14.4" x14ac:dyDescent="0.3"/>
  <cols>
    <col min="1" max="1" width="10.77734375" style="2" bestFit="1" customWidth="1"/>
    <col min="2" max="2" width="10.77734375" customWidth="1"/>
    <col min="3" max="3" width="13.33203125" bestFit="1" customWidth="1"/>
    <col min="4" max="4" width="23" bestFit="1" customWidth="1"/>
    <col min="5" max="5" width="13.33203125" customWidth="1"/>
    <col min="6" max="6" width="10.6640625" bestFit="1" customWidth="1"/>
    <col min="7" max="7" width="12.33203125" style="1" bestFit="1" customWidth="1"/>
    <col min="8" max="8" width="12.33203125" customWidth="1"/>
    <col min="9" max="9" width="14.44140625" style="1" bestFit="1" customWidth="1"/>
    <col min="10" max="10" width="14.44140625" style="3" customWidth="1"/>
    <col min="11" max="11" width="15.33203125" bestFit="1" customWidth="1"/>
    <col min="12" max="12" width="6.6640625" bestFit="1" customWidth="1"/>
    <col min="13" max="13" width="10.44140625" bestFit="1" customWidth="1"/>
    <col min="14" max="14" width="14.44140625" bestFit="1" customWidth="1"/>
    <col min="15" max="15" width="7.109375" bestFit="1" customWidth="1"/>
    <col min="16" max="16" width="19.109375" bestFit="1" customWidth="1"/>
    <col min="17" max="17" width="16" bestFit="1" customWidth="1"/>
    <col min="18" max="18" width="29.77734375" style="3" bestFit="1" customWidth="1"/>
    <col min="19" max="19" width="24" style="3" bestFit="1" customWidth="1"/>
  </cols>
  <sheetData>
    <row r="1" spans="1:22" x14ac:dyDescent="0.3">
      <c r="A1" s="2" t="s">
        <v>0</v>
      </c>
      <c r="B1" t="s">
        <v>31</v>
      </c>
      <c r="C1" t="s">
        <v>1</v>
      </c>
      <c r="D1" t="s">
        <v>24</v>
      </c>
      <c r="E1" t="s">
        <v>19</v>
      </c>
      <c r="F1" t="s">
        <v>2</v>
      </c>
      <c r="G1" s="1" t="s">
        <v>3</v>
      </c>
      <c r="H1" t="s">
        <v>34</v>
      </c>
      <c r="I1" s="1" t="s">
        <v>4</v>
      </c>
      <c r="J1" s="3" t="s">
        <v>5</v>
      </c>
      <c r="K1" t="s">
        <v>6</v>
      </c>
      <c r="L1" t="s">
        <v>33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3" t="s">
        <v>12</v>
      </c>
      <c r="S1" s="3" t="s">
        <v>13</v>
      </c>
      <c r="U1" s="5">
        <v>45131</v>
      </c>
      <c r="V1">
        <v>207</v>
      </c>
    </row>
    <row r="2" spans="1:22" x14ac:dyDescent="0.3">
      <c r="A2" s="2">
        <v>45433</v>
      </c>
      <c r="B2">
        <f>WEEKNUM(Table13[[#This Row],[Date]],1)</f>
        <v>21</v>
      </c>
      <c r="C2" t="s">
        <v>14</v>
      </c>
      <c r="D2" t="s">
        <v>38</v>
      </c>
      <c r="E2" t="s">
        <v>37</v>
      </c>
      <c r="F2">
        <v>3.55</v>
      </c>
      <c r="G2" s="1">
        <v>1.6458333333333332E-2</v>
      </c>
      <c r="H2">
        <v>60</v>
      </c>
      <c r="I2" s="1">
        <f>Table13[[#This Row],[Time]]/Table13[[#This Row],[Distance]]</f>
        <v>4.6361502347417836E-3</v>
      </c>
      <c r="J2" s="3">
        <f>Table13[[#This Row],[Distance]]/(HOUR(Table13[[#This Row],[Time]])+MINUTE(Table13[[#This Row],[Time]])/60+SECOND(Table13[[#This Row],[Time]])/60^2)</f>
        <v>8.9873417721518987</v>
      </c>
      <c r="K2">
        <v>14</v>
      </c>
      <c r="L2">
        <v>137</v>
      </c>
      <c r="M2">
        <v>170</v>
      </c>
      <c r="N2">
        <v>0.8</v>
      </c>
      <c r="O2">
        <v>231</v>
      </c>
      <c r="P2">
        <v>8.6999999999999993</v>
      </c>
      <c r="Q2">
        <v>144</v>
      </c>
      <c r="R2" s="3">
        <f>Table13[[#This Row],[Average Speed]]/(Table13[[#This Row],[AHR]]/$V$1)</f>
        <v>13.579414210477685</v>
      </c>
      <c r="S2" s="3">
        <f>Table13[[#This Row],[Average Power]]/(Table13[[#This Row],[AHR]]/$V$1)</f>
        <v>217.57664233576639</v>
      </c>
      <c r="U2" s="5"/>
    </row>
    <row r="3" spans="1:22" x14ac:dyDescent="0.3">
      <c r="A3" s="2">
        <v>45396</v>
      </c>
      <c r="B3">
        <f>WEEKNUM(Table13[[#This Row],[Date]],1)</f>
        <v>16</v>
      </c>
      <c r="C3" t="s">
        <v>18</v>
      </c>
      <c r="D3" t="s">
        <v>36</v>
      </c>
      <c r="E3" t="s">
        <v>20</v>
      </c>
      <c r="F3">
        <v>42.34</v>
      </c>
      <c r="G3" s="1">
        <v>0.12997685185185184</v>
      </c>
      <c r="H3">
        <v>146</v>
      </c>
      <c r="I3" s="1">
        <f>Table13[[#This Row],[Time]]/Table13[[#This Row],[Distance]]</f>
        <v>3.069835896359278E-3</v>
      </c>
      <c r="J3" s="3">
        <f>Table13[[#This Row],[Distance]]/(HOUR(Table13[[#This Row],[Time]])+MINUTE(Table13[[#This Row],[Time]])/60+SECOND(Table13[[#This Row],[Time]])/60^2)</f>
        <v>13.57292965271594</v>
      </c>
      <c r="K3">
        <v>66</v>
      </c>
      <c r="L3">
        <v>181</v>
      </c>
      <c r="M3">
        <v>176</v>
      </c>
      <c r="N3">
        <v>1.2</v>
      </c>
      <c r="O3">
        <v>219</v>
      </c>
      <c r="P3">
        <v>8.1</v>
      </c>
      <c r="Q3">
        <v>216</v>
      </c>
      <c r="R3" s="3">
        <f>Table13[[#This Row],[Average Speed]]/(Table13[[#This Row],[AHR]]/$V$1)</f>
        <v>15.522632254763534</v>
      </c>
      <c r="S3" s="3">
        <f>Table13[[#This Row],[Average Power]]/(Table13[[#This Row],[AHR]]/$V$1)</f>
        <v>247.02762430939228</v>
      </c>
      <c r="U3" s="6"/>
    </row>
    <row r="4" spans="1:22" x14ac:dyDescent="0.3">
      <c r="A4" s="2">
        <v>45395</v>
      </c>
      <c r="B4">
        <f>WEEKNUM(Table13[[#This Row],[Date]],1)</f>
        <v>15</v>
      </c>
      <c r="C4" t="s">
        <v>26</v>
      </c>
      <c r="D4" t="s">
        <v>36</v>
      </c>
      <c r="E4" t="s">
        <v>20</v>
      </c>
      <c r="F4">
        <v>3.69</v>
      </c>
      <c r="G4" s="1">
        <v>1.1435185185185185E-2</v>
      </c>
      <c r="H4">
        <v>78</v>
      </c>
      <c r="I4" s="1">
        <f>Table13[[#This Row],[Time]]/Table13[[#This Row],[Distance]]</f>
        <v>3.0989661748469337E-3</v>
      </c>
      <c r="J4" s="3">
        <f>Table13[[#This Row],[Distance]]/(HOUR(Table13[[#This Row],[Time]])+MINUTE(Table13[[#This Row],[Time]])/60+SECOND(Table13[[#This Row],[Time]])/60^2)</f>
        <v>13.445344129554655</v>
      </c>
      <c r="K4">
        <v>15</v>
      </c>
      <c r="L4">
        <v>164</v>
      </c>
      <c r="M4">
        <v>178</v>
      </c>
      <c r="N4">
        <v>1.2</v>
      </c>
      <c r="O4">
        <v>203</v>
      </c>
      <c r="P4">
        <v>8.1</v>
      </c>
      <c r="Q4">
        <v>210</v>
      </c>
      <c r="R4" s="3">
        <f>Table13[[#This Row],[Average Speed]]/(Table13[[#This Row],[AHR]]/$V$1)</f>
        <v>16.970647773279353</v>
      </c>
      <c r="S4" s="3">
        <f>Table13[[#This Row],[Average Power]]/(Table13[[#This Row],[AHR]]/$V$1)</f>
        <v>265.0609756097561</v>
      </c>
      <c r="U4" s="6"/>
    </row>
    <row r="5" spans="1:22" x14ac:dyDescent="0.3">
      <c r="A5" s="2">
        <v>45393</v>
      </c>
      <c r="B5">
        <f>WEEKNUM(Table13[[#This Row],[Date]],1)</f>
        <v>15</v>
      </c>
      <c r="C5" t="s">
        <v>22</v>
      </c>
      <c r="D5" t="s">
        <v>36</v>
      </c>
      <c r="E5" t="s">
        <v>20</v>
      </c>
      <c r="F5">
        <v>4.6500000000000004</v>
      </c>
      <c r="G5" s="1">
        <v>1.3854166666666667E-2</v>
      </c>
      <c r="H5">
        <v>82</v>
      </c>
      <c r="I5" s="1">
        <f>Table13[[#This Row],[Time]]/Table13[[#This Row],[Distance]]</f>
        <v>2.979390681003584E-3</v>
      </c>
      <c r="J5" s="3">
        <f>Table13[[#This Row],[Distance]]/(HOUR(Table13[[#This Row],[Time]])+MINUTE(Table13[[#This Row],[Time]])/60+SECOND(Table13[[#This Row],[Time]])/60^2)</f>
        <v>13.98496240601504</v>
      </c>
      <c r="K5">
        <v>8</v>
      </c>
      <c r="L5">
        <v>167</v>
      </c>
      <c r="M5">
        <v>181</v>
      </c>
      <c r="N5">
        <v>1.2</v>
      </c>
      <c r="O5">
        <v>199</v>
      </c>
      <c r="P5" s="4">
        <v>8</v>
      </c>
      <c r="Q5">
        <v>220</v>
      </c>
      <c r="R5" s="3">
        <f>Table13[[#This Row],[Average Speed]]/(Table13[[#This Row],[AHR]]/$V$1)</f>
        <v>17.334654000270138</v>
      </c>
      <c r="S5" s="3">
        <f>Table13[[#This Row],[Average Power]]/(Table13[[#This Row],[AHR]]/$V$1)</f>
        <v>272.69461077844312</v>
      </c>
      <c r="U5" s="5">
        <v>45200</v>
      </c>
      <c r="V5">
        <v>207</v>
      </c>
    </row>
    <row r="6" spans="1:22" x14ac:dyDescent="0.3">
      <c r="A6" s="2">
        <v>45391</v>
      </c>
      <c r="B6">
        <f>WEEKNUM(Table13[[#This Row],[Date]],1)</f>
        <v>15</v>
      </c>
      <c r="C6" t="s">
        <v>14</v>
      </c>
      <c r="D6" t="s">
        <v>36</v>
      </c>
      <c r="E6" t="s">
        <v>37</v>
      </c>
      <c r="F6">
        <v>4.41</v>
      </c>
      <c r="G6" s="1">
        <v>1.607638888888889E-2</v>
      </c>
      <c r="H6">
        <v>69</v>
      </c>
      <c r="I6" s="1">
        <f>Table13[[#This Row],[Time]]/Table13[[#This Row],[Distance]]</f>
        <v>3.6454396573444192E-3</v>
      </c>
      <c r="J6" s="3">
        <f>Table13[[#This Row],[Distance]]/(HOUR(Table13[[#This Row],[Time]])+MINUTE(Table13[[#This Row],[Time]])/60+SECOND(Table13[[#This Row],[Time]])/60^2)</f>
        <v>11.429805615550755</v>
      </c>
      <c r="K6">
        <v>14</v>
      </c>
      <c r="L6">
        <v>162</v>
      </c>
      <c r="M6">
        <v>177</v>
      </c>
      <c r="N6" s="4">
        <v>1</v>
      </c>
      <c r="O6">
        <v>211</v>
      </c>
      <c r="P6">
        <v>8.3000000000000007</v>
      </c>
      <c r="Q6">
        <v>182</v>
      </c>
      <c r="R6" s="3">
        <f>Table13[[#This Row],[Average Speed]]/(Table13[[#This Row],[AHR]]/$V$1)</f>
        <v>14.604751619870409</v>
      </c>
      <c r="S6" s="3">
        <f>Table13[[#This Row],[Average Power]]/(Table13[[#This Row],[AHR]]/$V$1)</f>
        <v>232.55555555555554</v>
      </c>
      <c r="U6" s="6"/>
    </row>
    <row r="7" spans="1:22" x14ac:dyDescent="0.3">
      <c r="A7" s="2">
        <v>45387</v>
      </c>
      <c r="B7">
        <f>WEEKNUM(Table13[[#This Row],[Date]],1)</f>
        <v>14</v>
      </c>
      <c r="C7" t="s">
        <v>26</v>
      </c>
      <c r="D7" t="s">
        <v>36</v>
      </c>
      <c r="E7" t="s">
        <v>37</v>
      </c>
      <c r="F7">
        <v>7.37</v>
      </c>
      <c r="G7" s="1">
        <v>2.2175925925925925E-2</v>
      </c>
      <c r="H7">
        <v>83</v>
      </c>
      <c r="I7" s="1">
        <f>Table13[[#This Row],[Time]]/Table13[[#This Row],[Distance]]</f>
        <v>3.0089451731242773E-3</v>
      </c>
      <c r="J7" s="3">
        <f>Table13[[#This Row],[Distance]]/(HOUR(Table13[[#This Row],[Time]])+MINUTE(Table13[[#This Row],[Time]])/60+SECOND(Table13[[#This Row],[Time]])/60^2)</f>
        <v>13.84759916492693</v>
      </c>
      <c r="K7">
        <v>4</v>
      </c>
      <c r="L7">
        <v>176</v>
      </c>
      <c r="M7">
        <v>176</v>
      </c>
      <c r="N7">
        <v>1.2</v>
      </c>
      <c r="O7">
        <v>206</v>
      </c>
      <c r="P7">
        <v>8.1999999999999993</v>
      </c>
      <c r="Q7">
        <v>221</v>
      </c>
      <c r="R7" s="3">
        <f>Table13[[#This Row],[Average Speed]]/(Table13[[#This Row],[AHR]]/$V$1)</f>
        <v>16.286664926931106</v>
      </c>
      <c r="S7" s="3">
        <f>Table13[[#This Row],[Average Power]]/(Table13[[#This Row],[AHR]]/$V$1)</f>
        <v>259.92613636363637</v>
      </c>
      <c r="U7" s="6"/>
    </row>
    <row r="8" spans="1:22" x14ac:dyDescent="0.3">
      <c r="A8" s="2">
        <v>45385</v>
      </c>
      <c r="B8">
        <f>WEEKNUM(Table13[[#This Row],[Date]],1)</f>
        <v>14</v>
      </c>
      <c r="C8" t="s">
        <v>26</v>
      </c>
      <c r="D8" t="s">
        <v>36</v>
      </c>
      <c r="E8" t="s">
        <v>37</v>
      </c>
      <c r="F8">
        <v>4.59</v>
      </c>
      <c r="G8" s="1">
        <v>1.5011574074074075E-2</v>
      </c>
      <c r="H8">
        <v>74</v>
      </c>
      <c r="I8" s="1">
        <f>Table13[[#This Row],[Time]]/Table13[[#This Row],[Distance]]</f>
        <v>3.2704954409747441E-3</v>
      </c>
      <c r="J8" s="3">
        <f>Table13[[#This Row],[Distance]]/(HOUR(Table13[[#This Row],[Time]])+MINUTE(Table13[[#This Row],[Time]])/60+SECOND(Table13[[#This Row],[Time]])/60^2)</f>
        <v>12.740169622205089</v>
      </c>
      <c r="K8">
        <v>6</v>
      </c>
      <c r="L8">
        <v>157</v>
      </c>
      <c r="M8">
        <v>175</v>
      </c>
      <c r="N8">
        <v>1.1000000000000001</v>
      </c>
      <c r="O8">
        <v>219</v>
      </c>
      <c r="P8">
        <v>8.1</v>
      </c>
      <c r="Q8">
        <v>202</v>
      </c>
      <c r="R8" s="3">
        <f>Table13[[#This Row],[Average Speed]]/(Table13[[#This Row],[AHR]]/$V$1)</f>
        <v>16.797548482779959</v>
      </c>
      <c r="S8" s="3">
        <f>Table13[[#This Row],[Average Power]]/(Table13[[#This Row],[AHR]]/$V$1)</f>
        <v>266.33121019108279</v>
      </c>
      <c r="U8" s="6"/>
    </row>
    <row r="9" spans="1:22" x14ac:dyDescent="0.3">
      <c r="A9" s="2">
        <v>45376</v>
      </c>
      <c r="B9">
        <f>WEEKNUM(Table13[[#This Row],[Date]],1)</f>
        <v>13</v>
      </c>
      <c r="C9" t="s">
        <v>14</v>
      </c>
      <c r="D9" t="s">
        <v>36</v>
      </c>
      <c r="E9" t="s">
        <v>37</v>
      </c>
      <c r="F9">
        <v>3.31</v>
      </c>
      <c r="G9" s="1">
        <v>1.2314814814814815E-2</v>
      </c>
      <c r="H9">
        <v>71</v>
      </c>
      <c r="I9" s="1">
        <f>Table13[[#This Row],[Time]]/Table13[[#This Row],[Distance]]</f>
        <v>3.7204878594606691E-3</v>
      </c>
      <c r="J9" s="3">
        <f>Table13[[#This Row],[Distance]]/(HOUR(Table13[[#This Row],[Time]])+MINUTE(Table13[[#This Row],[Time]])/60+SECOND(Table13[[#This Row],[Time]])/60^2)</f>
        <v>11.199248120300751</v>
      </c>
      <c r="K9">
        <v>13</v>
      </c>
      <c r="L9">
        <v>150</v>
      </c>
      <c r="M9">
        <v>176</v>
      </c>
      <c r="N9" s="4">
        <v>1</v>
      </c>
      <c r="O9">
        <v>216</v>
      </c>
      <c r="P9">
        <v>8.1999999999999993</v>
      </c>
      <c r="Q9">
        <v>177</v>
      </c>
      <c r="R9" s="3">
        <f>Table13[[#This Row],[Average Speed]]/(Table13[[#This Row],[AHR]]/$V$1)</f>
        <v>15.454962406015037</v>
      </c>
      <c r="S9" s="3">
        <f>Table13[[#This Row],[Average Power]]/(Table13[[#This Row],[AHR]]/$V$1)</f>
        <v>244.26</v>
      </c>
      <c r="U9" s="6"/>
    </row>
    <row r="10" spans="1:22" x14ac:dyDescent="0.3">
      <c r="A10" s="2">
        <v>45367</v>
      </c>
      <c r="B10">
        <f>WEEKNUM(Table13[[#This Row],[Date]],1)</f>
        <v>11</v>
      </c>
      <c r="C10" t="s">
        <v>14</v>
      </c>
      <c r="D10" t="s">
        <v>36</v>
      </c>
      <c r="E10" t="s">
        <v>21</v>
      </c>
      <c r="F10">
        <v>4.49</v>
      </c>
      <c r="G10" s="1">
        <v>1.6006944444444445E-2</v>
      </c>
      <c r="H10">
        <v>76</v>
      </c>
      <c r="I10" s="1">
        <f>Table13[[#This Row],[Time]]/Table13[[#This Row],[Distance]]</f>
        <v>3.5650210343974266E-3</v>
      </c>
      <c r="J10" s="3">
        <f>Table13[[#This Row],[Distance]]/(HOUR(Table13[[#This Row],[Time]])+MINUTE(Table13[[#This Row],[Time]])/60+SECOND(Table13[[#This Row],[Time]])/60^2)</f>
        <v>11.687635574837309</v>
      </c>
      <c r="K10">
        <v>4</v>
      </c>
      <c r="L10">
        <v>158</v>
      </c>
      <c r="M10">
        <v>178</v>
      </c>
      <c r="N10" s="4">
        <v>1</v>
      </c>
      <c r="O10">
        <v>221</v>
      </c>
      <c r="P10">
        <v>7.9</v>
      </c>
      <c r="Q10">
        <v>188</v>
      </c>
      <c r="R10" s="3">
        <f>Table13[[#This Row],[Average Speed]]/(Table13[[#This Row],[AHR]]/$V$1)</f>
        <v>15.312282050577995</v>
      </c>
      <c r="S10" s="3">
        <f>Table13[[#This Row],[Average Power]]/(Table13[[#This Row],[AHR]]/$V$1)</f>
        <v>246.30379746835445</v>
      </c>
      <c r="U10" s="6"/>
    </row>
    <row r="11" spans="1:22" x14ac:dyDescent="0.3">
      <c r="A11" s="2">
        <v>45366</v>
      </c>
      <c r="B11">
        <f>WEEKNUM(Table13[[#This Row],[Date]],1)</f>
        <v>11</v>
      </c>
      <c r="C11" t="s">
        <v>17</v>
      </c>
      <c r="D11" t="s">
        <v>36</v>
      </c>
      <c r="E11" t="s">
        <v>21</v>
      </c>
      <c r="F11">
        <v>15.59</v>
      </c>
      <c r="G11" s="1">
        <v>5.4131944444444448E-2</v>
      </c>
      <c r="H11">
        <v>94</v>
      </c>
      <c r="I11" s="1">
        <f>Table13[[#This Row],[Time]]/Table13[[#This Row],[Distance]]</f>
        <v>3.4722222222222225E-3</v>
      </c>
      <c r="J11" s="3">
        <f>Table13[[#This Row],[Distance]]/(HOUR(Table13[[#This Row],[Time]])+MINUTE(Table13[[#This Row],[Time]])/60+SECOND(Table13[[#This Row],[Time]])/60^2)</f>
        <v>12</v>
      </c>
      <c r="K11">
        <v>20</v>
      </c>
      <c r="L11">
        <v>167</v>
      </c>
      <c r="M11">
        <v>177</v>
      </c>
      <c r="N11">
        <v>1.2</v>
      </c>
      <c r="O11">
        <v>215</v>
      </c>
      <c r="P11">
        <v>7.8</v>
      </c>
      <c r="Q11">
        <v>193</v>
      </c>
      <c r="R11" s="3">
        <f>Table13[[#This Row],[Average Speed]]/(Table13[[#This Row],[AHR]]/$V$1)</f>
        <v>14.874251497005988</v>
      </c>
      <c r="S11" s="3">
        <f>Table13[[#This Row],[Average Power]]/(Table13[[#This Row],[AHR]]/$V$1)</f>
        <v>239.22754491017963</v>
      </c>
      <c r="U11" s="6"/>
    </row>
    <row r="12" spans="1:22" x14ac:dyDescent="0.3">
      <c r="A12" s="2">
        <v>45363</v>
      </c>
      <c r="B12">
        <f>WEEKNUM(Table13[[#This Row],[Date]],1)</f>
        <v>11</v>
      </c>
      <c r="C12" t="s">
        <v>14</v>
      </c>
      <c r="D12" t="s">
        <v>36</v>
      </c>
      <c r="E12" t="s">
        <v>37</v>
      </c>
      <c r="F12">
        <v>4.5199999999999996</v>
      </c>
      <c r="G12" s="1">
        <v>1.6469907407407405E-2</v>
      </c>
      <c r="H12">
        <v>78</v>
      </c>
      <c r="I12" s="1">
        <f>Table13[[#This Row],[Time]]/Table13[[#This Row],[Distance]]</f>
        <v>3.6437848246476563E-3</v>
      </c>
      <c r="J12" s="3">
        <f>Table13[[#This Row],[Distance]]/(HOUR(Table13[[#This Row],[Time]])+MINUTE(Table13[[#This Row],[Time]])/60+SECOND(Table13[[#This Row],[Time]])/60^2)</f>
        <v>11.434996486296555</v>
      </c>
      <c r="K12">
        <v>6</v>
      </c>
      <c r="L12">
        <v>162</v>
      </c>
      <c r="M12">
        <v>180</v>
      </c>
      <c r="N12" s="4">
        <v>1</v>
      </c>
      <c r="O12">
        <v>209</v>
      </c>
      <c r="P12">
        <v>7.9</v>
      </c>
      <c r="Q12">
        <v>184</v>
      </c>
      <c r="R12" s="3">
        <f>Table13[[#This Row],[Average Speed]]/(Table13[[#This Row],[AHR]]/$V$1)</f>
        <v>14.611384399156709</v>
      </c>
      <c r="S12" s="3">
        <f>Table13[[#This Row],[Average Power]]/(Table13[[#This Row],[AHR]]/$V$1)</f>
        <v>235.11111111111111</v>
      </c>
      <c r="U12" s="6"/>
    </row>
    <row r="13" spans="1:22" x14ac:dyDescent="0.3">
      <c r="A13" s="2">
        <v>45361</v>
      </c>
      <c r="B13">
        <f>WEEKNUM(Table13[[#This Row],[Date]],1)</f>
        <v>11</v>
      </c>
      <c r="C13" t="s">
        <v>18</v>
      </c>
      <c r="D13" t="s">
        <v>36</v>
      </c>
      <c r="E13" t="s">
        <v>20</v>
      </c>
      <c r="F13" s="3">
        <v>10</v>
      </c>
      <c r="G13" s="1">
        <v>2.5706018518518517E-2</v>
      </c>
      <c r="H13">
        <v>112</v>
      </c>
      <c r="I13" s="1">
        <f>Table13[[#This Row],[Time]]/Table13[[#This Row],[Distance]]</f>
        <v>2.5706018518518517E-3</v>
      </c>
      <c r="J13" s="3">
        <f>Table13[[#This Row],[Distance]]/(HOUR(Table13[[#This Row],[Time]])+MINUTE(Table13[[#This Row],[Time]])/60+SECOND(Table13[[#This Row],[Time]])/60^2)</f>
        <v>16.208914903196757</v>
      </c>
      <c r="K13">
        <v>18</v>
      </c>
      <c r="L13">
        <v>188</v>
      </c>
      <c r="M13">
        <v>182</v>
      </c>
      <c r="N13">
        <v>1.4</v>
      </c>
      <c r="O13">
        <v>202</v>
      </c>
      <c r="P13">
        <v>7.5</v>
      </c>
      <c r="Q13">
        <v>256</v>
      </c>
      <c r="R13" s="3">
        <f>Table13[[#This Row],[Average Speed]]/(Table13[[#This Row],[AHR]]/$V$1)</f>
        <v>17.847049920009194</v>
      </c>
      <c r="S13" s="3">
        <f>Table13[[#This Row],[Average Power]]/(Table13[[#This Row],[AHR]]/$V$1)</f>
        <v>281.87234042553189</v>
      </c>
      <c r="U13" s="6"/>
    </row>
    <row r="14" spans="1:22" x14ac:dyDescent="0.3">
      <c r="A14" s="2">
        <v>45360</v>
      </c>
      <c r="B14">
        <f>WEEKNUM(Table13[[#This Row],[Date]],1)</f>
        <v>10</v>
      </c>
      <c r="C14" t="s">
        <v>14</v>
      </c>
      <c r="D14" t="s">
        <v>36</v>
      </c>
      <c r="E14" t="s">
        <v>37</v>
      </c>
      <c r="F14">
        <v>4.1399999999999997</v>
      </c>
      <c r="G14" s="1">
        <v>1.6469907407407405E-2</v>
      </c>
      <c r="H14">
        <v>63</v>
      </c>
      <c r="I14" s="1">
        <f>Table13[[#This Row],[Time]]/Table13[[#This Row],[Distance]]</f>
        <v>3.9782385042046878E-3</v>
      </c>
      <c r="J14" s="3">
        <f>Table13[[#This Row],[Distance]]/(HOUR(Table13[[#This Row],[Time]])+MINUTE(Table13[[#This Row],[Time]])/60+SECOND(Table13[[#This Row],[Time]])/60^2)</f>
        <v>10.473647224174279</v>
      </c>
      <c r="K14">
        <v>6</v>
      </c>
      <c r="L14">
        <v>143</v>
      </c>
      <c r="M14">
        <v>176</v>
      </c>
      <c r="N14">
        <v>0.9</v>
      </c>
      <c r="O14">
        <v>227</v>
      </c>
      <c r="P14" s="4">
        <v>8</v>
      </c>
      <c r="Q14">
        <v>166</v>
      </c>
      <c r="R14" s="3">
        <f>Table13[[#This Row],[Average Speed]]/(Table13[[#This Row],[AHR]]/$V$1)</f>
        <v>15.161153674154377</v>
      </c>
      <c r="S14" s="3">
        <f>Table13[[#This Row],[Average Power]]/(Table13[[#This Row],[AHR]]/$V$1)</f>
        <v>240.29370629370632</v>
      </c>
      <c r="U14" s="6"/>
    </row>
    <row r="15" spans="1:22" x14ac:dyDescent="0.3">
      <c r="A15" s="2">
        <v>45359</v>
      </c>
      <c r="B15">
        <f>WEEKNUM(Table13[[#This Row],[Date]],1)</f>
        <v>10</v>
      </c>
      <c r="C15" t="s">
        <v>14</v>
      </c>
      <c r="D15" t="s">
        <v>36</v>
      </c>
      <c r="E15" t="s">
        <v>37</v>
      </c>
      <c r="F15">
        <v>7.69</v>
      </c>
      <c r="G15" s="1">
        <v>2.8900462962962961E-2</v>
      </c>
      <c r="H15">
        <v>68</v>
      </c>
      <c r="I15" s="1">
        <f>Table13[[#This Row],[Time]]/Table13[[#This Row],[Distance]]</f>
        <v>3.758187641477628E-3</v>
      </c>
      <c r="J15" s="3">
        <f>Table13[[#This Row],[Distance]]/(HOUR(Table13[[#This Row],[Time]])+MINUTE(Table13[[#This Row],[Time]])/60+SECOND(Table13[[#This Row],[Time]])/60^2)</f>
        <v>11.08690428514217</v>
      </c>
      <c r="K15">
        <v>14</v>
      </c>
      <c r="L15">
        <v>155</v>
      </c>
      <c r="M15">
        <v>183</v>
      </c>
      <c r="N15" s="4">
        <v>1</v>
      </c>
      <c r="O15">
        <v>203</v>
      </c>
      <c r="P15">
        <v>7.8</v>
      </c>
      <c r="Q15">
        <v>176</v>
      </c>
      <c r="R15" s="3">
        <f>Table13[[#This Row],[Average Speed]]/(Table13[[#This Row],[AHR]]/$V$1)</f>
        <v>14.80638185177051</v>
      </c>
      <c r="S15" s="3">
        <f>Table13[[#This Row],[Average Power]]/(Table13[[#This Row],[AHR]]/$V$1)</f>
        <v>235.0451612903226</v>
      </c>
      <c r="U15" s="6"/>
    </row>
    <row r="16" spans="1:22" x14ac:dyDescent="0.3">
      <c r="A16" s="2">
        <v>45357</v>
      </c>
      <c r="B16">
        <f>WEEKNUM(Table13[[#This Row],[Date]],1)</f>
        <v>10</v>
      </c>
      <c r="C16" t="s">
        <v>14</v>
      </c>
      <c r="D16" t="s">
        <v>36</v>
      </c>
      <c r="E16" t="s">
        <v>37</v>
      </c>
      <c r="F16">
        <v>3.66</v>
      </c>
      <c r="G16" s="1">
        <v>1.5995370370370372E-2</v>
      </c>
      <c r="H16">
        <v>61</v>
      </c>
      <c r="I16" s="1">
        <f>Table13[[#This Row],[Time]]/Table13[[#This Row],[Distance]]</f>
        <v>4.3703197733252382E-3</v>
      </c>
      <c r="J16" s="3">
        <f>Table13[[#This Row],[Distance]]/(HOUR(Table13[[#This Row],[Time]])+MINUTE(Table13[[#This Row],[Time]])/60+SECOND(Table13[[#This Row],[Time]])/60^2)</f>
        <v>9.5340086830680182</v>
      </c>
      <c r="K16">
        <v>12</v>
      </c>
      <c r="L16">
        <v>136</v>
      </c>
      <c r="M16">
        <v>179</v>
      </c>
      <c r="N16">
        <v>0.8</v>
      </c>
      <c r="O16">
        <v>220</v>
      </c>
      <c r="P16">
        <v>7.9</v>
      </c>
      <c r="Q16">
        <v>152</v>
      </c>
      <c r="R16" s="3">
        <f>Table13[[#This Row],[Average Speed]]/(Table13[[#This Row],[AHR]]/$V$1)</f>
        <v>14.511322039669704</v>
      </c>
      <c r="S16" s="3">
        <f>Table13[[#This Row],[Average Power]]/(Table13[[#This Row],[AHR]]/$V$1)</f>
        <v>231.35294117647058</v>
      </c>
      <c r="U16" s="6"/>
    </row>
    <row r="17" spans="1:21" x14ac:dyDescent="0.3">
      <c r="A17" s="2">
        <v>45356</v>
      </c>
      <c r="B17">
        <f>WEEKNUM(Table13[[#This Row],[Date]],1)</f>
        <v>10</v>
      </c>
      <c r="C17" t="s">
        <v>17</v>
      </c>
      <c r="D17" t="s">
        <v>36</v>
      </c>
      <c r="E17" t="s">
        <v>20</v>
      </c>
      <c r="F17">
        <v>7.17</v>
      </c>
      <c r="G17" s="1">
        <v>2.5868055555555557E-2</v>
      </c>
      <c r="H17">
        <v>88</v>
      </c>
      <c r="I17" s="1">
        <f>Table13[[#This Row],[Time]]/Table13[[#This Row],[Distance]]</f>
        <v>3.6078180691151407E-3</v>
      </c>
      <c r="J17" s="3">
        <f>Table13[[#This Row],[Distance]]/(HOUR(Table13[[#This Row],[Time]])+MINUTE(Table13[[#This Row],[Time]])/60+SECOND(Table13[[#This Row],[Time]])/60^2)</f>
        <v>11.548993288590603</v>
      </c>
      <c r="K17">
        <v>14</v>
      </c>
      <c r="L17">
        <v>156</v>
      </c>
      <c r="M17">
        <v>178</v>
      </c>
      <c r="N17">
        <v>1.1000000000000001</v>
      </c>
      <c r="O17">
        <v>210</v>
      </c>
      <c r="P17">
        <v>7.8</v>
      </c>
      <c r="Q17">
        <v>181</v>
      </c>
      <c r="R17" s="3">
        <f>Table13[[#This Row],[Average Speed]]/(Table13[[#This Row],[AHR]]/$V$1)</f>
        <v>15.324625709860609</v>
      </c>
      <c r="S17" s="3">
        <f>Table13[[#This Row],[Average Power]]/(Table13[[#This Row],[AHR]]/$V$1)</f>
        <v>240.17307692307691</v>
      </c>
      <c r="U17" s="6"/>
    </row>
    <row r="18" spans="1:21" x14ac:dyDescent="0.3">
      <c r="A18" s="2">
        <v>45354</v>
      </c>
      <c r="B18">
        <f>WEEKNUM(Table13[[#This Row],[Date]],1)</f>
        <v>10</v>
      </c>
      <c r="C18" t="s">
        <v>22</v>
      </c>
      <c r="D18" t="s">
        <v>36</v>
      </c>
      <c r="E18" t="s">
        <v>30</v>
      </c>
      <c r="F18">
        <v>14.56</v>
      </c>
      <c r="G18" s="1">
        <v>4.6712962962962963E-2</v>
      </c>
      <c r="H18">
        <v>87</v>
      </c>
      <c r="I18" s="1">
        <f>Table13[[#This Row],[Time]]/Table13[[#This Row],[Distance]]</f>
        <v>3.2083078958078958E-3</v>
      </c>
      <c r="J18" s="3">
        <f>Table13[[#This Row],[Distance]]/(HOUR(Table13[[#This Row],[Time]])+MINUTE(Table13[[#This Row],[Time]])/60+SECOND(Table13[[#This Row],[Time]])/60^2)</f>
        <v>12.987115956392467</v>
      </c>
      <c r="K18">
        <v>29</v>
      </c>
      <c r="L18">
        <v>168</v>
      </c>
      <c r="M18">
        <v>180</v>
      </c>
      <c r="N18">
        <v>1.1000000000000001</v>
      </c>
      <c r="O18">
        <v>210</v>
      </c>
      <c r="P18">
        <v>7.7</v>
      </c>
      <c r="Q18">
        <v>207</v>
      </c>
      <c r="R18" s="3">
        <f>Table13[[#This Row],[Average Speed]]/(Table13[[#This Row],[AHR]]/$V$1)</f>
        <v>16.001982160555002</v>
      </c>
      <c r="S18" s="3">
        <f>Table13[[#This Row],[Average Power]]/(Table13[[#This Row],[AHR]]/$V$1)</f>
        <v>255.05357142857142</v>
      </c>
      <c r="U18" s="6"/>
    </row>
    <row r="19" spans="1:21" x14ac:dyDescent="0.3">
      <c r="A19" s="2">
        <v>45352</v>
      </c>
      <c r="B19">
        <f>WEEKNUM(Table13[[#This Row],[Date]],1)</f>
        <v>9</v>
      </c>
      <c r="C19" t="s">
        <v>17</v>
      </c>
      <c r="D19" t="s">
        <v>36</v>
      </c>
      <c r="E19" t="s">
        <v>30</v>
      </c>
      <c r="F19">
        <v>12.07</v>
      </c>
      <c r="G19" s="1">
        <v>4.0439814814814817E-2</v>
      </c>
      <c r="H19">
        <v>98</v>
      </c>
      <c r="I19" s="1">
        <f>Table13[[#This Row],[Time]]/Table13[[#This Row],[Distance]]</f>
        <v>3.350440332627574E-3</v>
      </c>
      <c r="J19" s="3">
        <f>Table13[[#This Row],[Distance]]/(HOUR(Table13[[#This Row],[Time]])+MINUTE(Table13[[#This Row],[Time]])/60+SECOND(Table13[[#This Row],[Time]])/60^2)</f>
        <v>12.436176302232399</v>
      </c>
      <c r="K19">
        <v>46</v>
      </c>
      <c r="L19">
        <v>162</v>
      </c>
      <c r="M19">
        <v>179</v>
      </c>
      <c r="N19">
        <v>1.2</v>
      </c>
      <c r="O19">
        <v>207</v>
      </c>
      <c r="P19">
        <v>7.5</v>
      </c>
      <c r="Q19">
        <v>193</v>
      </c>
      <c r="R19" s="3">
        <f>Table13[[#This Row],[Average Speed]]/(Table13[[#This Row],[AHR]]/$V$1)</f>
        <v>15.890669719519176</v>
      </c>
      <c r="S19" s="3">
        <f>Table13[[#This Row],[Average Power]]/(Table13[[#This Row],[AHR]]/$V$1)</f>
        <v>246.61111111111111</v>
      </c>
      <c r="U19" s="6"/>
    </row>
    <row r="20" spans="1:21" x14ac:dyDescent="0.3">
      <c r="A20" s="2">
        <v>45350</v>
      </c>
      <c r="B20">
        <f>WEEKNUM(Table13[[#This Row],[Date]],1)</f>
        <v>9</v>
      </c>
      <c r="C20" t="s">
        <v>16</v>
      </c>
      <c r="D20" t="s">
        <v>36</v>
      </c>
      <c r="E20" t="s">
        <v>37</v>
      </c>
      <c r="F20">
        <v>9.19</v>
      </c>
      <c r="G20" s="1">
        <v>3.4560185185185187E-2</v>
      </c>
      <c r="H20">
        <v>71</v>
      </c>
      <c r="I20" s="1">
        <f>Table13[[#This Row],[Time]]/Table13[[#This Row],[Distance]]</f>
        <v>3.7606295087252652E-3</v>
      </c>
      <c r="J20" s="3">
        <f>Table13[[#This Row],[Distance]]/(HOUR(Table13[[#This Row],[Time]])+MINUTE(Table13[[#This Row],[Time]])/60+SECOND(Table13[[#This Row],[Time]])/60^2)</f>
        <v>11.079705291359678</v>
      </c>
      <c r="K20">
        <v>24</v>
      </c>
      <c r="L20">
        <v>148</v>
      </c>
      <c r="M20">
        <v>179</v>
      </c>
      <c r="N20" s="4">
        <v>1</v>
      </c>
      <c r="O20">
        <v>209</v>
      </c>
      <c r="P20" s="4">
        <v>8</v>
      </c>
      <c r="Q20">
        <v>178</v>
      </c>
      <c r="R20" s="3">
        <f>Table13[[#This Row],[Average Speed]]/(Table13[[#This Row],[AHR]]/$V$1)</f>
        <v>15.496614833185497</v>
      </c>
      <c r="S20" s="3">
        <f>Table13[[#This Row],[Average Power]]/(Table13[[#This Row],[AHR]]/$V$1)</f>
        <v>248.95945945945948</v>
      </c>
      <c r="U20" s="6"/>
    </row>
    <row r="21" spans="1:21" x14ac:dyDescent="0.3">
      <c r="A21" s="2">
        <v>45349</v>
      </c>
      <c r="B21">
        <f>WEEKNUM(Table13[[#This Row],[Date]],1)</f>
        <v>9</v>
      </c>
      <c r="C21" t="s">
        <v>14</v>
      </c>
      <c r="D21" t="s">
        <v>36</v>
      </c>
      <c r="E21" t="s">
        <v>37</v>
      </c>
      <c r="F21">
        <v>4.3499999999999996</v>
      </c>
      <c r="G21" s="1">
        <v>1.800925925925926E-2</v>
      </c>
      <c r="H21">
        <v>63</v>
      </c>
      <c r="I21" s="1">
        <f>Table13[[#This Row],[Time]]/Table13[[#This Row],[Distance]]</f>
        <v>4.1400595998297152E-3</v>
      </c>
      <c r="J21" s="3">
        <f>Table13[[#This Row],[Distance]]/(HOUR(Table13[[#This Row],[Time]])+MINUTE(Table13[[#This Row],[Time]])/60+SECOND(Table13[[#This Row],[Time]])/60^2)</f>
        <v>10.064267352185089</v>
      </c>
      <c r="K21">
        <v>6</v>
      </c>
      <c r="L21">
        <v>147</v>
      </c>
      <c r="M21">
        <v>175</v>
      </c>
      <c r="N21">
        <v>0.9</v>
      </c>
      <c r="O21">
        <v>227</v>
      </c>
      <c r="P21">
        <v>8.4</v>
      </c>
      <c r="Q21">
        <v>162</v>
      </c>
      <c r="R21" s="3">
        <f>Table13[[#This Row],[Average Speed]]/(Table13[[#This Row],[AHR]]/$V$1)</f>
        <v>14.172131577566757</v>
      </c>
      <c r="S21" s="3">
        <f>Table13[[#This Row],[Average Power]]/(Table13[[#This Row],[AHR]]/$V$1)</f>
        <v>228.12244897959181</v>
      </c>
      <c r="U21" s="6"/>
    </row>
    <row r="22" spans="1:21" x14ac:dyDescent="0.3">
      <c r="A22" s="2">
        <v>45347</v>
      </c>
      <c r="B22">
        <f>WEEKNUM(Table13[[#This Row],[Date]],1)</f>
        <v>9</v>
      </c>
      <c r="C22" t="s">
        <v>14</v>
      </c>
      <c r="D22" t="s">
        <v>36</v>
      </c>
      <c r="E22" t="s">
        <v>37</v>
      </c>
      <c r="F22">
        <v>3.98</v>
      </c>
      <c r="G22" s="1">
        <v>1.6898148148148148E-2</v>
      </c>
      <c r="H22">
        <v>66</v>
      </c>
      <c r="I22" s="1">
        <f>Table13[[#This Row],[Time]]/Table13[[#This Row],[Distance]]</f>
        <v>4.2457658663688815E-3</v>
      </c>
      <c r="J22" s="3">
        <f>Table13[[#This Row],[Distance]]/(HOUR(Table13[[#This Row],[Time]])+MINUTE(Table13[[#This Row],[Time]])/60+SECOND(Table13[[#This Row],[Time]])/60^2)</f>
        <v>9.8136986301369866</v>
      </c>
      <c r="K22">
        <v>4</v>
      </c>
      <c r="L22">
        <v>150</v>
      </c>
      <c r="M22">
        <v>171</v>
      </c>
      <c r="N22">
        <v>0.9</v>
      </c>
      <c r="O22">
        <v>233</v>
      </c>
      <c r="P22">
        <v>8.8000000000000007</v>
      </c>
      <c r="Q22">
        <v>158</v>
      </c>
      <c r="R22" s="3">
        <f>Table13[[#This Row],[Average Speed]]/(Table13[[#This Row],[AHR]]/$V$1)</f>
        <v>13.542904109589042</v>
      </c>
      <c r="S22" s="3">
        <f>Table13[[#This Row],[Average Power]]/(Table13[[#This Row],[AHR]]/$V$1)</f>
        <v>218.04</v>
      </c>
      <c r="U22" s="6"/>
    </row>
    <row r="23" spans="1:21" x14ac:dyDescent="0.3">
      <c r="A23" s="2">
        <v>45347</v>
      </c>
      <c r="B23">
        <f>WEEKNUM(Table13[[#This Row],[Date]],1)</f>
        <v>9</v>
      </c>
      <c r="C23" t="s">
        <v>18</v>
      </c>
      <c r="D23" t="s">
        <v>36</v>
      </c>
      <c r="E23" t="s">
        <v>21</v>
      </c>
      <c r="F23">
        <v>8.85</v>
      </c>
      <c r="G23" s="1">
        <v>2.5046296296296299E-2</v>
      </c>
      <c r="H23">
        <v>100</v>
      </c>
      <c r="I23" s="1">
        <f>Table13[[#This Row],[Time]]/Table13[[#This Row],[Distance]]</f>
        <v>2.8300899769826329E-3</v>
      </c>
      <c r="J23" s="3">
        <f>Table13[[#This Row],[Distance]]/(HOUR(Table13[[#This Row],[Time]])+MINUTE(Table13[[#This Row],[Time]])/60+SECOND(Table13[[#This Row],[Time]])/60^2)</f>
        <v>14.722735674676526</v>
      </c>
      <c r="K23">
        <v>20</v>
      </c>
      <c r="L23">
        <v>174</v>
      </c>
      <c r="M23">
        <v>184</v>
      </c>
      <c r="N23">
        <v>1.3</v>
      </c>
      <c r="O23">
        <v>209</v>
      </c>
      <c r="P23">
        <v>7.5</v>
      </c>
      <c r="Q23">
        <v>233</v>
      </c>
      <c r="R23" s="3">
        <f>Table13[[#This Row],[Average Speed]]/(Table13[[#This Row],[AHR]]/$V$1)</f>
        <v>17.514978647460005</v>
      </c>
      <c r="S23" s="3">
        <f>Table13[[#This Row],[Average Power]]/(Table13[[#This Row],[AHR]]/$V$1)</f>
        <v>277.18965517241378</v>
      </c>
      <c r="U23" s="6"/>
    </row>
    <row r="24" spans="1:21" x14ac:dyDescent="0.3">
      <c r="A24" s="2">
        <v>45345</v>
      </c>
      <c r="B24">
        <f>WEEKNUM(Table13[[#This Row],[Date]],1)</f>
        <v>8</v>
      </c>
      <c r="C24" t="s">
        <v>14</v>
      </c>
      <c r="D24" t="s">
        <v>36</v>
      </c>
      <c r="E24" t="s">
        <v>37</v>
      </c>
      <c r="F24">
        <v>3.95</v>
      </c>
      <c r="G24" s="1">
        <v>1.6111111111111111E-2</v>
      </c>
      <c r="H24">
        <v>60</v>
      </c>
      <c r="I24" s="1">
        <f>Table13[[#This Row],[Time]]/Table13[[#This Row],[Distance]]</f>
        <v>4.0787623066104077E-3</v>
      </c>
      <c r="J24" s="3">
        <f>Table13[[#This Row],[Distance]]/(HOUR(Table13[[#This Row],[Time]])+MINUTE(Table13[[#This Row],[Time]])/60+SECOND(Table13[[#This Row],[Time]])/60^2)</f>
        <v>10.21551724137931</v>
      </c>
      <c r="K24">
        <v>4</v>
      </c>
      <c r="L24">
        <v>146</v>
      </c>
      <c r="M24">
        <v>175</v>
      </c>
      <c r="N24">
        <v>0.9</v>
      </c>
      <c r="O24">
        <v>223</v>
      </c>
      <c r="P24">
        <v>8.4</v>
      </c>
      <c r="Q24">
        <v>164</v>
      </c>
      <c r="R24" s="3">
        <f>Table13[[#This Row],[Average Speed]]/(Table13[[#This Row],[AHR]]/$V$1)</f>
        <v>14.483644307982994</v>
      </c>
      <c r="S24" s="3">
        <f>Table13[[#This Row],[Average Power]]/(Table13[[#This Row],[AHR]]/$V$1)</f>
        <v>232.52054794520546</v>
      </c>
      <c r="U24" s="6"/>
    </row>
    <row r="25" spans="1:21" x14ac:dyDescent="0.3">
      <c r="A25" s="2">
        <v>45344</v>
      </c>
      <c r="B25">
        <f>WEEKNUM(Table13[[#This Row],[Date]],1)</f>
        <v>8</v>
      </c>
      <c r="C25" t="s">
        <v>22</v>
      </c>
      <c r="D25" t="s">
        <v>36</v>
      </c>
      <c r="E25" t="s">
        <v>37</v>
      </c>
      <c r="F25">
        <v>12.33</v>
      </c>
      <c r="G25" s="1">
        <v>4.1909722222222223E-2</v>
      </c>
      <c r="H25">
        <v>92</v>
      </c>
      <c r="I25" s="1">
        <f>Table13[[#This Row],[Time]]/Table13[[#This Row],[Distance]]</f>
        <v>3.3990042353789314E-3</v>
      </c>
      <c r="J25" s="3">
        <f>Table13[[#This Row],[Distance]]/(HOUR(Table13[[#This Row],[Time]])+MINUTE(Table13[[#This Row],[Time]])/60+SECOND(Table13[[#This Row],[Time]])/60^2)</f>
        <v>12.258492129246065</v>
      </c>
      <c r="K25">
        <v>38</v>
      </c>
      <c r="L25">
        <v>163</v>
      </c>
      <c r="M25">
        <v>179</v>
      </c>
      <c r="N25">
        <v>1.1000000000000001</v>
      </c>
      <c r="O25">
        <v>215</v>
      </c>
      <c r="P25">
        <v>7.8</v>
      </c>
      <c r="Q25">
        <v>195</v>
      </c>
      <c r="R25" s="3">
        <f>Table13[[#This Row],[Average Speed]]/(Table13[[#This Row],[AHR]]/$V$1)</f>
        <v>15.567532949410646</v>
      </c>
      <c r="S25" s="3">
        <f>Table13[[#This Row],[Average Power]]/(Table13[[#This Row],[AHR]]/$V$1)</f>
        <v>247.63803680981593</v>
      </c>
      <c r="U25" s="6"/>
    </row>
    <row r="26" spans="1:21" x14ac:dyDescent="0.3">
      <c r="A26" s="2">
        <v>45342</v>
      </c>
      <c r="B26">
        <f>WEEKNUM(Table13[[#This Row],[Date]],1)</f>
        <v>8</v>
      </c>
      <c r="C26" t="s">
        <v>17</v>
      </c>
      <c r="D26" t="s">
        <v>36</v>
      </c>
      <c r="E26" t="s">
        <v>30</v>
      </c>
      <c r="F26">
        <v>11.32</v>
      </c>
      <c r="G26" s="1">
        <v>3.9849537037037037E-2</v>
      </c>
      <c r="H26">
        <v>88</v>
      </c>
      <c r="I26" s="1">
        <f>Table13[[#This Row],[Time]]/Table13[[#This Row],[Distance]]</f>
        <v>3.5202771234131656E-3</v>
      </c>
      <c r="J26" s="3">
        <f>Table13[[#This Row],[Distance]]/(HOUR(Table13[[#This Row],[Time]])+MINUTE(Table13[[#This Row],[Time]])/60+SECOND(Table13[[#This Row],[Time]])/60^2)</f>
        <v>11.836189369735697</v>
      </c>
      <c r="K26">
        <v>39</v>
      </c>
      <c r="L26">
        <v>158</v>
      </c>
      <c r="M26">
        <v>176</v>
      </c>
      <c r="N26">
        <v>1.1000000000000001</v>
      </c>
      <c r="O26">
        <v>225</v>
      </c>
      <c r="P26">
        <v>8.1</v>
      </c>
      <c r="Q26">
        <v>184</v>
      </c>
      <c r="R26" s="3">
        <f>Table13[[#This Row],[Average Speed]]/(Table13[[#This Row],[AHR]]/$V$1)</f>
        <v>15.506906326172718</v>
      </c>
      <c r="S26" s="3">
        <f>Table13[[#This Row],[Average Power]]/(Table13[[#This Row],[AHR]]/$V$1)</f>
        <v>241.06329113924053</v>
      </c>
      <c r="U26" s="6"/>
    </row>
    <row r="27" spans="1:21" x14ac:dyDescent="0.3">
      <c r="A27" s="2">
        <v>45341</v>
      </c>
      <c r="B27">
        <f>WEEKNUM(Table13[[#This Row],[Date]],1)</f>
        <v>8</v>
      </c>
      <c r="C27" t="s">
        <v>16</v>
      </c>
      <c r="D27" t="s">
        <v>36</v>
      </c>
      <c r="E27" t="s">
        <v>37</v>
      </c>
      <c r="F27">
        <v>13.57</v>
      </c>
      <c r="G27" s="1">
        <v>5.8043981481481481E-2</v>
      </c>
      <c r="H27">
        <v>62</v>
      </c>
      <c r="I27" s="1">
        <f>Table13[[#This Row],[Time]]/Table13[[#This Row],[Distance]]</f>
        <v>4.2773752012882447E-3</v>
      </c>
      <c r="J27" s="3">
        <f>Table13[[#This Row],[Distance]]/(HOUR(Table13[[#This Row],[Time]])+MINUTE(Table13[[#This Row],[Time]])/60+SECOND(Table13[[#This Row],[Time]])/60^2)</f>
        <v>9.7411764705882362</v>
      </c>
      <c r="K27">
        <v>28</v>
      </c>
      <c r="L27">
        <v>142</v>
      </c>
      <c r="M27">
        <v>169</v>
      </c>
      <c r="N27">
        <v>0.9</v>
      </c>
      <c r="O27">
        <v>244</v>
      </c>
      <c r="P27">
        <v>8.8000000000000007</v>
      </c>
      <c r="Q27">
        <v>156</v>
      </c>
      <c r="R27" s="3">
        <f>Table13[[#This Row],[Average Speed]]/(Table13[[#This Row],[AHR]]/$V$1)</f>
        <v>14.200165700082851</v>
      </c>
      <c r="S27" s="3">
        <f>Table13[[#This Row],[Average Power]]/(Table13[[#This Row],[AHR]]/$V$1)</f>
        <v>227.40845070422534</v>
      </c>
      <c r="U27" s="6"/>
    </row>
    <row r="28" spans="1:21" x14ac:dyDescent="0.3">
      <c r="A28" s="2">
        <v>45339</v>
      </c>
      <c r="B28">
        <f>WEEKNUM(Table13[[#This Row],[Date]],1)</f>
        <v>7</v>
      </c>
      <c r="C28" t="s">
        <v>14</v>
      </c>
      <c r="D28" t="s">
        <v>36</v>
      </c>
      <c r="E28" t="s">
        <v>21</v>
      </c>
      <c r="F28">
        <v>4.0599999999999996</v>
      </c>
      <c r="G28" s="1">
        <v>1.9328703703703702E-2</v>
      </c>
      <c r="H28">
        <v>59</v>
      </c>
      <c r="I28" s="1">
        <f>Table13[[#This Row],[Time]]/Table13[[#This Row],[Distance]]</f>
        <v>4.7607644590403212E-3</v>
      </c>
      <c r="J28" s="3">
        <f>Table13[[#This Row],[Distance]]/(HOUR(Table13[[#This Row],[Time]])+MINUTE(Table13[[#This Row],[Time]])/60+SECOND(Table13[[#This Row],[Time]])/60^2)</f>
        <v>8.752095808383233</v>
      </c>
      <c r="K28">
        <v>4</v>
      </c>
      <c r="L28">
        <v>136</v>
      </c>
      <c r="M28">
        <v>166</v>
      </c>
      <c r="N28">
        <v>0.8</v>
      </c>
      <c r="O28">
        <v>251</v>
      </c>
      <c r="P28">
        <v>8.5</v>
      </c>
      <c r="Q28">
        <v>144</v>
      </c>
      <c r="R28" s="3">
        <f>Table13[[#This Row],[Average Speed]]/(Table13[[#This Row],[AHR]]/$V$1)</f>
        <v>13.321204649524478</v>
      </c>
      <c r="S28" s="3">
        <f>Table13[[#This Row],[Average Power]]/(Table13[[#This Row],[AHR]]/$V$1)</f>
        <v>219.17647058823528</v>
      </c>
      <c r="U28" s="6"/>
    </row>
    <row r="29" spans="1:21" x14ac:dyDescent="0.3">
      <c r="A29" s="2">
        <v>45338</v>
      </c>
      <c r="B29">
        <f>WEEKNUM(Table13[[#This Row],[Date]],1)</f>
        <v>7</v>
      </c>
      <c r="C29" t="s">
        <v>22</v>
      </c>
      <c r="D29" t="s">
        <v>36</v>
      </c>
      <c r="E29" t="s">
        <v>21</v>
      </c>
      <c r="F29">
        <v>9.0399999999999991</v>
      </c>
      <c r="G29" s="1">
        <v>3.0555555555555555E-2</v>
      </c>
      <c r="H29">
        <v>82</v>
      </c>
      <c r="I29" s="1">
        <f>Table13[[#This Row],[Time]]/Table13[[#This Row],[Distance]]</f>
        <v>3.3800393313667652E-3</v>
      </c>
      <c r="J29" s="3">
        <f>Table13[[#This Row],[Distance]]/(HOUR(Table13[[#This Row],[Time]])+MINUTE(Table13[[#This Row],[Time]])/60+SECOND(Table13[[#This Row],[Time]])/60^2)</f>
        <v>12.327272727272726</v>
      </c>
      <c r="K29">
        <v>4</v>
      </c>
      <c r="L29">
        <v>163</v>
      </c>
      <c r="M29">
        <v>180</v>
      </c>
      <c r="N29">
        <v>1.1000000000000001</v>
      </c>
      <c r="O29">
        <v>210</v>
      </c>
      <c r="P29">
        <v>7.7</v>
      </c>
      <c r="Q29">
        <v>198</v>
      </c>
      <c r="R29" s="3">
        <f>Table13[[#This Row],[Average Speed]]/(Table13[[#This Row],[AHR]]/$V$1)</f>
        <v>15.654880089235915</v>
      </c>
      <c r="S29" s="3">
        <f>Table13[[#This Row],[Average Power]]/(Table13[[#This Row],[AHR]]/$V$1)</f>
        <v>251.44785276073617</v>
      </c>
      <c r="U29" s="6"/>
    </row>
    <row r="30" spans="1:21" x14ac:dyDescent="0.3">
      <c r="A30" s="2">
        <v>45337</v>
      </c>
      <c r="B30">
        <f>WEEKNUM(Table13[[#This Row],[Date]],1)</f>
        <v>7</v>
      </c>
      <c r="C30" t="s">
        <v>14</v>
      </c>
      <c r="D30" t="s">
        <v>36</v>
      </c>
      <c r="E30" t="s">
        <v>30</v>
      </c>
      <c r="F30">
        <v>4.57</v>
      </c>
      <c r="G30" s="1">
        <v>1.8784722222222223E-2</v>
      </c>
      <c r="H30">
        <v>65</v>
      </c>
      <c r="I30" s="1">
        <f>Table13[[#This Row],[Time]]/Table13[[#This Row],[Distance]]</f>
        <v>4.1104424993921715E-3</v>
      </c>
      <c r="J30" s="3">
        <f>Table13[[#This Row],[Distance]]/(HOUR(Table13[[#This Row],[Time]])+MINUTE(Table13[[#This Row],[Time]])/60+SECOND(Table13[[#This Row],[Time]])/60^2)</f>
        <v>10.136783733826247</v>
      </c>
      <c r="K30">
        <v>7</v>
      </c>
      <c r="L30">
        <v>144</v>
      </c>
      <c r="M30">
        <v>174</v>
      </c>
      <c r="N30">
        <v>0.9</v>
      </c>
      <c r="O30">
        <v>232</v>
      </c>
      <c r="P30">
        <v>8.4</v>
      </c>
      <c r="Q30">
        <v>163</v>
      </c>
      <c r="R30" s="3">
        <f>Table13[[#This Row],[Average Speed]]/(Table13[[#This Row],[AHR]]/$V$1)</f>
        <v>14.57162661737523</v>
      </c>
      <c r="S30" s="3">
        <f>Table13[[#This Row],[Average Power]]/(Table13[[#This Row],[AHR]]/$V$1)</f>
        <v>234.3125</v>
      </c>
      <c r="U30" s="6"/>
    </row>
    <row r="31" spans="1:21" x14ac:dyDescent="0.3">
      <c r="A31" s="2">
        <v>45336</v>
      </c>
      <c r="B31">
        <f>WEEKNUM(Table13[[#This Row],[Date]],1)</f>
        <v>7</v>
      </c>
      <c r="C31" t="s">
        <v>26</v>
      </c>
      <c r="D31" t="s">
        <v>36</v>
      </c>
      <c r="E31" t="s">
        <v>37</v>
      </c>
      <c r="F31">
        <v>7.73</v>
      </c>
      <c r="G31" s="1">
        <v>2.5740740740740745E-2</v>
      </c>
      <c r="H31">
        <v>87</v>
      </c>
      <c r="I31" s="1">
        <f>Table13[[#This Row],[Time]]/Table13[[#This Row],[Distance]]</f>
        <v>3.3299793972497728E-3</v>
      </c>
      <c r="J31" s="3">
        <f>Table13[[#This Row],[Distance]]/(HOUR(Table13[[#This Row],[Time]])+MINUTE(Table13[[#This Row],[Time]])/60+SECOND(Table13[[#This Row],[Time]])/60^2)</f>
        <v>12.512589928057555</v>
      </c>
      <c r="K31">
        <v>12</v>
      </c>
      <c r="L31">
        <v>165</v>
      </c>
      <c r="M31">
        <v>179</v>
      </c>
      <c r="N31">
        <v>1.1000000000000001</v>
      </c>
      <c r="O31">
        <v>206</v>
      </c>
      <c r="P31">
        <v>8.1</v>
      </c>
      <c r="Q31">
        <v>198</v>
      </c>
      <c r="R31" s="3">
        <f>Table13[[#This Row],[Average Speed]]/(Table13[[#This Row],[AHR]]/$V$1)</f>
        <v>15.697612818835841</v>
      </c>
      <c r="S31" s="3">
        <f>Table13[[#This Row],[Average Power]]/(Table13[[#This Row],[AHR]]/$V$1)</f>
        <v>248.4</v>
      </c>
      <c r="U31" s="6"/>
    </row>
    <row r="32" spans="1:21" x14ac:dyDescent="0.3">
      <c r="A32" s="2">
        <v>45334</v>
      </c>
      <c r="B32">
        <f>WEEKNUM(Table13[[#This Row],[Date]],1)</f>
        <v>7</v>
      </c>
      <c r="C32" t="s">
        <v>16</v>
      </c>
      <c r="D32" t="s">
        <v>36</v>
      </c>
      <c r="E32" t="s">
        <v>37</v>
      </c>
      <c r="F32">
        <v>10.46</v>
      </c>
      <c r="G32" s="1">
        <v>4.2627314814814819E-2</v>
      </c>
      <c r="H32">
        <v>61</v>
      </c>
      <c r="I32" s="1">
        <f>Table13[[#This Row],[Time]]/Table13[[#This Row],[Distance]]</f>
        <v>4.0752691027547625E-3</v>
      </c>
      <c r="J32" s="3">
        <f>Table13[[#This Row],[Distance]]/(HOUR(Table13[[#This Row],[Time]])+MINUTE(Table13[[#This Row],[Time]])/60+SECOND(Table13[[#This Row],[Time]])/60^2)</f>
        <v>10.22427368992669</v>
      </c>
      <c r="K32">
        <v>20</v>
      </c>
      <c r="L32">
        <v>146</v>
      </c>
      <c r="M32">
        <v>171</v>
      </c>
      <c r="N32">
        <v>0.9</v>
      </c>
      <c r="O32">
        <v>230</v>
      </c>
      <c r="P32">
        <v>8.6999999999999993</v>
      </c>
      <c r="Q32">
        <v>164</v>
      </c>
      <c r="R32" s="3">
        <f>Table13[[#This Row],[Average Speed]]/(Table13[[#This Row],[AHR]]/$V$1)</f>
        <v>14.496059272704279</v>
      </c>
      <c r="S32" s="3">
        <f>Table13[[#This Row],[Average Power]]/(Table13[[#This Row],[AHR]]/$V$1)</f>
        <v>232.52054794520546</v>
      </c>
      <c r="U32" s="6"/>
    </row>
    <row r="33" spans="1:22" x14ac:dyDescent="0.3">
      <c r="A33" s="2">
        <v>45332</v>
      </c>
      <c r="B33">
        <f>WEEKNUM(Table13[[#This Row],[Date]],1)</f>
        <v>6</v>
      </c>
      <c r="C33" t="s">
        <v>14</v>
      </c>
      <c r="D33" t="s">
        <v>36</v>
      </c>
      <c r="E33" t="s">
        <v>37</v>
      </c>
      <c r="F33">
        <v>4.54</v>
      </c>
      <c r="G33" s="1">
        <v>1.8680555555555554E-2</v>
      </c>
      <c r="H33">
        <v>60</v>
      </c>
      <c r="I33" s="1">
        <f>Table13[[#This Row],[Time]]/Table13[[#This Row],[Distance]]</f>
        <v>4.1146598139990206E-3</v>
      </c>
      <c r="J33" s="3">
        <f>Table13[[#This Row],[Distance]]/(HOUR(Table13[[#This Row],[Time]])+MINUTE(Table13[[#This Row],[Time]])/60+SECOND(Table13[[#This Row],[Time]])/60^2)</f>
        <v>10.12639405204461</v>
      </c>
      <c r="K33">
        <v>7</v>
      </c>
      <c r="L33">
        <v>145</v>
      </c>
      <c r="M33">
        <v>174</v>
      </c>
      <c r="N33">
        <v>0.9</v>
      </c>
      <c r="O33">
        <v>221</v>
      </c>
      <c r="P33">
        <v>8.5</v>
      </c>
      <c r="Q33">
        <v>163</v>
      </c>
      <c r="R33" s="3">
        <f>Table13[[#This Row],[Average Speed]]/(Table13[[#This Row],[AHR]]/$V$1)</f>
        <v>14.456300474298168</v>
      </c>
      <c r="S33" s="3">
        <f>Table13[[#This Row],[Average Power]]/(Table13[[#This Row],[AHR]]/$V$1)</f>
        <v>232.69655172413792</v>
      </c>
      <c r="U33" s="6"/>
    </row>
    <row r="34" spans="1:22" x14ac:dyDescent="0.3">
      <c r="A34" s="2">
        <v>45331</v>
      </c>
      <c r="B34">
        <f>WEEKNUM(Table13[[#This Row],[Date]],1)</f>
        <v>6</v>
      </c>
      <c r="C34" t="s">
        <v>22</v>
      </c>
      <c r="D34" t="s">
        <v>36</v>
      </c>
      <c r="E34" t="s">
        <v>21</v>
      </c>
      <c r="F34" s="3">
        <v>8.6</v>
      </c>
      <c r="G34" s="1">
        <v>2.6793981481481485E-2</v>
      </c>
      <c r="H34">
        <v>89</v>
      </c>
      <c r="I34" s="1">
        <f>Table13[[#This Row],[Time]]/Table13[[#This Row],[Distance]]</f>
        <v>3.1155792420327309E-3</v>
      </c>
      <c r="J34" s="3">
        <f>Table13[[#This Row],[Distance]]/(HOUR(Table13[[#This Row],[Time]])+MINUTE(Table13[[#This Row],[Time]])/60+SECOND(Table13[[#This Row],[Time]])/60^2)</f>
        <v>13.373650107991361</v>
      </c>
      <c r="K34">
        <v>5</v>
      </c>
      <c r="L34">
        <v>177</v>
      </c>
      <c r="M34">
        <v>183</v>
      </c>
      <c r="N34">
        <v>1.2</v>
      </c>
      <c r="O34">
        <v>211</v>
      </c>
      <c r="P34">
        <v>7.7</v>
      </c>
      <c r="Q34">
        <v>214</v>
      </c>
      <c r="R34" s="3">
        <f>Table13[[#This Row],[Average Speed]]/(Table13[[#This Row],[AHR]]/$V$1)</f>
        <v>15.640370465278032</v>
      </c>
      <c r="S34" s="3">
        <f>Table13[[#This Row],[Average Power]]/(Table13[[#This Row],[AHR]]/$V$1)</f>
        <v>250.27118644067795</v>
      </c>
      <c r="U34" s="6"/>
    </row>
    <row r="35" spans="1:22" x14ac:dyDescent="0.3">
      <c r="A35" s="2">
        <v>45329</v>
      </c>
      <c r="B35">
        <f>WEEKNUM(Table13[[#This Row],[Date]],1)</f>
        <v>6</v>
      </c>
      <c r="C35" t="s">
        <v>16</v>
      </c>
      <c r="D35" t="s">
        <v>36</v>
      </c>
      <c r="E35" t="s">
        <v>37</v>
      </c>
      <c r="F35">
        <v>9.35</v>
      </c>
      <c r="G35" s="1">
        <v>3.7430555555555557E-2</v>
      </c>
      <c r="H35">
        <v>66</v>
      </c>
      <c r="I35" s="1">
        <f>Table13[[#This Row],[Time]]/Table13[[#This Row],[Distance]]</f>
        <v>4.0032679738562097E-3</v>
      </c>
      <c r="J35" s="3">
        <f>Table13[[#This Row],[Distance]]/(HOUR(Table13[[#This Row],[Time]])+MINUTE(Table13[[#This Row],[Time]])/60+SECOND(Table13[[#This Row],[Time]])/60^2)</f>
        <v>10.408163265306122</v>
      </c>
      <c r="K35">
        <v>22</v>
      </c>
      <c r="L35">
        <v>146</v>
      </c>
      <c r="M35">
        <v>173</v>
      </c>
      <c r="N35" s="4">
        <v>1</v>
      </c>
      <c r="O35">
        <v>226</v>
      </c>
      <c r="P35">
        <v>8.6999999999999993</v>
      </c>
      <c r="Q35">
        <v>166</v>
      </c>
      <c r="R35" s="3">
        <f>Table13[[#This Row],[Average Speed]]/(Table13[[#This Row],[AHR]]/$V$1)</f>
        <v>14.756779424098406</v>
      </c>
      <c r="S35" s="3">
        <f>Table13[[#This Row],[Average Power]]/(Table13[[#This Row],[AHR]]/$V$1)</f>
        <v>235.35616438356163</v>
      </c>
      <c r="U35" s="6"/>
    </row>
    <row r="36" spans="1:22" x14ac:dyDescent="0.3">
      <c r="A36" s="2">
        <v>45327</v>
      </c>
      <c r="B36">
        <f>WEEKNUM(Table13[[#This Row],[Date]],1)</f>
        <v>6</v>
      </c>
      <c r="C36" t="s">
        <v>14</v>
      </c>
      <c r="D36" t="s">
        <v>36</v>
      </c>
      <c r="E36" t="s">
        <v>37</v>
      </c>
      <c r="F36">
        <v>5.15</v>
      </c>
      <c r="G36" s="1">
        <v>2.0775462962962964E-2</v>
      </c>
      <c r="H36">
        <v>62</v>
      </c>
      <c r="I36" s="1">
        <f>Table13[[#This Row],[Time]]/Table13[[#This Row],[Distance]]</f>
        <v>4.0340704782452358E-3</v>
      </c>
      <c r="J36" s="3">
        <f>Table13[[#This Row],[Distance]]/(HOUR(Table13[[#This Row],[Time]])+MINUTE(Table13[[#This Row],[Time]])/60+SECOND(Table13[[#This Row],[Time]])/60^2)</f>
        <v>10.328690807799443</v>
      </c>
      <c r="K36">
        <v>34</v>
      </c>
      <c r="L36">
        <v>143</v>
      </c>
      <c r="M36">
        <v>168</v>
      </c>
      <c r="N36" s="4">
        <v>1</v>
      </c>
      <c r="O36">
        <v>235</v>
      </c>
      <c r="P36">
        <v>8.9</v>
      </c>
      <c r="Q36">
        <v>166</v>
      </c>
      <c r="R36" s="3">
        <f>Table13[[#This Row],[Average Speed]]/(Table13[[#This Row],[AHR]]/$V$1)</f>
        <v>14.951321658842552</v>
      </c>
      <c r="S36" s="3">
        <f>Table13[[#This Row],[Average Power]]/(Table13[[#This Row],[AHR]]/$V$1)</f>
        <v>240.29370629370632</v>
      </c>
      <c r="U36" s="6"/>
    </row>
    <row r="37" spans="1:22" x14ac:dyDescent="0.3">
      <c r="A37" s="2">
        <v>45326</v>
      </c>
      <c r="B37">
        <f>WEEKNUM(Table13[[#This Row],[Date]],1)</f>
        <v>6</v>
      </c>
      <c r="C37" t="s">
        <v>26</v>
      </c>
      <c r="D37" t="s">
        <v>36</v>
      </c>
      <c r="E37" t="s">
        <v>37</v>
      </c>
      <c r="F37">
        <v>5.12</v>
      </c>
      <c r="G37" s="1">
        <v>1.7361111111111112E-2</v>
      </c>
      <c r="H37">
        <v>81</v>
      </c>
      <c r="I37" s="1">
        <f>Table13[[#This Row],[Time]]/Table13[[#This Row],[Distance]]</f>
        <v>3.390842013888889E-3</v>
      </c>
      <c r="J37" s="3">
        <f>Table13[[#This Row],[Distance]]/(HOUR(Table13[[#This Row],[Time]])+MINUTE(Table13[[#This Row],[Time]])/60+SECOND(Table13[[#This Row],[Time]])/60^2)</f>
        <v>12.288</v>
      </c>
      <c r="K37">
        <v>31</v>
      </c>
      <c r="L37">
        <v>167</v>
      </c>
      <c r="M37">
        <v>178</v>
      </c>
      <c r="N37">
        <v>1.1000000000000001</v>
      </c>
      <c r="O37">
        <v>208</v>
      </c>
      <c r="P37">
        <v>8.3000000000000007</v>
      </c>
      <c r="Q37">
        <v>196</v>
      </c>
      <c r="R37" s="3">
        <f>Table13[[#This Row],[Average Speed]]/(Table13[[#This Row],[AHR]]/$V$1)</f>
        <v>15.231233532934132</v>
      </c>
      <c r="S37" s="3">
        <f>Table13[[#This Row],[Average Power]]/(Table13[[#This Row],[AHR]]/$V$1)</f>
        <v>242.94610778443112</v>
      </c>
      <c r="U37" s="6"/>
    </row>
    <row r="38" spans="1:22" x14ac:dyDescent="0.3">
      <c r="A38" s="2">
        <v>45324</v>
      </c>
      <c r="B38">
        <f>WEEKNUM(Table13[[#This Row],[Date]],1)</f>
        <v>5</v>
      </c>
      <c r="C38" t="s">
        <v>16</v>
      </c>
      <c r="D38" t="s">
        <v>36</v>
      </c>
      <c r="E38" t="s">
        <v>37</v>
      </c>
      <c r="F38">
        <v>7.91</v>
      </c>
      <c r="G38" s="1">
        <v>3.1851851851851853E-2</v>
      </c>
      <c r="H38">
        <v>69</v>
      </c>
      <c r="I38" s="1">
        <f>Table13[[#This Row],[Time]]/Table13[[#This Row],[Distance]]</f>
        <v>4.0267827878447352E-3</v>
      </c>
      <c r="J38" s="3">
        <f>Table13[[#This Row],[Distance]]/(HOUR(Table13[[#This Row],[Time]])+MINUTE(Table13[[#This Row],[Time]])/60+SECOND(Table13[[#This Row],[Time]])/60^2)</f>
        <v>10.347383720930232</v>
      </c>
      <c r="K38">
        <v>32</v>
      </c>
      <c r="L38">
        <v>150</v>
      </c>
      <c r="M38">
        <v>169</v>
      </c>
      <c r="N38" s="4">
        <v>1</v>
      </c>
      <c r="O38">
        <v>233</v>
      </c>
      <c r="P38">
        <v>9.1</v>
      </c>
      <c r="Q38">
        <v>165</v>
      </c>
      <c r="R38" s="3">
        <f>Table13[[#This Row],[Average Speed]]/(Table13[[#This Row],[AHR]]/$V$1)</f>
        <v>14.27938953488372</v>
      </c>
      <c r="S38" s="3">
        <f>Table13[[#This Row],[Average Power]]/(Table13[[#This Row],[AHR]]/$V$1)</f>
        <v>227.7</v>
      </c>
      <c r="U38" s="6"/>
    </row>
    <row r="39" spans="1:22" x14ac:dyDescent="0.3">
      <c r="A39" s="2">
        <v>45323</v>
      </c>
      <c r="B39">
        <f>WEEKNUM(Table13[[#This Row],[Date]],1)</f>
        <v>5</v>
      </c>
      <c r="C39" t="s">
        <v>14</v>
      </c>
      <c r="D39" t="s">
        <v>36</v>
      </c>
      <c r="E39" t="s">
        <v>37</v>
      </c>
      <c r="F39">
        <v>4.54</v>
      </c>
      <c r="G39" s="1">
        <v>1.7106481481481483E-2</v>
      </c>
      <c r="H39">
        <v>71</v>
      </c>
      <c r="I39" s="1">
        <f>Table13[[#This Row],[Time]]/Table13[[#This Row],[Distance]]</f>
        <v>3.7679474628813841E-3</v>
      </c>
      <c r="J39" s="3">
        <f>Table13[[#This Row],[Distance]]/(HOUR(Table13[[#This Row],[Time]])+MINUTE(Table13[[#This Row],[Time]])/60+SECOND(Table13[[#This Row],[Time]])/60^2)</f>
        <v>11.058186738836264</v>
      </c>
      <c r="K39">
        <v>9</v>
      </c>
      <c r="L39">
        <v>150</v>
      </c>
      <c r="M39">
        <v>174</v>
      </c>
      <c r="N39" s="4">
        <v>1</v>
      </c>
      <c r="O39">
        <v>222</v>
      </c>
      <c r="P39">
        <v>8.9</v>
      </c>
      <c r="Q39">
        <v>177</v>
      </c>
      <c r="R39" s="3">
        <f>Table13[[#This Row],[Average Speed]]/(Table13[[#This Row],[AHR]]/$V$1)</f>
        <v>15.260297699594044</v>
      </c>
      <c r="S39" s="3">
        <f>Table13[[#This Row],[Average Power]]/(Table13[[#This Row],[AHR]]/$V$1)</f>
        <v>244.26</v>
      </c>
      <c r="U39" s="6">
        <v>44844</v>
      </c>
      <c r="V39">
        <v>203</v>
      </c>
    </row>
    <row r="40" spans="1:22" x14ac:dyDescent="0.3">
      <c r="A40" s="2">
        <v>45321</v>
      </c>
      <c r="B40">
        <f>WEEKNUM(Table13[[#This Row],[Date]],1)</f>
        <v>5</v>
      </c>
      <c r="C40" t="s">
        <v>14</v>
      </c>
      <c r="D40" t="s">
        <v>36</v>
      </c>
      <c r="E40" t="s">
        <v>37</v>
      </c>
      <c r="F40">
        <v>7.35</v>
      </c>
      <c r="G40" s="1">
        <v>3.0023148148148149E-2</v>
      </c>
      <c r="H40">
        <v>63</v>
      </c>
      <c r="I40" s="1">
        <f>Table13[[#This Row],[Time]]/Table13[[#This Row],[Distance]]</f>
        <v>4.0847820609725373E-3</v>
      </c>
      <c r="J40" s="3">
        <f>Table13[[#This Row],[Distance]]/(HOUR(Table13[[#This Row],[Time]])+MINUTE(Table13[[#This Row],[Time]])/60+SECOND(Table13[[#This Row],[Time]])/60^2)</f>
        <v>10.200462606013877</v>
      </c>
      <c r="K40">
        <v>19</v>
      </c>
      <c r="L40">
        <v>147</v>
      </c>
      <c r="M40">
        <v>169</v>
      </c>
      <c r="N40" s="4">
        <v>1</v>
      </c>
      <c r="O40">
        <v>232</v>
      </c>
      <c r="P40">
        <v>8.8000000000000007</v>
      </c>
      <c r="Q40">
        <v>162</v>
      </c>
      <c r="R40" s="3">
        <f>Table13[[#This Row],[Average Speed]]/(Table13[[#This Row],[AHR]]/$V$1)</f>
        <v>14.3639167309175</v>
      </c>
      <c r="S40" s="3">
        <f>Table13[[#This Row],[Average Power]]/(Table13[[#This Row],[AHR]]/$V$1)</f>
        <v>228.12244897959181</v>
      </c>
    </row>
    <row r="41" spans="1:22" x14ac:dyDescent="0.3">
      <c r="A41" s="2">
        <v>45320</v>
      </c>
      <c r="B41">
        <f>WEEKNUM(Table13[[#This Row],[Date]],1)</f>
        <v>5</v>
      </c>
      <c r="C41" t="s">
        <v>14</v>
      </c>
      <c r="D41" t="s">
        <v>36</v>
      </c>
      <c r="E41" t="s">
        <v>37</v>
      </c>
      <c r="F41">
        <v>6.68</v>
      </c>
      <c r="G41" s="1">
        <v>2.6122685185185183E-2</v>
      </c>
      <c r="H41">
        <v>71</v>
      </c>
      <c r="I41" s="1">
        <f>Table13[[#This Row],[Time]]/Table13[[#This Row],[Distance]]</f>
        <v>3.91058161454868E-3</v>
      </c>
      <c r="J41" s="3">
        <f>Table13[[#This Row],[Distance]]/(HOUR(Table13[[#This Row],[Time]])+MINUTE(Table13[[#This Row],[Time]])/60+SECOND(Table13[[#This Row],[Time]])/60^2)</f>
        <v>10.654851572884358</v>
      </c>
      <c r="K41">
        <v>15</v>
      </c>
      <c r="L41">
        <v>149</v>
      </c>
      <c r="M41">
        <v>171</v>
      </c>
      <c r="N41" s="4">
        <v>1</v>
      </c>
      <c r="O41">
        <v>232</v>
      </c>
      <c r="P41">
        <v>8.6999999999999993</v>
      </c>
      <c r="Q41">
        <v>170</v>
      </c>
      <c r="R41" s="3">
        <f>Table13[[#This Row],[Average Speed]]/(Table13[[#This Row],[AHR]]/$V$1)</f>
        <v>14.802377688503773</v>
      </c>
      <c r="S41" s="3">
        <f>Table13[[#This Row],[Average Power]]/(Table13[[#This Row],[AHR]]/$V$1)</f>
        <v>236.17449664429532</v>
      </c>
    </row>
    <row r="42" spans="1:22" x14ac:dyDescent="0.3">
      <c r="A42" s="2">
        <v>45318</v>
      </c>
      <c r="B42">
        <f>WEEKNUM(Table13[[#This Row],[Date]],1)</f>
        <v>4</v>
      </c>
      <c r="C42" t="s">
        <v>14</v>
      </c>
      <c r="D42" t="s">
        <v>36</v>
      </c>
      <c r="E42" t="s">
        <v>21</v>
      </c>
      <c r="F42">
        <v>4.53</v>
      </c>
      <c r="G42" s="1">
        <v>1.8483796296296297E-2</v>
      </c>
      <c r="H42">
        <v>67</v>
      </c>
      <c r="I42" s="1">
        <f>Table13[[#This Row],[Time]]/Table13[[#This Row],[Distance]]</f>
        <v>4.0803082331779903E-3</v>
      </c>
      <c r="J42" s="3">
        <f>Table13[[#This Row],[Distance]]/(HOUR(Table13[[#This Row],[Time]])+MINUTE(Table13[[#This Row],[Time]])/60+SECOND(Table13[[#This Row],[Time]])/60^2)</f>
        <v>10.211646837820915</v>
      </c>
      <c r="K42">
        <v>4</v>
      </c>
      <c r="L42">
        <v>151</v>
      </c>
      <c r="M42">
        <v>173</v>
      </c>
      <c r="N42">
        <v>0.9</v>
      </c>
      <c r="O42">
        <v>236</v>
      </c>
      <c r="P42">
        <v>8.6999999999999993</v>
      </c>
      <c r="Q42">
        <v>164</v>
      </c>
      <c r="R42" s="3">
        <f>Table13[[#This Row],[Average Speed]]/(Table13[[#This Row],[AHR]]/$V$1)</f>
        <v>13.998747651847214</v>
      </c>
      <c r="S42" s="3">
        <f>Table13[[#This Row],[Average Power]]/(Table13[[#This Row],[AHR]]/$V$1)</f>
        <v>224.82119205298014</v>
      </c>
    </row>
    <row r="43" spans="1:22" x14ac:dyDescent="0.3">
      <c r="A43" s="2">
        <v>45315</v>
      </c>
      <c r="B43">
        <f>WEEKNUM(Table13[[#This Row],[Date]],1)</f>
        <v>4</v>
      </c>
      <c r="C43" t="s">
        <v>16</v>
      </c>
      <c r="D43" t="s">
        <v>36</v>
      </c>
      <c r="E43" t="s">
        <v>37</v>
      </c>
      <c r="F43">
        <v>9.7899999999999991</v>
      </c>
      <c r="G43" s="1">
        <v>3.5451388888888886E-2</v>
      </c>
      <c r="H43">
        <v>79</v>
      </c>
      <c r="I43" s="1">
        <f>Table13[[#This Row],[Time]]/Table13[[#This Row],[Distance]]</f>
        <v>3.6211837475882422E-3</v>
      </c>
      <c r="J43" s="3">
        <f>Table13[[#This Row],[Distance]]/(HOUR(Table13[[#This Row],[Time]])+MINUTE(Table13[[#This Row],[Time]])/60+SECOND(Table13[[#This Row],[Time]])/60^2)</f>
        <v>11.506366307541624</v>
      </c>
      <c r="K43">
        <v>33</v>
      </c>
      <c r="L43">
        <v>162</v>
      </c>
      <c r="M43">
        <v>173</v>
      </c>
      <c r="N43">
        <v>1.1000000000000001</v>
      </c>
      <c r="O43">
        <v>223</v>
      </c>
      <c r="P43">
        <v>8.6999999999999993</v>
      </c>
      <c r="Q43">
        <v>184</v>
      </c>
      <c r="R43" s="3">
        <f>Table13[[#This Row],[Average Speed]]/(Table13[[#This Row],[AHR]]/$V$1)</f>
        <v>14.702579170747629</v>
      </c>
      <c r="S43" s="3">
        <f>Table13[[#This Row],[Average Power]]/(Table13[[#This Row],[AHR]]/$V$1)</f>
        <v>235.11111111111111</v>
      </c>
    </row>
    <row r="44" spans="1:22" x14ac:dyDescent="0.3">
      <c r="A44" s="2">
        <v>45315</v>
      </c>
      <c r="B44">
        <f>WEEKNUM(Table13[[#This Row],[Date]],1)</f>
        <v>4</v>
      </c>
      <c r="C44" t="s">
        <v>14</v>
      </c>
      <c r="D44" t="s">
        <v>36</v>
      </c>
      <c r="E44" t="s">
        <v>37</v>
      </c>
      <c r="F44">
        <v>5.0599999999999996</v>
      </c>
      <c r="G44" s="1">
        <v>2.0509259259259258E-2</v>
      </c>
      <c r="H44">
        <v>67</v>
      </c>
      <c r="I44" s="1">
        <f>Table13[[#This Row],[Time]]/Table13[[#This Row],[Distance]]</f>
        <v>4.0532132923437273E-3</v>
      </c>
      <c r="J44" s="3">
        <f>Table13[[#This Row],[Distance]]/(HOUR(Table13[[#This Row],[Time]])+MINUTE(Table13[[#This Row],[Time]])/60+SECOND(Table13[[#This Row],[Time]])/60^2)</f>
        <v>10.279909706546274</v>
      </c>
      <c r="K44">
        <v>9</v>
      </c>
      <c r="L44">
        <v>150</v>
      </c>
      <c r="M44">
        <v>169</v>
      </c>
      <c r="N44" s="4">
        <v>1</v>
      </c>
      <c r="O44">
        <v>243</v>
      </c>
      <c r="P44">
        <v>8.6999999999999993</v>
      </c>
      <c r="Q44">
        <v>166</v>
      </c>
      <c r="R44" s="3">
        <f>Table13[[#This Row],[Average Speed]]/(Table13[[#This Row],[AHR]]/$V$1)</f>
        <v>14.186275395033858</v>
      </c>
      <c r="S44" s="3">
        <f>Table13[[#This Row],[Average Power]]/(Table13[[#This Row],[AHR]]/$V$1)</f>
        <v>229.08</v>
      </c>
    </row>
    <row r="45" spans="1:22" x14ac:dyDescent="0.3">
      <c r="A45" s="2">
        <v>45313</v>
      </c>
      <c r="B45">
        <f>WEEKNUM(Table13[[#This Row],[Date]],1)</f>
        <v>4</v>
      </c>
      <c r="C45" t="s">
        <v>14</v>
      </c>
      <c r="D45" t="s">
        <v>36</v>
      </c>
      <c r="E45" t="s">
        <v>37</v>
      </c>
      <c r="F45">
        <v>5.18</v>
      </c>
      <c r="G45" s="1">
        <v>2.1689814814814815E-2</v>
      </c>
      <c r="H45">
        <v>62</v>
      </c>
      <c r="I45" s="1">
        <f>Table13[[#This Row],[Time]]/Table13[[#This Row],[Distance]]</f>
        <v>4.1872229372229373E-3</v>
      </c>
      <c r="J45" s="3">
        <f>Table13[[#This Row],[Distance]]/(HOUR(Table13[[#This Row],[Time]])+MINUTE(Table13[[#This Row],[Time]])/60+SECOND(Table13[[#This Row],[Time]])/60^2)</f>
        <v>9.9509071504802531</v>
      </c>
      <c r="K45">
        <v>9</v>
      </c>
      <c r="L45">
        <v>145</v>
      </c>
      <c r="M45">
        <v>169</v>
      </c>
      <c r="N45" s="4">
        <v>0.9</v>
      </c>
      <c r="O45">
        <v>240</v>
      </c>
      <c r="P45">
        <v>8.6999999999999993</v>
      </c>
      <c r="Q45">
        <v>157</v>
      </c>
      <c r="R45" s="3">
        <f>Table13[[#This Row],[Average Speed]]/(Table13[[#This Row],[AHR]]/$V$1)</f>
        <v>14.205777794133878</v>
      </c>
      <c r="S45" s="3">
        <f>Table13[[#This Row],[Average Power]]/(Table13[[#This Row],[AHR]]/$V$1)</f>
        <v>224.13103448275862</v>
      </c>
    </row>
    <row r="46" spans="1:22" x14ac:dyDescent="0.3">
      <c r="A46" s="2">
        <v>45311</v>
      </c>
      <c r="B46">
        <f>WEEKNUM(Table13[[#This Row],[Date]],1)</f>
        <v>3</v>
      </c>
      <c r="C46" t="s">
        <v>14</v>
      </c>
      <c r="D46" t="s">
        <v>36</v>
      </c>
      <c r="E46" t="s">
        <v>21</v>
      </c>
      <c r="F46" s="3">
        <v>4.5</v>
      </c>
      <c r="G46" s="1">
        <v>1.8749999999999999E-2</v>
      </c>
      <c r="H46">
        <v>66</v>
      </c>
      <c r="I46" s="1">
        <f>Table13[[#This Row],[Time]]/Table13[[#This Row],[Distance]]</f>
        <v>4.1666666666666666E-3</v>
      </c>
      <c r="J46" s="3">
        <f>Table13[[#This Row],[Distance]]/(HOUR(Table13[[#This Row],[Time]])+MINUTE(Table13[[#This Row],[Time]])/60+SECOND(Table13[[#This Row],[Time]])/60^2)</f>
        <v>10</v>
      </c>
      <c r="K46">
        <v>4</v>
      </c>
      <c r="L46">
        <v>156</v>
      </c>
      <c r="M46">
        <v>172</v>
      </c>
      <c r="N46">
        <v>0.9</v>
      </c>
      <c r="O46">
        <v>236</v>
      </c>
      <c r="P46">
        <v>8.8000000000000007</v>
      </c>
      <c r="Q46">
        <v>158</v>
      </c>
      <c r="R46" s="3">
        <f>Table13[[#This Row],[Average Speed]]/(Table13[[#This Row],[AHR]]/$V$1)</f>
        <v>13.269230769230768</v>
      </c>
      <c r="S46" s="3">
        <f>Table13[[#This Row],[Average Power]]/(Table13[[#This Row],[AHR]]/$V$1)</f>
        <v>209.65384615384616</v>
      </c>
    </row>
    <row r="47" spans="1:22" x14ac:dyDescent="0.3">
      <c r="A47" s="2">
        <v>45309</v>
      </c>
      <c r="B47">
        <f>WEEKNUM(Table13[[#This Row],[Date]],1)</f>
        <v>3</v>
      </c>
      <c r="C47" t="s">
        <v>14</v>
      </c>
      <c r="D47" t="s">
        <v>36</v>
      </c>
      <c r="E47" t="s">
        <v>37</v>
      </c>
      <c r="F47">
        <v>4.5199999999999996</v>
      </c>
      <c r="G47" s="1">
        <v>1.5659722222222224E-2</v>
      </c>
      <c r="H47">
        <v>83</v>
      </c>
      <c r="I47" s="1">
        <f>Table13[[#This Row],[Time]]/Table13[[#This Row],[Distance]]</f>
        <v>3.464540314650935E-3</v>
      </c>
      <c r="J47" s="3">
        <f>Table13[[#This Row],[Distance]]/(HOUR(Table13[[#This Row],[Time]])+MINUTE(Table13[[#This Row],[Time]])/60+SECOND(Table13[[#This Row],[Time]])/60^2)</f>
        <v>12.026607538802661</v>
      </c>
      <c r="K47">
        <v>6</v>
      </c>
      <c r="L47">
        <v>170</v>
      </c>
      <c r="M47">
        <v>178</v>
      </c>
      <c r="N47">
        <v>1.1000000000000001</v>
      </c>
      <c r="O47">
        <v>222</v>
      </c>
      <c r="P47">
        <v>8.1999999999999993</v>
      </c>
      <c r="Q47">
        <v>189</v>
      </c>
      <c r="R47" s="3">
        <f>Table13[[#This Row],[Average Speed]]/(Table13[[#This Row],[AHR]]/$V$1)</f>
        <v>14.644163297247946</v>
      </c>
      <c r="S47" s="3">
        <f>Table13[[#This Row],[Average Power]]/(Table13[[#This Row],[AHR]]/$V$1)</f>
        <v>230.13529411764705</v>
      </c>
    </row>
    <row r="48" spans="1:22" x14ac:dyDescent="0.3">
      <c r="A48" s="2">
        <v>45308</v>
      </c>
      <c r="B48">
        <f>WEEKNUM(Table13[[#This Row],[Date]],1)</f>
        <v>3</v>
      </c>
      <c r="C48" t="s">
        <v>14</v>
      </c>
      <c r="D48" t="s">
        <v>36</v>
      </c>
      <c r="E48" t="s">
        <v>37</v>
      </c>
      <c r="F48">
        <v>4.53</v>
      </c>
      <c r="G48" s="1">
        <v>1.6631944444444446E-2</v>
      </c>
      <c r="H48">
        <v>72</v>
      </c>
      <c r="I48" s="1">
        <f>Table13[[#This Row],[Time]]/Table13[[#This Row],[Distance]]</f>
        <v>3.6715109148883983E-3</v>
      </c>
      <c r="J48" s="3">
        <f>Table13[[#This Row],[Distance]]/(HOUR(Table13[[#This Row],[Time]])+MINUTE(Table13[[#This Row],[Time]])/60+SECOND(Table13[[#This Row],[Time]])/60^2)</f>
        <v>11.348643006263048</v>
      </c>
      <c r="K48">
        <v>7</v>
      </c>
      <c r="L48">
        <v>159</v>
      </c>
      <c r="M48">
        <v>179</v>
      </c>
      <c r="N48" s="4">
        <v>1</v>
      </c>
      <c r="O48">
        <v>230</v>
      </c>
      <c r="P48">
        <v>8.3000000000000007</v>
      </c>
      <c r="Q48">
        <v>178</v>
      </c>
      <c r="R48" s="3">
        <f>Table13[[#This Row],[Average Speed]]/(Table13[[#This Row],[AHR]]/$V$1)</f>
        <v>14.774648442116044</v>
      </c>
      <c r="S48" s="3">
        <f>Table13[[#This Row],[Average Power]]/(Table13[[#This Row],[AHR]]/$V$1)</f>
        <v>231.73584905660377</v>
      </c>
    </row>
    <row r="49" spans="1:19" x14ac:dyDescent="0.3">
      <c r="A49" s="2">
        <v>45306</v>
      </c>
      <c r="B49">
        <f>WEEKNUM(Table13[[#This Row],[Date]],1)</f>
        <v>3</v>
      </c>
      <c r="C49" t="s">
        <v>14</v>
      </c>
      <c r="D49" t="s">
        <v>36</v>
      </c>
      <c r="E49" t="s">
        <v>37</v>
      </c>
      <c r="F49">
        <v>4.54</v>
      </c>
      <c r="G49" s="1">
        <v>1.653935185185185E-2</v>
      </c>
      <c r="H49">
        <v>76</v>
      </c>
      <c r="I49" s="1">
        <f>Table13[[#This Row],[Time]]/Table13[[#This Row],[Distance]]</f>
        <v>3.6430290422581166E-3</v>
      </c>
      <c r="J49" s="3">
        <f>Table13[[#This Row],[Distance]]/(HOUR(Table13[[#This Row],[Time]])+MINUTE(Table13[[#This Row],[Time]])/60+SECOND(Table13[[#This Row],[Time]])/60^2)</f>
        <v>11.437368789363189</v>
      </c>
      <c r="K49">
        <v>6</v>
      </c>
      <c r="L49">
        <v>163</v>
      </c>
      <c r="M49">
        <v>176</v>
      </c>
      <c r="N49" s="4">
        <v>1</v>
      </c>
      <c r="O49">
        <v>218</v>
      </c>
      <c r="P49">
        <v>8.4</v>
      </c>
      <c r="Q49">
        <v>177</v>
      </c>
      <c r="R49" s="3">
        <f>Table13[[#This Row],[Average Speed]]/(Table13[[#This Row],[AHR]]/$V$1)</f>
        <v>14.524756683424418</v>
      </c>
      <c r="S49" s="3">
        <f>Table13[[#This Row],[Average Power]]/(Table13[[#This Row],[AHR]]/$V$1)</f>
        <v>224.77914110429447</v>
      </c>
    </row>
    <row r="50" spans="1:19" x14ac:dyDescent="0.3">
      <c r="A50" s="2">
        <v>45305</v>
      </c>
      <c r="B50">
        <f>WEEKNUM(Table13[[#This Row],[Date]],1)</f>
        <v>3</v>
      </c>
      <c r="C50" t="s">
        <v>14</v>
      </c>
      <c r="D50" t="s">
        <v>36</v>
      </c>
      <c r="E50" t="s">
        <v>21</v>
      </c>
      <c r="F50">
        <v>4.4800000000000004</v>
      </c>
      <c r="G50" s="1">
        <v>1.7847222222222223E-2</v>
      </c>
      <c r="H50">
        <v>73</v>
      </c>
      <c r="I50" s="1">
        <f>Table13[[#This Row],[Time]]/Table13[[#This Row],[Distance]]</f>
        <v>3.98375496031746E-3</v>
      </c>
      <c r="J50" s="3">
        <f>Table13[[#This Row],[Distance]]/(HOUR(Table13[[#This Row],[Time]])+MINUTE(Table13[[#This Row],[Time]])/60+SECOND(Table13[[#This Row],[Time]])/60^2)</f>
        <v>10.459143968871595</v>
      </c>
      <c r="K50">
        <v>2</v>
      </c>
      <c r="L50">
        <v>159</v>
      </c>
      <c r="M50">
        <v>176</v>
      </c>
      <c r="N50">
        <v>0.9</v>
      </c>
      <c r="O50">
        <v>227</v>
      </c>
      <c r="P50">
        <v>8.4</v>
      </c>
      <c r="Q50">
        <v>166</v>
      </c>
      <c r="R50" s="3">
        <f>Table13[[#This Row],[Average Speed]]/(Table13[[#This Row],[AHR]]/$V$1)</f>
        <v>13.616621393436606</v>
      </c>
      <c r="S50" s="3">
        <f>Table13[[#This Row],[Average Power]]/(Table13[[#This Row],[AHR]]/$V$1)</f>
        <v>216.11320754716982</v>
      </c>
    </row>
    <row r="51" spans="1:19" x14ac:dyDescent="0.3">
      <c r="A51" s="2">
        <v>45302</v>
      </c>
      <c r="B51">
        <f>WEEKNUM(Table13[[#This Row],[Date]],1)</f>
        <v>2</v>
      </c>
      <c r="C51" t="s">
        <v>14</v>
      </c>
      <c r="D51" t="s">
        <v>36</v>
      </c>
      <c r="E51" t="s">
        <v>21</v>
      </c>
      <c r="F51" s="3">
        <v>4.5</v>
      </c>
      <c r="G51" s="1">
        <v>1.8657407407407407E-2</v>
      </c>
      <c r="H51">
        <v>63</v>
      </c>
      <c r="I51" s="1">
        <f>Table13[[#This Row],[Time]]/Table13[[#This Row],[Distance]]</f>
        <v>4.1460905349794235E-3</v>
      </c>
      <c r="J51" s="3">
        <f>Table13[[#This Row],[Distance]]/(HOUR(Table13[[#This Row],[Time]])+MINUTE(Table13[[#This Row],[Time]])/60+SECOND(Table13[[#This Row],[Time]])/60^2)</f>
        <v>10.049627791563276</v>
      </c>
      <c r="K51">
        <v>4</v>
      </c>
      <c r="L51">
        <v>154</v>
      </c>
      <c r="M51">
        <v>174</v>
      </c>
      <c r="N51">
        <v>0.9</v>
      </c>
      <c r="O51">
        <v>215</v>
      </c>
      <c r="P51">
        <v>8.4</v>
      </c>
      <c r="Q51">
        <v>159</v>
      </c>
      <c r="R51" s="3">
        <f>Table13[[#This Row],[Average Speed]]/(Table13[[#This Row],[AHR]]/$V$1)</f>
        <v>13.508265927620767</v>
      </c>
      <c r="S51" s="3">
        <f>Table13[[#This Row],[Average Power]]/(Table13[[#This Row],[AHR]]/$V$1)</f>
        <v>213.72077922077924</v>
      </c>
    </row>
    <row r="52" spans="1:19" x14ac:dyDescent="0.3">
      <c r="A52" s="2">
        <v>45300</v>
      </c>
      <c r="B52">
        <f>WEEKNUM(Table13[[#This Row],[Date]],1)</f>
        <v>2</v>
      </c>
      <c r="C52" t="s">
        <v>14</v>
      </c>
      <c r="D52" t="s">
        <v>36</v>
      </c>
      <c r="E52" t="s">
        <v>37</v>
      </c>
      <c r="F52">
        <v>4.53</v>
      </c>
      <c r="G52" s="1">
        <v>1.8229166666666668E-2</v>
      </c>
      <c r="H52">
        <v>67</v>
      </c>
      <c r="I52" s="1">
        <f>Table13[[#This Row],[Time]]/Table13[[#This Row],[Distance]]</f>
        <v>4.0240986019131715E-3</v>
      </c>
      <c r="J52" s="3">
        <f>Table13[[#This Row],[Distance]]/(HOUR(Table13[[#This Row],[Time]])+MINUTE(Table13[[#This Row],[Time]])/60+SECOND(Table13[[#This Row],[Time]])/60^2)</f>
        <v>10.354285714285714</v>
      </c>
      <c r="K52">
        <v>6</v>
      </c>
      <c r="L52">
        <v>150</v>
      </c>
      <c r="M52">
        <v>172</v>
      </c>
      <c r="N52">
        <v>0.9</v>
      </c>
      <c r="O52">
        <v>236</v>
      </c>
      <c r="P52">
        <v>8.9</v>
      </c>
      <c r="Q52">
        <v>162</v>
      </c>
      <c r="R52" s="3">
        <f>Table13[[#This Row],[Average Speed]]/(Table13[[#This Row],[AHR]]/$V$1)</f>
        <v>14.288914285714286</v>
      </c>
      <c r="S52" s="3">
        <f>Table13[[#This Row],[Average Power]]/(Table13[[#This Row],[AHR]]/$V$1)</f>
        <v>223.56</v>
      </c>
    </row>
    <row r="53" spans="1:19" x14ac:dyDescent="0.3">
      <c r="A53" s="2">
        <v>45297</v>
      </c>
      <c r="B53">
        <f>WEEKNUM(Table13[[#This Row],[Date]],1)</f>
        <v>1</v>
      </c>
      <c r="C53" t="s">
        <v>14</v>
      </c>
      <c r="D53" t="s">
        <v>36</v>
      </c>
      <c r="E53" t="s">
        <v>37</v>
      </c>
      <c r="F53">
        <v>6.86</v>
      </c>
      <c r="G53" s="1">
        <v>2.659722222222222E-2</v>
      </c>
      <c r="H53">
        <v>69</v>
      </c>
      <c r="I53" s="1">
        <f>Table13[[#This Row],[Time]]/Table13[[#This Row],[Distance]]</f>
        <v>3.8771460965338509E-3</v>
      </c>
      <c r="J53" s="3">
        <f>Table13[[#This Row],[Distance]]/(HOUR(Table13[[#This Row],[Time]])+MINUTE(Table13[[#This Row],[Time]])/60+SECOND(Table13[[#This Row],[Time]])/60^2)</f>
        <v>10.746736292428199</v>
      </c>
      <c r="K53">
        <v>16</v>
      </c>
      <c r="L53">
        <v>149</v>
      </c>
      <c r="M53">
        <v>178</v>
      </c>
      <c r="N53" s="4">
        <v>1</v>
      </c>
      <c r="O53">
        <v>218</v>
      </c>
      <c r="P53">
        <v>8.5</v>
      </c>
      <c r="Q53">
        <v>166</v>
      </c>
      <c r="R53" s="3">
        <f>Table13[[#This Row],[Average Speed]]/(Table13[[#This Row],[AHR]]/$V$1)</f>
        <v>14.930029614313002</v>
      </c>
      <c r="S53" s="3">
        <f>Table13[[#This Row],[Average Power]]/(Table13[[#This Row],[AHR]]/$V$1)</f>
        <v>230.61744966442953</v>
      </c>
    </row>
    <row r="54" spans="1:19" x14ac:dyDescent="0.3">
      <c r="A54" s="2">
        <v>45296</v>
      </c>
      <c r="B54">
        <f>WEEKNUM(Table13[[#This Row],[Date]],1)</f>
        <v>1</v>
      </c>
      <c r="C54" t="s">
        <v>14</v>
      </c>
      <c r="D54" t="s">
        <v>36</v>
      </c>
      <c r="E54" t="s">
        <v>37</v>
      </c>
      <c r="F54">
        <v>5.03</v>
      </c>
      <c r="G54" s="1">
        <v>1.9270833333333334E-2</v>
      </c>
      <c r="H54">
        <v>72</v>
      </c>
      <c r="I54" s="1">
        <f>Table13[[#This Row],[Time]]/Table13[[#This Row],[Distance]]</f>
        <v>3.8311795891318753E-3</v>
      </c>
      <c r="J54" s="3">
        <f>Table13[[#This Row],[Distance]]/(HOUR(Table13[[#This Row],[Time]])+MINUTE(Table13[[#This Row],[Time]])/60+SECOND(Table13[[#This Row],[Time]])/60^2)</f>
        <v>10.875675675675677</v>
      </c>
      <c r="K54">
        <v>6</v>
      </c>
      <c r="L54">
        <v>157</v>
      </c>
      <c r="M54">
        <v>178</v>
      </c>
      <c r="N54" s="4">
        <v>1</v>
      </c>
      <c r="O54">
        <v>217</v>
      </c>
      <c r="P54">
        <v>8.3000000000000007</v>
      </c>
      <c r="Q54">
        <v>169</v>
      </c>
      <c r="R54" s="3">
        <f>Table13[[#This Row],[Average Speed]]/(Table13[[#This Row],[AHR]]/$V$1)</f>
        <v>14.339266655190222</v>
      </c>
      <c r="S54" s="3">
        <f>Table13[[#This Row],[Average Power]]/(Table13[[#This Row],[AHR]]/$V$1)</f>
        <v>222.8216560509554</v>
      </c>
    </row>
    <row r="55" spans="1:19" x14ac:dyDescent="0.3">
      <c r="A55" s="2">
        <v>45293</v>
      </c>
      <c r="B55">
        <f>WEEKNUM(Table13[[#This Row],[Date]],1)</f>
        <v>1</v>
      </c>
      <c r="C55" t="s">
        <v>26</v>
      </c>
      <c r="D55" t="s">
        <v>36</v>
      </c>
      <c r="E55" t="s">
        <v>37</v>
      </c>
      <c r="F55" s="3">
        <v>5.6</v>
      </c>
      <c r="G55" s="1">
        <v>1.8310185185185186E-2</v>
      </c>
      <c r="H55">
        <v>84</v>
      </c>
      <c r="I55" s="1">
        <f>Table13[[#This Row],[Time]]/Table13[[#This Row],[Distance]]</f>
        <v>3.2696759259259263E-3</v>
      </c>
      <c r="J55" s="3">
        <f>Table13[[#This Row],[Distance]]/(HOUR(Table13[[#This Row],[Time]])+MINUTE(Table13[[#This Row],[Time]])/60+SECOND(Table13[[#This Row],[Time]])/60^2)</f>
        <v>12.743362831858406</v>
      </c>
      <c r="K55">
        <v>2</v>
      </c>
      <c r="L55">
        <v>173</v>
      </c>
      <c r="M55">
        <v>178</v>
      </c>
      <c r="N55">
        <v>1.1000000000000001</v>
      </c>
      <c r="O55">
        <v>206</v>
      </c>
      <c r="P55">
        <v>8.3000000000000007</v>
      </c>
      <c r="Q55">
        <v>197</v>
      </c>
      <c r="R55" s="3">
        <f>Table13[[#This Row],[Average Speed]]/(Table13[[#This Row],[AHR]]/$V$1)</f>
        <v>15.247838764131155</v>
      </c>
      <c r="S55" s="3">
        <f>Table13[[#This Row],[Average Power]]/(Table13[[#This Row],[AHR]]/$V$1)</f>
        <v>235.71676300578034</v>
      </c>
    </row>
    <row r="56" spans="1:19" x14ac:dyDescent="0.3">
      <c r="A56" s="2">
        <v>45292</v>
      </c>
      <c r="B56">
        <f>WEEKNUM(Table13[[#This Row],[Date]],1)</f>
        <v>1</v>
      </c>
      <c r="C56" t="s">
        <v>14</v>
      </c>
      <c r="D56" t="s">
        <v>36</v>
      </c>
      <c r="E56" t="s">
        <v>37</v>
      </c>
      <c r="F56">
        <v>4.51</v>
      </c>
      <c r="G56" s="1">
        <v>1.7164351851851851E-2</v>
      </c>
      <c r="H56">
        <v>70</v>
      </c>
      <c r="I56" s="1">
        <f>Table13[[#This Row],[Time]]/Table13[[#This Row],[Distance]]</f>
        <v>3.8058429826722511E-3</v>
      </c>
      <c r="J56" s="3">
        <f>Table13[[#This Row],[Distance]]/(HOUR(Table13[[#This Row],[Time]])+MINUTE(Table13[[#This Row],[Time]])/60+SECOND(Table13[[#This Row],[Time]])/60^2)</f>
        <v>10.94807821982468</v>
      </c>
      <c r="K56">
        <v>4</v>
      </c>
      <c r="L56">
        <v>156</v>
      </c>
      <c r="M56">
        <v>177</v>
      </c>
      <c r="N56" s="4">
        <v>1</v>
      </c>
      <c r="O56">
        <v>209</v>
      </c>
      <c r="P56">
        <v>8.5</v>
      </c>
      <c r="Q56">
        <v>170</v>
      </c>
      <c r="R56" s="3">
        <f>Table13[[#This Row],[Average Speed]]/(Table13[[#This Row],[AHR]]/$V$1)</f>
        <v>14.527257637844286</v>
      </c>
      <c r="S56" s="3">
        <f>Table13[[#This Row],[Average Power]]/(Table13[[#This Row],[AHR]]/$V$1)</f>
        <v>225.57692307692307</v>
      </c>
    </row>
    <row r="57" spans="1:19" x14ac:dyDescent="0.3">
      <c r="A57" s="2">
        <v>45290</v>
      </c>
      <c r="B57">
        <f>WEEKNUM(Table13[[#This Row],[Date]],1)</f>
        <v>52</v>
      </c>
      <c r="C57" t="s">
        <v>14</v>
      </c>
      <c r="D57" t="s">
        <v>36</v>
      </c>
      <c r="E57" t="s">
        <v>21</v>
      </c>
      <c r="F57">
        <v>3.11</v>
      </c>
      <c r="G57" s="1">
        <v>1.1956018518518517E-2</v>
      </c>
      <c r="H57">
        <v>71</v>
      </c>
      <c r="I57" s="1">
        <f>Table13[[#This Row],[Time]]/Table13[[#This Row],[Distance]]</f>
        <v>3.8443789448612594E-3</v>
      </c>
      <c r="J57" s="3">
        <f>Table13[[#This Row],[Distance]]/(HOUR(Table13[[#This Row],[Time]])+MINUTE(Table13[[#This Row],[Time]])/60+SECOND(Table13[[#This Row],[Time]])/60^2)</f>
        <v>10.838334946757017</v>
      </c>
      <c r="K57">
        <v>4</v>
      </c>
      <c r="L57">
        <v>149</v>
      </c>
      <c r="M57">
        <v>176</v>
      </c>
      <c r="N57" s="4">
        <v>1</v>
      </c>
      <c r="O57">
        <v>214</v>
      </c>
      <c r="P57">
        <v>8.6</v>
      </c>
      <c r="Q57">
        <v>170</v>
      </c>
      <c r="R57" s="3">
        <f>Table13[[#This Row],[Average Speed]]/(Table13[[#This Row],[AHR]]/$V$1)</f>
        <v>15.057284120662434</v>
      </c>
      <c r="S57" s="3">
        <f>Table13[[#This Row],[Average Power]]/(Table13[[#This Row],[AHR]]/$V$1)</f>
        <v>236.17449664429532</v>
      </c>
    </row>
    <row r="58" spans="1:19" x14ac:dyDescent="0.3">
      <c r="A58" s="2">
        <v>45289</v>
      </c>
      <c r="B58">
        <f>WEEKNUM(Table13[[#This Row],[Date]],1)</f>
        <v>52</v>
      </c>
      <c r="C58" t="s">
        <v>14</v>
      </c>
      <c r="D58" t="s">
        <v>36</v>
      </c>
      <c r="E58" t="s">
        <v>21</v>
      </c>
      <c r="F58">
        <v>3.09</v>
      </c>
      <c r="G58" s="1">
        <v>1.2013888888888888E-2</v>
      </c>
      <c r="H58">
        <v>72</v>
      </c>
      <c r="I58" s="1">
        <f>Table13[[#This Row],[Time]]/Table13[[#This Row],[Distance]]</f>
        <v>3.8879899316792521E-3</v>
      </c>
      <c r="J58" s="3">
        <f>Table13[[#This Row],[Distance]]/(HOUR(Table13[[#This Row],[Time]])+MINUTE(Table13[[#This Row],[Time]])/60+SECOND(Table13[[#This Row],[Time]])/60^2)</f>
        <v>10.716763005780347</v>
      </c>
      <c r="K58">
        <v>4</v>
      </c>
      <c r="L58">
        <v>160</v>
      </c>
      <c r="M58">
        <v>174</v>
      </c>
      <c r="N58" s="4">
        <v>1</v>
      </c>
      <c r="O58">
        <v>221</v>
      </c>
      <c r="P58">
        <v>8.5</v>
      </c>
      <c r="Q58">
        <v>167</v>
      </c>
      <c r="R58" s="3">
        <f>Table13[[#This Row],[Average Speed]]/(Table13[[#This Row],[AHR]]/$V$1)</f>
        <v>13.864812138728324</v>
      </c>
      <c r="S58" s="3">
        <f>Table13[[#This Row],[Average Power]]/(Table13[[#This Row],[AHR]]/$V$1)</f>
        <v>216.05625000000001</v>
      </c>
    </row>
    <row r="59" spans="1:19" x14ac:dyDescent="0.3">
      <c r="A59" s="2">
        <v>45235</v>
      </c>
      <c r="B59">
        <f>WEEKNUM(Table13[[#This Row],[Date]],1)</f>
        <v>45</v>
      </c>
      <c r="C59" t="s">
        <v>14</v>
      </c>
      <c r="D59" t="s">
        <v>35</v>
      </c>
      <c r="E59" t="s">
        <v>21</v>
      </c>
      <c r="F59">
        <v>4.07</v>
      </c>
      <c r="G59" s="1">
        <v>1.4895833333333332E-2</v>
      </c>
      <c r="H59">
        <v>83</v>
      </c>
      <c r="I59" s="1">
        <f>Table13[[#This Row],[Time]]/Table13[[#This Row],[Distance]]</f>
        <v>3.6599099099099094E-3</v>
      </c>
      <c r="J59" s="3">
        <f>Table13[[#This Row],[Distance]]/(HOUR(Table13[[#This Row],[Time]])+MINUTE(Table13[[#This Row],[Time]])/60+SECOND(Table13[[#This Row],[Time]])/60^2)</f>
        <v>11.384615384615385</v>
      </c>
      <c r="K59">
        <v>20</v>
      </c>
      <c r="L59">
        <v>164</v>
      </c>
      <c r="M59">
        <v>177</v>
      </c>
      <c r="N59" s="4">
        <v>1</v>
      </c>
      <c r="O59">
        <v>207</v>
      </c>
      <c r="P59">
        <v>8.5</v>
      </c>
      <c r="Q59">
        <v>179</v>
      </c>
      <c r="R59" s="3">
        <f>Table13[[#This Row],[Average Speed]]/(Table13[[#This Row],[AHR]]/$V$1)</f>
        <v>14.369606003752347</v>
      </c>
      <c r="S59" s="3">
        <f>Table13[[#This Row],[Average Power]]/(Table13[[#This Row],[AHR]]/$V$1)</f>
        <v>225.9329268292683</v>
      </c>
    </row>
    <row r="60" spans="1:19" x14ac:dyDescent="0.3">
      <c r="A60" s="2">
        <v>45219</v>
      </c>
      <c r="B60">
        <f>WEEKNUM(Table13[[#This Row],[Date]],1)</f>
        <v>42</v>
      </c>
      <c r="C60" t="s">
        <v>26</v>
      </c>
      <c r="D60" t="s">
        <v>35</v>
      </c>
      <c r="E60" t="s">
        <v>21</v>
      </c>
      <c r="F60">
        <v>7.51</v>
      </c>
      <c r="G60" s="1">
        <v>2.6539351851851852E-2</v>
      </c>
      <c r="H60">
        <v>77</v>
      </c>
      <c r="I60" s="1">
        <f>Table13[[#This Row],[Time]]/Table13[[#This Row],[Distance]]</f>
        <v>3.5338684223504466E-3</v>
      </c>
      <c r="J60" s="3">
        <f>Table13[[#This Row],[Distance]]/(HOUR(Table13[[#This Row],[Time]])+MINUTE(Table13[[#This Row],[Time]])/60+SECOND(Table13[[#This Row],[Time]])/60^2)</f>
        <v>11.790667248146534</v>
      </c>
      <c r="K60">
        <v>71</v>
      </c>
      <c r="L60">
        <v>162</v>
      </c>
      <c r="M60">
        <v>177</v>
      </c>
      <c r="N60">
        <v>1.1000000000000001</v>
      </c>
      <c r="O60">
        <v>215</v>
      </c>
      <c r="P60">
        <v>8.1999999999999993</v>
      </c>
      <c r="Q60">
        <v>187</v>
      </c>
      <c r="R60" s="3">
        <f>Table13[[#This Row],[Average Speed]]/(Table13[[#This Row],[AHR]]/$V$1)</f>
        <v>15.065852594853903</v>
      </c>
      <c r="S60" s="3">
        <f>Table13[[#This Row],[Average Power]]/(Table13[[#This Row],[AHR]]/$V$1)</f>
        <v>238.94444444444443</v>
      </c>
    </row>
    <row r="61" spans="1:19" x14ac:dyDescent="0.3">
      <c r="A61" s="2">
        <v>45217</v>
      </c>
      <c r="B61">
        <f>WEEKNUM(Table13[[#This Row],[Date]],1)</f>
        <v>42</v>
      </c>
      <c r="C61" t="s">
        <v>14</v>
      </c>
      <c r="D61" t="s">
        <v>35</v>
      </c>
      <c r="E61" t="s">
        <v>21</v>
      </c>
      <c r="F61">
        <v>5.18</v>
      </c>
      <c r="G61" s="1">
        <v>1.9305555555555555E-2</v>
      </c>
      <c r="H61">
        <v>74</v>
      </c>
      <c r="I61" s="1">
        <f>Table13[[#This Row],[Time]]/Table13[[#This Row],[Distance]]</f>
        <v>3.7269412269412272E-3</v>
      </c>
      <c r="J61" s="3">
        <f>Table13[[#This Row],[Distance]]/(HOUR(Table13[[#This Row],[Time]])+MINUTE(Table13[[#This Row],[Time]])/60+SECOND(Table13[[#This Row],[Time]])/60^2)</f>
        <v>11.179856115107913</v>
      </c>
      <c r="K61">
        <v>19</v>
      </c>
      <c r="L61">
        <v>158</v>
      </c>
      <c r="M61">
        <v>179</v>
      </c>
      <c r="N61" s="4">
        <v>1</v>
      </c>
      <c r="O61">
        <v>226</v>
      </c>
      <c r="P61" s="4">
        <v>8</v>
      </c>
      <c r="Q61">
        <v>173</v>
      </c>
      <c r="R61" s="3">
        <f>Table13[[#This Row],[Average Speed]]/(Table13[[#This Row],[AHR]]/$V$1)</f>
        <v>14.647026682451507</v>
      </c>
      <c r="S61" s="3">
        <f>Table13[[#This Row],[Average Power]]/(Table13[[#This Row],[AHR]]/$V$1)</f>
        <v>226.65189873417722</v>
      </c>
    </row>
    <row r="62" spans="1:19" x14ac:dyDescent="0.3">
      <c r="A62" s="2">
        <v>45216</v>
      </c>
      <c r="B62">
        <f>WEEKNUM(Table13[[#This Row],[Date]],1)</f>
        <v>42</v>
      </c>
      <c r="C62" t="s">
        <v>14</v>
      </c>
      <c r="D62" t="s">
        <v>35</v>
      </c>
      <c r="E62" t="s">
        <v>21</v>
      </c>
      <c r="F62">
        <v>7.41</v>
      </c>
      <c r="G62" s="1">
        <v>3.260416666666667E-2</v>
      </c>
      <c r="H62">
        <v>62</v>
      </c>
      <c r="I62" s="1">
        <f>Table13[[#This Row],[Time]]/Table13[[#This Row],[Distance]]</f>
        <v>4.400022492127756E-3</v>
      </c>
      <c r="J62" s="3">
        <f>Table13[[#This Row],[Distance]]/(HOUR(Table13[[#This Row],[Time]])+MINUTE(Table13[[#This Row],[Time]])/60+SECOND(Table13[[#This Row],[Time]])/60^2)</f>
        <v>9.4696485623003195</v>
      </c>
      <c r="K62">
        <v>27</v>
      </c>
      <c r="L62">
        <v>145</v>
      </c>
      <c r="M62">
        <v>174</v>
      </c>
      <c r="N62">
        <v>0.9</v>
      </c>
      <c r="O62">
        <v>231</v>
      </c>
      <c r="P62">
        <v>8.1999999999999993</v>
      </c>
      <c r="Q62">
        <v>148</v>
      </c>
      <c r="R62" s="3">
        <f>Table13[[#This Row],[Average Speed]]/(Table13[[#This Row],[AHR]]/$V$1)</f>
        <v>13.518739671697697</v>
      </c>
      <c r="S62" s="3">
        <f>Table13[[#This Row],[Average Power]]/(Table13[[#This Row],[AHR]]/$V$1)</f>
        <v>211.28275862068966</v>
      </c>
    </row>
    <row r="63" spans="1:19" x14ac:dyDescent="0.3">
      <c r="A63" s="2">
        <v>45214</v>
      </c>
      <c r="B63">
        <f>WEEKNUM(Table13[[#This Row],[Date]],1)</f>
        <v>42</v>
      </c>
      <c r="C63" t="s">
        <v>14</v>
      </c>
      <c r="D63" t="s">
        <v>35</v>
      </c>
      <c r="E63" t="s">
        <v>21</v>
      </c>
      <c r="F63">
        <v>4.0599999999999996</v>
      </c>
      <c r="G63" s="1">
        <v>1.5266203703703705E-2</v>
      </c>
      <c r="H63">
        <v>75</v>
      </c>
      <c r="I63" s="1">
        <f>Table13[[#This Row],[Time]]/Table13[[#This Row],[Distance]]</f>
        <v>3.7601486954935239E-3</v>
      </c>
      <c r="J63" s="3">
        <f>Table13[[#This Row],[Distance]]/(HOUR(Table13[[#This Row],[Time]])+MINUTE(Table13[[#This Row],[Time]])/60+SECOND(Table13[[#This Row],[Time]])/60^2)</f>
        <v>11.081122062168308</v>
      </c>
      <c r="K63">
        <v>20</v>
      </c>
      <c r="L63">
        <v>156</v>
      </c>
      <c r="M63">
        <v>177</v>
      </c>
      <c r="N63" s="4">
        <v>1</v>
      </c>
      <c r="O63">
        <v>224</v>
      </c>
      <c r="P63">
        <v>8.1999999999999993</v>
      </c>
      <c r="Q63">
        <v>173</v>
      </c>
      <c r="R63" s="3">
        <f>Table13[[#This Row],[Average Speed]]/(Table13[[#This Row],[AHR]]/$V$1)</f>
        <v>14.703796582492563</v>
      </c>
      <c r="S63" s="3">
        <f>Table13[[#This Row],[Average Power]]/(Table13[[#This Row],[AHR]]/$V$1)</f>
        <v>229.55769230769229</v>
      </c>
    </row>
    <row r="64" spans="1:19" x14ac:dyDescent="0.3">
      <c r="A64" s="2">
        <v>45211</v>
      </c>
      <c r="B64">
        <f>WEEKNUM(Table13[[#This Row],[Date]],1)</f>
        <v>41</v>
      </c>
      <c r="C64" t="s">
        <v>26</v>
      </c>
      <c r="D64" t="s">
        <v>35</v>
      </c>
      <c r="E64" t="s">
        <v>21</v>
      </c>
      <c r="F64">
        <v>5.25</v>
      </c>
      <c r="G64" s="1">
        <v>1.5902777777777776E-2</v>
      </c>
      <c r="H64">
        <v>89</v>
      </c>
      <c r="I64" s="1">
        <f>Table13[[#This Row],[Time]]/Table13[[#This Row],[Distance]]</f>
        <v>3.0291005291005289E-3</v>
      </c>
      <c r="J64" s="3">
        <f>Table13[[#This Row],[Distance]]/(HOUR(Table13[[#This Row],[Time]])+MINUTE(Table13[[#This Row],[Time]])/60+SECOND(Table13[[#This Row],[Time]])/60^2)</f>
        <v>13.755458515283843</v>
      </c>
      <c r="K64">
        <v>2</v>
      </c>
      <c r="L64">
        <v>175</v>
      </c>
      <c r="M64">
        <v>181</v>
      </c>
      <c r="N64" s="4">
        <v>1.2</v>
      </c>
      <c r="O64">
        <v>197</v>
      </c>
      <c r="P64">
        <v>8.1</v>
      </c>
      <c r="Q64">
        <v>213</v>
      </c>
      <c r="R64" s="3">
        <f>Table13[[#This Row],[Average Speed]]/(Table13[[#This Row],[AHR]]/$V$1)</f>
        <v>16.270742358078603</v>
      </c>
      <c r="S64" s="3">
        <f>Table13[[#This Row],[Average Power]]/(Table13[[#This Row],[AHR]]/$V$1)</f>
        <v>251.94857142857143</v>
      </c>
    </row>
    <row r="65" spans="1:19" x14ac:dyDescent="0.3">
      <c r="A65" s="2">
        <v>45209</v>
      </c>
      <c r="B65">
        <f>WEEKNUM(Table13[[#This Row],[Date]],1)</f>
        <v>41</v>
      </c>
      <c r="C65" t="s">
        <v>14</v>
      </c>
      <c r="D65" t="s">
        <v>35</v>
      </c>
      <c r="E65" t="s">
        <v>21</v>
      </c>
      <c r="F65">
        <v>5.29</v>
      </c>
      <c r="G65" s="1">
        <v>1.9594907407407405E-2</v>
      </c>
      <c r="H65">
        <v>74</v>
      </c>
      <c r="I65" s="1">
        <f>Table13[[#This Row],[Time]]/Table13[[#This Row],[Distance]]</f>
        <v>3.7041412868444997E-3</v>
      </c>
      <c r="J65" s="3">
        <f>Table13[[#This Row],[Distance]]/(HOUR(Table13[[#This Row],[Time]])+MINUTE(Table13[[#This Row],[Time]])/60+SECOND(Table13[[#This Row],[Time]])/60^2)</f>
        <v>11.248670998227997</v>
      </c>
      <c r="K65">
        <v>33</v>
      </c>
      <c r="L65">
        <v>165</v>
      </c>
      <c r="M65">
        <v>174</v>
      </c>
      <c r="N65" s="4">
        <v>1</v>
      </c>
      <c r="O65">
        <v>219</v>
      </c>
      <c r="P65">
        <v>8.3000000000000007</v>
      </c>
      <c r="Q65">
        <v>184</v>
      </c>
      <c r="R65" s="3">
        <f>Table13[[#This Row],[Average Speed]]/(Table13[[#This Row],[AHR]]/$V$1)</f>
        <v>14.111969070504214</v>
      </c>
      <c r="S65" s="3">
        <f>Table13[[#This Row],[Average Power]]/(Table13[[#This Row],[AHR]]/$V$1)</f>
        <v>230.83636363636364</v>
      </c>
    </row>
    <row r="66" spans="1:19" x14ac:dyDescent="0.3">
      <c r="A66" s="2">
        <v>45208</v>
      </c>
      <c r="B66">
        <f>WEEKNUM(Table13[[#This Row],[Date]],1)</f>
        <v>41</v>
      </c>
      <c r="C66" t="s">
        <v>14</v>
      </c>
      <c r="D66" t="s">
        <v>35</v>
      </c>
      <c r="E66" t="s">
        <v>21</v>
      </c>
      <c r="F66">
        <v>6.92</v>
      </c>
      <c r="G66" s="1">
        <v>2.6921296296296294E-2</v>
      </c>
      <c r="H66">
        <v>65</v>
      </c>
      <c r="I66" s="1">
        <f>Table13[[#This Row],[Time]]/Table13[[#This Row],[Distance]]</f>
        <v>3.8903607364590021E-3</v>
      </c>
      <c r="J66" s="3">
        <f>Table13[[#This Row],[Distance]]/(HOUR(Table13[[#This Row],[Time]])+MINUTE(Table13[[#This Row],[Time]])/60+SECOND(Table13[[#This Row],[Time]])/60^2)</f>
        <v>10.710232158211522</v>
      </c>
      <c r="K66">
        <v>37</v>
      </c>
      <c r="L66">
        <v>145</v>
      </c>
      <c r="M66">
        <v>173</v>
      </c>
      <c r="N66" s="4">
        <v>1</v>
      </c>
      <c r="O66">
        <v>208</v>
      </c>
      <c r="P66">
        <v>8.3000000000000007</v>
      </c>
      <c r="Q66">
        <v>171</v>
      </c>
      <c r="R66" s="3">
        <f>Table13[[#This Row],[Average Speed]]/(Table13[[#This Row],[AHR]]/$V$1)</f>
        <v>15.289779701722654</v>
      </c>
      <c r="S66" s="3">
        <f>Table13[[#This Row],[Average Power]]/(Table13[[#This Row],[AHR]]/$V$1)</f>
        <v>244.11724137931034</v>
      </c>
    </row>
    <row r="67" spans="1:19" x14ac:dyDescent="0.3">
      <c r="A67" s="2">
        <v>45206</v>
      </c>
      <c r="B67">
        <f>WEEKNUM(Table13[[#This Row],[Date]],1)</f>
        <v>40</v>
      </c>
      <c r="C67" t="s">
        <v>14</v>
      </c>
      <c r="D67" t="s">
        <v>35</v>
      </c>
      <c r="E67" t="s">
        <v>21</v>
      </c>
      <c r="F67">
        <v>4.13</v>
      </c>
      <c r="G67" s="1">
        <v>1.5370370370370369E-2</v>
      </c>
      <c r="H67">
        <v>68</v>
      </c>
      <c r="I67" s="1">
        <f>Table13[[#This Row],[Time]]/Table13[[#This Row],[Distance]]</f>
        <v>3.7216393148596537E-3</v>
      </c>
      <c r="J67" s="3">
        <f>Table13[[#This Row],[Distance]]/(HOUR(Table13[[#This Row],[Time]])+MINUTE(Table13[[#This Row],[Time]])/60+SECOND(Table13[[#This Row],[Time]])/60^2)</f>
        <v>11.195783132530121</v>
      </c>
      <c r="K67">
        <v>38</v>
      </c>
      <c r="L67">
        <v>158</v>
      </c>
      <c r="M67">
        <v>177</v>
      </c>
      <c r="N67" s="4">
        <v>1</v>
      </c>
      <c r="O67">
        <v>210</v>
      </c>
      <c r="P67">
        <v>8.1999999999999993</v>
      </c>
      <c r="Q67">
        <v>178</v>
      </c>
      <c r="R67" s="3">
        <f>Table13[[#This Row],[Average Speed]]/(Table13[[#This Row],[AHR]]/$V$1)</f>
        <v>14.667893091352754</v>
      </c>
      <c r="S67" s="3">
        <f>Table13[[#This Row],[Average Power]]/(Table13[[#This Row],[AHR]]/$V$1)</f>
        <v>233.20253164556965</v>
      </c>
    </row>
    <row r="68" spans="1:19" x14ac:dyDescent="0.3">
      <c r="A68" s="2">
        <v>45201</v>
      </c>
      <c r="B68">
        <f>WEEKNUM(Table13[[#This Row],[Date]],1)</f>
        <v>40</v>
      </c>
      <c r="C68" t="s">
        <v>15</v>
      </c>
      <c r="D68" t="s">
        <v>35</v>
      </c>
      <c r="E68" t="s">
        <v>21</v>
      </c>
      <c r="F68">
        <v>21.19</v>
      </c>
      <c r="G68" s="1">
        <v>7.6539351851851858E-2</v>
      </c>
      <c r="H68">
        <v>84</v>
      </c>
      <c r="I68" s="1">
        <f>Table13[[#This Row],[Time]]/Table13[[#This Row],[Distance]]</f>
        <v>3.6120505829094788E-3</v>
      </c>
      <c r="J68" s="3">
        <f>Table13[[#This Row],[Distance]]/(HOUR(Table13[[#This Row],[Time]])+MINUTE(Table13[[#This Row],[Time]])/60+SECOND(Table13[[#This Row],[Time]])/60^2)</f>
        <v>11.535460456676244</v>
      </c>
      <c r="K68">
        <v>230</v>
      </c>
      <c r="L68">
        <v>161</v>
      </c>
      <c r="M68">
        <v>176</v>
      </c>
      <c r="N68" s="4">
        <v>1</v>
      </c>
      <c r="O68">
        <v>223</v>
      </c>
      <c r="P68">
        <v>8.3000000000000007</v>
      </c>
      <c r="Q68">
        <v>183</v>
      </c>
      <c r="R68" s="3">
        <f>Table13[[#This Row],[Average Speed]]/(Table13[[#This Row],[AHR]]/$V$1)</f>
        <v>14.831306301440884</v>
      </c>
      <c r="S68" s="3">
        <f>Table13[[#This Row],[Average Power]]/(Table13[[#This Row],[AHR]]/$V$1)</f>
        <v>235.28571428571428</v>
      </c>
    </row>
    <row r="69" spans="1:19" x14ac:dyDescent="0.3">
      <c r="A69" s="2">
        <v>45197</v>
      </c>
      <c r="B69">
        <f>WEEKNUM(Table13[[#This Row],[Date]],1)</f>
        <v>39</v>
      </c>
      <c r="C69" t="s">
        <v>14</v>
      </c>
      <c r="D69" t="s">
        <v>35</v>
      </c>
      <c r="E69" t="s">
        <v>21</v>
      </c>
      <c r="F69">
        <v>6.43</v>
      </c>
      <c r="G69" s="1">
        <v>3.1122685185185187E-2</v>
      </c>
      <c r="H69">
        <v>62</v>
      </c>
      <c r="I69" s="1">
        <f>Table13[[#This Row],[Time]]/Table13[[#This Row],[Distance]]</f>
        <v>4.8402309774782564E-3</v>
      </c>
      <c r="J69" s="3">
        <f>Table13[[#This Row],[Distance]]/(HOUR(Table13[[#This Row],[Time]])+MINUTE(Table13[[#This Row],[Time]])/60+SECOND(Table13[[#This Row],[Time]])/60^2)</f>
        <v>8.6084046113796955</v>
      </c>
      <c r="K69">
        <v>199</v>
      </c>
      <c r="L69">
        <v>135</v>
      </c>
      <c r="M69">
        <v>178</v>
      </c>
      <c r="N69">
        <v>0.9</v>
      </c>
      <c r="O69">
        <v>232</v>
      </c>
      <c r="P69">
        <v>8.5</v>
      </c>
      <c r="Q69">
        <v>138</v>
      </c>
      <c r="R69" s="3">
        <f>Table13[[#This Row],[Average Speed]]/(Table13[[#This Row],[AHR]]/$V$1)</f>
        <v>13.199553737448866</v>
      </c>
      <c r="S69" s="3">
        <f>Table13[[#This Row],[Average Power]]/(Table13[[#This Row],[AHR]]/$V$1)</f>
        <v>211.6</v>
      </c>
    </row>
    <row r="70" spans="1:19" x14ac:dyDescent="0.3">
      <c r="A70" s="2">
        <v>45196</v>
      </c>
      <c r="B70">
        <f>WEEKNUM(Table13[[#This Row],[Date]],1)</f>
        <v>39</v>
      </c>
      <c r="C70" t="s">
        <v>14</v>
      </c>
      <c r="D70" t="s">
        <v>35</v>
      </c>
      <c r="E70" t="s">
        <v>21</v>
      </c>
      <c r="F70">
        <v>4.0599999999999996</v>
      </c>
      <c r="G70" s="1">
        <v>1.4467592592592593E-2</v>
      </c>
      <c r="H70">
        <v>77</v>
      </c>
      <c r="I70" s="1">
        <f>Table13[[#This Row],[Time]]/Table13[[#This Row],[Distance]]</f>
        <v>3.5634464513774862E-3</v>
      </c>
      <c r="J70" s="3">
        <f>Table13[[#This Row],[Distance]]/(HOUR(Table13[[#This Row],[Time]])+MINUTE(Table13[[#This Row],[Time]])/60+SECOND(Table13[[#This Row],[Time]])/60^2)</f>
        <v>11.6928</v>
      </c>
      <c r="K70">
        <v>21</v>
      </c>
      <c r="L70">
        <v>156</v>
      </c>
      <c r="M70">
        <v>182</v>
      </c>
      <c r="N70" s="4">
        <v>1</v>
      </c>
      <c r="O70">
        <v>204</v>
      </c>
      <c r="P70">
        <v>8.1999999999999993</v>
      </c>
      <c r="Q70">
        <v>184</v>
      </c>
      <c r="R70" s="3">
        <f>Table13[[#This Row],[Average Speed]]/(Table13[[#This Row],[AHR]]/$V$1)</f>
        <v>15.515446153846154</v>
      </c>
      <c r="S70" s="3">
        <f>Table13[[#This Row],[Average Power]]/(Table13[[#This Row],[AHR]]/$V$1)</f>
        <v>244.15384615384616</v>
      </c>
    </row>
    <row r="71" spans="1:19" x14ac:dyDescent="0.3">
      <c r="A71" s="2">
        <v>45195</v>
      </c>
      <c r="B71">
        <f>WEEKNUM(Table13[[#This Row],[Date]],1)</f>
        <v>39</v>
      </c>
      <c r="C71" t="s">
        <v>14</v>
      </c>
      <c r="D71" t="s">
        <v>35</v>
      </c>
      <c r="E71" t="s">
        <v>21</v>
      </c>
      <c r="F71">
        <v>6.06</v>
      </c>
      <c r="G71" s="1">
        <v>2.4062500000000001E-2</v>
      </c>
      <c r="H71">
        <v>78</v>
      </c>
      <c r="I71" s="1">
        <f>Table13[[#This Row],[Time]]/Table13[[#This Row],[Distance]]</f>
        <v>3.9707095709570961E-3</v>
      </c>
      <c r="J71" s="3">
        <f>Table13[[#This Row],[Distance]]/(HOUR(Table13[[#This Row],[Time]])+MINUTE(Table13[[#This Row],[Time]])/60+SECOND(Table13[[#This Row],[Time]])/60^2)</f>
        <v>10.493506493506493</v>
      </c>
      <c r="K71">
        <v>37</v>
      </c>
      <c r="L71">
        <v>146</v>
      </c>
      <c r="M71">
        <v>177</v>
      </c>
      <c r="N71">
        <v>0.9</v>
      </c>
      <c r="O71">
        <v>224</v>
      </c>
      <c r="P71">
        <v>8.1999999999999993</v>
      </c>
      <c r="Q71">
        <v>167</v>
      </c>
      <c r="R71" s="3">
        <f>Table13[[#This Row],[Average Speed]]/(Table13[[#This Row],[AHR]]/$V$1)</f>
        <v>14.877779754492082</v>
      </c>
      <c r="S71" s="3">
        <f>Table13[[#This Row],[Average Power]]/(Table13[[#This Row],[AHR]]/$V$1)</f>
        <v>236.77397260273972</v>
      </c>
    </row>
    <row r="72" spans="1:19" x14ac:dyDescent="0.3">
      <c r="A72" s="2">
        <v>45192</v>
      </c>
      <c r="B72">
        <f>WEEKNUM(Table13[[#This Row],[Date]],1)</f>
        <v>38</v>
      </c>
      <c r="C72" t="s">
        <v>18</v>
      </c>
      <c r="D72" t="s">
        <v>35</v>
      </c>
      <c r="E72" t="s">
        <v>20</v>
      </c>
      <c r="F72" s="3">
        <v>10</v>
      </c>
      <c r="G72" s="1">
        <v>2.6203703703703705E-2</v>
      </c>
      <c r="H72">
        <v>121</v>
      </c>
      <c r="I72" s="1">
        <f>Table13[[#This Row],[Time]]/Table13[[#This Row],[Distance]]</f>
        <v>2.6203703703703706E-3</v>
      </c>
      <c r="J72" s="3">
        <f>Table13[[#This Row],[Distance]]/(HOUR(Table13[[#This Row],[Time]])+MINUTE(Table13[[#This Row],[Time]])/60+SECOND(Table13[[#This Row],[Time]])/60^2)</f>
        <v>15.901060070671377</v>
      </c>
      <c r="K72">
        <v>63</v>
      </c>
      <c r="L72">
        <v>184</v>
      </c>
      <c r="M72">
        <v>182</v>
      </c>
      <c r="N72">
        <v>1.2</v>
      </c>
      <c r="O72">
        <v>200</v>
      </c>
      <c r="P72">
        <v>7.6</v>
      </c>
      <c r="Q72">
        <v>244</v>
      </c>
      <c r="R72" s="3">
        <f>Table13[[#This Row],[Average Speed]]/(Table13[[#This Row],[AHR]]/$V$1)</f>
        <v>17.8886925795053</v>
      </c>
      <c r="S72" s="3">
        <f>Table13[[#This Row],[Average Power]]/(Table13[[#This Row],[AHR]]/$V$1)</f>
        <v>274.5</v>
      </c>
    </row>
    <row r="73" spans="1:19" x14ac:dyDescent="0.3">
      <c r="A73" s="2">
        <v>45191</v>
      </c>
      <c r="B73">
        <f>WEEKNUM(Table13[[#This Row],[Date]],1)</f>
        <v>38</v>
      </c>
      <c r="C73" t="s">
        <v>22</v>
      </c>
      <c r="D73" t="s">
        <v>35</v>
      </c>
      <c r="E73" t="s">
        <v>20</v>
      </c>
      <c r="F73">
        <v>4.04</v>
      </c>
      <c r="G73" s="1">
        <v>1.1620370370370371E-2</v>
      </c>
      <c r="H73">
        <v>92</v>
      </c>
      <c r="I73" s="1">
        <f>Table13[[#This Row],[Time]]/Table13[[#This Row],[Distance]]</f>
        <v>2.8763292995966265E-3</v>
      </c>
      <c r="J73" s="3">
        <f>Table13[[#This Row],[Distance]]/(HOUR(Table13[[#This Row],[Time]])+MINUTE(Table13[[#This Row],[Time]])/60+SECOND(Table13[[#This Row],[Time]])/60^2)</f>
        <v>14.48605577689243</v>
      </c>
      <c r="K73">
        <v>18</v>
      </c>
      <c r="L73">
        <v>167</v>
      </c>
      <c r="M73">
        <v>184</v>
      </c>
      <c r="N73" s="4">
        <v>1</v>
      </c>
      <c r="O73">
        <v>191</v>
      </c>
      <c r="P73">
        <v>7.6</v>
      </c>
      <c r="Q73">
        <v>226</v>
      </c>
      <c r="R73" s="3">
        <f>Table13[[#This Row],[Average Speed]]/(Table13[[#This Row],[AHR]]/$V$1)</f>
        <v>17.955769735429538</v>
      </c>
      <c r="S73" s="3">
        <f>Table13[[#This Row],[Average Power]]/(Table13[[#This Row],[AHR]]/$V$1)</f>
        <v>280.1317365269461</v>
      </c>
    </row>
    <row r="74" spans="1:19" x14ac:dyDescent="0.3">
      <c r="A74" s="2">
        <v>45189</v>
      </c>
      <c r="B74">
        <f>WEEKNUM(Table13[[#This Row],[Date]],1)</f>
        <v>38</v>
      </c>
      <c r="C74" t="s">
        <v>16</v>
      </c>
      <c r="D74" t="s">
        <v>35</v>
      </c>
      <c r="E74" t="s">
        <v>21</v>
      </c>
      <c r="F74">
        <v>10.19</v>
      </c>
      <c r="G74" s="1">
        <v>4.0081018518518523E-2</v>
      </c>
      <c r="H74">
        <v>76</v>
      </c>
      <c r="I74" s="1">
        <f>Table13[[#This Row],[Time]]/Table13[[#This Row],[Distance]]</f>
        <v>3.9333678624650171E-3</v>
      </c>
      <c r="J74" s="3">
        <f>Table13[[#This Row],[Distance]]/(HOUR(Table13[[#This Row],[Time]])+MINUTE(Table13[[#This Row],[Time]])/60+SECOND(Table13[[#This Row],[Time]])/60^2)</f>
        <v>10.593127346231592</v>
      </c>
      <c r="K74">
        <v>76</v>
      </c>
      <c r="L74">
        <v>156</v>
      </c>
      <c r="M74">
        <v>171</v>
      </c>
      <c r="N74">
        <v>0.9</v>
      </c>
      <c r="O74">
        <v>233</v>
      </c>
      <c r="P74">
        <v>8.6</v>
      </c>
      <c r="Q74">
        <v>167</v>
      </c>
      <c r="R74" s="3">
        <f>Table13[[#This Row],[Average Speed]]/(Table13[[#This Row],[AHR]]/$V$1)</f>
        <v>14.056265132499611</v>
      </c>
      <c r="S74" s="3">
        <f>Table13[[#This Row],[Average Power]]/(Table13[[#This Row],[AHR]]/$V$1)</f>
        <v>221.59615384615384</v>
      </c>
    </row>
    <row r="75" spans="1:19" x14ac:dyDescent="0.3">
      <c r="A75" s="2">
        <v>45187</v>
      </c>
      <c r="B75">
        <f>WEEKNUM(Table13[[#This Row],[Date]],1)</f>
        <v>38</v>
      </c>
      <c r="C75" t="s">
        <v>17</v>
      </c>
      <c r="D75" t="s">
        <v>35</v>
      </c>
      <c r="E75" t="s">
        <v>20</v>
      </c>
      <c r="F75">
        <v>9.86</v>
      </c>
      <c r="G75" s="1">
        <v>3.3437500000000002E-2</v>
      </c>
      <c r="H75">
        <v>89</v>
      </c>
      <c r="I75" s="1">
        <f>Table13[[#This Row],[Time]]/Table13[[#This Row],[Distance]]</f>
        <v>3.391227180527384E-3</v>
      </c>
      <c r="J75" s="3">
        <f>Table13[[#This Row],[Distance]]/(HOUR(Table13[[#This Row],[Time]])+MINUTE(Table13[[#This Row],[Time]])/60+SECOND(Table13[[#This Row],[Time]])/60^2)</f>
        <v>12.286604361370715</v>
      </c>
      <c r="K75">
        <v>6</v>
      </c>
      <c r="L75">
        <v>164</v>
      </c>
      <c r="M75">
        <v>176</v>
      </c>
      <c r="N75">
        <v>0.9</v>
      </c>
      <c r="O75">
        <v>222</v>
      </c>
      <c r="P75">
        <v>8.1</v>
      </c>
      <c r="Q75">
        <v>189</v>
      </c>
      <c r="R75" s="3">
        <f>Table13[[#This Row],[Average Speed]]/(Table13[[#This Row],[AHR]]/$V$1)</f>
        <v>15.508092090266697</v>
      </c>
      <c r="S75" s="3">
        <f>Table13[[#This Row],[Average Power]]/(Table13[[#This Row],[AHR]]/$V$1)</f>
        <v>238.55487804878049</v>
      </c>
    </row>
    <row r="76" spans="1:19" x14ac:dyDescent="0.3">
      <c r="A76" s="2">
        <v>45184</v>
      </c>
      <c r="B76">
        <f>WEEKNUM(Table13[[#This Row],[Date]],1)</f>
        <v>37</v>
      </c>
      <c r="C76" t="s">
        <v>14</v>
      </c>
      <c r="D76" t="s">
        <v>35</v>
      </c>
      <c r="E76" t="s">
        <v>21</v>
      </c>
      <c r="F76">
        <v>4.79</v>
      </c>
      <c r="G76" s="1">
        <v>1.7731481481481483E-2</v>
      </c>
      <c r="H76">
        <v>70</v>
      </c>
      <c r="I76" s="1">
        <f>Table13[[#This Row],[Time]]/Table13[[#This Row],[Distance]]</f>
        <v>3.7017706641923765E-3</v>
      </c>
      <c r="J76" s="3">
        <f>Table13[[#This Row],[Distance]]/(HOUR(Table13[[#This Row],[Time]])+MINUTE(Table13[[#This Row],[Time]])/60+SECOND(Table13[[#This Row],[Time]])/60^2)</f>
        <v>11.255874673629242</v>
      </c>
      <c r="K76">
        <v>22</v>
      </c>
      <c r="L76">
        <v>155</v>
      </c>
      <c r="M76">
        <v>179</v>
      </c>
      <c r="N76">
        <v>0.9</v>
      </c>
      <c r="O76">
        <v>216</v>
      </c>
      <c r="P76">
        <v>8.3000000000000007</v>
      </c>
      <c r="Q76">
        <v>176</v>
      </c>
      <c r="R76" s="3">
        <f>Table13[[#This Row],[Average Speed]]/(Table13[[#This Row],[AHR]]/$V$1)</f>
        <v>15.032039080266149</v>
      </c>
      <c r="S76" s="3">
        <f>Table13[[#This Row],[Average Power]]/(Table13[[#This Row],[AHR]]/$V$1)</f>
        <v>235.0451612903226</v>
      </c>
    </row>
    <row r="77" spans="1:19" x14ac:dyDescent="0.3">
      <c r="A77" s="2">
        <v>45182</v>
      </c>
      <c r="B77">
        <f>WEEKNUM(Table13[[#This Row],[Date]],1)</f>
        <v>37</v>
      </c>
      <c r="C77" t="s">
        <v>16</v>
      </c>
      <c r="D77" t="s">
        <v>35</v>
      </c>
      <c r="E77" t="s">
        <v>21</v>
      </c>
      <c r="F77">
        <v>9.14</v>
      </c>
      <c r="G77" s="1">
        <v>3.5416666666666666E-2</v>
      </c>
      <c r="H77">
        <v>74</v>
      </c>
      <c r="I77" s="1">
        <f>Table13[[#This Row],[Time]]/Table13[[#This Row],[Distance]]</f>
        <v>3.8749088256746895E-3</v>
      </c>
      <c r="J77" s="3">
        <f>Table13[[#This Row],[Distance]]/(HOUR(Table13[[#This Row],[Time]])+MINUTE(Table13[[#This Row],[Time]])/60+SECOND(Table13[[#This Row],[Time]])/60^2)</f>
        <v>10.752941176470589</v>
      </c>
      <c r="K77">
        <v>51</v>
      </c>
      <c r="L77">
        <v>144</v>
      </c>
      <c r="M77">
        <v>177</v>
      </c>
      <c r="N77" s="4">
        <v>0.9</v>
      </c>
      <c r="O77">
        <v>215</v>
      </c>
      <c r="P77">
        <v>8.3000000000000007</v>
      </c>
      <c r="Q77">
        <v>172</v>
      </c>
      <c r="R77" s="3">
        <f>Table13[[#This Row],[Average Speed]]/(Table13[[#This Row],[AHR]]/$V$1)</f>
        <v>15.457352941176472</v>
      </c>
      <c r="S77" s="3">
        <f>Table13[[#This Row],[Average Power]]/(Table13[[#This Row],[AHR]]/$V$1)</f>
        <v>247.25</v>
      </c>
    </row>
    <row r="78" spans="1:19" x14ac:dyDescent="0.3">
      <c r="A78" s="2">
        <v>45180</v>
      </c>
      <c r="B78">
        <f>WEEKNUM(Table13[[#This Row],[Date]],1)</f>
        <v>37</v>
      </c>
      <c r="C78" t="s">
        <v>17</v>
      </c>
      <c r="D78" t="s">
        <v>35</v>
      </c>
      <c r="E78" t="s">
        <v>21</v>
      </c>
      <c r="F78">
        <v>13.85</v>
      </c>
      <c r="G78" s="1">
        <v>4.8252314814814817E-2</v>
      </c>
      <c r="H78">
        <v>103</v>
      </c>
      <c r="I78" s="1">
        <f>Table13[[#This Row],[Time]]/Table13[[#This Row],[Distance]]</f>
        <v>3.4839216472790481E-3</v>
      </c>
      <c r="J78" s="3">
        <f>Table13[[#This Row],[Distance]]/(HOUR(Table13[[#This Row],[Time]])+MINUTE(Table13[[#This Row],[Time]])/60+SECOND(Table13[[#This Row],[Time]])/60^2)</f>
        <v>11.959702566562726</v>
      </c>
      <c r="K78">
        <v>24</v>
      </c>
      <c r="L78">
        <v>163</v>
      </c>
      <c r="M78">
        <v>174</v>
      </c>
      <c r="N78" s="4">
        <v>1</v>
      </c>
      <c r="O78">
        <v>217</v>
      </c>
      <c r="P78">
        <v>8.1</v>
      </c>
      <c r="Q78">
        <v>186</v>
      </c>
      <c r="R78" s="3">
        <f>Table13[[#This Row],[Average Speed]]/(Table13[[#This Row],[AHR]]/$V$1)</f>
        <v>15.188088535450822</v>
      </c>
      <c r="S78" s="3">
        <f>Table13[[#This Row],[Average Power]]/(Table13[[#This Row],[AHR]]/$V$1)</f>
        <v>236.20858895705518</v>
      </c>
    </row>
    <row r="79" spans="1:19" x14ac:dyDescent="0.3">
      <c r="A79" s="2">
        <v>45179</v>
      </c>
      <c r="B79">
        <f>WEEKNUM(Table13[[#This Row],[Date]],1)</f>
        <v>37</v>
      </c>
      <c r="C79" t="s">
        <v>16</v>
      </c>
      <c r="D79" t="s">
        <v>35</v>
      </c>
      <c r="E79" t="s">
        <v>21</v>
      </c>
      <c r="F79">
        <v>13.26</v>
      </c>
      <c r="G79" s="1">
        <v>5.1435185185185188E-2</v>
      </c>
      <c r="H79">
        <v>72</v>
      </c>
      <c r="I79" s="1">
        <f>Table13[[#This Row],[Time]]/Table13[[#This Row],[Distance]]</f>
        <v>3.8789732417183402E-3</v>
      </c>
      <c r="J79" s="3">
        <f>Table13[[#This Row],[Distance]]/(HOUR(Table13[[#This Row],[Time]])+MINUTE(Table13[[#This Row],[Time]])/60+SECOND(Table13[[#This Row],[Time]])/60^2)</f>
        <v>10.741674167416742</v>
      </c>
      <c r="K79">
        <v>116</v>
      </c>
      <c r="L79">
        <v>152</v>
      </c>
      <c r="M79">
        <v>177</v>
      </c>
      <c r="N79" s="4">
        <v>0.9</v>
      </c>
      <c r="O79">
        <v>218</v>
      </c>
      <c r="P79">
        <v>8.3000000000000007</v>
      </c>
      <c r="Q79">
        <v>170</v>
      </c>
      <c r="R79" s="3">
        <f>Table13[[#This Row],[Average Speed]]/(Table13[[#This Row],[AHR]]/$V$1)</f>
        <v>14.628464162205693</v>
      </c>
      <c r="S79" s="3">
        <f>Table13[[#This Row],[Average Power]]/(Table13[[#This Row],[AHR]]/$V$1)</f>
        <v>231.51315789473682</v>
      </c>
    </row>
    <row r="80" spans="1:19" x14ac:dyDescent="0.3">
      <c r="A80" s="2">
        <v>45177</v>
      </c>
      <c r="B80">
        <f>WEEKNUM(Table13[[#This Row],[Date]],1)</f>
        <v>36</v>
      </c>
      <c r="C80" t="s">
        <v>14</v>
      </c>
      <c r="D80" t="s">
        <v>35</v>
      </c>
      <c r="E80" t="s">
        <v>21</v>
      </c>
      <c r="F80">
        <v>3.94</v>
      </c>
      <c r="G80" s="1">
        <v>1.4120370370370368E-2</v>
      </c>
      <c r="H80">
        <v>76</v>
      </c>
      <c r="I80" s="1">
        <f>Table13[[#This Row],[Time]]/Table13[[#This Row],[Distance]]</f>
        <v>3.583850347809738E-3</v>
      </c>
      <c r="J80" s="3">
        <f>Table13[[#This Row],[Distance]]/(HOUR(Table13[[#This Row],[Time]])+MINUTE(Table13[[#This Row],[Time]])/60+SECOND(Table13[[#This Row],[Time]])/60^2)</f>
        <v>11.626229508196722</v>
      </c>
      <c r="K80">
        <v>18</v>
      </c>
      <c r="L80">
        <v>169</v>
      </c>
      <c r="M80">
        <v>175</v>
      </c>
      <c r="N80" s="4">
        <v>0.9</v>
      </c>
      <c r="O80">
        <v>218</v>
      </c>
      <c r="P80">
        <v>8.6</v>
      </c>
      <c r="Q80">
        <v>183</v>
      </c>
      <c r="R80" s="3">
        <f>Table13[[#This Row],[Average Speed]]/(Table13[[#This Row],[AHR]]/$V$1)</f>
        <v>14.240411291104861</v>
      </c>
      <c r="S80" s="3">
        <f>Table13[[#This Row],[Average Power]]/(Table13[[#This Row],[AHR]]/$V$1)</f>
        <v>224.14792899408286</v>
      </c>
    </row>
    <row r="81" spans="1:19" x14ac:dyDescent="0.3">
      <c r="A81" s="2">
        <v>45176</v>
      </c>
      <c r="B81">
        <f>WEEKNUM(Table13[[#This Row],[Date]],1)</f>
        <v>36</v>
      </c>
      <c r="C81" t="s">
        <v>14</v>
      </c>
      <c r="D81" t="s">
        <v>35</v>
      </c>
      <c r="E81" t="s">
        <v>21</v>
      </c>
      <c r="F81">
        <v>4.03</v>
      </c>
      <c r="G81" s="1">
        <v>1.5289351851851851E-2</v>
      </c>
      <c r="H81">
        <v>73</v>
      </c>
      <c r="I81" s="1">
        <f>Table13[[#This Row],[Time]]/Table13[[#This Row],[Distance]]</f>
        <v>3.7938838342064145E-3</v>
      </c>
      <c r="J81" s="3">
        <f>Table13[[#This Row],[Distance]]/(HOUR(Table13[[#This Row],[Time]])+MINUTE(Table13[[#This Row],[Time]])/60+SECOND(Table13[[#This Row],[Time]])/60^2)</f>
        <v>10.982588947766844</v>
      </c>
      <c r="K81">
        <v>19</v>
      </c>
      <c r="L81">
        <v>153</v>
      </c>
      <c r="M81">
        <v>178</v>
      </c>
      <c r="N81" s="4">
        <v>0.9</v>
      </c>
      <c r="O81">
        <v>213</v>
      </c>
      <c r="P81">
        <v>8.1999999999999993</v>
      </c>
      <c r="Q81">
        <v>176</v>
      </c>
      <c r="R81" s="3">
        <f>Table13[[#This Row],[Average Speed]]/(Table13[[#This Row],[AHR]]/$V$1)</f>
        <v>14.858796811684556</v>
      </c>
      <c r="S81" s="3">
        <f>Table13[[#This Row],[Average Power]]/(Table13[[#This Row],[AHR]]/$V$1)</f>
        <v>238.11764705882354</v>
      </c>
    </row>
    <row r="82" spans="1:19" x14ac:dyDescent="0.3">
      <c r="A82" s="2">
        <v>45173</v>
      </c>
      <c r="B82">
        <f>WEEKNUM(Table13[[#This Row],[Date]],1)</f>
        <v>36</v>
      </c>
      <c r="C82" t="s">
        <v>22</v>
      </c>
      <c r="D82" t="s">
        <v>35</v>
      </c>
      <c r="E82" t="s">
        <v>32</v>
      </c>
      <c r="F82">
        <v>5.59</v>
      </c>
      <c r="G82" s="1">
        <v>1.59375E-2</v>
      </c>
      <c r="H82">
        <v>97</v>
      </c>
      <c r="I82" s="1">
        <f>Table13[[#This Row],[Time]]/Table13[[#This Row],[Distance]]</f>
        <v>2.8510733452593918E-3</v>
      </c>
      <c r="J82" s="3">
        <f>Table13[[#This Row],[Distance]]/(HOUR(Table13[[#This Row],[Time]])+MINUTE(Table13[[#This Row],[Time]])/60+SECOND(Table13[[#This Row],[Time]])/60^2)</f>
        <v>14.614379084967322</v>
      </c>
      <c r="K82">
        <v>18</v>
      </c>
      <c r="L82">
        <v>174</v>
      </c>
      <c r="M82">
        <v>185</v>
      </c>
      <c r="N82">
        <v>1.1000000000000001</v>
      </c>
      <c r="O82">
        <v>188</v>
      </c>
      <c r="P82">
        <v>7.2</v>
      </c>
      <c r="Q82">
        <v>223</v>
      </c>
      <c r="R82" s="3">
        <f>Table13[[#This Row],[Average Speed]]/(Table13[[#This Row],[AHR]]/$V$1)</f>
        <v>17.386071670047333</v>
      </c>
      <c r="S82" s="3">
        <f>Table13[[#This Row],[Average Power]]/(Table13[[#This Row],[AHR]]/$V$1)</f>
        <v>265.29310344827587</v>
      </c>
    </row>
    <row r="83" spans="1:19" x14ac:dyDescent="0.3">
      <c r="A83" s="2">
        <v>45173</v>
      </c>
      <c r="B83">
        <f>WEEKNUM(Table13[[#This Row],[Date]],1)</f>
        <v>36</v>
      </c>
      <c r="C83" t="s">
        <v>14</v>
      </c>
      <c r="D83" t="s">
        <v>35</v>
      </c>
      <c r="E83" t="s">
        <v>21</v>
      </c>
      <c r="F83">
        <v>4.01</v>
      </c>
      <c r="G83" s="1">
        <v>1.4537037037037038E-2</v>
      </c>
      <c r="H83">
        <v>74</v>
      </c>
      <c r="I83" s="1">
        <f>Table13[[#This Row],[Time]]/Table13[[#This Row],[Distance]]</f>
        <v>3.6251962685877903E-3</v>
      </c>
      <c r="J83" s="3">
        <f>Table13[[#This Row],[Distance]]/(HOUR(Table13[[#This Row],[Time]])+MINUTE(Table13[[#This Row],[Time]])/60+SECOND(Table13[[#This Row],[Time]])/60^2)</f>
        <v>11.493630573248408</v>
      </c>
      <c r="K83">
        <v>19</v>
      </c>
      <c r="L83">
        <v>157</v>
      </c>
      <c r="M83">
        <v>181</v>
      </c>
      <c r="N83" s="4">
        <v>1</v>
      </c>
      <c r="O83">
        <v>204</v>
      </c>
      <c r="P83">
        <v>8.3000000000000007</v>
      </c>
      <c r="Q83">
        <v>180</v>
      </c>
      <c r="R83" s="3">
        <f>Table13[[#This Row],[Average Speed]]/(Table13[[#This Row],[AHR]]/$V$1)</f>
        <v>15.154022475556818</v>
      </c>
      <c r="S83" s="3">
        <f>Table13[[#This Row],[Average Power]]/(Table13[[#This Row],[AHR]]/$V$1)</f>
        <v>237.32484076433119</v>
      </c>
    </row>
    <row r="84" spans="1:19" x14ac:dyDescent="0.3">
      <c r="A84" s="2">
        <v>45172</v>
      </c>
      <c r="B84">
        <f>WEEKNUM(Table13[[#This Row],[Date]],1)</f>
        <v>36</v>
      </c>
      <c r="C84" t="s">
        <v>16</v>
      </c>
      <c r="D84" t="s">
        <v>35</v>
      </c>
      <c r="E84" t="s">
        <v>21</v>
      </c>
      <c r="F84">
        <v>5.25</v>
      </c>
      <c r="G84" s="1">
        <v>1.7164351851851851E-2</v>
      </c>
      <c r="H84">
        <v>83</v>
      </c>
      <c r="I84" s="1">
        <f>Table13[[#This Row],[Time]]/Table13[[#This Row],[Distance]]</f>
        <v>3.269400352733686E-3</v>
      </c>
      <c r="J84" s="3">
        <f>Table13[[#This Row],[Distance]]/(HOUR(Table13[[#This Row],[Time]])+MINUTE(Table13[[#This Row],[Time]])/60+SECOND(Table13[[#This Row],[Time]])/60^2)</f>
        <v>12.744436952124072</v>
      </c>
      <c r="K84">
        <v>19</v>
      </c>
      <c r="L84">
        <v>165</v>
      </c>
      <c r="M84">
        <v>184</v>
      </c>
      <c r="N84" s="4">
        <v>1</v>
      </c>
      <c r="O84">
        <v>193</v>
      </c>
      <c r="P84">
        <v>7.9</v>
      </c>
      <c r="Q84">
        <v>197</v>
      </c>
      <c r="R84" s="3">
        <f>Table13[[#This Row],[Average Speed]]/(Table13[[#This Row],[AHR]]/$V$1)</f>
        <v>15.988475449028382</v>
      </c>
      <c r="S84" s="3">
        <f>Table13[[#This Row],[Average Power]]/(Table13[[#This Row],[AHR]]/$V$1)</f>
        <v>247.14545454545456</v>
      </c>
    </row>
    <row r="85" spans="1:19" x14ac:dyDescent="0.3">
      <c r="A85" s="2">
        <v>45170</v>
      </c>
      <c r="B85">
        <f>WEEKNUM(Table13[[#This Row],[Date]],1)</f>
        <v>35</v>
      </c>
      <c r="C85" t="s">
        <v>14</v>
      </c>
      <c r="D85" t="s">
        <v>35</v>
      </c>
      <c r="E85" t="s">
        <v>21</v>
      </c>
      <c r="F85">
        <v>4.0599999999999996</v>
      </c>
      <c r="G85" s="1">
        <v>1.4884259259259259E-2</v>
      </c>
      <c r="H85">
        <v>73</v>
      </c>
      <c r="I85" s="1">
        <f>Table13[[#This Row],[Time]]/Table13[[#This Row],[Distance]]</f>
        <v>3.6660737091771577E-3</v>
      </c>
      <c r="J85" s="3">
        <f>Table13[[#This Row],[Distance]]/(HOUR(Table13[[#This Row],[Time]])+MINUTE(Table13[[#This Row],[Time]])/60+SECOND(Table13[[#This Row],[Time]])/60^2)</f>
        <v>11.365474339035769</v>
      </c>
      <c r="K85">
        <v>18</v>
      </c>
      <c r="L85">
        <v>160</v>
      </c>
      <c r="M85">
        <v>176</v>
      </c>
      <c r="N85" s="4">
        <v>1</v>
      </c>
      <c r="O85">
        <v>213</v>
      </c>
      <c r="P85">
        <v>8.5</v>
      </c>
      <c r="Q85">
        <v>180</v>
      </c>
      <c r="R85" s="3">
        <f>Table13[[#This Row],[Average Speed]]/(Table13[[#This Row],[AHR]]/$V$1)</f>
        <v>14.704082426127526</v>
      </c>
      <c r="S85" s="3">
        <f>Table13[[#This Row],[Average Power]]/(Table13[[#This Row],[AHR]]/$V$1)</f>
        <v>232.875</v>
      </c>
    </row>
    <row r="86" spans="1:19" x14ac:dyDescent="0.3">
      <c r="A86" s="2">
        <v>45167</v>
      </c>
      <c r="B86">
        <f>WEEKNUM(Table13[[#This Row],[Date]],1)</f>
        <v>35</v>
      </c>
      <c r="C86" t="s">
        <v>26</v>
      </c>
      <c r="D86" t="s">
        <v>35</v>
      </c>
      <c r="E86" t="s">
        <v>21</v>
      </c>
      <c r="F86">
        <v>14.02</v>
      </c>
      <c r="G86" s="1">
        <v>5.1006944444444445E-2</v>
      </c>
      <c r="H86">
        <v>92</v>
      </c>
      <c r="I86" s="1">
        <f>Table13[[#This Row],[Time]]/Table13[[#This Row],[Distance]]</f>
        <v>3.6381558091615153E-3</v>
      </c>
      <c r="J86" s="3">
        <f>Table13[[#This Row],[Distance]]/(HOUR(Table13[[#This Row],[Time]])+MINUTE(Table13[[#This Row],[Time]])/60+SECOND(Table13[[#This Row],[Time]])/60^2)</f>
        <v>11.452688904016336</v>
      </c>
      <c r="K86">
        <v>42</v>
      </c>
      <c r="L86">
        <v>158</v>
      </c>
      <c r="M86">
        <v>174</v>
      </c>
      <c r="N86" s="4">
        <v>0.9</v>
      </c>
      <c r="O86">
        <v>226</v>
      </c>
      <c r="P86">
        <v>8.4</v>
      </c>
      <c r="Q86">
        <v>179</v>
      </c>
      <c r="R86" s="3">
        <f>Table13[[#This Row],[Average Speed]]/(Table13[[#This Row],[AHR]]/$V$1)</f>
        <v>15.004472171717605</v>
      </c>
      <c r="S86" s="3">
        <f>Table13[[#This Row],[Average Power]]/(Table13[[#This Row],[AHR]]/$V$1)</f>
        <v>234.51265822784811</v>
      </c>
    </row>
    <row r="87" spans="1:19" x14ac:dyDescent="0.3">
      <c r="A87" s="2">
        <v>45163</v>
      </c>
      <c r="B87">
        <f>WEEKNUM(Table13[[#This Row],[Date]],1)</f>
        <v>34</v>
      </c>
      <c r="C87" t="s">
        <v>14</v>
      </c>
      <c r="D87" t="s">
        <v>35</v>
      </c>
      <c r="E87" t="s">
        <v>21</v>
      </c>
      <c r="F87">
        <v>5.19</v>
      </c>
      <c r="G87" s="1">
        <v>2.2152777777777775E-2</v>
      </c>
      <c r="H87">
        <v>62</v>
      </c>
      <c r="I87" s="1">
        <f>Table13[[#This Row],[Time]]/Table13[[#This Row],[Distance]]</f>
        <v>4.2683579533290507E-3</v>
      </c>
      <c r="J87" s="3">
        <f>Table13[[#This Row],[Distance]]/(HOUR(Table13[[#This Row],[Time]])+MINUTE(Table13[[#This Row],[Time]])/60+SECOND(Table13[[#This Row],[Time]])/60^2)</f>
        <v>9.761755485893417</v>
      </c>
      <c r="K87">
        <v>20</v>
      </c>
      <c r="L87">
        <v>160</v>
      </c>
      <c r="M87">
        <v>171</v>
      </c>
      <c r="N87">
        <v>0.8</v>
      </c>
      <c r="O87">
        <v>250</v>
      </c>
      <c r="P87">
        <v>8.6</v>
      </c>
      <c r="Q87">
        <v>155</v>
      </c>
      <c r="R87" s="3">
        <f>Table13[[#This Row],[Average Speed]]/(Table13[[#This Row],[AHR]]/$V$1)</f>
        <v>12.629271159874609</v>
      </c>
      <c r="S87" s="3">
        <f>Table13[[#This Row],[Average Power]]/(Table13[[#This Row],[AHR]]/$V$1)</f>
        <v>200.53125</v>
      </c>
    </row>
    <row r="88" spans="1:19" x14ac:dyDescent="0.3">
      <c r="A88" s="2">
        <v>45162</v>
      </c>
      <c r="B88">
        <f>WEEKNUM(Table13[[#This Row],[Date]],1)</f>
        <v>34</v>
      </c>
      <c r="C88" t="s">
        <v>14</v>
      </c>
      <c r="D88" t="s">
        <v>35</v>
      </c>
      <c r="E88" t="s">
        <v>21</v>
      </c>
      <c r="F88">
        <v>3.96</v>
      </c>
      <c r="G88" s="1">
        <v>1.5821759259259261E-2</v>
      </c>
      <c r="H88">
        <v>66</v>
      </c>
      <c r="I88" s="1">
        <f>Table13[[#This Row],[Time]]/Table13[[#This Row],[Distance]]</f>
        <v>3.9953937523381977E-3</v>
      </c>
      <c r="J88" s="3">
        <f>Table13[[#This Row],[Distance]]/(HOUR(Table13[[#This Row],[Time]])+MINUTE(Table13[[#This Row],[Time]])/60+SECOND(Table13[[#This Row],[Time]])/60^2)</f>
        <v>10.428675932699342</v>
      </c>
      <c r="K88">
        <v>20</v>
      </c>
      <c r="L88">
        <v>158</v>
      </c>
      <c r="M88">
        <v>175</v>
      </c>
      <c r="N88" s="4">
        <v>1</v>
      </c>
      <c r="O88">
        <v>212</v>
      </c>
      <c r="P88">
        <v>8.5</v>
      </c>
      <c r="Q88">
        <v>165</v>
      </c>
      <c r="R88" s="3">
        <f>Table13[[#This Row],[Average Speed]]/(Table13[[#This Row],[AHR]]/$V$1)</f>
        <v>13.662885557397241</v>
      </c>
      <c r="S88" s="3">
        <f>Table13[[#This Row],[Average Power]]/(Table13[[#This Row],[AHR]]/$V$1)</f>
        <v>216.17088607594937</v>
      </c>
    </row>
    <row r="89" spans="1:19" x14ac:dyDescent="0.3">
      <c r="A89" s="2">
        <v>45160</v>
      </c>
      <c r="B89">
        <f>WEEKNUM(Table13[[#This Row],[Date]],1)</f>
        <v>34</v>
      </c>
      <c r="C89" t="s">
        <v>14</v>
      </c>
      <c r="D89" t="s">
        <v>35</v>
      </c>
      <c r="E89" t="s">
        <v>21</v>
      </c>
      <c r="F89">
        <v>3.97</v>
      </c>
      <c r="G89" s="1">
        <v>1.7002314814814814E-2</v>
      </c>
      <c r="H89">
        <v>64</v>
      </c>
      <c r="I89" s="1">
        <f>Table13[[#This Row],[Time]]/Table13[[#This Row],[Distance]]</f>
        <v>4.2826989457971825E-3</v>
      </c>
      <c r="J89" s="3">
        <f>Table13[[#This Row],[Distance]]/(HOUR(Table13[[#This Row],[Time]])+MINUTE(Table13[[#This Row],[Time]])/60+SECOND(Table13[[#This Row],[Time]])/60^2)</f>
        <v>9.7290673927842075</v>
      </c>
      <c r="K89">
        <v>21</v>
      </c>
      <c r="L89">
        <v>159</v>
      </c>
      <c r="M89">
        <v>171</v>
      </c>
      <c r="N89" s="4">
        <v>0.9</v>
      </c>
      <c r="O89">
        <v>244</v>
      </c>
      <c r="P89">
        <v>8.6</v>
      </c>
      <c r="Q89">
        <v>156</v>
      </c>
      <c r="R89" s="3">
        <f>Table13[[#This Row],[Average Speed]]/(Table13[[#This Row],[AHR]]/$V$1)</f>
        <v>12.666144341549252</v>
      </c>
      <c r="S89" s="3">
        <f>Table13[[#This Row],[Average Power]]/(Table13[[#This Row],[AHR]]/$V$1)</f>
        <v>203.09433962264151</v>
      </c>
    </row>
    <row r="90" spans="1:19" x14ac:dyDescent="0.3">
      <c r="A90" s="2">
        <v>45157</v>
      </c>
      <c r="B90">
        <f>WEEKNUM(Table13[[#This Row],[Date]],1)</f>
        <v>33</v>
      </c>
      <c r="C90" t="s">
        <v>18</v>
      </c>
      <c r="D90" t="s">
        <v>28</v>
      </c>
      <c r="E90" t="s">
        <v>20</v>
      </c>
      <c r="F90" s="3">
        <v>21.12</v>
      </c>
      <c r="G90" s="1">
        <v>5.9675925925925931E-2</v>
      </c>
      <c r="H90">
        <v>137</v>
      </c>
      <c r="I90" s="1">
        <f>Table13[[#This Row],[Time]]/Table13[[#This Row],[Distance]]</f>
        <v>2.8255646745230078E-3</v>
      </c>
      <c r="J90" s="3">
        <f>Table13[[#This Row],[Distance]]/(HOUR(Table13[[#This Row],[Time]])+MINUTE(Table13[[#This Row],[Time]])/60+SECOND(Table13[[#This Row],[Time]])/60^2)</f>
        <v>14.746314972847168</v>
      </c>
      <c r="K90">
        <v>69</v>
      </c>
      <c r="L90">
        <v>193</v>
      </c>
      <c r="M90">
        <v>178</v>
      </c>
      <c r="N90">
        <v>1.1000000000000001</v>
      </c>
      <c r="O90">
        <v>210</v>
      </c>
      <c r="P90" s="4">
        <v>8</v>
      </c>
      <c r="Q90">
        <v>223</v>
      </c>
      <c r="R90" s="3">
        <f>Table13[[#This Row],[Average Speed]]/(Table13[[#This Row],[AHR]]/$V$1)</f>
        <v>15.815995851706548</v>
      </c>
      <c r="S90" s="3">
        <f>Table13[[#This Row],[Average Power]]/(Table13[[#This Row],[AHR]]/$V$1)</f>
        <v>239.1761658031088</v>
      </c>
    </row>
    <row r="91" spans="1:19" x14ac:dyDescent="0.3">
      <c r="A91" s="2">
        <v>45154</v>
      </c>
      <c r="B91">
        <f>WEEKNUM(Table13[[#This Row],[Date]],1)</f>
        <v>33</v>
      </c>
      <c r="C91" t="s">
        <v>26</v>
      </c>
      <c r="D91" t="s">
        <v>28</v>
      </c>
      <c r="E91" t="s">
        <v>20</v>
      </c>
      <c r="F91" s="7">
        <v>8.3000000000000007</v>
      </c>
      <c r="G91" s="1">
        <v>2.6782407407407408E-2</v>
      </c>
      <c r="H91">
        <v>86</v>
      </c>
      <c r="I91" s="1">
        <f>Table13[[#This Row],[Time]]/Table13[[#This Row],[Distance]]</f>
        <v>3.2267960731816149E-3</v>
      </c>
      <c r="J91" s="3">
        <f>Table13[[#This Row],[Distance]]/(HOUR(Table13[[#This Row],[Time]])+MINUTE(Table13[[#This Row],[Time]])/60+SECOND(Table13[[#This Row],[Time]])/60^2)</f>
        <v>12.912705272255835</v>
      </c>
      <c r="K91">
        <v>23</v>
      </c>
      <c r="L91">
        <v>169</v>
      </c>
      <c r="M91">
        <v>178</v>
      </c>
      <c r="N91" s="4">
        <v>1</v>
      </c>
      <c r="O91">
        <v>211</v>
      </c>
      <c r="P91">
        <v>8.3000000000000007</v>
      </c>
      <c r="Q91">
        <v>198</v>
      </c>
      <c r="R91" s="3">
        <f>Table13[[#This Row],[Average Speed]]/(Table13[[#This Row],[AHR]]/$V$1)</f>
        <v>15.816153795011585</v>
      </c>
      <c r="S91" s="3">
        <f>Table13[[#This Row],[Average Power]]/(Table13[[#This Row],[AHR]]/$V$1)</f>
        <v>242.52071005917162</v>
      </c>
    </row>
    <row r="92" spans="1:19" x14ac:dyDescent="0.3">
      <c r="A92" s="2">
        <v>45152</v>
      </c>
      <c r="B92">
        <f>WEEKNUM(Table13[[#This Row],[Date]],1)</f>
        <v>33</v>
      </c>
      <c r="C92" t="s">
        <v>14</v>
      </c>
      <c r="D92" t="s">
        <v>28</v>
      </c>
      <c r="E92" t="s">
        <v>21</v>
      </c>
      <c r="F92">
        <v>9.11</v>
      </c>
      <c r="G92" s="1">
        <v>3.4918981481481481E-2</v>
      </c>
      <c r="H92">
        <v>77</v>
      </c>
      <c r="I92" s="1">
        <f>Table13[[#This Row],[Time]]/Table13[[#This Row],[Distance]]</f>
        <v>3.8330385819408874E-3</v>
      </c>
      <c r="J92" s="3">
        <f>Table13[[#This Row],[Distance]]/(HOUR(Table13[[#This Row],[Time]])+MINUTE(Table13[[#This Row],[Time]])/60+SECOND(Table13[[#This Row],[Time]])/60^2)</f>
        <v>10.870401060656281</v>
      </c>
      <c r="K92">
        <v>56</v>
      </c>
      <c r="L92">
        <v>161</v>
      </c>
      <c r="M92">
        <v>175</v>
      </c>
      <c r="N92" s="4">
        <v>0.9</v>
      </c>
      <c r="O92">
        <v>217</v>
      </c>
      <c r="P92">
        <v>8.4</v>
      </c>
      <c r="Q92">
        <v>169</v>
      </c>
      <c r="R92" s="3">
        <f>Table13[[#This Row],[Average Speed]]/(Table13[[#This Row],[AHR]]/$V$1)</f>
        <v>13.976229935129505</v>
      </c>
      <c r="S92" s="3">
        <f>Table13[[#This Row],[Average Power]]/(Table13[[#This Row],[AHR]]/$V$1)</f>
        <v>217.28571428571428</v>
      </c>
    </row>
    <row r="93" spans="1:19" x14ac:dyDescent="0.3">
      <c r="A93" s="2">
        <v>45150</v>
      </c>
      <c r="B93">
        <f>WEEKNUM(Table13[[#This Row],[Date]],1)</f>
        <v>32</v>
      </c>
      <c r="C93" t="s">
        <v>14</v>
      </c>
      <c r="D93" t="s">
        <v>28</v>
      </c>
      <c r="E93" t="s">
        <v>21</v>
      </c>
      <c r="F93">
        <v>5.53</v>
      </c>
      <c r="G93" s="1">
        <v>1.9652777777777779E-2</v>
      </c>
      <c r="H93">
        <v>81</v>
      </c>
      <c r="I93" s="1">
        <f>Table13[[#This Row],[Time]]/Table13[[#This Row],[Distance]]</f>
        <v>3.5538476994173198E-3</v>
      </c>
      <c r="J93" s="3">
        <f>Table13[[#This Row],[Distance]]/(HOUR(Table13[[#This Row],[Time]])+MINUTE(Table13[[#This Row],[Time]])/60+SECOND(Table13[[#This Row],[Time]])/60^2)</f>
        <v>11.724381625441696</v>
      </c>
      <c r="K93">
        <v>22</v>
      </c>
      <c r="L93">
        <v>155</v>
      </c>
      <c r="M93">
        <v>177</v>
      </c>
      <c r="N93" s="4">
        <v>0.9</v>
      </c>
      <c r="O93">
        <v>217</v>
      </c>
      <c r="P93">
        <v>8.4</v>
      </c>
      <c r="Q93">
        <v>182</v>
      </c>
      <c r="R93" s="3">
        <f>Table13[[#This Row],[Average Speed]]/(Table13[[#This Row],[AHR]]/$V$1)</f>
        <v>15.657722557847942</v>
      </c>
      <c r="S93" s="3">
        <f>Table13[[#This Row],[Average Power]]/(Table13[[#This Row],[AHR]]/$V$1)</f>
        <v>243.05806451612904</v>
      </c>
    </row>
    <row r="94" spans="1:19" x14ac:dyDescent="0.3">
      <c r="A94" s="2">
        <v>45145</v>
      </c>
      <c r="B94">
        <f>WEEKNUM(Table13[[#This Row],[Date]],1)</f>
        <v>32</v>
      </c>
      <c r="C94" t="s">
        <v>15</v>
      </c>
      <c r="D94" t="s">
        <v>28</v>
      </c>
      <c r="E94" t="s">
        <v>21</v>
      </c>
      <c r="F94">
        <v>14.43</v>
      </c>
      <c r="G94" s="1">
        <v>5.0648148148148144E-2</v>
      </c>
      <c r="H94">
        <v>92</v>
      </c>
      <c r="I94" s="1">
        <f>Table13[[#This Row],[Time]]/Table13[[#This Row],[Distance]]</f>
        <v>3.5099201765868429E-3</v>
      </c>
      <c r="J94" s="3">
        <f>Table13[[#This Row],[Distance]]/(HOUR(Table13[[#This Row],[Time]])+MINUTE(Table13[[#This Row],[Time]])/60+SECOND(Table13[[#This Row],[Time]])/60^2)</f>
        <v>11.871115173674589</v>
      </c>
      <c r="K94">
        <v>81</v>
      </c>
      <c r="L94">
        <v>170</v>
      </c>
      <c r="M94">
        <v>175</v>
      </c>
      <c r="N94" s="4">
        <v>1</v>
      </c>
      <c r="O94">
        <v>220</v>
      </c>
      <c r="P94">
        <v>8.5</v>
      </c>
      <c r="Q94">
        <v>187</v>
      </c>
      <c r="R94" s="3">
        <f>Table13[[#This Row],[Average Speed]]/(Table13[[#This Row],[AHR]]/$V$1)</f>
        <v>14.454828476180236</v>
      </c>
      <c r="S94" s="3">
        <f>Table13[[#This Row],[Average Power]]/(Table13[[#This Row],[AHR]]/$V$1)</f>
        <v>227.70000000000002</v>
      </c>
    </row>
    <row r="95" spans="1:19" x14ac:dyDescent="0.3">
      <c r="A95" s="2">
        <v>45144</v>
      </c>
      <c r="B95">
        <f>WEEKNUM(Table13[[#This Row],[Date]],1)</f>
        <v>32</v>
      </c>
      <c r="C95" t="s">
        <v>14</v>
      </c>
      <c r="D95" t="s">
        <v>28</v>
      </c>
      <c r="E95" t="s">
        <v>21</v>
      </c>
      <c r="F95">
        <v>8.6300000000000008</v>
      </c>
      <c r="G95" s="1">
        <v>3.0694444444444444E-2</v>
      </c>
      <c r="H95">
        <v>76</v>
      </c>
      <c r="I95" s="1">
        <f>Table13[[#This Row],[Time]]/Table13[[#This Row],[Distance]]</f>
        <v>3.5567143041071196E-3</v>
      </c>
      <c r="J95" s="3">
        <f>Table13[[#This Row],[Distance]]/(HOUR(Table13[[#This Row],[Time]])+MINUTE(Table13[[#This Row],[Time]])/60+SECOND(Table13[[#This Row],[Time]])/60^2)</f>
        <v>11.714932126696835</v>
      </c>
      <c r="K95">
        <v>18</v>
      </c>
      <c r="L95">
        <v>158</v>
      </c>
      <c r="M95">
        <v>177</v>
      </c>
      <c r="N95" s="4">
        <v>0.9</v>
      </c>
      <c r="O95">
        <v>213</v>
      </c>
      <c r="P95">
        <v>8.3000000000000007</v>
      </c>
      <c r="Q95">
        <v>184</v>
      </c>
      <c r="R95" s="3">
        <f>Table13[[#This Row],[Average Speed]]/(Table13[[#This Row],[AHR]]/V1)</f>
        <v>15.348043988773703</v>
      </c>
      <c r="S95" s="3">
        <f>Table13[[#This Row],[Average Power]]/(Table13[[#This Row],[AHR]]/V1)</f>
        <v>241.06329113924053</v>
      </c>
    </row>
    <row r="96" spans="1:19" x14ac:dyDescent="0.3">
      <c r="A96" s="2">
        <v>45142</v>
      </c>
      <c r="B96">
        <f>WEEKNUM(Table13[[#This Row],[Date]],1)</f>
        <v>31</v>
      </c>
      <c r="C96" t="s">
        <v>14</v>
      </c>
      <c r="D96" t="s">
        <v>28</v>
      </c>
      <c r="E96" t="s">
        <v>21</v>
      </c>
      <c r="F96">
        <v>7.29</v>
      </c>
      <c r="G96" s="1">
        <v>2.6782407407407408E-2</v>
      </c>
      <c r="H96">
        <v>74</v>
      </c>
      <c r="I96" s="1">
        <f>Table13[[#This Row],[Time]]/Table13[[#This Row],[Distance]]</f>
        <v>3.6738556114413452E-3</v>
      </c>
      <c r="J96" s="3">
        <f>Table13[[#This Row],[Distance]]/(HOUR(Table13[[#This Row],[Time]])+MINUTE(Table13[[#This Row],[Time]])/60+SECOND(Table13[[#This Row],[Time]])/60^2)</f>
        <v>11.341400172860848</v>
      </c>
      <c r="K96">
        <v>4</v>
      </c>
      <c r="L96">
        <v>156</v>
      </c>
      <c r="M96">
        <v>182</v>
      </c>
      <c r="N96" s="4">
        <v>0.9</v>
      </c>
      <c r="O96">
        <v>203</v>
      </c>
      <c r="P96">
        <v>8.1</v>
      </c>
      <c r="Q96">
        <v>176</v>
      </c>
      <c r="R96" s="3">
        <f>Table13[[#This Row],[Average Speed]]/(Table13[[#This Row],[AHR]]/V1)</f>
        <v>15.049165613988432</v>
      </c>
      <c r="S96" s="3">
        <f>Table13[[#This Row],[Average Power]]/(Table13[[#This Row],[AHR]]/V1)</f>
        <v>233.53846153846155</v>
      </c>
    </row>
    <row r="97" spans="1:19" x14ac:dyDescent="0.3">
      <c r="A97" s="2">
        <v>45140</v>
      </c>
      <c r="B97">
        <f>WEEKNUM(Table13[[#This Row],[Date]],1)</f>
        <v>31</v>
      </c>
      <c r="C97" t="s">
        <v>14</v>
      </c>
      <c r="D97" t="s">
        <v>28</v>
      </c>
      <c r="E97" t="s">
        <v>21</v>
      </c>
      <c r="F97">
        <v>5.0199999999999996</v>
      </c>
      <c r="G97" s="1">
        <v>2.0474537037037038E-2</v>
      </c>
      <c r="H97">
        <v>61</v>
      </c>
      <c r="I97" s="1">
        <f>Table13[[#This Row],[Time]]/Table13[[#This Row],[Distance]]</f>
        <v>4.0785930352663421E-3</v>
      </c>
      <c r="J97" s="3">
        <f>Table13[[#This Row],[Distance]]/(HOUR(Table13[[#This Row],[Time]])+MINUTE(Table13[[#This Row],[Time]])/60+SECOND(Table13[[#This Row],[Time]])/60^2)</f>
        <v>10.215941209723006</v>
      </c>
      <c r="K97">
        <v>3</v>
      </c>
      <c r="L97">
        <v>146</v>
      </c>
      <c r="M97">
        <v>177</v>
      </c>
      <c r="N97" s="4">
        <v>0.9</v>
      </c>
      <c r="O97">
        <v>221</v>
      </c>
      <c r="P97">
        <v>8.1999999999999993</v>
      </c>
      <c r="Q97">
        <v>160</v>
      </c>
      <c r="R97" s="3">
        <f>Table13[[#This Row],[Average Speed]]/(Table13[[#This Row],[AHR]]/$V$1)</f>
        <v>14.484245413785358</v>
      </c>
      <c r="S97" s="3">
        <f>Table13[[#This Row],[Average Power]]/(Table13[[#This Row],[AHR]]/$V$1)</f>
        <v>226.84931506849315</v>
      </c>
    </row>
    <row r="98" spans="1:19" x14ac:dyDescent="0.3">
      <c r="A98" s="2">
        <v>45138</v>
      </c>
      <c r="B98">
        <f>WEEKNUM(Table13[[#This Row],[Date]],1)</f>
        <v>31</v>
      </c>
      <c r="C98" t="s">
        <v>22</v>
      </c>
      <c r="D98" t="s">
        <v>28</v>
      </c>
      <c r="E98" t="s">
        <v>20</v>
      </c>
      <c r="F98">
        <v>17.61</v>
      </c>
      <c r="G98" s="1">
        <v>5.2499999999999998E-2</v>
      </c>
      <c r="H98">
        <v>115</v>
      </c>
      <c r="I98" s="1">
        <f>Table13[[#This Row],[Time]]/Table13[[#This Row],[Distance]]</f>
        <v>2.981260647359455E-3</v>
      </c>
      <c r="J98" s="3">
        <f>Table13[[#This Row],[Distance]]/(HOUR(Table13[[#This Row],[Time]])+MINUTE(Table13[[#This Row],[Time]])/60+SECOND(Table13[[#This Row],[Time]])/60^2)</f>
        <v>13.976190476190476</v>
      </c>
      <c r="K98">
        <v>5</v>
      </c>
      <c r="L98">
        <v>180</v>
      </c>
      <c r="M98">
        <v>181</v>
      </c>
      <c r="N98" s="4">
        <v>1</v>
      </c>
      <c r="O98">
        <v>198</v>
      </c>
      <c r="P98">
        <v>7.7</v>
      </c>
      <c r="Q98">
        <v>218</v>
      </c>
      <c r="R98" s="3">
        <f>Table13[[#This Row],[Average Speed]]/(Table13[[#This Row],[AHR]]/203)</f>
        <v>15.762037037037036</v>
      </c>
      <c r="S98" s="3">
        <f>Table13[[#This Row],[Average Power]]/(Table13[[#This Row],[AHR]]/203)</f>
        <v>245.85555555555555</v>
      </c>
    </row>
    <row r="99" spans="1:19" x14ac:dyDescent="0.3">
      <c r="A99" s="2">
        <v>45137</v>
      </c>
      <c r="B99">
        <f>WEEKNUM(Table13[[#This Row],[Date]],1)</f>
        <v>31</v>
      </c>
      <c r="C99" t="s">
        <v>14</v>
      </c>
      <c r="D99" t="s">
        <v>28</v>
      </c>
      <c r="E99" t="s">
        <v>21</v>
      </c>
      <c r="F99">
        <v>4.47</v>
      </c>
      <c r="G99" s="1">
        <v>1.8217592592592594E-2</v>
      </c>
      <c r="H99">
        <v>62</v>
      </c>
      <c r="I99" s="1">
        <f>Table13[[#This Row],[Time]]/Table13[[#This Row],[Distance]]</f>
        <v>4.0755240699312297E-3</v>
      </c>
      <c r="J99" s="3">
        <f>Table13[[#This Row],[Distance]]/(HOUR(Table13[[#This Row],[Time]])+MINUTE(Table13[[#This Row],[Time]])/60+SECOND(Table13[[#This Row],[Time]])/60^2)</f>
        <v>10.223634053367217</v>
      </c>
      <c r="K99">
        <v>4</v>
      </c>
      <c r="L99">
        <v>151</v>
      </c>
      <c r="M99">
        <v>173</v>
      </c>
      <c r="N99">
        <v>0.9</v>
      </c>
      <c r="O99">
        <v>220</v>
      </c>
      <c r="P99">
        <v>8.6</v>
      </c>
      <c r="Q99">
        <v>159</v>
      </c>
      <c r="R99" s="3">
        <f>Table13[[#This Row],[Average Speed]]/(Table13[[#This Row],[AHR]]/$V$1)</f>
        <v>14.015180457264993</v>
      </c>
      <c r="S99" s="3">
        <f>Table13[[#This Row],[Average Power]]/(Table13[[#This Row],[AHR]]/$V$1)</f>
        <v>217.96688741721854</v>
      </c>
    </row>
    <row r="100" spans="1:19" x14ac:dyDescent="0.3">
      <c r="A100" s="2">
        <v>45135</v>
      </c>
      <c r="B100">
        <f>WEEKNUM(Table13[[#This Row],[Date]],1)</f>
        <v>30</v>
      </c>
      <c r="C100" t="s">
        <v>15</v>
      </c>
      <c r="D100" t="s">
        <v>28</v>
      </c>
      <c r="E100" t="s">
        <v>21</v>
      </c>
      <c r="F100">
        <v>14.54</v>
      </c>
      <c r="G100" s="1">
        <v>5.482638888888889E-2</v>
      </c>
      <c r="H100">
        <v>83</v>
      </c>
      <c r="I100" s="1">
        <f>Table13[[#This Row],[Time]]/Table13[[#This Row],[Distance]]</f>
        <v>3.7707282592083146E-3</v>
      </c>
      <c r="J100" s="3">
        <f>Table13[[#This Row],[Distance]]/(HOUR(Table13[[#This Row],[Time]])+MINUTE(Table13[[#This Row],[Time]])/60+SECOND(Table13[[#This Row],[Time]])/60^2)</f>
        <v>11.050031665611145</v>
      </c>
      <c r="K100">
        <v>5</v>
      </c>
      <c r="L100">
        <v>158</v>
      </c>
      <c r="M100">
        <v>173</v>
      </c>
      <c r="N100" s="4">
        <v>0.9</v>
      </c>
      <c r="O100">
        <v>221</v>
      </c>
      <c r="P100">
        <v>8.5</v>
      </c>
      <c r="Q100">
        <v>173</v>
      </c>
      <c r="R100" s="3">
        <f>Table13[[#This Row],[Average Speed]]/(Table13[[#This Row],[AHR]]/$V$1)</f>
        <v>14.476940220136122</v>
      </c>
      <c r="S100" s="3">
        <f>Table13[[#This Row],[Average Power]]/(Table13[[#This Row],[AHR]]/$V$1)</f>
        <v>226.65189873417722</v>
      </c>
    </row>
    <row r="101" spans="1:19" x14ac:dyDescent="0.3">
      <c r="A101" s="2">
        <v>45134</v>
      </c>
      <c r="B101">
        <f>WEEKNUM(Table13[[#This Row],[Date]],1)</f>
        <v>30</v>
      </c>
      <c r="C101" t="s">
        <v>26</v>
      </c>
      <c r="D101" t="s">
        <v>28</v>
      </c>
      <c r="E101" t="s">
        <v>21</v>
      </c>
      <c r="F101">
        <v>7.02</v>
      </c>
      <c r="G101" s="1">
        <v>2.193287037037037E-2</v>
      </c>
      <c r="H101">
        <v>103</v>
      </c>
      <c r="I101" s="1">
        <f>Table13[[#This Row],[Time]]/Table13[[#This Row],[Distance]]</f>
        <v>3.124340508599768E-3</v>
      </c>
      <c r="J101" s="3">
        <f>Table13[[#This Row],[Distance]]/(HOUR(Table13[[#This Row],[Time]])+MINUTE(Table13[[#This Row],[Time]])/60+SECOND(Table13[[#This Row],[Time]])/60^2)</f>
        <v>13.336147757255935</v>
      </c>
      <c r="K101">
        <v>7</v>
      </c>
      <c r="L101">
        <v>179</v>
      </c>
      <c r="M101">
        <v>180</v>
      </c>
      <c r="N101" s="4">
        <v>1</v>
      </c>
      <c r="O101">
        <v>205</v>
      </c>
      <c r="P101" s="4">
        <v>8</v>
      </c>
      <c r="Q101">
        <v>207</v>
      </c>
      <c r="R101" s="3">
        <f>Table13[[#This Row],[Average Speed]]/(Table13[[#This Row],[AHR]]/$V$1)</f>
        <v>15.422249082413289</v>
      </c>
      <c r="S101" s="3">
        <f>Table13[[#This Row],[Average Power]]/(Table13[[#This Row],[AHR]]/$V$1)</f>
        <v>239.37988826815644</v>
      </c>
    </row>
    <row r="102" spans="1:19" x14ac:dyDescent="0.3">
      <c r="A102" s="2">
        <v>45132</v>
      </c>
      <c r="B102">
        <f>WEEKNUM(Table13[[#This Row],[Date]],1)</f>
        <v>30</v>
      </c>
      <c r="C102" t="s">
        <v>14</v>
      </c>
      <c r="D102" t="s">
        <v>28</v>
      </c>
      <c r="E102" t="s">
        <v>21</v>
      </c>
      <c r="F102">
        <v>5.83</v>
      </c>
      <c r="G102" s="1">
        <v>2.2581018518518518E-2</v>
      </c>
      <c r="H102">
        <v>73</v>
      </c>
      <c r="I102" s="1">
        <f>Table13[[#This Row],[Time]]/Table13[[#This Row],[Distance]]</f>
        <v>3.8732450289054063E-3</v>
      </c>
      <c r="J102" s="3">
        <f>Table13[[#This Row],[Distance]]/(HOUR(Table13[[#This Row],[Time]])+MINUTE(Table13[[#This Row],[Time]])/60+SECOND(Table13[[#This Row],[Time]])/60^2)</f>
        <v>10.757560225525372</v>
      </c>
      <c r="K102">
        <v>2</v>
      </c>
      <c r="L102">
        <v>158</v>
      </c>
      <c r="M102">
        <v>172</v>
      </c>
      <c r="N102" s="4">
        <v>0.9</v>
      </c>
      <c r="O102">
        <v>230</v>
      </c>
      <c r="P102">
        <v>8.6999999999999993</v>
      </c>
      <c r="Q102">
        <v>167</v>
      </c>
      <c r="R102" s="3">
        <f>Table13[[#This Row],[Average Speed]]/(Table13[[#This Row],[AHR]]/$V$1)</f>
        <v>14.093765611922482</v>
      </c>
      <c r="S102" s="3">
        <f>Table13[[#This Row],[Average Power]]/(Table13[[#This Row],[AHR]]/$V$1)</f>
        <v>218.79113924050634</v>
      </c>
    </row>
    <row r="103" spans="1:19" x14ac:dyDescent="0.3">
      <c r="A103" s="2">
        <v>45131</v>
      </c>
      <c r="B103">
        <f>WEEKNUM(Table13[[#This Row],[Date]],1)</f>
        <v>30</v>
      </c>
      <c r="C103" t="s">
        <v>17</v>
      </c>
      <c r="D103" t="s">
        <v>28</v>
      </c>
      <c r="E103" t="s">
        <v>21</v>
      </c>
      <c r="F103">
        <v>15.08</v>
      </c>
      <c r="G103" s="1">
        <v>4.9988425925925922E-2</v>
      </c>
      <c r="H103">
        <v>106</v>
      </c>
      <c r="I103" s="1">
        <f>Table13[[#This Row],[Time]]/Table13[[#This Row],[Distance]]</f>
        <v>3.3148823558306314E-3</v>
      </c>
      <c r="J103" s="3">
        <f>Table13[[#This Row],[Distance]]/(HOUR(Table13[[#This Row],[Time]])+MINUTE(Table13[[#This Row],[Time]])/60+SECOND(Table13[[#This Row],[Time]])/60^2)</f>
        <v>12.569576290808058</v>
      </c>
      <c r="K103">
        <v>19</v>
      </c>
      <c r="L103">
        <v>177</v>
      </c>
      <c r="M103">
        <v>174</v>
      </c>
      <c r="N103" s="4">
        <v>1</v>
      </c>
      <c r="O103">
        <v>216</v>
      </c>
      <c r="P103" s="4">
        <v>8</v>
      </c>
      <c r="Q103">
        <v>193</v>
      </c>
      <c r="R103" s="3">
        <f>Table13[[#This Row],[Average Speed]]/(Table13[[#This Row],[AHR]]/$V$1)</f>
        <v>14.70001295026705</v>
      </c>
      <c r="S103" s="3">
        <f>Table13[[#This Row],[Average Power]]/(Table13[[#This Row],[AHR]]/$V$1)</f>
        <v>225.71186440677965</v>
      </c>
    </row>
    <row r="104" spans="1:19" x14ac:dyDescent="0.3">
      <c r="A104" s="2">
        <v>45130</v>
      </c>
      <c r="B104">
        <f>WEEKNUM(Table13[[#This Row],[Date]],1)</f>
        <v>30</v>
      </c>
      <c r="C104" t="s">
        <v>14</v>
      </c>
      <c r="D104" t="s">
        <v>28</v>
      </c>
      <c r="E104" t="s">
        <v>21</v>
      </c>
      <c r="F104">
        <v>5.14</v>
      </c>
      <c r="G104" s="1">
        <v>1.9490740740740743E-2</v>
      </c>
      <c r="H104">
        <v>71</v>
      </c>
      <c r="I104" s="1">
        <f>Table13[[#This Row],[Time]]/Table13[[#This Row],[Distance]]</f>
        <v>3.7919729067588995E-3</v>
      </c>
      <c r="J104" s="3">
        <f>Table13[[#This Row],[Distance]]/(HOUR(Table13[[#This Row],[Time]])+MINUTE(Table13[[#This Row],[Time]])/60+SECOND(Table13[[#This Row],[Time]])/60^2)</f>
        <v>10.98812351543943</v>
      </c>
      <c r="K104">
        <v>13</v>
      </c>
      <c r="L104">
        <v>158</v>
      </c>
      <c r="M104">
        <v>182</v>
      </c>
      <c r="N104" s="4">
        <v>0.9</v>
      </c>
      <c r="O104">
        <v>209</v>
      </c>
      <c r="P104">
        <v>7.9</v>
      </c>
      <c r="Q104">
        <v>170</v>
      </c>
      <c r="R104" s="3">
        <f>Table13[[#This Row],[Average Speed]]/(Table13[[#This Row],[AHR]]/203)</f>
        <v>14.117652364773443</v>
      </c>
      <c r="S104" s="3">
        <f>Table13[[#This Row],[Average Power]]/(Table13[[#This Row],[AHR]]/203)</f>
        <v>218.41772151898732</v>
      </c>
    </row>
    <row r="105" spans="1:19" x14ac:dyDescent="0.3">
      <c r="A105" s="2">
        <v>45127</v>
      </c>
      <c r="B105">
        <f>WEEKNUM(Table13[[#This Row],[Date]],1)</f>
        <v>29</v>
      </c>
      <c r="C105" t="s">
        <v>16</v>
      </c>
      <c r="D105" t="s">
        <v>28</v>
      </c>
      <c r="E105" t="s">
        <v>30</v>
      </c>
      <c r="F105">
        <v>13.83</v>
      </c>
      <c r="G105" s="1">
        <v>4.9687499999999996E-2</v>
      </c>
      <c r="H105">
        <v>88</v>
      </c>
      <c r="I105" s="1">
        <f>Table13[[#This Row],[Time]]/Table13[[#This Row],[Distance]]</f>
        <v>3.592733188720173E-3</v>
      </c>
      <c r="J105" s="3">
        <f>Table13[[#This Row],[Distance]]/(HOUR(Table13[[#This Row],[Time]])+MINUTE(Table13[[#This Row],[Time]])/60+SECOND(Table13[[#This Row],[Time]])/60^2)</f>
        <v>11.597484276729558</v>
      </c>
      <c r="K105">
        <v>49</v>
      </c>
      <c r="L105">
        <v>162</v>
      </c>
      <c r="M105">
        <v>179</v>
      </c>
      <c r="N105" s="4">
        <v>1</v>
      </c>
      <c r="O105">
        <v>211</v>
      </c>
      <c r="P105" s="4">
        <v>8</v>
      </c>
      <c r="Q105">
        <v>181</v>
      </c>
      <c r="R105" s="3">
        <f>Table13[[#This Row],[Average Speed]]/(Table13[[#This Row],[AHR]]/203)</f>
        <v>14.532650050469755</v>
      </c>
      <c r="S105" s="3">
        <f>Table13[[#This Row],[Average Power]]/(Table13[[#This Row],[AHR]]/203)</f>
        <v>226.80864197530863</v>
      </c>
    </row>
    <row r="106" spans="1:19" x14ac:dyDescent="0.3">
      <c r="A106" s="2">
        <v>45126</v>
      </c>
      <c r="B106">
        <f>WEEKNUM(Table13[[#This Row],[Date]],1)</f>
        <v>29</v>
      </c>
      <c r="C106" t="s">
        <v>14</v>
      </c>
      <c r="D106" t="s">
        <v>28</v>
      </c>
      <c r="E106" t="s">
        <v>30</v>
      </c>
      <c r="F106">
        <v>4.6500000000000004</v>
      </c>
      <c r="G106" s="1">
        <v>1.8252314814814815E-2</v>
      </c>
      <c r="H106">
        <v>64</v>
      </c>
      <c r="I106" s="1">
        <f>Table13[[#This Row],[Time]]/Table13[[#This Row],[Distance]]</f>
        <v>3.9252289924332929E-3</v>
      </c>
      <c r="J106" s="3">
        <f>Table13[[#This Row],[Distance]]/(HOUR(Table13[[#This Row],[Time]])+MINUTE(Table13[[#This Row],[Time]])/60+SECOND(Table13[[#This Row],[Time]])/60^2)</f>
        <v>10.615091946734307</v>
      </c>
      <c r="K106">
        <v>6</v>
      </c>
      <c r="L106">
        <v>155</v>
      </c>
      <c r="M106">
        <v>177</v>
      </c>
      <c r="N106">
        <v>0.9</v>
      </c>
      <c r="O106">
        <v>224</v>
      </c>
      <c r="P106">
        <v>8.3000000000000007</v>
      </c>
      <c r="Q106">
        <v>165</v>
      </c>
      <c r="R106" s="3">
        <f>Table13[[#This Row],[Average Speed]]/(Table13[[#This Row],[AHR]]/203)</f>
        <v>13.902346227013318</v>
      </c>
      <c r="S106" s="3">
        <f>Table13[[#This Row],[Average Power]]/(Table13[[#This Row],[AHR]]/203)</f>
        <v>216.09677419354841</v>
      </c>
    </row>
    <row r="107" spans="1:19" x14ac:dyDescent="0.3">
      <c r="A107" s="2">
        <v>45124</v>
      </c>
      <c r="B107">
        <f>WEEKNUM(Table13[[#This Row],[Date]],1)</f>
        <v>29</v>
      </c>
      <c r="C107" t="s">
        <v>16</v>
      </c>
      <c r="D107" t="s">
        <v>28</v>
      </c>
      <c r="E107" t="s">
        <v>30</v>
      </c>
      <c r="F107" s="3">
        <v>7.7</v>
      </c>
      <c r="G107" s="1">
        <v>2.6770833333333331E-2</v>
      </c>
      <c r="H107">
        <v>82</v>
      </c>
      <c r="I107" s="1">
        <f>Table13[[#This Row],[Time]]/Table13[[#This Row],[Distance]]</f>
        <v>3.4767316017316014E-3</v>
      </c>
      <c r="J107" s="3">
        <f>Table13[[#This Row],[Distance]]/(HOUR(Table13[[#This Row],[Time]])+MINUTE(Table13[[#This Row],[Time]])/60+SECOND(Table13[[#This Row],[Time]])/60^2)</f>
        <v>11.984435797665371</v>
      </c>
      <c r="K107">
        <v>16</v>
      </c>
      <c r="L107">
        <v>157</v>
      </c>
      <c r="M107">
        <v>178</v>
      </c>
      <c r="N107">
        <v>0.9</v>
      </c>
      <c r="O107">
        <v>208</v>
      </c>
      <c r="P107">
        <v>8.1999999999999993</v>
      </c>
      <c r="Q107">
        <v>184</v>
      </c>
      <c r="R107" s="3">
        <f>Table13[[#This Row],[Average Speed]]/(Table13[[#This Row],[AHR]]/203)</f>
        <v>15.495799152395351</v>
      </c>
      <c r="S107" s="3">
        <f>Table13[[#This Row],[Average Power]]/(Table13[[#This Row],[AHR]]/203)</f>
        <v>237.91082802547768</v>
      </c>
    </row>
    <row r="108" spans="1:19" x14ac:dyDescent="0.3">
      <c r="A108" s="2">
        <v>45123</v>
      </c>
      <c r="B108">
        <f>WEEKNUM(Table13[[#This Row],[Date]],1)</f>
        <v>29</v>
      </c>
      <c r="C108" t="s">
        <v>17</v>
      </c>
      <c r="D108" t="s">
        <v>28</v>
      </c>
      <c r="E108" t="s">
        <v>30</v>
      </c>
      <c r="F108">
        <v>10.76</v>
      </c>
      <c r="G108" s="1">
        <v>3.5127314814814813E-2</v>
      </c>
      <c r="H108">
        <v>116</v>
      </c>
      <c r="I108" s="1">
        <f>Table13[[#This Row],[Time]]/Table13[[#This Row],[Distance]]</f>
        <v>3.2646203359493319E-3</v>
      </c>
      <c r="J108" s="3">
        <f>Table13[[#This Row],[Distance]]/(HOUR(Table13[[#This Row],[Time]])+MINUTE(Table13[[#This Row],[Time]])/60+SECOND(Table13[[#This Row],[Time]])/60^2)</f>
        <v>12.76309719934102</v>
      </c>
      <c r="K108">
        <v>35</v>
      </c>
      <c r="L108">
        <v>173</v>
      </c>
      <c r="M108">
        <v>175</v>
      </c>
      <c r="N108" s="4">
        <v>1</v>
      </c>
      <c r="O108">
        <v>211</v>
      </c>
      <c r="P108">
        <v>8.1</v>
      </c>
      <c r="Q108">
        <v>199</v>
      </c>
      <c r="R108" s="3">
        <f>Table13[[#This Row],[Average Speed]]/(Table13[[#This Row],[AHR]]/203)</f>
        <v>14.97635104893773</v>
      </c>
      <c r="S108" s="3">
        <f>Table13[[#This Row],[Average Power]]/(Table13[[#This Row],[AHR]]/203)</f>
        <v>233.50867052023122</v>
      </c>
    </row>
    <row r="109" spans="1:19" x14ac:dyDescent="0.3">
      <c r="A109" s="2">
        <v>45121</v>
      </c>
      <c r="B109">
        <f>WEEKNUM(Table13[[#This Row],[Date]],1)</f>
        <v>28</v>
      </c>
      <c r="C109" t="s">
        <v>14</v>
      </c>
      <c r="D109" t="s">
        <v>28</v>
      </c>
      <c r="E109" t="s">
        <v>30</v>
      </c>
      <c r="F109">
        <v>4.6500000000000004</v>
      </c>
      <c r="G109" s="1">
        <v>1.8252314814814815E-2</v>
      </c>
      <c r="H109">
        <v>63</v>
      </c>
      <c r="I109" s="1">
        <f>Table13[[#This Row],[Time]]/Table13[[#This Row],[Distance]]</f>
        <v>3.9252289924332929E-3</v>
      </c>
      <c r="J109" s="3">
        <f>Table13[[#This Row],[Distance]]/(HOUR(Table13[[#This Row],[Time]])+MINUTE(Table13[[#This Row],[Time]])/60+SECOND(Table13[[#This Row],[Time]])/60^2)</f>
        <v>10.615091946734307</v>
      </c>
      <c r="K109">
        <v>10</v>
      </c>
      <c r="L109">
        <v>153</v>
      </c>
      <c r="M109">
        <v>173</v>
      </c>
      <c r="N109" s="4">
        <v>0.9</v>
      </c>
      <c r="O109">
        <v>227</v>
      </c>
      <c r="P109">
        <v>8.6</v>
      </c>
      <c r="Q109">
        <v>167</v>
      </c>
      <c r="R109" s="3">
        <f>Table13[[#This Row],[Average Speed]]/(Table13[[#This Row],[AHR]]/203)</f>
        <v>14.084076243052708</v>
      </c>
      <c r="S109" s="3">
        <f>Table13[[#This Row],[Average Power]]/(Table13[[#This Row],[AHR]]/203)</f>
        <v>221.57516339869281</v>
      </c>
    </row>
    <row r="110" spans="1:19" x14ac:dyDescent="0.3">
      <c r="A110" s="2">
        <v>45119</v>
      </c>
      <c r="B110">
        <f>WEEKNUM(Table13[[#This Row],[Date]],1)</f>
        <v>28</v>
      </c>
      <c r="C110" t="s">
        <v>14</v>
      </c>
      <c r="D110" t="s">
        <v>28</v>
      </c>
      <c r="E110" t="s">
        <v>30</v>
      </c>
      <c r="F110">
        <v>6.36</v>
      </c>
      <c r="G110" s="1">
        <v>2.4074074074074071E-2</v>
      </c>
      <c r="H110">
        <v>73</v>
      </c>
      <c r="I110" s="1">
        <f>Table13[[#This Row],[Time]]/Table13[[#This Row],[Distance]]</f>
        <v>3.7852317726531554E-3</v>
      </c>
      <c r="J110" s="3">
        <f>Table13[[#This Row],[Distance]]/(HOUR(Table13[[#This Row],[Time]])+MINUTE(Table13[[#This Row],[Time]])/60+SECOND(Table13[[#This Row],[Time]])/60^2)</f>
        <v>11.007692307692309</v>
      </c>
      <c r="K110">
        <v>5</v>
      </c>
      <c r="L110">
        <v>155</v>
      </c>
      <c r="M110">
        <v>176</v>
      </c>
      <c r="N110">
        <v>0.9</v>
      </c>
      <c r="O110">
        <v>220</v>
      </c>
      <c r="P110">
        <v>8.4</v>
      </c>
      <c r="Q110">
        <v>175</v>
      </c>
      <c r="R110" s="3">
        <f>Table13[[#This Row],[Average Speed]]/(Table13[[#This Row],[AHR]]/203)</f>
        <v>14.416526054590573</v>
      </c>
      <c r="S110" s="3">
        <f>Table13[[#This Row],[Average Power]]/(Table13[[#This Row],[AHR]]/203)</f>
        <v>229.1935483870968</v>
      </c>
    </row>
    <row r="111" spans="1:19" x14ac:dyDescent="0.3">
      <c r="A111" s="2">
        <v>45118</v>
      </c>
      <c r="B111">
        <f>WEEKNUM(Table13[[#This Row],[Date]],1)</f>
        <v>28</v>
      </c>
      <c r="C111" t="s">
        <v>17</v>
      </c>
      <c r="D111" t="s">
        <v>28</v>
      </c>
      <c r="E111" t="s">
        <v>20</v>
      </c>
      <c r="F111">
        <v>10.08</v>
      </c>
      <c r="G111" s="1">
        <v>3.1030092592592592E-2</v>
      </c>
      <c r="H111">
        <v>121</v>
      </c>
      <c r="I111" s="1">
        <f>Table13[[#This Row],[Time]]/Table13[[#This Row],[Distance]]</f>
        <v>3.0783822016460906E-3</v>
      </c>
      <c r="J111" s="3">
        <f>Table13[[#This Row],[Distance]]/(HOUR(Table13[[#This Row],[Time]])+MINUTE(Table13[[#This Row],[Time]])/60+SECOND(Table13[[#This Row],[Time]])/60^2)</f>
        <v>13.535248041775457</v>
      </c>
      <c r="K111">
        <v>27</v>
      </c>
      <c r="L111">
        <v>182</v>
      </c>
      <c r="M111">
        <v>180</v>
      </c>
      <c r="N111" s="4">
        <v>1</v>
      </c>
      <c r="O111">
        <v>204</v>
      </c>
      <c r="P111">
        <v>7.8</v>
      </c>
      <c r="Q111">
        <v>213</v>
      </c>
      <c r="R111" s="3">
        <f>Table13[[#This Row],[Average Speed]]/(Table13[[#This Row],[AHR]]/203)</f>
        <v>15.097007431211086</v>
      </c>
      <c r="S111" s="3">
        <f>Table13[[#This Row],[Average Power]]/(Table13[[#This Row],[AHR]]/203)</f>
        <v>237.57692307692307</v>
      </c>
    </row>
    <row r="112" spans="1:19" x14ac:dyDescent="0.3">
      <c r="A112" s="2">
        <v>45117</v>
      </c>
      <c r="B112">
        <f>WEEKNUM(Table13[[#This Row],[Date]],1)</f>
        <v>28</v>
      </c>
      <c r="C112" t="s">
        <v>14</v>
      </c>
      <c r="D112" t="s">
        <v>28</v>
      </c>
      <c r="E112" t="s">
        <v>30</v>
      </c>
      <c r="F112">
        <v>4.6500000000000004</v>
      </c>
      <c r="G112" s="1">
        <v>1.7372685185185185E-2</v>
      </c>
      <c r="H112">
        <v>68</v>
      </c>
      <c r="I112" s="1">
        <f>Table13[[#This Row],[Time]]/Table13[[#This Row],[Distance]]</f>
        <v>3.7360613301473515E-3</v>
      </c>
      <c r="J112" s="3">
        <f>Table13[[#This Row],[Distance]]/(HOUR(Table13[[#This Row],[Time]])+MINUTE(Table13[[#This Row],[Time]])/60+SECOND(Table13[[#This Row],[Time]])/60^2)</f>
        <v>11.152564956695537</v>
      </c>
      <c r="K112">
        <v>6</v>
      </c>
      <c r="L112">
        <v>157</v>
      </c>
      <c r="M112">
        <v>179</v>
      </c>
      <c r="N112">
        <v>0.9</v>
      </c>
      <c r="O112">
        <v>218</v>
      </c>
      <c r="P112">
        <v>8.1999999999999993</v>
      </c>
      <c r="Q112">
        <v>177</v>
      </c>
      <c r="R112" s="3">
        <f>Table13[[#This Row],[Average Speed]]/(Table13[[#This Row],[AHR]]/203)</f>
        <v>14.420195453561744</v>
      </c>
      <c r="S112" s="3">
        <f>Table13[[#This Row],[Average Power]]/(Table13[[#This Row],[AHR]]/203)</f>
        <v>228.85987261146497</v>
      </c>
    </row>
    <row r="113" spans="1:19" x14ac:dyDescent="0.3">
      <c r="A113" s="2">
        <v>45116</v>
      </c>
      <c r="B113">
        <f>WEEKNUM(Table13[[#This Row],[Date]],1)</f>
        <v>28</v>
      </c>
      <c r="C113" t="s">
        <v>16</v>
      </c>
      <c r="D113" t="s">
        <v>28</v>
      </c>
      <c r="E113" t="s">
        <v>29</v>
      </c>
      <c r="F113">
        <v>7.47</v>
      </c>
      <c r="G113" s="1">
        <v>2.6944444444444441E-2</v>
      </c>
      <c r="H113">
        <v>77</v>
      </c>
      <c r="I113" s="1">
        <f>Table13[[#This Row],[Time]]/Table13[[#This Row],[Distance]]</f>
        <v>3.6070206752937674E-3</v>
      </c>
      <c r="J113" s="3">
        <f>Table13[[#This Row],[Distance]]/(HOUR(Table13[[#This Row],[Time]])+MINUTE(Table13[[#This Row],[Time]])/60+SECOND(Table13[[#This Row],[Time]])/60^2)</f>
        <v>11.551546391752577</v>
      </c>
      <c r="K113">
        <v>3</v>
      </c>
      <c r="L113">
        <v>169</v>
      </c>
      <c r="M113">
        <v>173</v>
      </c>
      <c r="N113">
        <v>0.9</v>
      </c>
      <c r="O113">
        <v>224</v>
      </c>
      <c r="P113">
        <v>8.4</v>
      </c>
      <c r="Q113">
        <v>183</v>
      </c>
      <c r="R113" s="3">
        <f>Table13[[#This Row],[Average Speed]]/(Table13[[#This Row],[AHR]]/203)</f>
        <v>13.875526139205759</v>
      </c>
      <c r="S113" s="3">
        <f>Table13[[#This Row],[Average Power]]/(Table13[[#This Row],[AHR]]/203)</f>
        <v>219.81656804733728</v>
      </c>
    </row>
    <row r="114" spans="1:19" x14ac:dyDescent="0.3">
      <c r="A114" s="2">
        <v>45114</v>
      </c>
      <c r="B114">
        <f>WEEKNUM(Table13[[#This Row],[Date]],1)</f>
        <v>27</v>
      </c>
      <c r="C114" t="s">
        <v>14</v>
      </c>
      <c r="D114" t="s">
        <v>28</v>
      </c>
      <c r="E114" t="s">
        <v>30</v>
      </c>
      <c r="F114" s="3">
        <v>4.4000000000000004</v>
      </c>
      <c r="G114" s="1">
        <v>1.6423611111111111E-2</v>
      </c>
      <c r="H114">
        <v>70</v>
      </c>
      <c r="I114" s="1">
        <f>Table13[[#This Row],[Time]]/Table13[[#This Row],[Distance]]</f>
        <v>3.7326388888888886E-3</v>
      </c>
      <c r="J114" s="3">
        <f>Table13[[#This Row],[Distance]]/(HOUR(Table13[[#This Row],[Time]])+MINUTE(Table13[[#This Row],[Time]])/60+SECOND(Table13[[#This Row],[Time]])/60^2)</f>
        <v>11.162790697674419</v>
      </c>
      <c r="K114">
        <v>5</v>
      </c>
      <c r="L114">
        <v>166</v>
      </c>
      <c r="M114">
        <v>174</v>
      </c>
      <c r="N114" s="4">
        <v>0.9</v>
      </c>
      <c r="O114">
        <v>222</v>
      </c>
      <c r="P114">
        <v>8.5</v>
      </c>
      <c r="Q114">
        <v>178</v>
      </c>
      <c r="R114" s="3">
        <f>Table13[[#This Row],[Average Speed]]/(Table13[[#This Row],[AHR]]/203)</f>
        <v>13.650882600168115</v>
      </c>
      <c r="S114" s="3">
        <f>Table13[[#This Row],[Average Power]]/(Table13[[#This Row],[AHR]]/203)</f>
        <v>217.67469879518072</v>
      </c>
    </row>
    <row r="115" spans="1:19" x14ac:dyDescent="0.3">
      <c r="A115" s="2">
        <v>45112</v>
      </c>
      <c r="B115">
        <f>WEEKNUM(Table13[[#This Row],[Date]],1)</f>
        <v>27</v>
      </c>
      <c r="C115" t="s">
        <v>14</v>
      </c>
      <c r="D115" t="s">
        <v>28</v>
      </c>
      <c r="E115" t="s">
        <v>21</v>
      </c>
      <c r="F115" s="3">
        <v>4.4000000000000004</v>
      </c>
      <c r="G115" s="1">
        <v>1.8564814814814815E-2</v>
      </c>
      <c r="H115">
        <v>61</v>
      </c>
      <c r="I115" s="1">
        <f>Table13[[#This Row],[Time]]/Table13[[#This Row],[Distance]]</f>
        <v>4.219276094276094E-3</v>
      </c>
      <c r="J115" s="3">
        <f>Table13[[#This Row],[Distance]]/(HOUR(Table13[[#This Row],[Time]])+MINUTE(Table13[[#This Row],[Time]])/60+SECOND(Table13[[#This Row],[Time]])/60^2)</f>
        <v>9.8753117206982548</v>
      </c>
      <c r="K115">
        <v>7</v>
      </c>
      <c r="L115">
        <v>153</v>
      </c>
      <c r="M115">
        <v>171</v>
      </c>
      <c r="N115">
        <v>0.8</v>
      </c>
      <c r="O115">
        <v>240</v>
      </c>
      <c r="P115">
        <v>8.6999999999999993</v>
      </c>
      <c r="Q115">
        <v>155</v>
      </c>
      <c r="R115" s="3">
        <f>Table13[[#This Row],[Average Speed]]/(Table13[[#This Row],[AHR]]/203)</f>
        <v>13.102537773214024</v>
      </c>
      <c r="S115" s="3">
        <f>Table13[[#This Row],[Average Power]]/(Table13[[#This Row],[AHR]]/203)</f>
        <v>205.65359477124184</v>
      </c>
    </row>
    <row r="116" spans="1:19" x14ac:dyDescent="0.3">
      <c r="A116" s="2">
        <v>45110</v>
      </c>
      <c r="B116">
        <f>WEEKNUM(Table13[[#This Row],[Date]],1)</f>
        <v>27</v>
      </c>
      <c r="C116" t="s">
        <v>14</v>
      </c>
      <c r="D116" t="s">
        <v>28</v>
      </c>
      <c r="E116" t="s">
        <v>30</v>
      </c>
      <c r="F116">
        <v>4.55</v>
      </c>
      <c r="G116" s="1">
        <v>2.0891203703703703E-2</v>
      </c>
      <c r="H116">
        <v>57</v>
      </c>
      <c r="I116" s="1">
        <f>Table13[[#This Row],[Time]]/Table13[[#This Row],[Distance]]</f>
        <v>4.5914733414733414E-3</v>
      </c>
      <c r="J116" s="3">
        <f>Table13[[#This Row],[Distance]]/(HOUR(Table13[[#This Row],[Time]])+MINUTE(Table13[[#This Row],[Time]])/60+SECOND(Table13[[#This Row],[Time]])/60^2)</f>
        <v>9.0747922437673125</v>
      </c>
      <c r="K116">
        <v>26</v>
      </c>
      <c r="L116">
        <v>136</v>
      </c>
      <c r="M116">
        <v>172</v>
      </c>
      <c r="N116" s="4">
        <v>0.8</v>
      </c>
      <c r="O116">
        <v>234</v>
      </c>
      <c r="P116">
        <v>8.4</v>
      </c>
      <c r="Q116">
        <v>148</v>
      </c>
      <c r="R116" s="3">
        <f>Table13[[#This Row],[Average Speed]]/(Table13[[#This Row],[AHR]]/203)</f>
        <v>13.545461952093858</v>
      </c>
      <c r="S116" s="3">
        <f>Table13[[#This Row],[Average Power]]/(Table13[[#This Row],[AHR]]/203)</f>
        <v>220.91176470588238</v>
      </c>
    </row>
    <row r="117" spans="1:19" x14ac:dyDescent="0.3">
      <c r="A117" s="2">
        <v>45109</v>
      </c>
      <c r="B117">
        <f>WEEKNUM(Table13[[#This Row],[Date]],1)</f>
        <v>27</v>
      </c>
      <c r="C117" t="s">
        <v>22</v>
      </c>
      <c r="D117" t="s">
        <v>28</v>
      </c>
      <c r="E117" t="s">
        <v>30</v>
      </c>
      <c r="F117">
        <v>7.03</v>
      </c>
      <c r="G117" s="1">
        <v>2.1365740740740741E-2</v>
      </c>
      <c r="H117">
        <v>119</v>
      </c>
      <c r="I117" s="1">
        <f>Table13[[#This Row],[Time]]/Table13[[#This Row],[Distance]]</f>
        <v>3.0392234339602759E-3</v>
      </c>
      <c r="J117" s="3">
        <f>Table13[[#This Row],[Distance]]/(HOUR(Table13[[#This Row],[Time]])+MINUTE(Table13[[#This Row],[Time]])/60+SECOND(Table13[[#This Row],[Time]])/60^2)</f>
        <v>13.709642470205852</v>
      </c>
      <c r="K117">
        <v>17</v>
      </c>
      <c r="L117">
        <v>179</v>
      </c>
      <c r="M117">
        <v>191</v>
      </c>
      <c r="N117" s="4">
        <v>1</v>
      </c>
      <c r="O117">
        <v>188</v>
      </c>
      <c r="P117">
        <v>7.2</v>
      </c>
      <c r="Q117">
        <v>215</v>
      </c>
      <c r="R117" s="3">
        <f>Table13[[#This Row],[Average Speed]]/(Table13[[#This Row],[AHR]]/203)</f>
        <v>15.547806823753005</v>
      </c>
      <c r="S117" s="3">
        <f>Table13[[#This Row],[Average Power]]/(Table13[[#This Row],[AHR]]/203)</f>
        <v>243.82681564245809</v>
      </c>
    </row>
    <row r="118" spans="1:19" x14ac:dyDescent="0.3">
      <c r="A118" s="2">
        <v>45106</v>
      </c>
      <c r="B118">
        <f>WEEKNUM(Table13[[#This Row],[Date]],1)</f>
        <v>26</v>
      </c>
      <c r="C118" t="s">
        <v>26</v>
      </c>
      <c r="D118" t="s">
        <v>28</v>
      </c>
      <c r="E118" t="s">
        <v>30</v>
      </c>
      <c r="F118">
        <v>4.54</v>
      </c>
      <c r="G118" s="1">
        <v>1.5486111111111112E-2</v>
      </c>
      <c r="H118">
        <v>81</v>
      </c>
      <c r="I118" s="1">
        <f>Table13[[#This Row],[Time]]/Table13[[#This Row],[Distance]]</f>
        <v>3.4110376896720512E-3</v>
      </c>
      <c r="J118" s="3">
        <f>Table13[[#This Row],[Distance]]/(HOUR(Table13[[#This Row],[Time]])+MINUTE(Table13[[#This Row],[Time]])/60+SECOND(Table13[[#This Row],[Time]])/60^2)</f>
        <v>12.215246636771301</v>
      </c>
      <c r="K118">
        <v>6</v>
      </c>
      <c r="L118">
        <v>165</v>
      </c>
      <c r="M118">
        <v>190</v>
      </c>
      <c r="N118" s="4">
        <v>0.9</v>
      </c>
      <c r="O118">
        <v>198</v>
      </c>
      <c r="P118">
        <v>7.4</v>
      </c>
      <c r="Q118">
        <v>193</v>
      </c>
      <c r="R118" s="3">
        <f>Table13[[#This Row],[Average Speed]]/(Table13[[#This Row],[AHR]]/203)</f>
        <v>15.028454953118631</v>
      </c>
      <c r="S118" s="3">
        <f>Table13[[#This Row],[Average Power]]/(Table13[[#This Row],[AHR]]/203)</f>
        <v>237.44848484848484</v>
      </c>
    </row>
    <row r="119" spans="1:19" x14ac:dyDescent="0.3">
      <c r="A119" s="2">
        <v>45103</v>
      </c>
      <c r="B119">
        <f>WEEKNUM(Table13[[#This Row],[Date]],1)</f>
        <v>26</v>
      </c>
      <c r="C119" t="s">
        <v>14</v>
      </c>
      <c r="D119" t="s">
        <v>28</v>
      </c>
      <c r="E119" t="s">
        <v>30</v>
      </c>
      <c r="F119">
        <v>4.59</v>
      </c>
      <c r="G119" s="1">
        <v>1.7407407407407406E-2</v>
      </c>
      <c r="H119">
        <v>69</v>
      </c>
      <c r="I119" s="1">
        <f>Table13[[#This Row],[Time]]/Table13[[#This Row],[Distance]]</f>
        <v>3.7924634874525942E-3</v>
      </c>
      <c r="J119" s="3">
        <f>Table13[[#This Row],[Distance]]/(HOUR(Table13[[#This Row],[Time]])+MINUTE(Table13[[#This Row],[Time]])/60+SECOND(Table13[[#This Row],[Time]])/60^2)</f>
        <v>10.986702127659573</v>
      </c>
      <c r="K119">
        <v>6</v>
      </c>
      <c r="L119">
        <v>154</v>
      </c>
      <c r="M119">
        <v>183</v>
      </c>
      <c r="N119" s="4">
        <v>0.9</v>
      </c>
      <c r="O119">
        <v>208</v>
      </c>
      <c r="P119">
        <v>8.1</v>
      </c>
      <c r="Q119">
        <v>175</v>
      </c>
      <c r="R119" s="3">
        <f>Table13[[#This Row],[Average Speed]]/(Table13[[#This Row],[AHR]]/203)</f>
        <v>14.482470986460347</v>
      </c>
      <c r="S119" s="3">
        <f>Table13[[#This Row],[Average Power]]/(Table13[[#This Row],[AHR]]/203)</f>
        <v>230.68181818181819</v>
      </c>
    </row>
    <row r="120" spans="1:19" x14ac:dyDescent="0.3">
      <c r="A120" s="2">
        <v>45102</v>
      </c>
      <c r="B120">
        <f>WEEKNUM(Table13[[#This Row],[Date]],1)</f>
        <v>26</v>
      </c>
      <c r="C120" t="s">
        <v>14</v>
      </c>
      <c r="D120" t="s">
        <v>28</v>
      </c>
      <c r="E120" t="s">
        <v>30</v>
      </c>
      <c r="F120" s="3">
        <v>5.0999999999999996</v>
      </c>
      <c r="G120" s="1">
        <v>2.2060185185185183E-2</v>
      </c>
      <c r="H120">
        <v>58</v>
      </c>
      <c r="I120" s="1">
        <f>Table13[[#This Row],[Time]]/Table13[[#This Row],[Distance]]</f>
        <v>4.3255265068990554E-3</v>
      </c>
      <c r="J120" s="3">
        <f>Table13[[#This Row],[Distance]]/(HOUR(Table13[[#This Row],[Time]])+MINUTE(Table13[[#This Row],[Time]])/60+SECOND(Table13[[#This Row],[Time]])/60^2)</f>
        <v>9.6327387198321084</v>
      </c>
      <c r="K120">
        <v>10</v>
      </c>
      <c r="L120">
        <v>154</v>
      </c>
      <c r="M120">
        <v>171</v>
      </c>
      <c r="N120" s="4">
        <v>0.8</v>
      </c>
      <c r="O120">
        <v>235</v>
      </c>
      <c r="P120">
        <v>8.6999999999999993</v>
      </c>
      <c r="Q120">
        <v>154</v>
      </c>
      <c r="R120" s="3">
        <f>Table13[[#This Row],[Average Speed]]/(Table13[[#This Row],[AHR]]/203)</f>
        <v>12.697701039778689</v>
      </c>
      <c r="S120" s="3">
        <f>Table13[[#This Row],[Average Power]]/(Table13[[#This Row],[AHR]]/203)</f>
        <v>203</v>
      </c>
    </row>
    <row r="121" spans="1:19" x14ac:dyDescent="0.3">
      <c r="A121" s="2">
        <v>45101</v>
      </c>
      <c r="B121">
        <f>WEEKNUM(Table13[[#This Row],[Date]],1)</f>
        <v>25</v>
      </c>
      <c r="C121" t="s">
        <v>14</v>
      </c>
      <c r="D121" t="s">
        <v>28</v>
      </c>
      <c r="E121" t="s">
        <v>30</v>
      </c>
      <c r="F121">
        <v>5.15</v>
      </c>
      <c r="G121" s="1">
        <v>2.119212962962963E-2</v>
      </c>
      <c r="H121">
        <v>62</v>
      </c>
      <c r="I121" s="1">
        <f>Table13[[#This Row],[Time]]/Table13[[#This Row],[Distance]]</f>
        <v>4.1149766271125496E-3</v>
      </c>
      <c r="J121" s="3">
        <f>Table13[[#This Row],[Distance]]/(HOUR(Table13[[#This Row],[Time]])+MINUTE(Table13[[#This Row],[Time]])/60+SECOND(Table13[[#This Row],[Time]])/60^2)</f>
        <v>10.125614418350629</v>
      </c>
      <c r="K121">
        <v>9</v>
      </c>
      <c r="L121">
        <v>159</v>
      </c>
      <c r="M121">
        <v>178</v>
      </c>
      <c r="N121" s="4">
        <v>0.9</v>
      </c>
      <c r="O121">
        <v>224</v>
      </c>
      <c r="P121">
        <v>8.1999999999999993</v>
      </c>
      <c r="Q121">
        <v>161</v>
      </c>
      <c r="R121" s="3">
        <f>Table13[[#This Row],[Average Speed]]/(Table13[[#This Row],[AHR]]/203)</f>
        <v>12.92767123852313</v>
      </c>
      <c r="S121" s="3">
        <f>Table13[[#This Row],[Average Power]]/(Table13[[#This Row],[AHR]]/203)</f>
        <v>205.55345911949684</v>
      </c>
    </row>
    <row r="122" spans="1:19" x14ac:dyDescent="0.3">
      <c r="A122" s="2">
        <v>45095</v>
      </c>
      <c r="B122">
        <f>WEEKNUM(Table13[[#This Row],[Date]],1)</f>
        <v>25</v>
      </c>
      <c r="C122" t="s">
        <v>14</v>
      </c>
      <c r="D122" t="s">
        <v>28</v>
      </c>
      <c r="E122" t="s">
        <v>30</v>
      </c>
      <c r="F122">
        <v>5.01</v>
      </c>
      <c r="G122" s="1">
        <v>2.1574074074074075E-2</v>
      </c>
      <c r="H122">
        <v>60</v>
      </c>
      <c r="I122" s="1">
        <f>Table13[[#This Row],[Time]]/Table13[[#This Row],[Distance]]</f>
        <v>4.3062024099948257E-3</v>
      </c>
      <c r="J122" s="3">
        <f>Table13[[#This Row],[Distance]]/(HOUR(Table13[[#This Row],[Time]])+MINUTE(Table13[[#This Row],[Time]])/60+SECOND(Table13[[#This Row],[Time]])/60^2)</f>
        <v>9.6759656652360508</v>
      </c>
      <c r="K122">
        <v>10</v>
      </c>
      <c r="L122">
        <v>149</v>
      </c>
      <c r="M122">
        <v>178</v>
      </c>
      <c r="N122">
        <v>0.9</v>
      </c>
      <c r="O122">
        <v>231</v>
      </c>
      <c r="P122">
        <v>8.1999999999999993</v>
      </c>
      <c r="Q122">
        <v>155</v>
      </c>
      <c r="R122" s="3">
        <f>Table13[[#This Row],[Average Speed]]/(Table13[[#This Row],[AHR]]/203)</f>
        <v>13.18269147679811</v>
      </c>
      <c r="S122" s="3">
        <f>Table13[[#This Row],[Average Power]]/(Table13[[#This Row],[AHR]]/203)</f>
        <v>211.17449664429532</v>
      </c>
    </row>
    <row r="123" spans="1:19" x14ac:dyDescent="0.3">
      <c r="A123" s="2">
        <v>45092</v>
      </c>
      <c r="B123">
        <f>WEEKNUM(Table13[[#This Row],[Date]],1)</f>
        <v>24</v>
      </c>
      <c r="C123" t="s">
        <v>14</v>
      </c>
      <c r="D123" t="s">
        <v>28</v>
      </c>
      <c r="E123" t="s">
        <v>30</v>
      </c>
      <c r="F123">
        <v>5.14</v>
      </c>
      <c r="G123" s="1">
        <v>2.0081018518518519E-2</v>
      </c>
      <c r="H123">
        <v>64</v>
      </c>
      <c r="I123" s="1">
        <f>Table13[[#This Row],[Time]]/Table13[[#This Row],[Distance]]</f>
        <v>3.9068129413460159E-3</v>
      </c>
      <c r="J123" s="3">
        <f>Table13[[#This Row],[Distance]]/(HOUR(Table13[[#This Row],[Time]])+MINUTE(Table13[[#This Row],[Time]])/60+SECOND(Table13[[#This Row],[Time]])/60^2)</f>
        <v>10.665129682997117</v>
      </c>
      <c r="K123">
        <v>11</v>
      </c>
      <c r="L123">
        <v>162</v>
      </c>
      <c r="M123">
        <v>175</v>
      </c>
      <c r="N123">
        <v>0.9</v>
      </c>
      <c r="O123">
        <v>233</v>
      </c>
      <c r="P123">
        <v>8.1999999999999993</v>
      </c>
      <c r="Q123">
        <v>169</v>
      </c>
      <c r="R123" s="3">
        <f>Table13[[#This Row],[Average Speed]]/(Table13[[#This Row],[AHR]]/203)</f>
        <v>13.364329170669226</v>
      </c>
      <c r="S123" s="3">
        <f>Table13[[#This Row],[Average Power]]/(Table13[[#This Row],[AHR]]/203)</f>
        <v>211.77160493827159</v>
      </c>
    </row>
    <row r="124" spans="1:19" x14ac:dyDescent="0.3">
      <c r="A124" s="2">
        <v>45089</v>
      </c>
      <c r="B124">
        <f>WEEKNUM(Table13[[#This Row],[Date]],1)</f>
        <v>24</v>
      </c>
      <c r="C124" t="s">
        <v>14</v>
      </c>
      <c r="D124" t="s">
        <v>28</v>
      </c>
      <c r="E124" t="s">
        <v>30</v>
      </c>
      <c r="F124">
        <v>4.63</v>
      </c>
      <c r="G124" s="1">
        <v>1.9618055555555555E-2</v>
      </c>
      <c r="H124">
        <v>61</v>
      </c>
      <c r="I124" s="1">
        <f>Table13[[#This Row],[Time]]/Table13[[#This Row],[Distance]]</f>
        <v>4.2371610271178303E-3</v>
      </c>
      <c r="J124" s="3">
        <f>Table13[[#This Row],[Distance]]/(HOUR(Table13[[#This Row],[Time]])+MINUTE(Table13[[#This Row],[Time]])/60+SECOND(Table13[[#This Row],[Time]])/60^2)</f>
        <v>9.8336283185840703</v>
      </c>
      <c r="K124">
        <v>6</v>
      </c>
      <c r="L124">
        <v>155</v>
      </c>
      <c r="M124">
        <v>173</v>
      </c>
      <c r="N124" s="4">
        <v>0.9</v>
      </c>
      <c r="O124">
        <v>237</v>
      </c>
      <c r="P124">
        <v>8.5</v>
      </c>
      <c r="Q124">
        <v>156</v>
      </c>
      <c r="R124" s="3">
        <f>Table13[[#This Row],[Average Speed]]/(Table13[[#This Row],[AHR]]/203)</f>
        <v>12.878880959177847</v>
      </c>
      <c r="S124" s="3">
        <f>Table13[[#This Row],[Average Power]]/(Table13[[#This Row],[AHR]]/203)</f>
        <v>204.30967741935484</v>
      </c>
    </row>
    <row r="125" spans="1:19" x14ac:dyDescent="0.3">
      <c r="A125" s="2">
        <v>45088</v>
      </c>
      <c r="B125">
        <f>WEEKNUM(Table13[[#This Row],[Date]],1)</f>
        <v>24</v>
      </c>
      <c r="C125" t="s">
        <v>14</v>
      </c>
      <c r="D125" t="s">
        <v>28</v>
      </c>
      <c r="E125" t="s">
        <v>30</v>
      </c>
      <c r="F125">
        <v>4.53</v>
      </c>
      <c r="G125" s="1">
        <v>1.8912037037037036E-2</v>
      </c>
      <c r="H125">
        <v>60</v>
      </c>
      <c r="I125" s="1">
        <f>Table13[[#This Row],[Time]]/Table13[[#This Row],[Distance]]</f>
        <v>4.1748426130324579E-3</v>
      </c>
      <c r="J125" s="3">
        <f>Table13[[#This Row],[Distance]]/(HOUR(Table13[[#This Row],[Time]])+MINUTE(Table13[[#This Row],[Time]])/60+SECOND(Table13[[#This Row],[Time]])/60^2)</f>
        <v>9.9804161566707474</v>
      </c>
      <c r="K125">
        <v>5</v>
      </c>
      <c r="L125">
        <v>153</v>
      </c>
      <c r="M125">
        <v>177</v>
      </c>
      <c r="N125" s="4">
        <v>0.9</v>
      </c>
      <c r="O125">
        <v>227</v>
      </c>
      <c r="P125">
        <v>8.1999999999999993</v>
      </c>
      <c r="Q125">
        <v>159</v>
      </c>
      <c r="R125" s="3">
        <f>Table13[[#This Row],[Average Speed]]/(Table13[[#This Row],[AHR]]/203)</f>
        <v>13.24199006407949</v>
      </c>
      <c r="S125" s="3">
        <f>Table13[[#This Row],[Average Power]]/(Table13[[#This Row],[AHR]]/203)</f>
        <v>210.9607843137255</v>
      </c>
    </row>
    <row r="126" spans="1:19" x14ac:dyDescent="0.3">
      <c r="A126" s="2">
        <v>45085</v>
      </c>
      <c r="B126">
        <f>WEEKNUM(Table13[[#This Row],[Date]],1)</f>
        <v>23</v>
      </c>
      <c r="C126" t="s">
        <v>16</v>
      </c>
      <c r="D126" t="s">
        <v>28</v>
      </c>
      <c r="E126" t="s">
        <v>30</v>
      </c>
      <c r="F126">
        <v>9.75</v>
      </c>
      <c r="G126" s="1">
        <v>3.8252314814814815E-2</v>
      </c>
      <c r="H126">
        <v>86</v>
      </c>
      <c r="I126" s="1">
        <f>Table13[[#This Row],[Time]]/Table13[[#This Row],[Distance]]</f>
        <v>3.9233143399810067E-3</v>
      </c>
      <c r="J126" s="3">
        <f>Table13[[#This Row],[Distance]]/(HOUR(Table13[[#This Row],[Time]])+MINUTE(Table13[[#This Row],[Time]])/60+SECOND(Table13[[#This Row],[Time]])/60^2)</f>
        <v>10.620272314674736</v>
      </c>
      <c r="K126">
        <v>6</v>
      </c>
      <c r="L126">
        <v>166</v>
      </c>
      <c r="M126">
        <v>173</v>
      </c>
      <c r="N126">
        <v>0.9</v>
      </c>
      <c r="O126">
        <v>222</v>
      </c>
      <c r="P126">
        <v>8.1999999999999993</v>
      </c>
      <c r="Q126">
        <v>170</v>
      </c>
      <c r="R126" s="3">
        <f>Table13[[#This Row],[Average Speed]]/(Table13[[#This Row],[AHR]]/203)</f>
        <v>12.987441445054044</v>
      </c>
      <c r="S126" s="3">
        <f>Table13[[#This Row],[Average Power]]/(Table13[[#This Row],[AHR]]/203)</f>
        <v>207.89156626506025</v>
      </c>
    </row>
    <row r="127" spans="1:19" x14ac:dyDescent="0.3">
      <c r="A127" s="2">
        <v>45083</v>
      </c>
      <c r="B127">
        <f>WEEKNUM(Table13[[#This Row],[Date]],1)</f>
        <v>23</v>
      </c>
      <c r="C127" t="s">
        <v>17</v>
      </c>
      <c r="D127" t="s">
        <v>28</v>
      </c>
      <c r="E127" t="s">
        <v>30</v>
      </c>
      <c r="F127" s="3">
        <v>6.4</v>
      </c>
      <c r="G127" s="1">
        <v>1.9085648148148147E-2</v>
      </c>
      <c r="H127">
        <v>112</v>
      </c>
      <c r="I127" s="1">
        <f>Table13[[#This Row],[Time]]/Table13[[#This Row],[Distance]]</f>
        <v>2.9821325231481478E-3</v>
      </c>
      <c r="J127" s="3">
        <f>Table13[[#This Row],[Distance]]/(HOUR(Table13[[#This Row],[Time]])+MINUTE(Table13[[#This Row],[Time]])/60+SECOND(Table13[[#This Row],[Time]])/60^2)</f>
        <v>13.972104305639782</v>
      </c>
      <c r="K127">
        <v>5</v>
      </c>
      <c r="L127">
        <v>177</v>
      </c>
      <c r="M127">
        <v>182</v>
      </c>
      <c r="N127" s="4">
        <v>1</v>
      </c>
      <c r="O127">
        <v>195</v>
      </c>
      <c r="P127">
        <v>7.6</v>
      </c>
      <c r="Q127">
        <v>224</v>
      </c>
      <c r="R127" s="3">
        <f>Table13[[#This Row],[Average Speed]]/(Table13[[#This Row],[AHR]]/203)</f>
        <v>16.024503808163139</v>
      </c>
      <c r="S127" s="3">
        <f>Table13[[#This Row],[Average Power]]/(Table13[[#This Row],[AHR]]/203)</f>
        <v>256.90395480225988</v>
      </c>
    </row>
    <row r="128" spans="1:19" x14ac:dyDescent="0.3">
      <c r="A128" s="2">
        <v>45082</v>
      </c>
      <c r="B128">
        <f>WEEKNUM(Table13[[#This Row],[Date]],1)</f>
        <v>23</v>
      </c>
      <c r="C128" t="s">
        <v>14</v>
      </c>
      <c r="D128" t="s">
        <v>28</v>
      </c>
      <c r="E128" t="s">
        <v>30</v>
      </c>
      <c r="F128">
        <v>6.79</v>
      </c>
      <c r="G128" s="1">
        <v>2.5729166666666664E-2</v>
      </c>
      <c r="H128">
        <v>70</v>
      </c>
      <c r="I128" s="1">
        <f>Table13[[#This Row],[Time]]/Table13[[#This Row],[Distance]]</f>
        <v>3.7892734413352966E-3</v>
      </c>
      <c r="J128" s="3">
        <f>Table13[[#This Row],[Distance]]/(HOUR(Table13[[#This Row],[Time]])+MINUTE(Table13[[#This Row],[Time]])/60+SECOND(Table13[[#This Row],[Time]])/60^2)</f>
        <v>10.995951417004047</v>
      </c>
      <c r="K128">
        <v>13</v>
      </c>
      <c r="L128">
        <v>160</v>
      </c>
      <c r="M128">
        <v>183</v>
      </c>
      <c r="N128" s="4">
        <v>0.9</v>
      </c>
      <c r="O128">
        <v>207</v>
      </c>
      <c r="P128">
        <v>7.8</v>
      </c>
      <c r="Q128">
        <v>174</v>
      </c>
      <c r="R128" s="3">
        <f>Table13[[#This Row],[Average Speed]]/(Table13[[#This Row],[AHR]]/203)</f>
        <v>13.951113360323884</v>
      </c>
      <c r="S128" s="3">
        <f>Table13[[#This Row],[Average Power]]/(Table13[[#This Row],[AHR]]/203)</f>
        <v>220.76249999999999</v>
      </c>
    </row>
    <row r="129" spans="1:19" x14ac:dyDescent="0.3">
      <c r="A129" s="2">
        <v>45081</v>
      </c>
      <c r="B129">
        <f>WEEKNUM(Table13[[#This Row],[Date]],1)</f>
        <v>23</v>
      </c>
      <c r="C129" t="s">
        <v>26</v>
      </c>
      <c r="D129" t="s">
        <v>28</v>
      </c>
      <c r="E129" t="s">
        <v>30</v>
      </c>
      <c r="F129">
        <v>8.02</v>
      </c>
      <c r="G129" s="1">
        <v>2.7847222222222221E-2</v>
      </c>
      <c r="H129">
        <v>92</v>
      </c>
      <c r="I129" s="1">
        <f>Table13[[#This Row],[Time]]/Table13[[#This Row],[Distance]]</f>
        <v>3.4722222222222225E-3</v>
      </c>
      <c r="J129" s="3">
        <f>Table13[[#This Row],[Distance]]/(HOUR(Table13[[#This Row],[Time]])+MINUTE(Table13[[#This Row],[Time]])/60+SECOND(Table13[[#This Row],[Time]])/60^2)</f>
        <v>12</v>
      </c>
      <c r="K129">
        <v>11</v>
      </c>
      <c r="L129">
        <v>170</v>
      </c>
      <c r="M129">
        <v>189</v>
      </c>
      <c r="N129" s="4">
        <v>0.9</v>
      </c>
      <c r="O129">
        <v>195</v>
      </c>
      <c r="P129">
        <v>7.3</v>
      </c>
      <c r="Q129">
        <v>188</v>
      </c>
      <c r="R129" s="3">
        <f>Table13[[#This Row],[Average Speed]]/(Table13[[#This Row],[AHR]]/203)</f>
        <v>14.329411764705883</v>
      </c>
      <c r="S129" s="3">
        <f>Table13[[#This Row],[Average Power]]/(Table13[[#This Row],[AHR]]/203)</f>
        <v>224.49411764705883</v>
      </c>
    </row>
    <row r="130" spans="1:19" x14ac:dyDescent="0.3">
      <c r="A130" s="2">
        <v>45080</v>
      </c>
      <c r="B130">
        <f>WEEKNUM(Table13[[#This Row],[Date]],1)</f>
        <v>22</v>
      </c>
      <c r="C130" t="s">
        <v>16</v>
      </c>
      <c r="D130" t="s">
        <v>28</v>
      </c>
      <c r="E130" t="s">
        <v>21</v>
      </c>
      <c r="F130">
        <v>6.48</v>
      </c>
      <c r="G130" s="1">
        <v>2.417824074074074E-2</v>
      </c>
      <c r="H130">
        <v>78</v>
      </c>
      <c r="I130" s="1">
        <f>Table13[[#This Row],[Time]]/Table13[[#This Row],[Distance]]</f>
        <v>3.7312099908550522E-3</v>
      </c>
      <c r="J130" s="3">
        <f>Table13[[#This Row],[Distance]]/(HOUR(Table13[[#This Row],[Time]])+MINUTE(Table13[[#This Row],[Time]])/60+SECOND(Table13[[#This Row],[Time]])/60^2)</f>
        <v>11.167065581617999</v>
      </c>
      <c r="K130">
        <v>2</v>
      </c>
      <c r="L130">
        <v>168</v>
      </c>
      <c r="M130">
        <v>183</v>
      </c>
      <c r="N130">
        <v>0.9</v>
      </c>
      <c r="O130">
        <v>203</v>
      </c>
      <c r="P130">
        <v>7.9</v>
      </c>
      <c r="Q130">
        <v>177</v>
      </c>
      <c r="R130" s="3">
        <f>Table13[[#This Row],[Average Speed]]/(Table13[[#This Row],[AHR]]/203)</f>
        <v>13.493537577788416</v>
      </c>
      <c r="S130" s="3">
        <f>Table13[[#This Row],[Average Power]]/(Table13[[#This Row],[AHR]]/203)</f>
        <v>213.875</v>
      </c>
    </row>
    <row r="131" spans="1:19" x14ac:dyDescent="0.3">
      <c r="A131" s="2">
        <v>45078</v>
      </c>
      <c r="B131">
        <f>WEEKNUM(Table13[[#This Row],[Date]],1)</f>
        <v>22</v>
      </c>
      <c r="C131" t="s">
        <v>16</v>
      </c>
      <c r="D131" t="s">
        <v>28</v>
      </c>
      <c r="E131" t="s">
        <v>30</v>
      </c>
      <c r="F131">
        <v>9.4700000000000006</v>
      </c>
      <c r="G131" s="1">
        <v>3.8692129629629632E-2</v>
      </c>
      <c r="H131">
        <v>65</v>
      </c>
      <c r="I131" s="1">
        <f>Table13[[#This Row],[Time]]/Table13[[#This Row],[Distance]]</f>
        <v>4.0857581446282609E-3</v>
      </c>
      <c r="J131" s="3">
        <f>Table13[[#This Row],[Distance]]/(HOUR(Table13[[#This Row],[Time]])+MINUTE(Table13[[#This Row],[Time]])/60+SECOND(Table13[[#This Row],[Time]])/60^2)</f>
        <v>10.198025725396352</v>
      </c>
      <c r="K131">
        <v>4</v>
      </c>
      <c r="L131">
        <v>155</v>
      </c>
      <c r="M131">
        <v>178</v>
      </c>
      <c r="N131">
        <v>0.8</v>
      </c>
      <c r="O131">
        <v>231</v>
      </c>
      <c r="P131" s="4">
        <v>8</v>
      </c>
      <c r="Q131">
        <v>163</v>
      </c>
      <c r="R131" s="3">
        <f>Table13[[#This Row],[Average Speed]]/(Table13[[#This Row],[AHR]]/203)</f>
        <v>13.356124014551352</v>
      </c>
      <c r="S131" s="3">
        <f>Table13[[#This Row],[Average Power]]/(Table13[[#This Row],[AHR]]/203)</f>
        <v>213.47741935483873</v>
      </c>
    </row>
    <row r="132" spans="1:19" x14ac:dyDescent="0.3">
      <c r="A132" s="2">
        <v>45077</v>
      </c>
      <c r="B132">
        <f>WEEKNUM(Table13[[#This Row],[Date]],1)</f>
        <v>22</v>
      </c>
      <c r="C132" t="s">
        <v>14</v>
      </c>
      <c r="D132" t="s">
        <v>28</v>
      </c>
      <c r="E132" t="s">
        <v>30</v>
      </c>
      <c r="F132" s="3">
        <v>7.2</v>
      </c>
      <c r="G132" s="1">
        <v>2.7662037037037041E-2</v>
      </c>
      <c r="H132">
        <v>71</v>
      </c>
      <c r="I132" s="1">
        <f>Table13[[#This Row],[Time]]/Table13[[#This Row],[Distance]]</f>
        <v>3.8419495884773665E-3</v>
      </c>
      <c r="J132" s="3">
        <f>Table13[[#This Row],[Distance]]/(HOUR(Table13[[#This Row],[Time]])+MINUTE(Table13[[#This Row],[Time]])/60+SECOND(Table13[[#This Row],[Time]])/60^2)</f>
        <v>10.845188284518828</v>
      </c>
      <c r="K132">
        <v>15</v>
      </c>
      <c r="L132">
        <v>164</v>
      </c>
      <c r="M132">
        <v>181</v>
      </c>
      <c r="N132">
        <v>0.9</v>
      </c>
      <c r="O132">
        <v>211</v>
      </c>
      <c r="P132" s="4">
        <v>8</v>
      </c>
      <c r="Q132">
        <v>171</v>
      </c>
      <c r="R132" s="3">
        <f>Table13[[#This Row],[Average Speed]]/(Table13[[#This Row],[AHR]]/203)</f>
        <v>13.424226961934892</v>
      </c>
      <c r="S132" s="3">
        <f>Table13[[#This Row],[Average Power]]/(Table13[[#This Row],[AHR]]/203)</f>
        <v>211.66463414634146</v>
      </c>
    </row>
    <row r="133" spans="1:19" x14ac:dyDescent="0.3">
      <c r="A133" s="2">
        <v>45075</v>
      </c>
      <c r="B133">
        <f>WEEKNUM(Table13[[#This Row],[Date]],1)</f>
        <v>22</v>
      </c>
      <c r="C133" t="s">
        <v>14</v>
      </c>
      <c r="D133" t="s">
        <v>28</v>
      </c>
      <c r="E133" t="s">
        <v>30</v>
      </c>
      <c r="F133">
        <v>5.0199999999999996</v>
      </c>
      <c r="G133" s="1">
        <v>2.1562499999999998E-2</v>
      </c>
      <c r="H133">
        <v>63</v>
      </c>
      <c r="I133" s="1">
        <f>Table13[[#This Row],[Time]]/Table13[[#This Row],[Distance]]</f>
        <v>4.2953187250996012E-3</v>
      </c>
      <c r="J133" s="3">
        <f>Table13[[#This Row],[Distance]]/(HOUR(Table13[[#This Row],[Time]])+MINUTE(Table13[[#This Row],[Time]])/60+SECOND(Table13[[#This Row],[Time]])/60^2)</f>
        <v>9.7004830917874383</v>
      </c>
      <c r="K133">
        <v>6</v>
      </c>
      <c r="L133">
        <v>153</v>
      </c>
      <c r="M133">
        <v>171</v>
      </c>
      <c r="N133">
        <v>0.9</v>
      </c>
      <c r="O133">
        <v>238</v>
      </c>
      <c r="P133">
        <v>8.6999999999999993</v>
      </c>
      <c r="Q133">
        <v>157</v>
      </c>
      <c r="R133" s="3">
        <f>Table13[[#This Row],[Average Speed]]/(Table13[[#This Row],[AHR]]/203)</f>
        <v>12.870575605443465</v>
      </c>
      <c r="S133" s="3">
        <f>Table13[[#This Row],[Average Power]]/(Table13[[#This Row],[AHR]]/203)</f>
        <v>208.30718954248366</v>
      </c>
    </row>
    <row r="134" spans="1:19" x14ac:dyDescent="0.3">
      <c r="A134" s="2">
        <v>45074</v>
      </c>
      <c r="B134">
        <f>WEEKNUM(Table13[[#This Row],[Date]],1)</f>
        <v>22</v>
      </c>
      <c r="C134" t="s">
        <v>14</v>
      </c>
      <c r="D134" t="s">
        <v>28</v>
      </c>
      <c r="E134" t="s">
        <v>21</v>
      </c>
      <c r="F134">
        <v>6.02</v>
      </c>
      <c r="G134" s="1">
        <v>2.4305555555555556E-2</v>
      </c>
      <c r="H134">
        <v>64</v>
      </c>
      <c r="I134" s="1">
        <f>Table13[[#This Row],[Time]]/Table13[[#This Row],[Distance]]</f>
        <v>4.0374677002583985E-3</v>
      </c>
      <c r="J134" s="3">
        <f>Table13[[#This Row],[Distance]]/(HOUR(Table13[[#This Row],[Time]])+MINUTE(Table13[[#This Row],[Time]])/60+SECOND(Table13[[#This Row],[Time]])/60^2)</f>
        <v>10.319999999999999</v>
      </c>
      <c r="K134">
        <v>6</v>
      </c>
      <c r="L134">
        <v>161</v>
      </c>
      <c r="M134">
        <v>173</v>
      </c>
      <c r="N134" s="4">
        <v>0.9</v>
      </c>
      <c r="O134">
        <v>233</v>
      </c>
      <c r="P134">
        <v>8.6</v>
      </c>
      <c r="Q134">
        <v>165</v>
      </c>
      <c r="R134" s="3">
        <f>Table13[[#This Row],[Average Speed]]/(Table13[[#This Row],[AHR]]/203)</f>
        <v>13.012173913043476</v>
      </c>
      <c r="S134" s="3">
        <f>Table13[[#This Row],[Average Power]]/(Table13[[#This Row],[AHR]]/203)</f>
        <v>208.04347826086956</v>
      </c>
    </row>
    <row r="135" spans="1:19" x14ac:dyDescent="0.3">
      <c r="A135" s="2">
        <v>45071</v>
      </c>
      <c r="B135">
        <f>WEEKNUM(Table13[[#This Row],[Date]],1)</f>
        <v>21</v>
      </c>
      <c r="C135" t="s">
        <v>14</v>
      </c>
      <c r="D135" t="s">
        <v>28</v>
      </c>
      <c r="E135" t="s">
        <v>30</v>
      </c>
      <c r="F135" s="3">
        <v>4.9000000000000004</v>
      </c>
      <c r="G135" s="1">
        <v>1.8796296296296297E-2</v>
      </c>
      <c r="H135">
        <v>71</v>
      </c>
      <c r="I135" s="1">
        <f>Table13[[#This Row],[Time]]/Table13[[#This Row],[Distance]]</f>
        <v>3.8359788359788359E-3</v>
      </c>
      <c r="J135" s="3">
        <f>Table13[[#This Row],[Distance]]/(HOUR(Table13[[#This Row],[Time]])+MINUTE(Table13[[#This Row],[Time]])/60+SECOND(Table13[[#This Row],[Time]])/60^2)</f>
        <v>10.862068965517242</v>
      </c>
      <c r="K135">
        <v>10</v>
      </c>
      <c r="L135">
        <v>162</v>
      </c>
      <c r="M135">
        <v>163</v>
      </c>
      <c r="N135" s="4">
        <v>1</v>
      </c>
      <c r="O135">
        <v>233</v>
      </c>
      <c r="P135">
        <v>8.4</v>
      </c>
      <c r="Q135">
        <v>175</v>
      </c>
      <c r="R135" s="3">
        <f>Table13[[#This Row],[Average Speed]]/(Table13[[#This Row],[AHR]]/203)</f>
        <v>13.611111111111111</v>
      </c>
      <c r="S135" s="3">
        <f>Table13[[#This Row],[Average Power]]/(Table13[[#This Row],[AHR]]/203)</f>
        <v>219.29012345679013</v>
      </c>
    </row>
    <row r="136" spans="1:19" x14ac:dyDescent="0.3">
      <c r="A136" s="2">
        <v>45070</v>
      </c>
      <c r="B136">
        <f>WEEKNUM(Table13[[#This Row],[Date]],1)</f>
        <v>21</v>
      </c>
      <c r="C136" t="s">
        <v>14</v>
      </c>
      <c r="D136" t="s">
        <v>28</v>
      </c>
      <c r="E136" t="s">
        <v>30</v>
      </c>
      <c r="F136">
        <v>4.51</v>
      </c>
      <c r="G136" s="1">
        <v>1.7905092592592594E-2</v>
      </c>
      <c r="H136">
        <v>67</v>
      </c>
      <c r="I136" s="1">
        <f>Table13[[#This Row],[Time]]/Table13[[#This Row],[Distance]]</f>
        <v>3.9700870493553425E-3</v>
      </c>
      <c r="J136" s="3">
        <f>Table13[[#This Row],[Distance]]/(HOUR(Table13[[#This Row],[Time]])+MINUTE(Table13[[#This Row],[Time]])/60+SECOND(Table13[[#This Row],[Time]])/60^2)</f>
        <v>10.495151906916613</v>
      </c>
      <c r="K136">
        <v>6</v>
      </c>
      <c r="L136">
        <v>168</v>
      </c>
      <c r="M136">
        <v>173</v>
      </c>
      <c r="N136">
        <v>0.9</v>
      </c>
      <c r="O136">
        <v>234</v>
      </c>
      <c r="P136">
        <v>8.5</v>
      </c>
      <c r="Q136">
        <v>168</v>
      </c>
      <c r="R136" s="3">
        <f>Table13[[#This Row],[Average Speed]]/(Table13[[#This Row],[AHR]]/203)</f>
        <v>12.68164188752424</v>
      </c>
      <c r="S136" s="3">
        <f>Table13[[#This Row],[Average Power]]/(Table13[[#This Row],[AHR]]/203)</f>
        <v>203</v>
      </c>
    </row>
    <row r="137" spans="1:19" x14ac:dyDescent="0.3">
      <c r="A137" s="2">
        <v>45069</v>
      </c>
      <c r="B137">
        <f>WEEKNUM(Table13[[#This Row],[Date]],1)</f>
        <v>21</v>
      </c>
      <c r="C137" t="s">
        <v>14</v>
      </c>
      <c r="D137" t="s">
        <v>28</v>
      </c>
      <c r="E137" t="s">
        <v>30</v>
      </c>
      <c r="F137" s="3">
        <v>4.5</v>
      </c>
      <c r="G137" s="1">
        <v>1.8275462962962962E-2</v>
      </c>
      <c r="H137">
        <v>62</v>
      </c>
      <c r="I137" s="1">
        <f>Table13[[#This Row],[Time]]/Table13[[#This Row],[Distance]]</f>
        <v>4.0612139917695468E-3</v>
      </c>
      <c r="J137" s="3">
        <f>Table13[[#This Row],[Distance]]/(HOUR(Table13[[#This Row],[Time]])+MINUTE(Table13[[#This Row],[Time]])/60+SECOND(Table13[[#This Row],[Time]])/60^2)</f>
        <v>10.259658011399619</v>
      </c>
      <c r="K137">
        <v>6</v>
      </c>
      <c r="L137">
        <v>158</v>
      </c>
      <c r="M137">
        <v>173</v>
      </c>
      <c r="N137">
        <v>0.9</v>
      </c>
      <c r="O137">
        <v>237</v>
      </c>
      <c r="P137">
        <v>8.6</v>
      </c>
      <c r="Q137">
        <v>162</v>
      </c>
      <c r="R137" s="3">
        <f>Table13[[#This Row],[Average Speed]]/(Table13[[#This Row],[AHR]]/203)</f>
        <v>13.181712508317231</v>
      </c>
      <c r="S137" s="3">
        <f>Table13[[#This Row],[Average Power]]/(Table13[[#This Row],[AHR]]/203)</f>
        <v>208.13924050632909</v>
      </c>
    </row>
    <row r="138" spans="1:19" x14ac:dyDescent="0.3">
      <c r="A138" s="2">
        <v>45067</v>
      </c>
      <c r="B138">
        <f>WEEKNUM(Table13[[#This Row],[Date]],1)</f>
        <v>21</v>
      </c>
      <c r="C138" t="s">
        <v>14</v>
      </c>
      <c r="D138" t="s">
        <v>28</v>
      </c>
      <c r="E138" t="s">
        <v>30</v>
      </c>
      <c r="F138" s="3">
        <v>4.5</v>
      </c>
      <c r="G138" s="1">
        <v>1.7754629629629631E-2</v>
      </c>
      <c r="H138">
        <v>60</v>
      </c>
      <c r="I138" s="1">
        <f>Table13[[#This Row],[Time]]/Table13[[#This Row],[Distance]]</f>
        <v>3.9454732510288068E-3</v>
      </c>
      <c r="J138" s="3">
        <f>Table13[[#This Row],[Distance]]/(HOUR(Table13[[#This Row],[Time]])+MINUTE(Table13[[#This Row],[Time]])/60+SECOND(Table13[[#This Row],[Time]])/60^2)</f>
        <v>10.560625814863103</v>
      </c>
      <c r="K138">
        <v>6</v>
      </c>
      <c r="L138">
        <v>160</v>
      </c>
      <c r="M138">
        <v>173</v>
      </c>
      <c r="N138">
        <v>0.8</v>
      </c>
      <c r="O138">
        <v>239</v>
      </c>
      <c r="P138">
        <v>8.5</v>
      </c>
      <c r="Q138">
        <v>167</v>
      </c>
      <c r="R138" s="3">
        <f>Table13[[#This Row],[Average Speed]]/(Table13[[#This Row],[AHR]]/203)</f>
        <v>13.398794002607561</v>
      </c>
      <c r="S138" s="3">
        <f>Table13[[#This Row],[Average Power]]/(Table13[[#This Row],[AHR]]/203)</f>
        <v>211.88124999999999</v>
      </c>
    </row>
    <row r="139" spans="1:19" x14ac:dyDescent="0.3">
      <c r="A139" s="2">
        <v>45048</v>
      </c>
      <c r="B139">
        <f>WEEKNUM(Table13[[#This Row],[Date]],1)</f>
        <v>18</v>
      </c>
      <c r="C139" t="s">
        <v>14</v>
      </c>
      <c r="D139" t="s">
        <v>28</v>
      </c>
      <c r="E139" t="s">
        <v>29</v>
      </c>
      <c r="F139">
        <v>5.84</v>
      </c>
      <c r="G139" s="1">
        <v>2.9166666666666664E-2</v>
      </c>
      <c r="H139">
        <v>65</v>
      </c>
      <c r="I139" s="1">
        <f>Table13[[#This Row],[Time]]/Table13[[#This Row],[Distance]]</f>
        <v>4.9942922374429221E-3</v>
      </c>
      <c r="J139" s="3">
        <f>Table13[[#This Row],[Distance]]/(HOUR(Table13[[#This Row],[Time]])+MINUTE(Table13[[#This Row],[Time]])/60+SECOND(Table13[[#This Row],[Time]])/60^2)</f>
        <v>8.3428571428571434</v>
      </c>
      <c r="K139">
        <v>29</v>
      </c>
      <c r="L139">
        <v>148</v>
      </c>
      <c r="M139">
        <v>175</v>
      </c>
      <c r="N139">
        <v>0.9</v>
      </c>
      <c r="O139">
        <v>247</v>
      </c>
      <c r="P139">
        <v>8.3000000000000007</v>
      </c>
      <c r="Q139">
        <v>134</v>
      </c>
      <c r="R139" s="3">
        <f>Table13[[#This Row],[Average Speed]]/(Table13[[#This Row],[AHR]]/203)</f>
        <v>11.443243243243243</v>
      </c>
      <c r="S139" s="3">
        <f>Table13[[#This Row],[Average Power]]/(Table13[[#This Row],[AHR]]/203)</f>
        <v>183.79729729729729</v>
      </c>
    </row>
    <row r="140" spans="1:19" x14ac:dyDescent="0.3">
      <c r="A140" s="2">
        <v>45047</v>
      </c>
      <c r="B140">
        <f>WEEKNUM(Table13[[#This Row],[Date]],1)</f>
        <v>18</v>
      </c>
      <c r="C140" t="s">
        <v>14</v>
      </c>
      <c r="D140" t="s">
        <v>28</v>
      </c>
      <c r="E140" t="s">
        <v>29</v>
      </c>
      <c r="F140">
        <v>4.3499999999999996</v>
      </c>
      <c r="G140" s="1">
        <v>2.2187499999999999E-2</v>
      </c>
      <c r="H140">
        <v>54</v>
      </c>
      <c r="I140" s="1">
        <f>Table13[[#This Row],[Time]]/Table13[[#This Row],[Distance]]</f>
        <v>5.1005747126436785E-3</v>
      </c>
      <c r="J140" s="3">
        <f>Table13[[#This Row],[Distance]]/(HOUR(Table13[[#This Row],[Time]])+MINUTE(Table13[[#This Row],[Time]])/60+SECOND(Table13[[#This Row],[Time]])/60^2)</f>
        <v>8.1690140845070403</v>
      </c>
      <c r="K140">
        <v>31</v>
      </c>
      <c r="L140">
        <v>140</v>
      </c>
      <c r="M140">
        <v>170</v>
      </c>
      <c r="N140">
        <v>0.9</v>
      </c>
      <c r="O140">
        <v>252</v>
      </c>
      <c r="P140">
        <v>8.1</v>
      </c>
      <c r="Q140">
        <v>135</v>
      </c>
      <c r="R140" s="3">
        <f>Table13[[#This Row],[Average Speed]]/(Table13[[#This Row],[AHR]]/203)</f>
        <v>11.845070422535208</v>
      </c>
      <c r="S140" s="3">
        <f>Table13[[#This Row],[Average Power]]/(Table13[[#This Row],[AHR]]/203)</f>
        <v>195.75</v>
      </c>
    </row>
    <row r="141" spans="1:19" x14ac:dyDescent="0.3">
      <c r="A141" s="2">
        <v>45046</v>
      </c>
      <c r="B141">
        <f>WEEKNUM(Table13[[#This Row],[Date]],1)</f>
        <v>18</v>
      </c>
      <c r="C141" t="s">
        <v>14</v>
      </c>
      <c r="D141" t="s">
        <v>28</v>
      </c>
      <c r="E141" t="s">
        <v>29</v>
      </c>
      <c r="F141">
        <v>6.79</v>
      </c>
      <c r="G141" s="1">
        <v>3.5011574074074077E-2</v>
      </c>
      <c r="H141">
        <v>48</v>
      </c>
      <c r="I141" s="1">
        <f>Table13[[#This Row],[Time]]/Table13[[#This Row],[Distance]]</f>
        <v>5.1563437517045769E-3</v>
      </c>
      <c r="J141" s="3">
        <f>Table13[[#This Row],[Distance]]/(HOUR(Table13[[#This Row],[Time]])+MINUTE(Table13[[#This Row],[Time]])/60+SECOND(Table13[[#This Row],[Time]])/60^2)</f>
        <v>8.0806611570247942</v>
      </c>
      <c r="K141">
        <v>82</v>
      </c>
      <c r="L141">
        <v>148</v>
      </c>
      <c r="M141">
        <v>166</v>
      </c>
      <c r="N141">
        <v>0.8</v>
      </c>
      <c r="O141">
        <v>263</v>
      </c>
      <c r="P141">
        <v>8.6</v>
      </c>
      <c r="Q141">
        <v>136</v>
      </c>
      <c r="R141" s="3">
        <f>Table13[[#This Row],[Average Speed]]/(Table13[[#This Row],[AHR]]/203)</f>
        <v>11.083609559973198</v>
      </c>
      <c r="S141" s="3">
        <f>Table13[[#This Row],[Average Power]]/(Table13[[#This Row],[AHR]]/203)</f>
        <v>186.54054054054055</v>
      </c>
    </row>
    <row r="142" spans="1:19" x14ac:dyDescent="0.3">
      <c r="A142" s="2">
        <v>45032</v>
      </c>
      <c r="B142">
        <f>WEEKNUM(Table13[[#This Row],[Date]],1)</f>
        <v>16</v>
      </c>
      <c r="C142" t="s">
        <v>18</v>
      </c>
      <c r="D142" t="s">
        <v>25</v>
      </c>
      <c r="E142" t="s">
        <v>20</v>
      </c>
      <c r="F142">
        <v>42.46</v>
      </c>
      <c r="G142" s="1">
        <v>0.14474537037037036</v>
      </c>
      <c r="H142">
        <v>141</v>
      </c>
      <c r="I142" s="1">
        <f>Table13[[#This Row],[Time]]/Table13[[#This Row],[Distance]]</f>
        <v>3.4089818740077804E-3</v>
      </c>
      <c r="J142" s="3">
        <f>Table13[[#This Row],[Distance]]/(HOUR(Table13[[#This Row],[Time]])+MINUTE(Table13[[#This Row],[Time]])/60+SECOND(Table13[[#This Row],[Time]])/60^2)</f>
        <v>12.222613145690069</v>
      </c>
      <c r="K142">
        <v>58</v>
      </c>
      <c r="L142">
        <v>179</v>
      </c>
      <c r="M142">
        <v>171</v>
      </c>
      <c r="N142" s="4">
        <v>1</v>
      </c>
      <c r="O142">
        <v>243</v>
      </c>
      <c r="P142">
        <v>8.6999999999999993</v>
      </c>
      <c r="Q142">
        <v>194</v>
      </c>
      <c r="R142" s="3">
        <f>Table13[[#This Row],[Average Speed]]/(Table13[[#This Row],[AHR]]/203)</f>
        <v>13.861399265782591</v>
      </c>
      <c r="S142" s="3">
        <f>Table13[[#This Row],[Average Power]]/(Table13[[#This Row],[AHR]]/203)</f>
        <v>220.01117318435755</v>
      </c>
    </row>
    <row r="143" spans="1:19" x14ac:dyDescent="0.3">
      <c r="A143" s="2">
        <v>45028</v>
      </c>
      <c r="B143">
        <f>WEEKNUM(Table13[[#This Row],[Date]],1)</f>
        <v>15</v>
      </c>
      <c r="C143" t="s">
        <v>16</v>
      </c>
      <c r="D143" t="s">
        <v>25</v>
      </c>
      <c r="E143" t="s">
        <v>20</v>
      </c>
      <c r="F143">
        <v>13.42</v>
      </c>
      <c r="G143" s="1">
        <v>5.0486111111111114E-2</v>
      </c>
      <c r="H143">
        <v>75</v>
      </c>
      <c r="I143" s="1">
        <f>Table13[[#This Row],[Time]]/Table13[[#This Row],[Distance]]</f>
        <v>3.7620052988905448E-3</v>
      </c>
      <c r="J143" s="3">
        <f>Table13[[#This Row],[Distance]]/(HOUR(Table13[[#This Row],[Time]])+MINUTE(Table13[[#This Row],[Time]])/60+SECOND(Table13[[#This Row],[Time]])/60^2)</f>
        <v>11.075653370013756</v>
      </c>
      <c r="K143">
        <v>54</v>
      </c>
      <c r="L143">
        <v>170</v>
      </c>
      <c r="M143">
        <v>166</v>
      </c>
      <c r="N143" s="4">
        <v>0.9</v>
      </c>
      <c r="O143">
        <v>250</v>
      </c>
      <c r="P143">
        <v>8.9</v>
      </c>
      <c r="Q143">
        <v>177</v>
      </c>
      <c r="R143" s="3">
        <f>Table13[[#This Row],[Average Speed]]/(Table13[[#This Row],[AHR]]/203)</f>
        <v>13.225633141839955</v>
      </c>
      <c r="S143" s="3">
        <f>Table13[[#This Row],[Average Power]]/(Table13[[#This Row],[AHR]]/203)</f>
        <v>211.35882352941178</v>
      </c>
    </row>
    <row r="144" spans="1:19" x14ac:dyDescent="0.3">
      <c r="A144" s="2">
        <v>45024</v>
      </c>
      <c r="B144">
        <f>WEEKNUM(Table13[[#This Row],[Date]],1)</f>
        <v>14</v>
      </c>
      <c r="C144" t="s">
        <v>14</v>
      </c>
      <c r="D144" t="s">
        <v>25</v>
      </c>
      <c r="E144" t="s">
        <v>21</v>
      </c>
      <c r="F144" s="3">
        <v>4.0999999999999996</v>
      </c>
      <c r="G144" s="1">
        <v>1.4618055555555556E-2</v>
      </c>
      <c r="H144">
        <v>65</v>
      </c>
      <c r="I144" s="1">
        <f>Table13[[#This Row],[Time]]/Table13[[#This Row],[Distance]]</f>
        <v>3.5653794037940382E-3</v>
      </c>
      <c r="J144" s="3">
        <f>Table13[[#This Row],[Distance]]/(HOUR(Table13[[#This Row],[Time]])+MINUTE(Table13[[#This Row],[Time]])/60+SECOND(Table13[[#This Row],[Time]])/60^2)</f>
        <v>11.68646080760095</v>
      </c>
      <c r="K144">
        <v>26</v>
      </c>
      <c r="L144">
        <v>160</v>
      </c>
      <c r="M144">
        <v>170</v>
      </c>
      <c r="N144" s="4">
        <v>1</v>
      </c>
      <c r="O144">
        <v>229</v>
      </c>
      <c r="P144">
        <v>8.4</v>
      </c>
      <c r="Q144">
        <v>184</v>
      </c>
      <c r="R144" s="3">
        <f>Table13[[#This Row],[Average Speed]]/(Table13[[#This Row],[AHR]]/203)</f>
        <v>14.827197149643705</v>
      </c>
      <c r="S144" s="3">
        <f>Table13[[#This Row],[Average Power]]/(Table13[[#This Row],[AHR]]/203)</f>
        <v>233.45</v>
      </c>
    </row>
    <row r="145" spans="1:19" x14ac:dyDescent="0.3">
      <c r="A145" s="2">
        <v>45011</v>
      </c>
      <c r="B145">
        <f>WEEKNUM(Table13[[#This Row],[Date]],1)</f>
        <v>13</v>
      </c>
      <c r="C145" t="s">
        <v>14</v>
      </c>
      <c r="D145" t="s">
        <v>25</v>
      </c>
      <c r="E145" t="s">
        <v>21</v>
      </c>
      <c r="F145" s="3">
        <v>7.49</v>
      </c>
      <c r="G145" s="1">
        <v>2.7303240740740743E-2</v>
      </c>
      <c r="H145">
        <v>78</v>
      </c>
      <c r="I145" s="1">
        <f>Table13[[#This Row],[Time]]/Table13[[#This Row],[Distance]]</f>
        <v>3.645292488750433E-3</v>
      </c>
      <c r="J145" s="3">
        <f>Table13[[#This Row],[Distance]]/(HOUR(Table13[[#This Row],[Time]])+MINUTE(Table13[[#This Row],[Time]])/60+SECOND(Table13[[#This Row],[Time]])/60^2)</f>
        <v>11.43026706231454</v>
      </c>
      <c r="K145">
        <v>11</v>
      </c>
      <c r="L145">
        <v>166</v>
      </c>
      <c r="M145">
        <v>178</v>
      </c>
      <c r="N145" s="4">
        <v>1</v>
      </c>
      <c r="O145">
        <v>220</v>
      </c>
      <c r="P145" s="4">
        <v>8</v>
      </c>
      <c r="Q145">
        <v>181</v>
      </c>
      <c r="R145" s="3">
        <f>Table13[[#This Row],[Average Speed]]/(Table13[[#This Row],[AHR]]/203)</f>
        <v>13.977977190661756</v>
      </c>
      <c r="S145" s="3">
        <f>Table13[[#This Row],[Average Power]]/(Table13[[#This Row],[AHR]]/203)</f>
        <v>221.34337349397592</v>
      </c>
    </row>
    <row r="146" spans="1:19" x14ac:dyDescent="0.3">
      <c r="A146" s="2">
        <v>45010</v>
      </c>
      <c r="B146">
        <f>WEEKNUM(Table13[[#This Row],[Date]],1)</f>
        <v>12</v>
      </c>
      <c r="C146" t="s">
        <v>14</v>
      </c>
      <c r="D146" t="s">
        <v>25</v>
      </c>
      <c r="E146" t="s">
        <v>21</v>
      </c>
      <c r="F146" s="3">
        <v>5.01</v>
      </c>
      <c r="G146" s="1">
        <v>1.9039351851851852E-2</v>
      </c>
      <c r="H146">
        <v>68</v>
      </c>
      <c r="I146" s="1">
        <f>Table13[[#This Row],[Time]]/Table13[[#This Row],[Distance]]</f>
        <v>3.8002698307089528E-3</v>
      </c>
      <c r="J146" s="3">
        <f>Table13[[#This Row],[Distance]]/(HOUR(Table13[[#This Row],[Time]])+MINUTE(Table13[[#This Row],[Time]])/60+SECOND(Table13[[#This Row],[Time]])/60^2)</f>
        <v>10.964133738601824</v>
      </c>
      <c r="K146">
        <v>26</v>
      </c>
      <c r="L146">
        <v>155</v>
      </c>
      <c r="M146">
        <v>171</v>
      </c>
      <c r="N146" s="4">
        <v>1</v>
      </c>
      <c r="O146">
        <v>240</v>
      </c>
      <c r="P146" s="4">
        <v>8.5</v>
      </c>
      <c r="Q146">
        <v>175</v>
      </c>
      <c r="R146" s="3">
        <f>Table13[[#This Row],[Average Speed]]/(Table13[[#This Row],[AHR]]/203)</f>
        <v>14.359478380233357</v>
      </c>
      <c r="S146" s="3">
        <f>Table13[[#This Row],[Average Power]]/(Table13[[#This Row],[AHR]]/203)</f>
        <v>229.1935483870968</v>
      </c>
    </row>
    <row r="147" spans="1:19" x14ac:dyDescent="0.3">
      <c r="A147" s="2">
        <v>45008</v>
      </c>
      <c r="B147">
        <f>WEEKNUM(Table13[[#This Row],[Date]],1)</f>
        <v>12</v>
      </c>
      <c r="C147" t="s">
        <v>14</v>
      </c>
      <c r="D147" t="s">
        <v>25</v>
      </c>
      <c r="E147" t="s">
        <v>21</v>
      </c>
      <c r="F147" s="3">
        <v>4.32</v>
      </c>
      <c r="G147" s="1">
        <v>1.6770833333333332E-2</v>
      </c>
      <c r="H147">
        <v>65</v>
      </c>
      <c r="I147" s="1">
        <f>Table13[[#This Row],[Time]]/Table13[[#This Row],[Distance]]</f>
        <v>3.8821373456790118E-3</v>
      </c>
      <c r="J147" s="3">
        <f>Table13[[#This Row],[Distance]]/(HOUR(Table13[[#This Row],[Time]])+MINUTE(Table13[[#This Row],[Time]])/60+SECOND(Table13[[#This Row],[Time]])/60^2)</f>
        <v>10.732919254658386</v>
      </c>
      <c r="K147">
        <v>8</v>
      </c>
      <c r="L147">
        <v>155</v>
      </c>
      <c r="M147">
        <v>168</v>
      </c>
      <c r="N147" s="4">
        <v>0.9</v>
      </c>
      <c r="O147">
        <v>235</v>
      </c>
      <c r="P147" s="4">
        <v>8.6</v>
      </c>
      <c r="Q147">
        <v>171</v>
      </c>
      <c r="R147" s="3">
        <f>Table13[[#This Row],[Average Speed]]/(Table13[[#This Row],[AHR]]/203)</f>
        <v>14.056661991584855</v>
      </c>
      <c r="S147" s="3">
        <f>Table13[[#This Row],[Average Power]]/(Table13[[#This Row],[AHR]]/203)</f>
        <v>223.95483870967743</v>
      </c>
    </row>
    <row r="148" spans="1:19" x14ac:dyDescent="0.3">
      <c r="A148" s="2">
        <v>45006</v>
      </c>
      <c r="B148">
        <f>WEEKNUM(Table13[[#This Row],[Date]],1)</f>
        <v>12</v>
      </c>
      <c r="C148" t="s">
        <v>14</v>
      </c>
      <c r="D148" t="s">
        <v>25</v>
      </c>
      <c r="E148" t="s">
        <v>21</v>
      </c>
      <c r="F148" s="3">
        <v>4.24</v>
      </c>
      <c r="G148" s="1">
        <v>1.6932870370370369E-2</v>
      </c>
      <c r="H148">
        <v>58</v>
      </c>
      <c r="I148" s="1">
        <f>Table13[[#This Row],[Time]]/Table13[[#This Row],[Distance]]</f>
        <v>3.9936015024458413E-3</v>
      </c>
      <c r="J148" s="3">
        <f>Table13[[#This Row],[Distance]]/(HOUR(Table13[[#This Row],[Time]])+MINUTE(Table13[[#This Row],[Time]])/60+SECOND(Table13[[#This Row],[Time]])/60^2)</f>
        <v>10.433356117566644</v>
      </c>
      <c r="K148">
        <v>6</v>
      </c>
      <c r="L148">
        <v>144</v>
      </c>
      <c r="M148">
        <v>171</v>
      </c>
      <c r="N148" s="4">
        <v>0.9</v>
      </c>
      <c r="O148">
        <v>242</v>
      </c>
      <c r="P148" s="4">
        <v>8.6</v>
      </c>
      <c r="Q148">
        <v>170</v>
      </c>
      <c r="R148" s="3">
        <f>Table13[[#This Row],[Average Speed]]/(Table13[[#This Row],[AHR]]/203)</f>
        <v>14.708133971291867</v>
      </c>
      <c r="S148" s="3">
        <f>Table13[[#This Row],[Average Power]]/(Table13[[#This Row],[AHR]]/203)</f>
        <v>239.65277777777777</v>
      </c>
    </row>
    <row r="149" spans="1:19" x14ac:dyDescent="0.3">
      <c r="A149" s="2">
        <v>45004</v>
      </c>
      <c r="B149">
        <f>WEEKNUM(Table13[[#This Row],[Date]],1)</f>
        <v>12</v>
      </c>
      <c r="C149" t="s">
        <v>22</v>
      </c>
      <c r="D149" t="s">
        <v>25</v>
      </c>
      <c r="E149" t="s">
        <v>20</v>
      </c>
      <c r="F149" s="3">
        <v>7.02</v>
      </c>
      <c r="G149" s="1">
        <v>2.1250000000000002E-2</v>
      </c>
      <c r="H149">
        <v>121</v>
      </c>
      <c r="I149" s="1">
        <f>Table13[[#This Row],[Time]]/Table13[[#This Row],[Distance]]</f>
        <v>3.0270655270655273E-3</v>
      </c>
      <c r="J149" s="3">
        <f>Table13[[#This Row],[Distance]]/(HOUR(Table13[[#This Row],[Time]])+MINUTE(Table13[[#This Row],[Time]])/60+SECOND(Table13[[#This Row],[Time]])/60^2)</f>
        <v>13.76470588235294</v>
      </c>
      <c r="K149">
        <v>5</v>
      </c>
      <c r="L149">
        <v>181</v>
      </c>
      <c r="M149">
        <v>183</v>
      </c>
      <c r="N149" s="4">
        <v>1</v>
      </c>
      <c r="O149">
        <v>201</v>
      </c>
      <c r="P149" s="4">
        <v>7.6</v>
      </c>
      <c r="Q149">
        <v>220</v>
      </c>
      <c r="R149" s="3">
        <f>Table13[[#This Row],[Average Speed]]/(Table13[[#This Row],[AHR]]/203)</f>
        <v>15.437764055898601</v>
      </c>
      <c r="S149" s="3">
        <f>Table13[[#This Row],[Average Power]]/(Table13[[#This Row],[AHR]]/203)</f>
        <v>246.74033149171271</v>
      </c>
    </row>
    <row r="150" spans="1:19" x14ac:dyDescent="0.3">
      <c r="A150" s="2">
        <v>45002</v>
      </c>
      <c r="B150">
        <f>WEEKNUM(Table13[[#This Row],[Date]],1)</f>
        <v>11</v>
      </c>
      <c r="C150" t="s">
        <v>26</v>
      </c>
      <c r="D150" t="s">
        <v>25</v>
      </c>
      <c r="E150" t="s">
        <v>30</v>
      </c>
      <c r="F150" s="3">
        <v>4.1500000000000004</v>
      </c>
      <c r="G150" s="1">
        <v>1.4456018518518519E-2</v>
      </c>
      <c r="H150">
        <v>88</v>
      </c>
      <c r="I150" s="1">
        <f>Table13[[#This Row],[Time]]/Table13[[#This Row],[Distance]]</f>
        <v>3.4833779562695225E-3</v>
      </c>
      <c r="J150" s="3">
        <f>Table13[[#This Row],[Distance]]/(HOUR(Table13[[#This Row],[Time]])+MINUTE(Table13[[#This Row],[Time]])/60+SECOND(Table13[[#This Row],[Time]])/60^2)</f>
        <v>11.961569255404324</v>
      </c>
      <c r="K150">
        <v>10</v>
      </c>
      <c r="L150">
        <v>165</v>
      </c>
      <c r="M150">
        <v>175</v>
      </c>
      <c r="N150" s="4">
        <v>1</v>
      </c>
      <c r="O150">
        <v>228</v>
      </c>
      <c r="P150" s="4">
        <v>8.4</v>
      </c>
      <c r="Q150">
        <v>191</v>
      </c>
      <c r="R150" s="3">
        <f>Table13[[#This Row],[Average Speed]]/(Table13[[#This Row],[AHR]]/203)</f>
        <v>14.716354902103502</v>
      </c>
      <c r="S150" s="3">
        <f>Table13[[#This Row],[Average Power]]/(Table13[[#This Row],[AHR]]/203)</f>
        <v>234.9878787878788</v>
      </c>
    </row>
    <row r="151" spans="1:19" x14ac:dyDescent="0.3">
      <c r="A151" s="2">
        <v>44992</v>
      </c>
      <c r="B151">
        <f>WEEKNUM(Table13[[#This Row],[Date]],1)</f>
        <v>10</v>
      </c>
      <c r="C151" t="s">
        <v>14</v>
      </c>
      <c r="D151" t="s">
        <v>25</v>
      </c>
      <c r="E151" t="s">
        <v>29</v>
      </c>
      <c r="F151" s="3">
        <v>4.5199999999999996</v>
      </c>
      <c r="G151" s="1">
        <v>1.7430555555555557E-2</v>
      </c>
      <c r="H151">
        <v>76</v>
      </c>
      <c r="I151" s="1">
        <f>Table13[[#This Row],[Time]]/Table13[[#This Row],[Distance]]</f>
        <v>3.8563176007866281E-3</v>
      </c>
      <c r="J151" s="3">
        <f>Table13[[#This Row],[Distance]]/(HOUR(Table13[[#This Row],[Time]])+MINUTE(Table13[[#This Row],[Time]])/60+SECOND(Table13[[#This Row],[Time]])/60^2)</f>
        <v>10.804780876494023</v>
      </c>
      <c r="K151">
        <v>7</v>
      </c>
      <c r="L151">
        <v>165</v>
      </c>
      <c r="M151">
        <v>171</v>
      </c>
      <c r="N151" s="4">
        <v>0.9</v>
      </c>
      <c r="O151">
        <v>243</v>
      </c>
      <c r="P151" s="4">
        <v>8.6999999999999993</v>
      </c>
      <c r="Q151">
        <v>175</v>
      </c>
      <c r="R151" s="3">
        <f>Table13[[#This Row],[Average Speed]]/(Table13[[#This Row],[AHR]]/203)</f>
        <v>13.293154654110829</v>
      </c>
      <c r="S151" s="3">
        <f>Table13[[#This Row],[Average Power]]/(Table13[[#This Row],[AHR]]/203)</f>
        <v>215.30303030303031</v>
      </c>
    </row>
    <row r="152" spans="1:19" x14ac:dyDescent="0.3">
      <c r="A152" s="2">
        <v>44990</v>
      </c>
      <c r="B152">
        <f>WEEKNUM(Table13[[#This Row],[Date]],1)</f>
        <v>10</v>
      </c>
      <c r="C152" t="s">
        <v>26</v>
      </c>
      <c r="D152" t="s">
        <v>25</v>
      </c>
      <c r="E152" t="s">
        <v>29</v>
      </c>
      <c r="F152" s="3">
        <v>13.14</v>
      </c>
      <c r="G152" s="1">
        <v>4.5578703703703705E-2</v>
      </c>
      <c r="H152">
        <v>87</v>
      </c>
      <c r="I152" s="1">
        <f>Table13[[#This Row],[Time]]/Table13[[#This Row],[Distance]]</f>
        <v>3.468698912001804E-3</v>
      </c>
      <c r="J152" s="3">
        <f>Table13[[#This Row],[Distance]]/(HOUR(Table13[[#This Row],[Time]])+MINUTE(Table13[[#This Row],[Time]])/60+SECOND(Table13[[#This Row],[Time]])/60^2)</f>
        <v>12.012188928390046</v>
      </c>
      <c r="K152">
        <v>46</v>
      </c>
      <c r="L152">
        <v>176</v>
      </c>
      <c r="M152">
        <v>170</v>
      </c>
      <c r="N152" s="4">
        <v>1</v>
      </c>
      <c r="O152">
        <v>227</v>
      </c>
      <c r="P152" s="4">
        <v>8.6999999999999993</v>
      </c>
      <c r="Q152">
        <v>193</v>
      </c>
      <c r="R152" s="3">
        <f>Table13[[#This Row],[Average Speed]]/(Table13[[#This Row],[AHR]]/203)</f>
        <v>13.854967911722609</v>
      </c>
      <c r="S152" s="3">
        <f>Table13[[#This Row],[Average Power]]/(Table13[[#This Row],[AHR]]/203)</f>
        <v>222.60795454545453</v>
      </c>
    </row>
    <row r="153" spans="1:19" x14ac:dyDescent="0.3">
      <c r="A153" s="2">
        <v>44985</v>
      </c>
      <c r="B153">
        <f>WEEKNUM(Table13[[#This Row],[Date]],1)</f>
        <v>9</v>
      </c>
      <c r="C153" t="s">
        <v>26</v>
      </c>
      <c r="D153" t="s">
        <v>25</v>
      </c>
      <c r="E153" t="s">
        <v>30</v>
      </c>
      <c r="F153" s="3">
        <v>4.3</v>
      </c>
      <c r="G153" s="1">
        <v>1.4560185185185183E-2</v>
      </c>
      <c r="H153">
        <v>80</v>
      </c>
      <c r="I153" s="1">
        <f>Table13[[#This Row],[Time]]/Table13[[#This Row],[Distance]]</f>
        <v>3.3860895779500425E-3</v>
      </c>
      <c r="J153" s="3">
        <f>Table13[[#This Row],[Distance]]/(HOUR(Table13[[#This Row],[Time]])+MINUTE(Table13[[#This Row],[Time]])/60+SECOND(Table13[[#This Row],[Time]])/60^2)</f>
        <v>12.305246422893481</v>
      </c>
      <c r="K153">
        <v>6</v>
      </c>
      <c r="L153">
        <v>169</v>
      </c>
      <c r="M153">
        <v>174</v>
      </c>
      <c r="N153" s="4">
        <v>1</v>
      </c>
      <c r="O153">
        <v>225</v>
      </c>
      <c r="P153" s="4">
        <v>8.3000000000000007</v>
      </c>
      <c r="Q153">
        <v>198</v>
      </c>
      <c r="R153" s="3">
        <f>Table13[[#This Row],[Average Speed]]/(Table13[[#This Row],[AHR]]/203)</f>
        <v>14.780858129274417</v>
      </c>
      <c r="S153" s="3">
        <f>Table13[[#This Row],[Average Power]]/(Table13[[#This Row],[AHR]]/203)</f>
        <v>237.83431952662721</v>
      </c>
    </row>
    <row r="154" spans="1:19" x14ac:dyDescent="0.3">
      <c r="A154" s="2">
        <v>44982</v>
      </c>
      <c r="B154">
        <f>WEEKNUM(Table13[[#This Row],[Date]],1)</f>
        <v>8</v>
      </c>
      <c r="C154" t="s">
        <v>26</v>
      </c>
      <c r="D154" t="s">
        <v>25</v>
      </c>
      <c r="E154" t="s">
        <v>29</v>
      </c>
      <c r="F154" s="3">
        <v>14.01</v>
      </c>
      <c r="G154" s="1">
        <v>5.0879629629629629E-2</v>
      </c>
      <c r="H154">
        <v>80</v>
      </c>
      <c r="I154" s="1">
        <f>Table13[[#This Row],[Time]]/Table13[[#This Row],[Distance]]</f>
        <v>3.6316652126787744E-3</v>
      </c>
      <c r="J154" s="3">
        <f>Table13[[#This Row],[Distance]]/(HOUR(Table13[[#This Row],[Time]])+MINUTE(Table13[[#This Row],[Time]])/60+SECOND(Table13[[#This Row],[Time]])/60^2)</f>
        <v>11.473157415832574</v>
      </c>
      <c r="K154">
        <v>49</v>
      </c>
      <c r="L154">
        <v>172</v>
      </c>
      <c r="M154">
        <v>168</v>
      </c>
      <c r="N154" s="4">
        <v>1</v>
      </c>
      <c r="O154">
        <v>241</v>
      </c>
      <c r="P154" s="4">
        <v>8.6999999999999993</v>
      </c>
      <c r="Q154">
        <v>186</v>
      </c>
      <c r="R154" s="3">
        <f>Table13[[#This Row],[Average Speed]]/(Table13[[#This Row],[AHR]]/203)</f>
        <v>13.540993926825655</v>
      </c>
      <c r="S154" s="3">
        <f>Table13[[#This Row],[Average Power]]/(Table13[[#This Row],[AHR]]/203)</f>
        <v>219.52325581395351</v>
      </c>
    </row>
    <row r="155" spans="1:19" x14ac:dyDescent="0.3">
      <c r="A155" s="2">
        <v>44979</v>
      </c>
      <c r="B155">
        <f>WEEKNUM(Table13[[#This Row],[Date]],1)</f>
        <v>8</v>
      </c>
      <c r="C155" t="s">
        <v>16</v>
      </c>
      <c r="D155" t="s">
        <v>25</v>
      </c>
      <c r="E155" t="s">
        <v>29</v>
      </c>
      <c r="F155" s="3">
        <v>13.29</v>
      </c>
      <c r="G155" s="1">
        <v>4.9918981481481474E-2</v>
      </c>
      <c r="H155">
        <v>72</v>
      </c>
      <c r="I155" s="1">
        <f>Table13[[#This Row],[Time]]/Table13[[#This Row],[Distance]]</f>
        <v>3.7561310369813002E-3</v>
      </c>
      <c r="J155" s="3">
        <f>Table13[[#This Row],[Distance]]/(HOUR(Table13[[#This Row],[Time]])+MINUTE(Table13[[#This Row],[Time]])/60+SECOND(Table13[[#This Row],[Time]])/60^2)</f>
        <v>11.092974727567817</v>
      </c>
      <c r="K155">
        <v>51</v>
      </c>
      <c r="L155">
        <v>173</v>
      </c>
      <c r="M155">
        <v>166</v>
      </c>
      <c r="N155" s="4">
        <v>1</v>
      </c>
      <c r="O155">
        <v>244</v>
      </c>
      <c r="P155" s="4">
        <v>8.8000000000000007</v>
      </c>
      <c r="Q155">
        <v>180</v>
      </c>
      <c r="R155" s="3">
        <f>Table13[[#This Row],[Average Speed]]/(Table13[[#This Row],[AHR]]/203)</f>
        <v>13.016611963562237</v>
      </c>
      <c r="S155" s="3">
        <f>Table13[[#This Row],[Average Power]]/(Table13[[#This Row],[AHR]]/203)</f>
        <v>211.21387283236996</v>
      </c>
    </row>
    <row r="156" spans="1:19" x14ac:dyDescent="0.3">
      <c r="A156" s="2">
        <v>44972</v>
      </c>
      <c r="B156">
        <f>WEEKNUM(Table13[[#This Row],[Date]],1)</f>
        <v>7</v>
      </c>
      <c r="C156" t="s">
        <v>14</v>
      </c>
      <c r="D156" t="s">
        <v>25</v>
      </c>
      <c r="E156" t="s">
        <v>30</v>
      </c>
      <c r="F156" s="3">
        <v>6.3</v>
      </c>
      <c r="G156" s="1">
        <v>2.6249999999999999E-2</v>
      </c>
      <c r="H156">
        <v>68</v>
      </c>
      <c r="I156" s="1">
        <f>Table13[[#This Row],[Time]]/Table13[[#This Row],[Distance]]</f>
        <v>4.1666666666666666E-3</v>
      </c>
      <c r="J156" s="3">
        <f>Table13[[#This Row],[Distance]]/(HOUR(Table13[[#This Row],[Time]])+MINUTE(Table13[[#This Row],[Time]])/60+SECOND(Table13[[#This Row],[Time]])/60^2)</f>
        <v>10</v>
      </c>
      <c r="K156">
        <v>13</v>
      </c>
      <c r="L156">
        <v>154</v>
      </c>
      <c r="M156">
        <v>168</v>
      </c>
      <c r="N156" s="4">
        <v>0.9</v>
      </c>
      <c r="O156">
        <v>255</v>
      </c>
      <c r="P156" s="4">
        <v>8.8000000000000007</v>
      </c>
      <c r="Q156">
        <v>160</v>
      </c>
      <c r="R156" s="3">
        <f>Table13[[#This Row],[Average Speed]]/(Table13[[#This Row],[AHR]]/203)</f>
        <v>13.181818181818182</v>
      </c>
      <c r="S156" s="3">
        <f>Table13[[#This Row],[Average Power]]/(Table13[[#This Row],[AHR]]/203)</f>
        <v>210.90909090909091</v>
      </c>
    </row>
    <row r="157" spans="1:19" x14ac:dyDescent="0.3">
      <c r="A157" s="2">
        <v>44970</v>
      </c>
      <c r="B157">
        <f>WEEKNUM(Table13[[#This Row],[Date]],1)</f>
        <v>7</v>
      </c>
      <c r="C157" t="s">
        <v>15</v>
      </c>
      <c r="D157" t="s">
        <v>25</v>
      </c>
      <c r="E157" t="s">
        <v>30</v>
      </c>
      <c r="F157" s="3">
        <v>21.17</v>
      </c>
      <c r="G157" s="1">
        <v>7.7164351851851845E-2</v>
      </c>
      <c r="H157">
        <v>84</v>
      </c>
      <c r="I157" s="1">
        <f>Table13[[#This Row],[Time]]/Table13[[#This Row],[Distance]]</f>
        <v>3.6449859164785943E-3</v>
      </c>
      <c r="J157" s="3">
        <f>Table13[[#This Row],[Distance]]/(HOUR(Table13[[#This Row],[Time]])+MINUTE(Table13[[#This Row],[Time]])/60+SECOND(Table13[[#This Row],[Time]])/60^2)</f>
        <v>11.431228438578071</v>
      </c>
      <c r="K157">
        <v>72</v>
      </c>
      <c r="L157">
        <v>162</v>
      </c>
      <c r="M157">
        <v>171</v>
      </c>
      <c r="N157" s="4">
        <v>1</v>
      </c>
      <c r="O157">
        <v>238</v>
      </c>
      <c r="P157" s="4">
        <v>8.6</v>
      </c>
      <c r="Q157">
        <v>184</v>
      </c>
      <c r="R157" s="3">
        <f>Table13[[#This Row],[Average Speed]]/(Table13[[#This Row],[AHR]]/203)</f>
        <v>14.324317117477458</v>
      </c>
      <c r="S157" s="3">
        <f>Table13[[#This Row],[Average Power]]/(Table13[[#This Row],[AHR]]/203)</f>
        <v>230.5679012345679</v>
      </c>
    </row>
    <row r="158" spans="1:19" x14ac:dyDescent="0.3">
      <c r="A158" s="2">
        <v>44967</v>
      </c>
      <c r="B158">
        <f>WEEKNUM(Table13[[#This Row],[Date]],1)</f>
        <v>6</v>
      </c>
      <c r="C158" t="s">
        <v>27</v>
      </c>
      <c r="D158" t="s">
        <v>25</v>
      </c>
      <c r="E158" t="s">
        <v>20</v>
      </c>
      <c r="F158" s="3">
        <v>5.01</v>
      </c>
      <c r="G158" s="1">
        <v>1.4224537037037037E-2</v>
      </c>
      <c r="H158">
        <v>127</v>
      </c>
      <c r="I158" s="1">
        <f>Table13[[#This Row],[Time]]/Table13[[#This Row],[Distance]]</f>
        <v>2.8392289495083908E-3</v>
      </c>
      <c r="J158" s="3">
        <f>Table13[[#This Row],[Distance]]/(HOUR(Table13[[#This Row],[Time]])+MINUTE(Table13[[#This Row],[Time]])/60+SECOND(Table13[[#This Row],[Time]])/60^2)</f>
        <v>14.675345809601303</v>
      </c>
      <c r="K158">
        <v>4</v>
      </c>
      <c r="L158">
        <v>176</v>
      </c>
      <c r="M158">
        <v>176</v>
      </c>
      <c r="N158" s="4">
        <v>1.1000000000000001</v>
      </c>
      <c r="O158">
        <v>208</v>
      </c>
      <c r="P158" s="4">
        <v>8.3000000000000007</v>
      </c>
      <c r="Q158">
        <v>231</v>
      </c>
      <c r="R158" s="3">
        <f>Table13[[#This Row],[Average Speed]]/(Table13[[#This Row],[AHR]]/203)</f>
        <v>16.926677269028776</v>
      </c>
      <c r="S158" s="3">
        <f>Table13[[#This Row],[Average Power]]/(Table13[[#This Row],[AHR]]/203)</f>
        <v>266.4375</v>
      </c>
    </row>
    <row r="159" spans="1:19" x14ac:dyDescent="0.3">
      <c r="A159" s="2">
        <v>44965</v>
      </c>
      <c r="B159">
        <f>WEEKNUM(Table13[[#This Row],[Date]],1)</f>
        <v>6</v>
      </c>
      <c r="C159" t="s">
        <v>17</v>
      </c>
      <c r="D159" t="s">
        <v>25</v>
      </c>
      <c r="E159" t="s">
        <v>30</v>
      </c>
      <c r="F159" s="3">
        <v>8.06</v>
      </c>
      <c r="G159" s="1">
        <v>3.0173611111111113E-2</v>
      </c>
      <c r="H159">
        <v>108</v>
      </c>
      <c r="I159" s="1">
        <f>Table13[[#This Row],[Time]]/Table13[[#This Row],[Distance]]</f>
        <v>3.743624207333885E-3</v>
      </c>
      <c r="J159" s="3">
        <f>Table13[[#This Row],[Distance]]/(HOUR(Table13[[#This Row],[Time]])+MINUTE(Table13[[#This Row],[Time]])/60+SECOND(Table13[[#This Row],[Time]])/60^2)</f>
        <v>11.130034522439587</v>
      </c>
      <c r="K159">
        <v>20</v>
      </c>
      <c r="L159">
        <v>167</v>
      </c>
      <c r="M159">
        <v>161</v>
      </c>
      <c r="N159" s="4">
        <v>1</v>
      </c>
      <c r="O159">
        <v>226</v>
      </c>
      <c r="P159" s="4">
        <v>8.3000000000000007</v>
      </c>
      <c r="Q159">
        <v>187</v>
      </c>
      <c r="R159" s="3">
        <f>Table13[[#This Row],[Average Speed]]/(Table13[[#This Row],[AHR]]/203)</f>
        <v>13.529323401528361</v>
      </c>
      <c r="S159" s="3">
        <f>Table13[[#This Row],[Average Power]]/(Table13[[#This Row],[AHR]]/203)</f>
        <v>227.31137724550899</v>
      </c>
    </row>
    <row r="160" spans="1:19" x14ac:dyDescent="0.3">
      <c r="A160" s="2">
        <v>44963</v>
      </c>
      <c r="B160">
        <f>WEEKNUM(Table13[[#This Row],[Date]],1)</f>
        <v>6</v>
      </c>
      <c r="C160" t="s">
        <v>26</v>
      </c>
      <c r="D160" t="s">
        <v>25</v>
      </c>
      <c r="E160" t="s">
        <v>30</v>
      </c>
      <c r="F160" s="3">
        <v>13.03</v>
      </c>
      <c r="G160" s="1">
        <v>4.4733796296296292E-2</v>
      </c>
      <c r="H160">
        <v>95</v>
      </c>
      <c r="I160" s="1">
        <f>Table13[[#This Row],[Time]]/Table13[[#This Row],[Distance]]</f>
        <v>3.4331386259628775E-3</v>
      </c>
      <c r="J160" s="3">
        <f>Table13[[#This Row],[Distance]]/(HOUR(Table13[[#This Row],[Time]])+MINUTE(Table13[[#This Row],[Time]])/60+SECOND(Table13[[#This Row],[Time]])/60^2)</f>
        <v>12.136610608020698</v>
      </c>
      <c r="K160">
        <v>45</v>
      </c>
      <c r="L160">
        <v>169</v>
      </c>
      <c r="M160">
        <v>172</v>
      </c>
      <c r="N160" s="4">
        <v>1</v>
      </c>
      <c r="O160">
        <v>226</v>
      </c>
      <c r="P160" s="4">
        <v>8.4</v>
      </c>
      <c r="Q160">
        <v>192</v>
      </c>
      <c r="R160" s="3">
        <f>Table13[[#This Row],[Average Speed]]/(Table13[[#This Row],[AHR]]/203)</f>
        <v>14.578295582415395</v>
      </c>
      <c r="S160" s="3">
        <f>Table13[[#This Row],[Average Power]]/(Table13[[#This Row],[AHR]]/203)</f>
        <v>230.62721893491124</v>
      </c>
    </row>
    <row r="161" spans="1:19" x14ac:dyDescent="0.3">
      <c r="A161" s="2">
        <v>44958</v>
      </c>
      <c r="B161">
        <f>WEEKNUM(Table13[[#This Row],[Date]],1)</f>
        <v>5</v>
      </c>
      <c r="C161" t="s">
        <v>14</v>
      </c>
      <c r="D161" t="s">
        <v>25</v>
      </c>
      <c r="E161" t="s">
        <v>29</v>
      </c>
      <c r="F161" s="3">
        <v>5.87</v>
      </c>
      <c r="G161" s="1">
        <v>2.1041666666666667E-2</v>
      </c>
      <c r="H161">
        <v>74</v>
      </c>
      <c r="I161" s="1">
        <f>Table13[[#This Row],[Time]]/Table13[[#This Row],[Distance]]</f>
        <v>3.5846110164679157E-3</v>
      </c>
      <c r="J161" s="3">
        <f>Table13[[#This Row],[Distance]]/(HOUR(Table13[[#This Row],[Time]])+MINUTE(Table13[[#This Row],[Time]])/60+SECOND(Table13[[#This Row],[Time]])/60^2)</f>
        <v>11.623762376237623</v>
      </c>
      <c r="K161">
        <v>18</v>
      </c>
      <c r="L161">
        <v>171</v>
      </c>
      <c r="M161">
        <v>167</v>
      </c>
      <c r="N161" s="4">
        <v>1</v>
      </c>
      <c r="O161">
        <v>230</v>
      </c>
      <c r="P161" s="4">
        <v>8.8000000000000007</v>
      </c>
      <c r="Q161">
        <v>180</v>
      </c>
      <c r="R161" s="3">
        <f>Table13[[#This Row],[Average Speed]]/(Table13[[#This Row],[AHR]]/203)</f>
        <v>13.798969370621272</v>
      </c>
      <c r="S161" s="3">
        <f>Table13[[#This Row],[Average Power]]/(Table13[[#This Row],[AHR]]/203)</f>
        <v>213.68421052631581</v>
      </c>
    </row>
    <row r="162" spans="1:19" x14ac:dyDescent="0.3">
      <c r="A162" s="2">
        <v>44890</v>
      </c>
      <c r="B162">
        <f>WEEKNUM(Table13[[#This Row],[Date]],1)</f>
        <v>48</v>
      </c>
      <c r="C162" t="s">
        <v>15</v>
      </c>
      <c r="D162" t="s">
        <v>25</v>
      </c>
      <c r="E162" t="s">
        <v>30</v>
      </c>
      <c r="F162" s="3">
        <v>21.26</v>
      </c>
      <c r="G162" s="1">
        <v>8.0486111111111105E-2</v>
      </c>
      <c r="H162">
        <v>92</v>
      </c>
      <c r="I162" s="1">
        <f>Table13[[#This Row],[Time]]/Table13[[#This Row],[Distance]]</f>
        <v>3.7858001463363642E-3</v>
      </c>
      <c r="J162" s="3">
        <f>Table13[[#This Row],[Distance]]/(HOUR(Table13[[#This Row],[Time]])+MINUTE(Table13[[#This Row],[Time]])/60+SECOND(Table13[[#This Row],[Time]])/60^2)</f>
        <v>11.006039689387405</v>
      </c>
      <c r="K162">
        <v>51</v>
      </c>
      <c r="L162">
        <v>169</v>
      </c>
      <c r="M162">
        <v>168</v>
      </c>
      <c r="N162" s="4">
        <v>1</v>
      </c>
      <c r="O162">
        <v>234</v>
      </c>
      <c r="P162" s="4">
        <v>8.4</v>
      </c>
      <c r="Q162">
        <v>177</v>
      </c>
      <c r="R162" s="3">
        <f>Table13[[#This Row],[Average Speed]]/(Table13[[#This Row],[AHR]]/203)</f>
        <v>13.220272526305582</v>
      </c>
      <c r="S162" s="3">
        <f>Table13[[#This Row],[Average Power]]/(Table13[[#This Row],[AHR]]/203)</f>
        <v>212.60946745562131</v>
      </c>
    </row>
    <row r="163" spans="1:19" x14ac:dyDescent="0.3">
      <c r="A163" s="2">
        <v>44878</v>
      </c>
      <c r="B163">
        <f>WEEKNUM(Table13[[#This Row],[Date]],1)</f>
        <v>47</v>
      </c>
      <c r="C163" t="s">
        <v>26</v>
      </c>
      <c r="D163" t="s">
        <v>25</v>
      </c>
      <c r="E163" t="s">
        <v>30</v>
      </c>
      <c r="F163" s="3">
        <v>8.06</v>
      </c>
      <c r="G163" s="1">
        <v>2.7002314814814812E-2</v>
      </c>
      <c r="H163">
        <v>86</v>
      </c>
      <c r="I163" s="1">
        <f>Table13[[#This Row],[Time]]/Table13[[#This Row],[Distance]]</f>
        <v>3.3501631283889342E-3</v>
      </c>
      <c r="J163" s="3">
        <f>Table13[[#This Row],[Distance]]/(HOUR(Table13[[#This Row],[Time]])+MINUTE(Table13[[#This Row],[Time]])/60+SECOND(Table13[[#This Row],[Time]])/60^2)</f>
        <v>12.437205315045007</v>
      </c>
      <c r="K163">
        <v>14</v>
      </c>
      <c r="L163">
        <v>165</v>
      </c>
      <c r="M163">
        <v>169</v>
      </c>
      <c r="N163" s="4">
        <v>1</v>
      </c>
      <c r="O163">
        <v>226</v>
      </c>
      <c r="P163" s="4">
        <v>8.6</v>
      </c>
      <c r="Q163">
        <v>198</v>
      </c>
      <c r="R163" s="3">
        <f>Table13[[#This Row],[Average Speed]]/(Table13[[#This Row],[AHR]]/203)</f>
        <v>15.301531387600827</v>
      </c>
      <c r="S163" s="3">
        <f>Table13[[#This Row],[Average Power]]/(Table13[[#This Row],[AHR]]/203)</f>
        <v>243.6</v>
      </c>
    </row>
    <row r="164" spans="1:19" x14ac:dyDescent="0.3">
      <c r="A164" s="2" t="s">
        <v>23</v>
      </c>
      <c r="C164">
        <f>SUBTOTAL(103,Table13[Type of Run])</f>
        <v>162</v>
      </c>
      <c r="F164" s="3">
        <f>SUBTOTAL(109,Table13[Distance])</f>
        <v>1230.6199999999997</v>
      </c>
      <c r="G164" s="1">
        <f>SUBTOTAL(109,Table13[Time])</f>
        <v>4.4777777777777787</v>
      </c>
      <c r="I164" s="1">
        <f>Table13[[#Totals],[Time]]/Table13[[#Totals],[Distance]]</f>
        <v>3.6386356290144641E-3</v>
      </c>
      <c r="J164" s="3">
        <f>Table13[[#Totals],[Distance]]/(HOUR(Table13[[#Totals],[Time]])+MINUTE(Table13[[#Totals],[Time]])/60+SECOND(Table13[[#Totals],[Time]])/60^2)</f>
        <v>107.32151162790694</v>
      </c>
      <c r="K164">
        <f>SUBTOTAL(109,Table13[Elevation Gain])</f>
        <v>3607</v>
      </c>
      <c r="L164" s="3">
        <f>SUBTOTAL(101,Table13[AHR])</f>
        <v>159.69135802469137</v>
      </c>
      <c r="M164" s="4">
        <f>SUBTOTAL(101,Table13[Cadence])</f>
        <v>175.54938271604939</v>
      </c>
      <c r="N164" s="4">
        <f>SUBTOTAL(101,Table13[Stride Length])</f>
        <v>0.97222222222222399</v>
      </c>
      <c r="O164">
        <f>SUBTOTAL(105,Table13[[GCT ]])</f>
        <v>188</v>
      </c>
      <c r="P164" s="4">
        <f>SUBTOTAL(105,Table13[Vertical Oscillation])</f>
        <v>7.2</v>
      </c>
      <c r="Q164">
        <f>SUBTOTAL(104,Table13[Average Power])</f>
        <v>256</v>
      </c>
      <c r="R164" s="3">
        <f>SUBTOTAL(104,Table13[Running Efficiency '[km/s']])</f>
        <v>17.955769735429538</v>
      </c>
      <c r="S164" s="3">
        <f>SUBTOTAL(104,Table13[Running Efficiency '[W']])</f>
        <v>281.87234042553189</v>
      </c>
    </row>
    <row r="165" spans="1:19" x14ac:dyDescent="0.3">
      <c r="M165" s="3">
        <f>_xlfn.STDEV.P(Table13[[#All],[Cadence]])</f>
        <v>4.9327408341241288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e a 4 e 6 2 - 3 c 8 d - 4 2 8 9 - a c 1 3 - 1 0 a 3 5 f a f f 3 c 9 "   x m l n s = " h t t p : / / s c h e m a s . m i c r o s o f t . c o m / D a t a M a s h u p " > A A A A A F Y F A A B Q S w M E F A A C A A g A d 3 G 2 W P 2 W 4 c a k A A A A 9 g A A A B I A H A B D b 2 5 m a W c v U G F j a 2 F n Z S 5 4 b W w g o h g A K K A U A A A A A A A A A A A A A A A A A A A A A A A A A A A A h Y 9 B D o I w F E S v Q r q n L T U m h H z K w i 0 Y E x P j t o G K j f A x t F j u 5 s I j e Q U x i r p z O W / e Y u Z + v U E 2 t k 1 w 0 b 0 1 H a Y k o p w E G s u u M l i n Z H C H M C a Z h I 0 q T 6 r W w S S j T U Z b p e T o 3 D l h z H t P / Y J 2 f c 0 E 5 x H b F / m 2 P O p W k Y 9 s / s u h Q e s U l p p I 2 L 3 G S E E j E V O x F J Q D m y E U B r + C m P Y + 2 x 8 I q 6 F x Q 6 + l x n C d A 5 s j s P c H + Q B Q S w M E F A A C A A g A d 3 G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x t l g F r O R Q U A I A A K Y I A A A T A B w A R m 9 y b X V s Y X M v U 2 V j d G l v b j E u b S C i G A A o o B Q A A A A A A A A A A A A A A A A A A A A A A A A A A A D F V c G O 2 j A Q v S P x D 1 Z 6 C V J E R V v 1 s t o D D W h V q V p W Z F U O i I N J B m K R 2 M h 2 2 E U o / 9 5 x Q i A k p m h 3 V Z U L 1 o z n v Z n x m 4 m C U D P B S V D + D + 6 6 n W 5 H x V R C R J 7 p M o H B V 3 J P E t D d D s F f I D I Z A l r G r y E k f T + T E r i e C b l Z C r F x e 4 f 5 I 0 3 h 3 j m G O o t 8 7 g u u 8 c 7 C K x E + O X 5 M + d r A 7 7 f g I F R x t / 8 s K V c r I V N f J F n K j V O 5 J Z 1 3 O D g j q s H x i E Y z o X y f e + T g z A A 2 a P v J 9 f d v f R N Q W M 2 B i B W Z Z r w Z g B y M M 7 4 m P x I R b i q v h l d d u I N Y g G p Z R 0 x p y s M T O 8 / S J c g S j 6 U 2 8 3 A H k q 6 B P F F r V O U O t g C R x T 9 O Y E e L R 3 n A d N s F P o 0 t Q T 6 N w J 5 k o C W L g P w C v t a x x f / g P 5 M 2 y W + Q m o U 0 I R M V s i Q p 8 v l b q e I F Z B s F 3 6 D o 9 3 i 1 Y i H D B P d k v k k / q 4 U F y n Z 3 1 r y Y 9 0 4 y m k I q d i i j i Y 5 B k l I 1 6 q y n A B K U 9 N H s N l T n n Q R V i a h 6 S 9 P d G k k 9 6 s s N s V 5 L y c i 3 r h S N 5 / w K x + A m x 2 V G z d G I 8 G x r 0 l h K I W v d K e 1 T 8 a J m T M e l 1 2 2 m U q j f g N c A h 1 G E f j 9 T W q R n O L S W W b o t S t P a 4 0 R W 4 4 c 2 o G F M q i d 3 e t 0 O 4 1 a G 1 j p 6 / z b 6 r 8 u o V v p b N l J z 9 5 z C 7 I v n U e j z A j N 3 / + G 4 t A u 7 M k J T E D I C 8 4 A t 0 q P r z H p t g D 5 A / 7 b p a i d 7 a 3 o / P G E F e H 4 x A g 3 M + h A M t 1 v g 0 c A 6 B S W x L 9 I l 4 + A e S t V 7 1 W f 8 S k / e J f r m m g m E 1 I h n q q 1 J C o 1 t J Z 2 A J q b R / R G o E A v C J 8 w v e 1 C H v P s D U E s B A i 0 A F A A C A A g A d 3 G 2 W P 2 W 4 c a k A A A A 9 g A A A B I A A A A A A A A A A A A A A A A A A A A A A E N v b m Z p Z y 9 Q Y W N r Y W d l L n h t b F B L A Q I t A B Q A A g A I A H d x t l g P y u m r p A A A A O k A A A A T A A A A A A A A A A A A A A A A A P A A A A B b Q 2 9 u d G V u d F 9 U e X B l c 1 0 u e G 1 s U E s B A i 0 A F A A C A A g A d 3 G 2 W A W s 5 F B Q A g A A p g g A A B M A A A A A A A A A A A A A A A A A 4 Q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A A A A A A A A C w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S X N Q c m l 2 Y X R l I i B W Y W x 1 Z T 0 i b D A i I C 8 + P E V u d H J 5 I F R 5 c G U 9 I l F 1 Z X J 5 S U Q i I F Z h b H V l P S J z Z j F h M z M x Y m Y t M G Q x N C 0 0 Z D Y w L T k 3 M m Q t Y T k y M G N i O D h k N z M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Q t M D U t M j F U M T U 6 M z U 6 M j U u O T I y N D c 5 M V o i I C 8 + P E V u d H J 5 I F R 5 c G U 9 I k Z p b G x D b 2 x 1 b W 5 U e X B l c y I g V m F s d W U 9 I n N D U U 1 L Q X d B P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X Z W V r J n F 1 b 3 Q 7 L C Z x d W 9 0 O 1 R p b W U m c X V v d D s s J n F 1 b 3 Q 7 Q X Z l c m F n Z S B I Z W F y d C B S Y X R l J n F 1 b 3 Q 7 L C Z x d W 9 0 O 1 R 5 c G U g b 2 Y g V H J h a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1 d G 9 S Z W 1 v d m V k Q 2 9 s d W 1 u c z E u e 0 R h d G U s M H 0 m c X V v d D s s J n F 1 b 3 Q 7 U 2 V j d G l v b j E v V G F i b G U x M y 9 B d X R v U m V t b 3 Z l Z E N v b H V t b n M x L n t X Z W V r L D F 9 J n F 1 b 3 Q 7 L C Z x d W 9 0 O 1 N l Y 3 R p b 2 4 x L 1 R h Y m x l M T M v Q X V 0 b 1 J l b W 9 2 Z W R D b 2 x 1 b W 5 z M S 5 7 V G l t Z S w y f S Z x d W 9 0 O y w m c X V v d D t T Z W N 0 a W 9 u M S 9 U Y W J s Z T E z L 0 F 1 d G 9 S Z W 1 v d m V k Q 2 9 s d W 1 u c z E u e 0 F 2 Z X J h Z 2 U g S G V h c n Q g U m F 0 Z S w z f S Z x d W 9 0 O y w m c X V v d D t T Z W N 0 a W 9 u M S 9 U Y W J s Z T E z L 0 F 1 d G 9 S Z W 1 v d m V k Q 2 9 s d W 1 u c z E u e 1 R 5 c G U g b 2 Y g V H J h a W 5 p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E Y X R l L D B 9 J n F 1 b 3 Q 7 L C Z x d W 9 0 O 1 N l Y 3 R p b 2 4 x L 1 R h Y m x l M T M v Q X V 0 b 1 J l b W 9 2 Z W R D b 2 x 1 b W 5 z M S 5 7 V 2 V l a y w x f S Z x d W 9 0 O y w m c X V v d D t T Z W N 0 a W 9 u M S 9 U Y W J s Z T E z L 0 F 1 d G 9 S Z W 1 v d m V k Q 2 9 s d W 1 u c z E u e 1 R p b W U s M n 0 m c X V v d D s s J n F 1 b 3 Q 7 U 2 V j d G l v b j E v V G F i b G U x M y 9 B d X R v U m V t b 3 Z l Z E N v b H V t b n M x L n t B d m V y Y W d l I E h l Y X J 0 I F J h d G U s M 3 0 m c X V v d D s s J n F 1 b 3 Q 7 U 2 V j d G l v b j E v V G F i b G U x M y 9 B d X R v U m V t b 3 Z l Z E N v b H V t b n M x L n t U e X B l I G 9 m I F R y Y W l u a W 5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l E I i B W Y W x 1 Z T 0 i c z I w O D V j Z j k 0 L T Q z N 2 U t N D Y z Y i 0 5 Y m U 2 L W M w N D I 1 M z Z h M G M 3 M S I g L z 4 8 R W 5 0 c n k g V H l w Z T 0 i R m l s b E x h c 3 R V c G R h d G V k I i B W Y W x 1 Z T 0 i Z D I w M j Q t M D U t M j F U M T U 6 M z U 6 M j U u O T I y N D c 5 M V o i I C 8 + P E V u d H J 5 I F R 5 c G U 9 I k Z p b G x D b 2 x 1 b W 5 U e X B l c y I g V m F s d W U 9 I n N B Q U 1 B Q 2 c 9 P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X Z W V r J n F 1 b 3 Q 7 L C Z x d W 9 0 O 1 R 5 c G U g b 2 Y g V H J h a W 5 p b m c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E Y X R l L D B 9 J n F 1 b 3 Q 7 L C Z x d W 9 0 O 1 N l Y 3 R p b 2 4 x L 1 R h Y m x l M y 9 B d X R v U m V t b 3 Z l Z E N v b H V t b n M x L n t X Z W V r L D F 9 J n F 1 b 3 Q 7 L C Z x d W 9 0 O 1 N l Y 3 R p b 2 4 x L 1 R h Y m x l M y 9 B d X R v U m V t b 3 Z l Z E N v b H V t b n M x L n t U e X B l I G 9 m I F R y Y W l u a W 5 n L D J 9 J n F 1 b 3 Q 7 L C Z x d W 9 0 O 1 N l Y 3 R p b 2 4 x L 1 R h Y m x l M y 9 B d X R v U m V t b 3 Z l Z E N v b H V t b n M x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B d X R v U m V t b 3 Z l Z E N v b H V t b n M x L n t E Y X R l L D B 9 J n F 1 b 3 Q 7 L C Z x d W 9 0 O 1 N l Y 3 R p b 2 4 x L 1 R h Y m x l M y 9 B d X R v U m V t b 3 Z l Z E N v b H V t b n M x L n t X Z W V r L D F 9 J n F 1 b 3 Q 7 L C Z x d W 9 0 O 1 N l Y 3 R p b 2 4 x L 1 R h Y m x l M y 9 B d X R v U m V t b 3 Z l Z E N v b H V t b n M x L n t U e X B l I G 9 m I F R y Y W l u a W 5 n L D J 9 J n F 1 b 3 Q 7 L C Z x d W 9 0 O 1 N l Y 3 R p b 2 4 x L 1 R h Y m x l M y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d W 5 0 I i B W Y W x 1 Z T 0 i b D U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N i N z g 3 N D h h M y 1 m Y T M 1 L T R j N T Y t O T Z k M C 1 h Z T Z l M G Q w M G E 2 Y j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1 L T I x V D E 1 O j M 1 O j I 2 L j Y 5 M D E x M T B a I i A v P j x F b n R y e S B U e X B l P S J G a W x s Q 2 9 s d W 1 u V H l w Z X M i I F Z h b H V l P S J z Q 1 F N Q U N n Q T 0 i I C 8 + P E V u d H J 5 I F R 5 c G U 9 I k Z p b G x D b 2 x 1 b W 5 O Y W 1 l c y I g V m F s d W U 9 I n N b J n F 1 b 3 Q 7 R G F 0 Z S Z x d W 9 0 O y w m c X V v d D t X Z W V r J n F 1 b 3 Q 7 L C Z x d W 9 0 O 1 R 5 c G U g b 2 Y g V H J h a W 5 p b m c m c X V v d D s s J n F 1 b 3 Q 7 V G l t Z S Z x d W 9 0 O y w m c X V v d D t Q R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R h d G U s M H 0 m c X V v d D s s J n F 1 b 3 Q 7 U 2 V j d G l v b j E v Q X B w Z W 5 k M S 9 B d X R v U m V t b 3 Z l Z E N v b H V t b n M x L n t X Z W V r L D F 9 J n F 1 b 3 Q 7 L C Z x d W 9 0 O 1 N l Y 3 R p b 2 4 x L 0 F w c G V u Z D E v Q X V 0 b 1 J l b W 9 2 Z W R D b 2 x 1 b W 5 z M S 5 7 V H l w Z S B v Z i B U c m F p b m l u Z y w y f S Z x d W 9 0 O y w m c X V v d D t T Z W N 0 a W 9 u M S 9 B c H B l b m Q x L 0 F 1 d G 9 S Z W 1 v d m V k Q 2 9 s d W 1 u c z E u e 1 R p b W U s M 3 0 m c X V v d D s s J n F 1 b 3 Q 7 U 2 V j d G l v b j E v Q X B w Z W 5 k M S 9 B d X R v U m V t b 3 Z l Z E N v b H V t b n M x L n t Q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R h d G U s M H 0 m c X V v d D s s J n F 1 b 3 Q 7 U 2 V j d G l v b j E v Q X B w Z W 5 k M S 9 B d X R v U m V t b 3 Z l Z E N v b H V t b n M x L n t X Z W V r L D F 9 J n F 1 b 3 Q 7 L C Z x d W 9 0 O 1 N l Y 3 R p b 2 4 x L 0 F w c G V u Z D E v Q X V 0 b 1 J l b W 9 2 Z W R D b 2 x 1 b W 5 z M S 5 7 V H l w Z S B v Z i B U c m F p b m l u Z y w y f S Z x d W 9 0 O y w m c X V v d D t T Z W N 0 a W 9 u M S 9 B c H B l b m Q x L 0 F 1 d G 9 S Z W 1 v d m V k Q 2 9 s d W 1 u c z E u e 1 R p b W U s M 3 0 m c X V v d D s s J n F 1 b 3 Q 7 U 2 V j d G l v b j E v Q X B w Z W 5 k M S 9 B d X R v U m V t b 3 Z l Z E N v b H V t b n M x L n t Q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J b + L F B U l h H v v i m k 0 e Y Z r g A A A A A A g A A A A A A E G Y A A A A B A A A g A A A A Y 5 Z n M V j p K K i p q f y R o D M r 0 1 V x 9 Y x J L x E A 6 t + G G w 2 z + j g A A A A A D o A A A A A C A A A g A A A A I 0 D 1 A F Q 7 G i o k 0 A l R b + w / n / F v s P I O y G E b z + W h b r n j 7 Q N Q A A A A d W p o x I 8 u h i e 1 z l V E W d A h M L t d I j S q m V O 7 o l D g M d h j a s 6 u t u j G t n r C G D z U p 6 w Q A F p F i t B n 5 c R n 5 d A 7 w 2 b f T x + l H A k j B P R M u j v a u J V X I P d x / W 9 A A A A A V d K V u n / T E Y 0 J J i 5 q r J z P d I I R W J 1 G B g i K 9 G o P l O H s u D F b e 2 4 d t m G B R j J n o + Q q E 1 t h f d B D B Y z R f v M e e 3 B x C a X i 5 w = = < / D a t a M a s h u p > 
</file>

<file path=customXml/itemProps1.xml><?xml version="1.0" encoding="utf-8"?>
<ds:datastoreItem xmlns:ds="http://schemas.openxmlformats.org/officeDocument/2006/customXml" ds:itemID="{8176F86E-A679-42F9-9081-C5556C7493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Database_Runs_Ananye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Stein Mandjes</dc:creator>
  <cp:keywords/>
  <dc:description/>
  <cp:lastModifiedBy>Ananye Achintye</cp:lastModifiedBy>
  <cp:revision/>
  <cp:lastPrinted>2023-07-31T13:09:56Z</cp:lastPrinted>
  <dcterms:created xsi:type="dcterms:W3CDTF">2023-05-17T16:33:00Z</dcterms:created>
  <dcterms:modified xsi:type="dcterms:W3CDTF">2024-05-22T12:11:50Z</dcterms:modified>
  <cp:category/>
  <cp:contentStatus/>
</cp:coreProperties>
</file>