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rsal\Dropbox\PC (2)\Desktop\tad_rev\new\final_thesis\revision\Internal_Submission\Supplementary\"/>
    </mc:Choice>
  </mc:AlternateContent>
  <xr:revisionPtr revIDLastSave="0" documentId="13_ncr:1_{B9F40918-837E-43E1-84D5-C554BD92B753}" xr6:coauthVersionLast="47" xr6:coauthVersionMax="47" xr10:uidLastSave="{00000000-0000-0000-0000-000000000000}"/>
  <bookViews>
    <workbookView xWindow="-108" yWindow="-108" windowWidth="23256" windowHeight="12456" activeTab="4" xr2:uid="{B09DB431-E637-4E1F-970F-B4493C1D5A38}"/>
  </bookViews>
  <sheets>
    <sheet name="Table S3.1" sheetId="1" r:id="rId1"/>
    <sheet name="Table S3.2" sheetId="2" r:id="rId2"/>
    <sheet name="TableS3.3" sheetId="9" r:id="rId3"/>
    <sheet name="Table S3.4 and S3.5" sheetId="3" r:id="rId4"/>
    <sheet name="Table S3.6 and S3.7" sheetId="4" r:id="rId5"/>
    <sheet name="Table S3.8 and S3.9" sheetId="5" r:id="rId6"/>
    <sheet name="Table S3.10 and S3.11" sheetId="6" r:id="rId7"/>
    <sheet name="Table S3.12" sheetId="7" r:id="rId8"/>
    <sheet name="Table S3.13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B11" i="2"/>
  <c r="AK6" i="9"/>
  <c r="AH6" i="9"/>
  <c r="AE6" i="9"/>
  <c r="AB6" i="9"/>
  <c r="Y6" i="9"/>
  <c r="V6" i="9"/>
  <c r="S6" i="9"/>
  <c r="P6" i="9"/>
  <c r="M6" i="9"/>
  <c r="J6" i="9"/>
  <c r="G6" i="9"/>
  <c r="D6" i="9"/>
  <c r="AK5" i="9"/>
  <c r="AH5" i="9"/>
  <c r="AE5" i="9"/>
  <c r="AB5" i="9"/>
  <c r="Y5" i="9"/>
  <c r="V5" i="9"/>
  <c r="S5" i="9"/>
  <c r="P5" i="9"/>
  <c r="M5" i="9"/>
  <c r="J5" i="9"/>
  <c r="G5" i="9"/>
  <c r="D5" i="9"/>
  <c r="B5" i="9"/>
  <c r="D8" i="1"/>
  <c r="F8" i="1"/>
  <c r="H8" i="1"/>
  <c r="B8" i="1"/>
  <c r="H33" i="8"/>
  <c r="F33" i="8"/>
  <c r="D33" i="8"/>
  <c r="H34" i="8"/>
  <c r="F34" i="8"/>
  <c r="D34" i="8"/>
  <c r="H35" i="8"/>
  <c r="F35" i="8"/>
  <c r="D35" i="8"/>
  <c r="H27" i="8"/>
  <c r="F27" i="8"/>
  <c r="D27" i="8"/>
  <c r="H26" i="8"/>
  <c r="F26" i="8"/>
  <c r="D26" i="8"/>
  <c r="H28" i="8"/>
  <c r="F28" i="8"/>
  <c r="D28" i="8"/>
  <c r="H23" i="8"/>
  <c r="F23" i="8"/>
  <c r="D23" i="8"/>
  <c r="H24" i="8"/>
  <c r="F24" i="8"/>
  <c r="D24" i="8"/>
  <c r="H25" i="8"/>
  <c r="F25" i="8"/>
  <c r="D25" i="8"/>
  <c r="D17" i="8"/>
  <c r="D16" i="8"/>
  <c r="D18" i="8"/>
  <c r="D13" i="8"/>
  <c r="F14" i="8"/>
  <c r="D14" i="8"/>
  <c r="F15" i="8"/>
  <c r="D15" i="8"/>
  <c r="F8" i="8"/>
  <c r="D8" i="8"/>
  <c r="F7" i="8"/>
  <c r="D7" i="8"/>
  <c r="F4" i="8"/>
  <c r="D4" i="8"/>
  <c r="F5" i="8"/>
  <c r="D5" i="8"/>
  <c r="F6" i="8"/>
  <c r="D6" i="8"/>
  <c r="G35" i="7"/>
  <c r="E35" i="7"/>
  <c r="G34" i="7"/>
  <c r="E34" i="7"/>
  <c r="G36" i="7"/>
  <c r="E36" i="7"/>
  <c r="G31" i="7"/>
  <c r="E31" i="7"/>
  <c r="G32" i="7"/>
  <c r="E32" i="7"/>
  <c r="G33" i="7"/>
  <c r="E33" i="7"/>
  <c r="G26" i="7"/>
  <c r="E26" i="7"/>
  <c r="G25" i="7"/>
  <c r="E25" i="7"/>
  <c r="G27" i="7"/>
  <c r="E27" i="7"/>
  <c r="G22" i="7"/>
  <c r="E22" i="7"/>
  <c r="G23" i="7"/>
  <c r="E23" i="7"/>
  <c r="G24" i="7"/>
  <c r="E24" i="7"/>
  <c r="G17" i="7"/>
  <c r="E17" i="7"/>
  <c r="G16" i="7"/>
  <c r="E16" i="7"/>
  <c r="G18" i="7"/>
  <c r="E18" i="7"/>
  <c r="G13" i="7"/>
  <c r="E13" i="7"/>
  <c r="G14" i="7"/>
  <c r="E14" i="7"/>
  <c r="G15" i="7"/>
  <c r="E15" i="7"/>
  <c r="G8" i="7"/>
  <c r="E8" i="7"/>
  <c r="G7" i="7"/>
  <c r="E7" i="7"/>
  <c r="G4" i="7"/>
  <c r="E4" i="7"/>
  <c r="G5" i="7"/>
  <c r="E5" i="7"/>
  <c r="G6" i="7"/>
  <c r="E6" i="7"/>
  <c r="F23" i="6"/>
  <c r="F11" i="6"/>
  <c r="AK13" i="5" l="1"/>
  <c r="AH13" i="5"/>
  <c r="AE13" i="5"/>
  <c r="AB13" i="5"/>
  <c r="Y13" i="5"/>
  <c r="V13" i="5"/>
  <c r="S13" i="5"/>
  <c r="P13" i="5"/>
  <c r="M13" i="5"/>
  <c r="J13" i="5"/>
  <c r="G13" i="5"/>
  <c r="D13" i="5"/>
  <c r="AK12" i="5"/>
  <c r="AH12" i="5"/>
  <c r="AE12" i="5"/>
  <c r="AB12" i="5"/>
  <c r="Y12" i="5"/>
  <c r="V12" i="5"/>
  <c r="S12" i="5"/>
  <c r="P12" i="5"/>
  <c r="M12" i="5"/>
  <c r="J12" i="5"/>
  <c r="G12" i="5"/>
  <c r="D12" i="5"/>
  <c r="AH6" i="5"/>
  <c r="V6" i="5"/>
  <c r="U6" i="5"/>
  <c r="T6" i="5"/>
  <c r="S6" i="5"/>
  <c r="R6" i="5"/>
  <c r="Q6" i="5"/>
  <c r="P6" i="5"/>
  <c r="O6" i="5"/>
  <c r="N6" i="5"/>
  <c r="C6" i="5"/>
  <c r="AH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AK13" i="4"/>
  <c r="AH13" i="4"/>
  <c r="AE13" i="4"/>
  <c r="AB13" i="4"/>
  <c r="Y13" i="4"/>
  <c r="V13" i="4"/>
  <c r="S13" i="4"/>
  <c r="P13" i="4"/>
  <c r="M13" i="4"/>
  <c r="J13" i="4"/>
  <c r="G13" i="4"/>
  <c r="D13" i="4"/>
  <c r="AK12" i="4"/>
  <c r="AH12" i="4"/>
  <c r="AE12" i="4"/>
  <c r="AB12" i="4"/>
  <c r="Y12" i="4"/>
  <c r="V12" i="4"/>
  <c r="S12" i="4"/>
  <c r="P12" i="4"/>
  <c r="M12" i="4"/>
  <c r="J12" i="4"/>
  <c r="G12" i="4"/>
  <c r="B12" i="4"/>
  <c r="D12" i="4" s="1"/>
  <c r="AH6" i="4"/>
  <c r="V6" i="4"/>
  <c r="U6" i="4"/>
  <c r="T6" i="4"/>
  <c r="S6" i="4"/>
  <c r="R6" i="4"/>
  <c r="Q6" i="4"/>
  <c r="P6" i="4"/>
  <c r="O6" i="4"/>
  <c r="N6" i="4"/>
  <c r="C6" i="4"/>
  <c r="AH5" i="4"/>
  <c r="V5" i="4"/>
  <c r="U5" i="4"/>
  <c r="T5" i="4"/>
  <c r="S5" i="4"/>
  <c r="R5" i="4"/>
  <c r="Q5" i="4"/>
  <c r="P5" i="4"/>
  <c r="O5" i="4"/>
  <c r="N5" i="4"/>
  <c r="C5" i="4"/>
  <c r="AE6" i="5" l="1"/>
  <c r="AD6" i="5"/>
  <c r="AC6" i="5"/>
  <c r="AB6" i="5"/>
  <c r="AA6" i="5"/>
  <c r="Z6" i="5"/>
  <c r="Y6" i="5"/>
  <c r="X6" i="5"/>
  <c r="W6" i="5"/>
  <c r="M6" i="5"/>
  <c r="AE5" i="4"/>
  <c r="AD5" i="4"/>
  <c r="AC5" i="4"/>
  <c r="AB5" i="4"/>
  <c r="AA5" i="4"/>
  <c r="Z5" i="4"/>
  <c r="Y5" i="4"/>
  <c r="X5" i="4"/>
  <c r="W5" i="4"/>
  <c r="M5" i="4"/>
  <c r="AE6" i="4"/>
  <c r="AD6" i="4"/>
  <c r="AC6" i="4"/>
  <c r="AB6" i="4"/>
  <c r="AA6" i="4"/>
  <c r="Z6" i="4"/>
  <c r="Y6" i="4"/>
  <c r="X6" i="4"/>
  <c r="W6" i="4"/>
  <c r="M6" i="4"/>
  <c r="AK13" i="3" l="1"/>
  <c r="AH13" i="3"/>
  <c r="AE13" i="3"/>
  <c r="AB13" i="3"/>
  <c r="Y13" i="3"/>
  <c r="V13" i="3"/>
  <c r="S13" i="3"/>
  <c r="P13" i="3"/>
  <c r="M13" i="3"/>
  <c r="J13" i="3"/>
  <c r="G13" i="3"/>
  <c r="D13" i="3"/>
  <c r="AK12" i="3"/>
  <c r="AH12" i="3"/>
  <c r="AE12" i="3"/>
  <c r="AB12" i="3"/>
  <c r="Y12" i="3"/>
  <c r="V12" i="3"/>
  <c r="S12" i="3"/>
  <c r="P12" i="3"/>
  <c r="M12" i="3"/>
  <c r="J12" i="3"/>
  <c r="G12" i="3"/>
  <c r="D12" i="3"/>
  <c r="AH6" i="3"/>
  <c r="V6" i="3"/>
  <c r="U6" i="3"/>
  <c r="T6" i="3"/>
  <c r="S6" i="3"/>
  <c r="R6" i="3"/>
  <c r="Q6" i="3"/>
  <c r="P6" i="3"/>
  <c r="O6" i="3"/>
  <c r="N6" i="3"/>
  <c r="C6" i="3"/>
  <c r="AH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V6" i="2"/>
  <c r="U6" i="2"/>
  <c r="T6" i="2"/>
  <c r="S6" i="2"/>
  <c r="R6" i="2"/>
  <c r="Q6" i="2"/>
  <c r="P6" i="2"/>
  <c r="O6" i="2"/>
  <c r="N6" i="2"/>
  <c r="C6" i="2"/>
  <c r="V5" i="2"/>
  <c r="U5" i="2"/>
  <c r="T5" i="2"/>
  <c r="S5" i="2"/>
  <c r="R5" i="2"/>
  <c r="Q5" i="2"/>
  <c r="P5" i="2"/>
  <c r="O5" i="2"/>
  <c r="N5" i="2"/>
  <c r="C5" i="2"/>
  <c r="AE6" i="3" l="1"/>
  <c r="AD6" i="3"/>
  <c r="AC6" i="3"/>
  <c r="AB6" i="3"/>
  <c r="AA6" i="3"/>
  <c r="Z6" i="3"/>
  <c r="Y6" i="3"/>
  <c r="X6" i="3"/>
  <c r="W6" i="3"/>
  <c r="M6" i="3"/>
  <c r="AE5" i="2"/>
  <c r="AD5" i="2"/>
  <c r="AC5" i="2"/>
  <c r="AB5" i="2"/>
  <c r="AA5" i="2"/>
  <c r="Z5" i="2"/>
  <c r="Y5" i="2"/>
  <c r="X5" i="2"/>
  <c r="W5" i="2"/>
  <c r="M5" i="2"/>
  <c r="AE6" i="2"/>
  <c r="AD6" i="2"/>
  <c r="AC6" i="2"/>
  <c r="AB6" i="2"/>
  <c r="AA6" i="2"/>
  <c r="Z6" i="2"/>
  <c r="Y6" i="2"/>
  <c r="X6" i="2"/>
  <c r="W6" i="2"/>
  <c r="M6" i="2"/>
  <c r="I7" i="1" l="1"/>
  <c r="G7" i="1"/>
  <c r="E7" i="1"/>
  <c r="C7" i="1"/>
  <c r="I6" i="1"/>
  <c r="G6" i="1"/>
  <c r="E6" i="1"/>
  <c r="C6" i="1"/>
  <c r="I5" i="1"/>
  <c r="G5" i="1"/>
  <c r="E5" i="1"/>
  <c r="C5" i="1"/>
  <c r="I4" i="1"/>
  <c r="G4" i="1"/>
  <c r="E4" i="1"/>
  <c r="C4" i="1"/>
</calcChain>
</file>

<file path=xl/sharedStrings.xml><?xml version="1.0" encoding="utf-8"?>
<sst xmlns="http://schemas.openxmlformats.org/spreadsheetml/2006/main" count="608" uniqueCount="75">
  <si>
    <t>Human LCL</t>
  </si>
  <si>
    <t>Chimpanzee LCL</t>
  </si>
  <si>
    <t>Human iPSC</t>
  </si>
  <si>
    <t>Chimpanzee iPSC</t>
  </si>
  <si>
    <t>Size (bp)</t>
  </si>
  <si>
    <t>No. of TADs</t>
  </si>
  <si>
    <t>Fraction of total TADs</t>
  </si>
  <si>
    <t>Total</t>
  </si>
  <si>
    <t>Length (bp)</t>
  </si>
  <si>
    <t>% in total sequence</t>
  </si>
  <si>
    <t>% in total TEs</t>
  </si>
  <si>
    <t>All TEs</t>
  </si>
  <si>
    <t>SINEs</t>
  </si>
  <si>
    <t>LINEs</t>
  </si>
  <si>
    <t>LTRs</t>
  </si>
  <si>
    <t>DNAs</t>
  </si>
  <si>
    <t>SVAs</t>
  </si>
  <si>
    <t>All</t>
  </si>
  <si>
    <t>Alus</t>
  </si>
  <si>
    <t>MIRs</t>
  </si>
  <si>
    <t>L1s</t>
  </si>
  <si>
    <t>L2s</t>
  </si>
  <si>
    <t>Whole genome</t>
  </si>
  <si>
    <t>TAD anchors</t>
  </si>
  <si>
    <t>No. of fragments</t>
  </si>
  <si>
    <t>TAD ancors</t>
  </si>
  <si>
    <t>Complete sequence</t>
  </si>
  <si>
    <t>Non TE sequence</t>
  </si>
  <si>
    <t>No. of CTCF binding sites</t>
  </si>
  <si>
    <t>CTCF binding sites (sites/Mbp)</t>
  </si>
  <si>
    <t>Density of CTCF binding sites (sites/Mbp)</t>
  </si>
  <si>
    <t>P &lt; 0.0001</t>
  </si>
  <si>
    <t>P = 0.0001</t>
  </si>
  <si>
    <t>P = 0.0286</t>
  </si>
  <si>
    <t>P = 0.0091</t>
  </si>
  <si>
    <t>P = 0.0364</t>
  </si>
  <si>
    <t>A. Human LCL</t>
  </si>
  <si>
    <t>B. Chimpanzee LCL</t>
  </si>
  <si>
    <t>B0</t>
  </si>
  <si>
    <t>B1</t>
  </si>
  <si>
    <t>C</t>
  </si>
  <si>
    <t>N1A</t>
  </si>
  <si>
    <t>N0</t>
  </si>
  <si>
    <t>N1B</t>
  </si>
  <si>
    <t>A. Human iPSC</t>
  </si>
  <si>
    <t>B. Chimpanzee iPSC</t>
  </si>
  <si>
    <r>
      <rPr>
        <b/>
        <sz val="11"/>
        <color theme="1"/>
        <rFont val="Aptos Narrow"/>
        <family val="2"/>
        <scheme val="minor"/>
      </rPr>
      <t>A.</t>
    </r>
    <r>
      <rPr>
        <sz val="11"/>
        <color theme="1"/>
        <rFont val="Aptos Narrow"/>
        <family val="2"/>
        <scheme val="minor"/>
      </rPr>
      <t xml:space="preserve"> Human LCL </t>
    </r>
  </si>
  <si>
    <t>Conservation class</t>
  </si>
  <si>
    <t>Total TADs</t>
  </si>
  <si>
    <t>TADs with TEs in anchor</t>
  </si>
  <si>
    <t>TADs with TEs provided CTCF binding sites at anchors</t>
  </si>
  <si>
    <t>Fraction of D in total TADs</t>
  </si>
  <si>
    <t>TADs with TEs provided CTCF binding site being strongest at anchors</t>
  </si>
  <si>
    <t>Fraction of F in total TADs</t>
  </si>
  <si>
    <r>
      <rPr>
        <b/>
        <sz val="11"/>
        <color theme="1"/>
        <rFont val="Aptos Narrow"/>
        <family val="2"/>
        <scheme val="minor"/>
      </rPr>
      <t xml:space="preserve">B. </t>
    </r>
    <r>
      <rPr>
        <sz val="11"/>
        <color theme="1"/>
        <rFont val="Aptos Narrow"/>
        <family val="2"/>
        <scheme val="minor"/>
      </rPr>
      <t>Chimpanzee LCL</t>
    </r>
  </si>
  <si>
    <r>
      <rPr>
        <b/>
        <sz val="11"/>
        <color theme="1"/>
        <rFont val="Aptos Narrow"/>
        <family val="2"/>
        <scheme val="minor"/>
      </rPr>
      <t>C.</t>
    </r>
    <r>
      <rPr>
        <sz val="11"/>
        <color theme="1"/>
        <rFont val="Aptos Narrow"/>
        <family val="2"/>
        <scheme val="minor"/>
      </rPr>
      <t xml:space="preserve"> Human iPSC</t>
    </r>
  </si>
  <si>
    <r>
      <rPr>
        <b/>
        <sz val="11"/>
        <color theme="1"/>
        <rFont val="Aptos Narrow"/>
        <family val="2"/>
        <scheme val="minor"/>
      </rPr>
      <t>D.</t>
    </r>
    <r>
      <rPr>
        <sz val="11"/>
        <color theme="1"/>
        <rFont val="Aptos Narrow"/>
        <family val="2"/>
        <scheme val="minor"/>
      </rPr>
      <t xml:space="preserve"> Chimapnzee iPSC </t>
    </r>
  </si>
  <si>
    <t>TADs with SSTEs in anchor</t>
  </si>
  <si>
    <t>Fraction of C in total TADs</t>
  </si>
  <si>
    <t>TADs with SSTEs provided CTCF binding sites at anchors</t>
  </si>
  <si>
    <t>Fraction of E in total TADs</t>
  </si>
  <si>
    <t>TADs with SSTEs provided CTCF binding site being strongest at anchors</t>
  </si>
  <si>
    <r>
      <t xml:space="preserve">Table S3.1: </t>
    </r>
    <r>
      <rPr>
        <sz val="14"/>
        <color theme="1"/>
        <rFont val="Aptos Narrow"/>
        <family val="2"/>
        <scheme val="minor"/>
      </rPr>
      <t>Size distribution of TADs in the two cell types of human and chimpanzee The table shows counts of TADs in the 500kb bins</t>
    </r>
  </si>
  <si>
    <t>Table S3.2: Contribution of different TE types in whole genome vs. TAD anchors in human LCL</t>
  </si>
  <si>
    <t>Table S3.3: Contribution of TE and non-TE sequences to CTCF binding sites in whole genome vs TAD anchors in human LCL</t>
  </si>
  <si>
    <t>Table S3.4: Contribution of different TE types in whole genome vs. TAD anchors in chimpanzee LCL</t>
  </si>
  <si>
    <t>Table S3.5: Contribution of TE and non-TE sequences to CTCF binding sites in whole genome vs TAD anchors in chimpanzee LCL</t>
  </si>
  <si>
    <t>Table S3.6: Contribution of different TE types in whole genome vs. TAD anchors in human iPSC</t>
  </si>
  <si>
    <t>Table S3.9: Contribution of TE and non-TE sequences to CTCF binding sites in whole genome vs TAD anchors in chimpanzee iPSC</t>
  </si>
  <si>
    <t>Table S3.12: Fraction of TADs (in different conservation classes) having presence and function of TEs at anchors</t>
  </si>
  <si>
    <t>Table S3.13: Fraction of TADs (in different conservation classes) having presence and function of SSTEs at anchors</t>
  </si>
  <si>
    <r>
      <t xml:space="preserve">Table S3.10: Conservation of TADs between human and chimpanzee for LCL </t>
    </r>
    <r>
      <rPr>
        <sz val="11"/>
        <color theme="1"/>
        <rFont val="Aptos Narrow"/>
        <family val="2"/>
        <scheme val="minor"/>
      </rPr>
      <t>TADs belonging to different conservation classes in human and chimpanzee LCL</t>
    </r>
  </si>
  <si>
    <r>
      <t>Table S3.11: Conservation of TADs between human and chimpamzee for iPSC</t>
    </r>
    <r>
      <rPr>
        <sz val="11"/>
        <color theme="1"/>
        <rFont val="Aptos Narrow"/>
        <family val="2"/>
        <scheme val="minor"/>
      </rPr>
      <t xml:space="preserve"> TADs belonging to different conservation classes  in human and chimpanzee iPSC</t>
    </r>
  </si>
  <si>
    <t>Table S3.8: Contribution of different TE types in whole genome vs. TAD anchors in chimpanzee iPSC</t>
  </si>
  <si>
    <t>Table S3.7: Contribution of TE and non-TE sequences to CTCF binding sites in whole genome vs TAD anchors in human iPSC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</si>
</sst>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0" fontId="2" fillId="0" borderId="0" xfId="0" applyFont="1"/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1" xfId="1" applyNumberFormat="1" applyFont="1" applyBorder="1"/>
    <xf numFmtId="43" fontId="0" fillId="0" borderId="1" xfId="1" applyFont="1" applyBorder="1"/>
    <xf numFmtId="165" fontId="0" fillId="0" borderId="0" xfId="1" applyNumberFormat="1" applyFont="1"/>
    <xf numFmtId="165" fontId="1" fillId="0" borderId="1" xfId="1" applyNumberFormat="1" applyFont="1" applyBorder="1"/>
    <xf numFmtId="165" fontId="4" fillId="0" borderId="1" xfId="1" applyNumberFormat="1" applyFont="1" applyBorder="1"/>
    <xf numFmtId="165" fontId="1" fillId="0" borderId="0" xfId="1" applyNumberFormat="1" applyFont="1"/>
    <xf numFmtId="2" fontId="0" fillId="0" borderId="1" xfId="0" applyNumberFormat="1" applyBorder="1"/>
    <xf numFmtId="165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F23E-B62A-42E4-A7C5-74A51548EE7E}">
  <dimension ref="A1:I8"/>
  <sheetViews>
    <sheetView workbookViewId="0"/>
  </sheetViews>
  <sheetFormatPr defaultColWidth="8.88671875" defaultRowHeight="14.4" x14ac:dyDescent="0.3"/>
  <cols>
    <col min="2" max="2" width="8" customWidth="1"/>
    <col min="3" max="3" width="9.6640625" customWidth="1"/>
    <col min="4" max="4" width="8" customWidth="1"/>
    <col min="5" max="5" width="10" customWidth="1"/>
    <col min="6" max="6" width="7.33203125" customWidth="1"/>
    <col min="7" max="7" width="10.109375" customWidth="1"/>
    <col min="8" max="8" width="7.109375" customWidth="1"/>
    <col min="9" max="9" width="10.33203125" customWidth="1"/>
  </cols>
  <sheetData>
    <row r="1" spans="1:9" s="7" customFormat="1" ht="18" x14ac:dyDescent="0.35">
      <c r="A1" s="7" t="s">
        <v>62</v>
      </c>
    </row>
    <row r="2" spans="1:9" s="1" customFormat="1" x14ac:dyDescent="0.3">
      <c r="A2" s="3"/>
      <c r="B2" s="22" t="s">
        <v>0</v>
      </c>
      <c r="C2" s="22"/>
      <c r="D2" s="22" t="s">
        <v>1</v>
      </c>
      <c r="E2" s="22"/>
      <c r="F2" s="22" t="s">
        <v>2</v>
      </c>
      <c r="G2" s="22"/>
      <c r="H2" s="22" t="s">
        <v>3</v>
      </c>
      <c r="I2" s="22"/>
    </row>
    <row r="3" spans="1:9" s="2" customFormat="1" ht="28.5" customHeight="1" x14ac:dyDescent="0.3">
      <c r="A3" s="4" t="s">
        <v>4</v>
      </c>
      <c r="B3" s="4" t="s">
        <v>5</v>
      </c>
      <c r="C3" s="4" t="s">
        <v>6</v>
      </c>
      <c r="D3" s="4" t="s">
        <v>5</v>
      </c>
      <c r="E3" s="4" t="s">
        <v>6</v>
      </c>
      <c r="F3" s="4" t="s">
        <v>5</v>
      </c>
      <c r="G3" s="4" t="s">
        <v>6</v>
      </c>
      <c r="H3" s="4" t="s">
        <v>5</v>
      </c>
      <c r="I3" s="4" t="s">
        <v>6</v>
      </c>
    </row>
    <row r="4" spans="1:9" x14ac:dyDescent="0.3">
      <c r="A4" s="5">
        <v>500000</v>
      </c>
      <c r="B4" s="5">
        <v>4306</v>
      </c>
      <c r="C4" s="6">
        <f>(B4/5024)</f>
        <v>0.85708598726114649</v>
      </c>
      <c r="D4" s="5">
        <v>4704</v>
      </c>
      <c r="E4" s="6">
        <f>(D4/5430)</f>
        <v>0.86629834254143645</v>
      </c>
      <c r="F4" s="5">
        <v>2731</v>
      </c>
      <c r="G4" s="6">
        <f>(F4/4293)</f>
        <v>0.6361518751455858</v>
      </c>
      <c r="H4" s="5">
        <v>2856</v>
      </c>
      <c r="I4" s="6">
        <f>(H4/4578)</f>
        <v>0.62385321100917435</v>
      </c>
    </row>
    <row r="5" spans="1:9" x14ac:dyDescent="0.3">
      <c r="A5" s="5">
        <v>1000000</v>
      </c>
      <c r="B5" s="5">
        <v>469</v>
      </c>
      <c r="C5" s="6">
        <f t="shared" ref="C5:C7" si="0">(B5/5024)</f>
        <v>9.3351910828025478E-2</v>
      </c>
      <c r="D5" s="5">
        <v>450</v>
      </c>
      <c r="E5" s="6">
        <f t="shared" ref="E5:E7" si="1">(D5/5430)</f>
        <v>8.2872928176795577E-2</v>
      </c>
      <c r="F5" s="5">
        <v>990</v>
      </c>
      <c r="G5" s="6">
        <f t="shared" ref="G5:G7" si="2">(F5/4293)</f>
        <v>0.23060796645702306</v>
      </c>
      <c r="H5" s="5">
        <v>1077</v>
      </c>
      <c r="I5" s="6">
        <f t="shared" ref="I5:I7" si="3">(H5/4578)</f>
        <v>0.23525557011795545</v>
      </c>
    </row>
    <row r="6" spans="1:9" x14ac:dyDescent="0.3">
      <c r="A6" s="5">
        <v>1500000</v>
      </c>
      <c r="B6" s="5">
        <v>138</v>
      </c>
      <c r="C6" s="6">
        <f t="shared" si="0"/>
        <v>2.7468152866242039E-2</v>
      </c>
      <c r="D6" s="5">
        <v>169</v>
      </c>
      <c r="E6" s="6">
        <f t="shared" si="1"/>
        <v>3.1123388581952117E-2</v>
      </c>
      <c r="F6" s="5">
        <v>345</v>
      </c>
      <c r="G6" s="6">
        <f t="shared" si="2"/>
        <v>8.0363382250174697E-2</v>
      </c>
      <c r="H6" s="5">
        <v>389</v>
      </c>
      <c r="I6" s="6">
        <f t="shared" si="3"/>
        <v>8.4971603320227171E-2</v>
      </c>
    </row>
    <row r="7" spans="1:9" x14ac:dyDescent="0.3">
      <c r="A7" s="5">
        <v>2000000</v>
      </c>
      <c r="B7" s="5">
        <v>111</v>
      </c>
      <c r="C7" s="6">
        <f t="shared" si="0"/>
        <v>2.2093949044585986E-2</v>
      </c>
      <c r="D7" s="5">
        <v>107</v>
      </c>
      <c r="E7" s="6">
        <f t="shared" si="1"/>
        <v>1.9705340699815839E-2</v>
      </c>
      <c r="F7" s="5">
        <v>227</v>
      </c>
      <c r="G7" s="6">
        <f t="shared" si="2"/>
        <v>5.2876776147216399E-2</v>
      </c>
      <c r="H7" s="5">
        <v>256</v>
      </c>
      <c r="I7" s="6">
        <f t="shared" si="3"/>
        <v>5.5919615552643076E-2</v>
      </c>
    </row>
    <row r="8" spans="1:9" x14ac:dyDescent="0.3">
      <c r="A8" s="5" t="s">
        <v>7</v>
      </c>
      <c r="B8" s="5">
        <f>SUM(B4:B7)</f>
        <v>5024</v>
      </c>
      <c r="C8" s="5"/>
      <c r="D8" s="5">
        <f t="shared" ref="D8:H8" si="4">SUM(D4:D7)</f>
        <v>5430</v>
      </c>
      <c r="E8" s="5"/>
      <c r="F8" s="5">
        <f t="shared" si="4"/>
        <v>4293</v>
      </c>
      <c r="G8" s="5"/>
      <c r="H8" s="5">
        <f t="shared" si="4"/>
        <v>4578</v>
      </c>
      <c r="I8" s="5"/>
    </row>
  </sheetData>
  <mergeCells count="4">
    <mergeCell ref="B2:C2"/>
    <mergeCell ref="D2:E2"/>
    <mergeCell ref="F2:G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A883-43A3-41D2-93FB-2ADE91C71048}">
  <dimension ref="A1:AG12"/>
  <sheetViews>
    <sheetView workbookViewId="0"/>
  </sheetViews>
  <sheetFormatPr defaultColWidth="8.88671875" defaultRowHeight="14.4" x14ac:dyDescent="0.3"/>
  <cols>
    <col min="1" max="1" width="12.88671875" bestFit="1" customWidth="1"/>
    <col min="2" max="3" width="13.6640625" bestFit="1" customWidth="1"/>
    <col min="4" max="5" width="12.109375" bestFit="1" customWidth="1"/>
    <col min="6" max="6" width="11.109375" bestFit="1" customWidth="1"/>
    <col min="7" max="7" width="12.109375" bestFit="1" customWidth="1"/>
    <col min="8" max="10" width="12.109375" customWidth="1"/>
    <col min="11" max="11" width="12.109375" bestFit="1" customWidth="1"/>
    <col min="12" max="12" width="10.109375" bestFit="1" customWidth="1"/>
    <col min="13" max="14" width="6.6640625" bestFit="1" customWidth="1"/>
    <col min="15" max="16" width="5.6640625" bestFit="1" customWidth="1"/>
    <col min="17" max="18" width="6.6640625" bestFit="1" customWidth="1"/>
    <col min="19" max="22" width="5.6640625" bestFit="1" customWidth="1"/>
    <col min="23" max="24" width="6.6640625" bestFit="1" customWidth="1"/>
    <col min="25" max="25" width="5.6640625" bestFit="1" customWidth="1"/>
    <col min="26" max="27" width="6.6640625" bestFit="1" customWidth="1"/>
    <col min="28" max="28" width="5.6640625" bestFit="1" customWidth="1"/>
    <col min="29" max="29" width="6.6640625" bestFit="1" customWidth="1"/>
    <col min="30" max="31" width="5.6640625" bestFit="1" customWidth="1"/>
    <col min="32" max="32" width="12.44140625" customWidth="1"/>
    <col min="33" max="33" width="10.44140625" bestFit="1" customWidth="1"/>
  </cols>
  <sheetData>
    <row r="1" spans="1:33" s="7" customFormat="1" ht="18" x14ac:dyDescent="0.35">
      <c r="A1" s="7" t="s">
        <v>63</v>
      </c>
    </row>
    <row r="2" spans="1:33" s="8" customFormat="1" ht="15.6" x14ac:dyDescent="0.3">
      <c r="A2" s="27"/>
      <c r="B2" s="27" t="s">
        <v>8</v>
      </c>
      <c r="C2" s="25" t="s">
        <v>8</v>
      </c>
      <c r="D2" s="25"/>
      <c r="E2" s="25"/>
      <c r="F2" s="25"/>
      <c r="G2" s="25"/>
      <c r="H2" s="25"/>
      <c r="I2" s="25"/>
      <c r="J2" s="25"/>
      <c r="K2" s="25"/>
      <c r="L2" s="25"/>
      <c r="M2" s="25" t="s">
        <v>9</v>
      </c>
      <c r="N2" s="25"/>
      <c r="O2" s="25"/>
      <c r="P2" s="25"/>
      <c r="Q2" s="25"/>
      <c r="R2" s="25"/>
      <c r="S2" s="25"/>
      <c r="T2" s="25"/>
      <c r="U2" s="25"/>
      <c r="V2" s="25"/>
      <c r="W2" s="33" t="s">
        <v>10</v>
      </c>
      <c r="X2" s="34"/>
      <c r="Y2" s="34"/>
      <c r="Z2" s="34"/>
      <c r="AA2" s="34"/>
      <c r="AB2" s="34"/>
      <c r="AC2" s="34"/>
      <c r="AD2" s="34"/>
      <c r="AE2" s="35"/>
    </row>
    <row r="3" spans="1:33" s="10" customFormat="1" x14ac:dyDescent="0.3">
      <c r="A3" s="29"/>
      <c r="B3" s="29"/>
      <c r="C3" s="27" t="s">
        <v>11</v>
      </c>
      <c r="D3" s="26" t="s">
        <v>12</v>
      </c>
      <c r="E3" s="26"/>
      <c r="F3" s="26"/>
      <c r="G3" s="30" t="s">
        <v>13</v>
      </c>
      <c r="H3" s="31"/>
      <c r="I3" s="32"/>
      <c r="J3" s="27" t="s">
        <v>14</v>
      </c>
      <c r="K3" s="27" t="s">
        <v>15</v>
      </c>
      <c r="L3" s="27" t="s">
        <v>16</v>
      </c>
      <c r="M3" s="27" t="s">
        <v>11</v>
      </c>
      <c r="N3" s="26" t="s">
        <v>12</v>
      </c>
      <c r="O3" s="26"/>
      <c r="P3" s="26"/>
      <c r="Q3" s="30" t="s">
        <v>13</v>
      </c>
      <c r="R3" s="31"/>
      <c r="S3" s="32"/>
      <c r="T3" s="27" t="s">
        <v>14</v>
      </c>
      <c r="U3" s="27" t="s">
        <v>15</v>
      </c>
      <c r="V3" s="27" t="s">
        <v>16</v>
      </c>
      <c r="W3" s="26" t="s">
        <v>12</v>
      </c>
      <c r="X3" s="26"/>
      <c r="Y3" s="26"/>
      <c r="Z3" s="30" t="s">
        <v>13</v>
      </c>
      <c r="AA3" s="31"/>
      <c r="AB3" s="32"/>
      <c r="AC3" s="27" t="s">
        <v>14</v>
      </c>
      <c r="AD3" s="27" t="s">
        <v>15</v>
      </c>
      <c r="AE3" s="27" t="s">
        <v>16</v>
      </c>
    </row>
    <row r="4" spans="1:33" s="10" customFormat="1" x14ac:dyDescent="0.3">
      <c r="A4" s="28"/>
      <c r="B4" s="28"/>
      <c r="C4" s="28"/>
      <c r="D4" s="9" t="s">
        <v>17</v>
      </c>
      <c r="E4" s="9" t="s">
        <v>18</v>
      </c>
      <c r="F4" s="9" t="s">
        <v>19</v>
      </c>
      <c r="G4" s="9" t="s">
        <v>17</v>
      </c>
      <c r="H4" s="9" t="s">
        <v>20</v>
      </c>
      <c r="I4" s="9" t="s">
        <v>21</v>
      </c>
      <c r="J4" s="28"/>
      <c r="K4" s="28"/>
      <c r="L4" s="28"/>
      <c r="M4" s="28"/>
      <c r="N4" s="9" t="s">
        <v>17</v>
      </c>
      <c r="O4" s="9" t="s">
        <v>18</v>
      </c>
      <c r="P4" s="9" t="s">
        <v>19</v>
      </c>
      <c r="Q4" s="9" t="s">
        <v>17</v>
      </c>
      <c r="R4" s="9" t="s">
        <v>20</v>
      </c>
      <c r="S4" s="9" t="s">
        <v>21</v>
      </c>
      <c r="T4" s="28"/>
      <c r="U4" s="28"/>
      <c r="V4" s="28"/>
      <c r="W4" s="9" t="s">
        <v>17</v>
      </c>
      <c r="X4" s="9" t="s">
        <v>18</v>
      </c>
      <c r="Y4" s="9" t="s">
        <v>19</v>
      </c>
      <c r="Z4" s="9" t="s">
        <v>17</v>
      </c>
      <c r="AA4" s="9" t="s">
        <v>20</v>
      </c>
      <c r="AB4" s="9" t="s">
        <v>21</v>
      </c>
      <c r="AC4" s="28"/>
      <c r="AD4" s="28"/>
      <c r="AE4" s="28"/>
    </row>
    <row r="5" spans="1:33" s="1" customFormat="1" x14ac:dyDescent="0.3">
      <c r="A5" s="3" t="s">
        <v>22</v>
      </c>
      <c r="B5" s="11">
        <v>3088269832</v>
      </c>
      <c r="C5" s="11">
        <f>(D5+G5+J5+K5+L5)</f>
        <v>1407191060</v>
      </c>
      <c r="D5" s="11">
        <v>392774271</v>
      </c>
      <c r="E5" s="11">
        <v>307185647</v>
      </c>
      <c r="F5" s="11">
        <v>84289117</v>
      </c>
      <c r="G5" s="11">
        <v>641272230</v>
      </c>
      <c r="H5" s="11">
        <v>520814915</v>
      </c>
      <c r="I5" s="11">
        <v>103499507</v>
      </c>
      <c r="J5" s="11">
        <v>266970452</v>
      </c>
      <c r="K5" s="11">
        <v>101976986</v>
      </c>
      <c r="L5" s="11">
        <v>4197121</v>
      </c>
      <c r="M5" s="12">
        <f>(C5/B5)*100</f>
        <v>45.565677112115765</v>
      </c>
      <c r="N5" s="12">
        <f>(D5/B5)*100</f>
        <v>12.718262728539973</v>
      </c>
      <c r="O5" s="12">
        <f>(E5/B5)*100</f>
        <v>9.9468525650513815</v>
      </c>
      <c r="P5" s="12">
        <f>(F5/B5)*100</f>
        <v>2.7293313597993922</v>
      </c>
      <c r="Q5" s="12">
        <f>(G5/B5)*100</f>
        <v>20.764773315960689</v>
      </c>
      <c r="R5" s="12">
        <f>(H5/B5)*100</f>
        <v>16.86429435677627</v>
      </c>
      <c r="S5" s="12">
        <f>(I5/B5)*100</f>
        <v>3.3513751268610004</v>
      </c>
      <c r="T5" s="12">
        <f>(J5/B5)*100</f>
        <v>8.6446608140813517</v>
      </c>
      <c r="U5" s="12">
        <f>(K5/B5)*100</f>
        <v>3.3020749982186142</v>
      </c>
      <c r="V5" s="12">
        <f>(L5/B5)*100</f>
        <v>0.13590525531513853</v>
      </c>
      <c r="W5" s="12">
        <f>(D5/C5)*100</f>
        <v>27.91193620857711</v>
      </c>
      <c r="X5" s="12">
        <f>(E5/C5)*100</f>
        <v>21.829704276262245</v>
      </c>
      <c r="Y5" s="12">
        <f>(F5/C5)*100</f>
        <v>5.9898843444897949</v>
      </c>
      <c r="Z5" s="12">
        <f>(G5/C5)*100</f>
        <v>45.571084711126574</v>
      </c>
      <c r="AA5" s="12">
        <f>(H5/C5)*100</f>
        <v>37.010959620508103</v>
      </c>
      <c r="AB5" s="12">
        <f>(I5/C5)*100</f>
        <v>7.3550429605486549</v>
      </c>
      <c r="AC5" s="12">
        <f>(J5/C5)*100</f>
        <v>18.971869534191043</v>
      </c>
      <c r="AD5" s="12">
        <f>(K5/C5)*100</f>
        <v>7.2468472049559498</v>
      </c>
      <c r="AE5" s="12">
        <f>(L5/C5)*100</f>
        <v>0.29826234114932482</v>
      </c>
      <c r="AF5" s="13"/>
      <c r="AG5" s="13"/>
    </row>
    <row r="6" spans="1:33" s="1" customFormat="1" x14ac:dyDescent="0.3">
      <c r="A6" s="3" t="s">
        <v>23</v>
      </c>
      <c r="B6" s="11">
        <v>99520083</v>
      </c>
      <c r="C6" s="11">
        <f>(D6+G6+J6+K6+L6)</f>
        <v>48533345</v>
      </c>
      <c r="D6" s="11">
        <v>15979228</v>
      </c>
      <c r="E6" s="11">
        <v>13017100</v>
      </c>
      <c r="F6" s="11">
        <v>2923015</v>
      </c>
      <c r="G6" s="11">
        <v>19834652</v>
      </c>
      <c r="H6" s="11">
        <v>15719939</v>
      </c>
      <c r="I6" s="11">
        <v>3563512</v>
      </c>
      <c r="J6" s="11">
        <v>8974236</v>
      </c>
      <c r="K6" s="11">
        <v>3581592</v>
      </c>
      <c r="L6" s="11">
        <v>163637</v>
      </c>
      <c r="M6" s="12">
        <f>(C6/B6)*100</f>
        <v>48.767387985397882</v>
      </c>
      <c r="N6" s="12">
        <f>(D6/B6)*100</f>
        <v>16.056284840518071</v>
      </c>
      <c r="O6" s="12">
        <f>(E6/B6)*100</f>
        <v>13.079872531858722</v>
      </c>
      <c r="P6" s="12">
        <f>(F6/B6)*100</f>
        <v>2.9371106935270541</v>
      </c>
      <c r="Q6" s="12">
        <f>(G6/B6)*100</f>
        <v>19.930300902180718</v>
      </c>
      <c r="R6" s="12">
        <f>(H6/B6)*100</f>
        <v>15.795745467776589</v>
      </c>
      <c r="S6" s="12">
        <f>(I6/B6)*100</f>
        <v>3.5806963706008963</v>
      </c>
      <c r="T6" s="12">
        <f>(J6/B6)*100</f>
        <v>9.0175125758285386</v>
      </c>
      <c r="U6" s="12">
        <f>(K6/B6)*100</f>
        <v>3.5988635580217512</v>
      </c>
      <c r="V6" s="12">
        <f>(L6/B6)*100</f>
        <v>0.1644261088488039</v>
      </c>
      <c r="W6" s="12">
        <f>(D6/C6)*100</f>
        <v>32.92422560200621</v>
      </c>
      <c r="X6" s="12">
        <f>(E6/C6)*100</f>
        <v>26.820941354856132</v>
      </c>
      <c r="Y6" s="12">
        <f>(F6/C6)*100</f>
        <v>6.0226942939951904</v>
      </c>
      <c r="Z6" s="12">
        <f>(G6/C6)*100</f>
        <v>40.868091824291113</v>
      </c>
      <c r="AA6" s="12">
        <f>(H6/C6)*100</f>
        <v>32.389976417244682</v>
      </c>
      <c r="AB6" s="12">
        <f>(I6/C6)*100</f>
        <v>7.342399333901259</v>
      </c>
      <c r="AC6" s="12">
        <f>(J6/C6)*100</f>
        <v>18.490866434201063</v>
      </c>
      <c r="AD6" s="12">
        <f>(K6/C6)*100</f>
        <v>7.3796520721990211</v>
      </c>
      <c r="AE6" s="12">
        <f>(L6/C6)*100</f>
        <v>0.33716406730259368</v>
      </c>
      <c r="AF6" s="13"/>
      <c r="AG6" s="13"/>
    </row>
    <row r="8" spans="1:33" ht="15.6" x14ac:dyDescent="0.3">
      <c r="A8" s="5"/>
      <c r="B8" s="25" t="s">
        <v>24</v>
      </c>
      <c r="C8" s="25"/>
      <c r="D8" s="25"/>
      <c r="E8" s="25"/>
      <c r="F8" s="25"/>
      <c r="G8" s="25"/>
      <c r="H8" s="25"/>
      <c r="I8" s="25"/>
      <c r="J8" s="25"/>
      <c r="K8" s="25"/>
    </row>
    <row r="9" spans="1:33" x14ac:dyDescent="0.3">
      <c r="A9" s="23"/>
      <c r="B9" s="26" t="s">
        <v>11</v>
      </c>
      <c r="C9" s="26" t="s">
        <v>12</v>
      </c>
      <c r="D9" s="26"/>
      <c r="E9" s="26"/>
      <c r="F9" s="26" t="s">
        <v>13</v>
      </c>
      <c r="G9" s="26"/>
      <c r="H9" s="26"/>
      <c r="I9" s="26" t="s">
        <v>14</v>
      </c>
      <c r="J9" s="26" t="s">
        <v>15</v>
      </c>
      <c r="K9" s="26" t="s">
        <v>16</v>
      </c>
    </row>
    <row r="10" spans="1:33" x14ac:dyDescent="0.3">
      <c r="A10" s="24"/>
      <c r="B10" s="26"/>
      <c r="C10" s="9" t="s">
        <v>17</v>
      </c>
      <c r="D10" s="9" t="s">
        <v>18</v>
      </c>
      <c r="E10" s="9" t="s">
        <v>19</v>
      </c>
      <c r="F10" s="9" t="s">
        <v>17</v>
      </c>
      <c r="G10" s="9" t="s">
        <v>20</v>
      </c>
      <c r="H10" s="9" t="s">
        <v>21</v>
      </c>
      <c r="I10" s="26"/>
      <c r="J10" s="26"/>
      <c r="K10" s="26"/>
    </row>
    <row r="11" spans="1:33" x14ac:dyDescent="0.3">
      <c r="A11" s="5" t="s">
        <v>22</v>
      </c>
      <c r="B11" s="11">
        <f>(C11+F11+I11+J11+K11)</f>
        <v>4505027</v>
      </c>
      <c r="C11" s="11">
        <v>1779233</v>
      </c>
      <c r="D11" s="11">
        <v>1181072</v>
      </c>
      <c r="E11" s="11">
        <v>587314</v>
      </c>
      <c r="F11" s="11">
        <v>1516226</v>
      </c>
      <c r="G11" s="11">
        <v>962085</v>
      </c>
      <c r="H11" s="11">
        <v>461777</v>
      </c>
      <c r="I11" s="11">
        <v>720177</v>
      </c>
      <c r="J11" s="11">
        <v>483994</v>
      </c>
      <c r="K11" s="11">
        <v>5397</v>
      </c>
    </row>
    <row r="12" spans="1:33" x14ac:dyDescent="0.3">
      <c r="A12" s="5" t="s">
        <v>25</v>
      </c>
      <c r="B12" s="11">
        <f>(C12+F12+I12+J12+K12)</f>
        <v>169644</v>
      </c>
      <c r="C12" s="11">
        <v>72810</v>
      </c>
      <c r="D12" s="11">
        <v>51412</v>
      </c>
      <c r="E12" s="11">
        <v>21061</v>
      </c>
      <c r="F12" s="11">
        <v>53131</v>
      </c>
      <c r="G12" s="11">
        <v>33351</v>
      </c>
      <c r="H12" s="11">
        <v>16669</v>
      </c>
      <c r="I12" s="11">
        <v>25495</v>
      </c>
      <c r="J12" s="11">
        <v>17979</v>
      </c>
      <c r="K12" s="11">
        <v>229</v>
      </c>
    </row>
  </sheetData>
  <mergeCells count="30">
    <mergeCell ref="AD3:AD4"/>
    <mergeCell ref="J3:J4"/>
    <mergeCell ref="T3:T4"/>
    <mergeCell ref="W3:Y3"/>
    <mergeCell ref="Z3:AB3"/>
    <mergeCell ref="AC3:AC4"/>
    <mergeCell ref="AE3:AE4"/>
    <mergeCell ref="A2:A4"/>
    <mergeCell ref="B2:B4"/>
    <mergeCell ref="C2:L2"/>
    <mergeCell ref="M2:V2"/>
    <mergeCell ref="K3:K4"/>
    <mergeCell ref="L3:L4"/>
    <mergeCell ref="M3:M4"/>
    <mergeCell ref="N3:P3"/>
    <mergeCell ref="Q3:S3"/>
    <mergeCell ref="U3:U4"/>
    <mergeCell ref="V3:V4"/>
    <mergeCell ref="W2:AE2"/>
    <mergeCell ref="C3:C4"/>
    <mergeCell ref="D3:F3"/>
    <mergeCell ref="G3:I3"/>
    <mergeCell ref="A9:A10"/>
    <mergeCell ref="B8:K8"/>
    <mergeCell ref="B9:B10"/>
    <mergeCell ref="C9:E9"/>
    <mergeCell ref="F9:H9"/>
    <mergeCell ref="I9:I10"/>
    <mergeCell ref="J9:J10"/>
    <mergeCell ref="K9:K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AB20-D610-8545-AE02-A9F7E2F1B730}">
  <dimension ref="A1:AK6"/>
  <sheetViews>
    <sheetView workbookViewId="0"/>
  </sheetViews>
  <sheetFormatPr defaultColWidth="11.44140625" defaultRowHeight="14.4" x14ac:dyDescent="0.3"/>
  <cols>
    <col min="1" max="1" width="13.88671875" bestFit="1" customWidth="1"/>
    <col min="2" max="2" width="13.6640625" bestFit="1" customWidth="1"/>
    <col min="3" max="3" width="8.6640625" bestFit="1" customWidth="1"/>
    <col min="4" max="4" width="7.33203125" customWidth="1"/>
    <col min="5" max="5" width="13.6640625" bestFit="1" customWidth="1"/>
    <col min="6" max="6" width="8.6640625" bestFit="1" customWidth="1"/>
    <col min="7" max="7" width="10.109375" customWidth="1"/>
    <col min="8" max="8" width="13.6640625" bestFit="1" customWidth="1"/>
    <col min="9" max="9" width="8.6640625" bestFit="1" customWidth="1"/>
    <col min="10" max="10" width="8.44140625" customWidth="1"/>
    <col min="11" max="11" width="12.109375" bestFit="1" customWidth="1"/>
    <col min="12" max="12" width="8.6640625" bestFit="1" customWidth="1"/>
    <col min="13" max="13" width="10.33203125" customWidth="1"/>
    <col min="14" max="14" width="12.109375" bestFit="1" customWidth="1"/>
    <col min="15" max="15" width="7.6640625" bestFit="1" customWidth="1"/>
    <col min="16" max="16" width="10.109375" customWidth="1"/>
    <col min="17" max="17" width="11.109375" bestFit="1" customWidth="1"/>
    <col min="18" max="18" width="7.6640625" bestFit="1" customWidth="1"/>
    <col min="19" max="19" width="8.33203125" customWidth="1"/>
    <col min="20" max="20" width="12.109375" bestFit="1" customWidth="1"/>
    <col min="21" max="21" width="7.33203125" customWidth="1"/>
    <col min="22" max="22" width="10.44140625" customWidth="1"/>
    <col min="23" max="23" width="12.109375" bestFit="1" customWidth="1"/>
    <col min="24" max="24" width="7.6640625" bestFit="1" customWidth="1"/>
    <col min="25" max="25" width="9.33203125" customWidth="1"/>
    <col min="26" max="26" width="12.109375" bestFit="1" customWidth="1"/>
    <col min="27" max="27" width="7.6640625" bestFit="1" customWidth="1"/>
    <col min="28" max="28" width="10.109375" customWidth="1"/>
    <col min="29" max="29" width="12.109375" bestFit="1" customWidth="1"/>
    <col min="30" max="30" width="8.6640625" bestFit="1" customWidth="1"/>
    <col min="31" max="31" width="10.109375" customWidth="1"/>
    <col min="32" max="32" width="12.109375" bestFit="1" customWidth="1"/>
    <col min="33" max="33" width="7.6640625" bestFit="1" customWidth="1"/>
    <col min="34" max="34" width="10.44140625" customWidth="1"/>
    <col min="35" max="35" width="10.109375" bestFit="1" customWidth="1"/>
    <col min="36" max="36" width="6.6640625" bestFit="1" customWidth="1"/>
    <col min="37" max="37" width="11.33203125" customWidth="1"/>
  </cols>
  <sheetData>
    <row r="1" spans="1:37" s="7" customFormat="1" ht="18" x14ac:dyDescent="0.35">
      <c r="A1" s="7" t="s">
        <v>64</v>
      </c>
    </row>
    <row r="2" spans="1:37" s="1" customFormat="1" x14ac:dyDescent="0.3">
      <c r="A2" s="45"/>
      <c r="B2" s="26" t="s">
        <v>26</v>
      </c>
      <c r="C2" s="26"/>
      <c r="D2" s="26"/>
      <c r="E2" s="26" t="s">
        <v>27</v>
      </c>
      <c r="F2" s="26"/>
      <c r="G2" s="26"/>
      <c r="H2" s="48" t="s">
        <v>11</v>
      </c>
      <c r="I2" s="49"/>
      <c r="J2" s="50"/>
      <c r="K2" s="42" t="s">
        <v>12</v>
      </c>
      <c r="L2" s="43"/>
      <c r="M2" s="43"/>
      <c r="N2" s="43"/>
      <c r="O2" s="43"/>
      <c r="P2" s="43"/>
      <c r="Q2" s="43"/>
      <c r="R2" s="43"/>
      <c r="S2" s="44"/>
      <c r="T2" s="42" t="s">
        <v>13</v>
      </c>
      <c r="U2" s="43"/>
      <c r="V2" s="43"/>
      <c r="W2" s="43"/>
      <c r="X2" s="43"/>
      <c r="Y2" s="43"/>
      <c r="Z2" s="43"/>
      <c r="AA2" s="43"/>
      <c r="AB2" s="44"/>
      <c r="AC2" s="36" t="s">
        <v>14</v>
      </c>
      <c r="AD2" s="37"/>
      <c r="AE2" s="38"/>
      <c r="AF2" s="36" t="s">
        <v>15</v>
      </c>
      <c r="AG2" s="37"/>
      <c r="AH2" s="38"/>
      <c r="AI2" s="36" t="s">
        <v>16</v>
      </c>
      <c r="AJ2" s="37"/>
      <c r="AK2" s="38"/>
    </row>
    <row r="3" spans="1:37" s="1" customFormat="1" x14ac:dyDescent="0.3">
      <c r="A3" s="46"/>
      <c r="B3" s="26"/>
      <c r="C3" s="26"/>
      <c r="D3" s="26"/>
      <c r="E3" s="26"/>
      <c r="F3" s="26"/>
      <c r="G3" s="26"/>
      <c r="H3" s="51"/>
      <c r="I3" s="52"/>
      <c r="J3" s="53"/>
      <c r="K3" s="22" t="s">
        <v>17</v>
      </c>
      <c r="L3" s="22"/>
      <c r="M3" s="22"/>
      <c r="N3" s="42" t="s">
        <v>18</v>
      </c>
      <c r="O3" s="43"/>
      <c r="P3" s="44"/>
      <c r="Q3" s="42" t="s">
        <v>19</v>
      </c>
      <c r="R3" s="43"/>
      <c r="S3" s="44"/>
      <c r="T3" s="42" t="s">
        <v>17</v>
      </c>
      <c r="U3" s="43"/>
      <c r="V3" s="44"/>
      <c r="W3" s="42" t="s">
        <v>20</v>
      </c>
      <c r="X3" s="43"/>
      <c r="Y3" s="44"/>
      <c r="Z3" s="42" t="s">
        <v>21</v>
      </c>
      <c r="AA3" s="43"/>
      <c r="AB3" s="44"/>
      <c r="AC3" s="39"/>
      <c r="AD3" s="40"/>
      <c r="AE3" s="41"/>
      <c r="AF3" s="39"/>
      <c r="AG3" s="40"/>
      <c r="AH3" s="41"/>
      <c r="AI3" s="39"/>
      <c r="AJ3" s="40"/>
      <c r="AK3" s="41"/>
    </row>
    <row r="4" spans="1:37" s="2" customFormat="1" ht="72" x14ac:dyDescent="0.3">
      <c r="A4" s="47"/>
      <c r="B4" s="4" t="s">
        <v>8</v>
      </c>
      <c r="C4" s="4" t="s">
        <v>28</v>
      </c>
      <c r="D4" s="4" t="s">
        <v>29</v>
      </c>
      <c r="E4" s="4" t="s">
        <v>8</v>
      </c>
      <c r="F4" s="4" t="s">
        <v>28</v>
      </c>
      <c r="G4" s="4" t="s">
        <v>29</v>
      </c>
      <c r="H4" s="4" t="s">
        <v>8</v>
      </c>
      <c r="I4" s="4" t="s">
        <v>28</v>
      </c>
      <c r="J4" s="4" t="s">
        <v>29</v>
      </c>
      <c r="K4" s="4" t="s">
        <v>8</v>
      </c>
      <c r="L4" s="4" t="s">
        <v>28</v>
      </c>
      <c r="M4" s="4" t="s">
        <v>29</v>
      </c>
      <c r="N4" s="4" t="s">
        <v>8</v>
      </c>
      <c r="O4" s="4" t="s">
        <v>28</v>
      </c>
      <c r="P4" s="4" t="s">
        <v>29</v>
      </c>
      <c r="Q4" s="4" t="s">
        <v>8</v>
      </c>
      <c r="R4" s="4" t="s">
        <v>28</v>
      </c>
      <c r="S4" s="4" t="s">
        <v>29</v>
      </c>
      <c r="T4" s="4" t="s">
        <v>8</v>
      </c>
      <c r="U4" s="4" t="s">
        <v>28</v>
      </c>
      <c r="V4" s="4" t="s">
        <v>29</v>
      </c>
      <c r="W4" s="4" t="s">
        <v>8</v>
      </c>
      <c r="X4" s="4" t="s">
        <v>28</v>
      </c>
      <c r="Y4" s="4" t="s">
        <v>29</v>
      </c>
      <c r="Z4" s="4" t="s">
        <v>8</v>
      </c>
      <c r="AA4" s="4" t="s">
        <v>28</v>
      </c>
      <c r="AB4" s="4" t="s">
        <v>29</v>
      </c>
      <c r="AC4" s="4" t="s">
        <v>8</v>
      </c>
      <c r="AD4" s="4" t="s">
        <v>28</v>
      </c>
      <c r="AE4" s="4" t="s">
        <v>29</v>
      </c>
      <c r="AF4" s="4" t="s">
        <v>8</v>
      </c>
      <c r="AG4" s="4" t="s">
        <v>28</v>
      </c>
      <c r="AH4" s="4" t="s">
        <v>29</v>
      </c>
      <c r="AI4" s="4" t="s">
        <v>8</v>
      </c>
      <c r="AJ4" s="4" t="s">
        <v>28</v>
      </c>
      <c r="AK4" s="4" t="s">
        <v>29</v>
      </c>
    </row>
    <row r="5" spans="1:37" s="16" customFormat="1" x14ac:dyDescent="0.3">
      <c r="A5" s="14" t="s">
        <v>22</v>
      </c>
      <c r="B5" s="11">
        <f>(E5+H5)</f>
        <v>3088269832</v>
      </c>
      <c r="C5" s="11">
        <v>888068</v>
      </c>
      <c r="D5" s="11">
        <f>(C5/B5)*1000000</f>
        <v>287.56166018850649</v>
      </c>
      <c r="E5" s="11">
        <v>1681479486</v>
      </c>
      <c r="F5" s="11">
        <v>511704</v>
      </c>
      <c r="G5" s="11">
        <f t="shared" ref="G5:G6" si="0">(F5/E5)*1000000</f>
        <v>304.31771797422931</v>
      </c>
      <c r="H5" s="15">
        <v>1406790346</v>
      </c>
      <c r="I5" s="15">
        <v>351734</v>
      </c>
      <c r="J5" s="11">
        <f>(I5/H5)*1000000</f>
        <v>250.02588409858197</v>
      </c>
      <c r="K5" s="11">
        <v>392774271</v>
      </c>
      <c r="L5" s="11">
        <v>110883</v>
      </c>
      <c r="M5" s="11">
        <f>(L5/K5)*1000000</f>
        <v>282.30718808972085</v>
      </c>
      <c r="N5" s="11">
        <v>307185647</v>
      </c>
      <c r="O5" s="11">
        <v>93610</v>
      </c>
      <c r="P5" s="11">
        <f>(O5/N5)*1000000</f>
        <v>304.73428988041229</v>
      </c>
      <c r="Q5" s="11">
        <v>84289117</v>
      </c>
      <c r="R5" s="11">
        <v>16739</v>
      </c>
      <c r="S5" s="11">
        <f>(R5/Q5)*1000000</f>
        <v>198.59028775921334</v>
      </c>
      <c r="T5" s="11">
        <v>641272230</v>
      </c>
      <c r="U5" s="11">
        <v>99882</v>
      </c>
      <c r="V5" s="11">
        <f>(U5/T5)*1000000</f>
        <v>155.75600396730107</v>
      </c>
      <c r="W5" s="11">
        <v>520814915</v>
      </c>
      <c r="X5" s="11">
        <v>66307</v>
      </c>
      <c r="Y5" s="11">
        <f>(X5/W5)*1000000</f>
        <v>127.31394222840181</v>
      </c>
      <c r="Z5" s="11">
        <v>103499507</v>
      </c>
      <c r="AA5" s="11">
        <v>29748</v>
      </c>
      <c r="AB5" s="11">
        <f>(AA5/Z5)*1000000</f>
        <v>287.42165892635603</v>
      </c>
      <c r="AC5" s="11">
        <v>266970452</v>
      </c>
      <c r="AD5" s="11">
        <v>109425</v>
      </c>
      <c r="AE5" s="11">
        <f>(AD5/AC5)*1000000</f>
        <v>409.87682037561223</v>
      </c>
      <c r="AF5" s="11">
        <v>101976986</v>
      </c>
      <c r="AG5" s="11">
        <v>26628</v>
      </c>
      <c r="AH5" s="11">
        <f>(AG5/AF5)*1000000</f>
        <v>261.11773885923634</v>
      </c>
      <c r="AI5" s="11">
        <v>4197121</v>
      </c>
      <c r="AJ5" s="11">
        <v>2957</v>
      </c>
      <c r="AK5" s="11">
        <f>(AJ5/AI5)*1000000</f>
        <v>704.53055797057073</v>
      </c>
    </row>
    <row r="6" spans="1:37" s="16" customFormat="1" x14ac:dyDescent="0.3">
      <c r="A6" s="14" t="s">
        <v>23</v>
      </c>
      <c r="B6" s="11">
        <v>99520083</v>
      </c>
      <c r="C6" s="11">
        <v>36080</v>
      </c>
      <c r="D6" s="11">
        <f>(C6/B6)*1000000</f>
        <v>362.53989056661055</v>
      </c>
      <c r="E6" s="11">
        <v>51046243</v>
      </c>
      <c r="F6" s="11">
        <v>21924</v>
      </c>
      <c r="G6" s="11">
        <f t="shared" si="0"/>
        <v>429.49292076206274</v>
      </c>
      <c r="H6" s="11">
        <v>48473840</v>
      </c>
      <c r="I6" s="11">
        <v>13223</v>
      </c>
      <c r="J6" s="11">
        <f>(I6/H6)*1000000</f>
        <v>272.78631113194251</v>
      </c>
      <c r="K6" s="11">
        <v>15974173</v>
      </c>
      <c r="L6" s="11">
        <v>4631</v>
      </c>
      <c r="M6" s="11">
        <f>(L6/K6)*1000000</f>
        <v>289.90546177257499</v>
      </c>
      <c r="N6" s="11">
        <v>13016675</v>
      </c>
      <c r="O6" s="11">
        <v>3948</v>
      </c>
      <c r="P6" s="11">
        <f>(O6/N6)*1000000</f>
        <v>303.30326293004936</v>
      </c>
      <c r="Q6" s="11">
        <v>2918488</v>
      </c>
      <c r="R6" s="11">
        <v>671</v>
      </c>
      <c r="S6" s="11">
        <f>(R6/Q6)*1000000</f>
        <v>229.91357168506431</v>
      </c>
      <c r="T6" s="11">
        <v>19813594</v>
      </c>
      <c r="U6" s="11">
        <v>3441</v>
      </c>
      <c r="V6" s="11">
        <f>(U6/T6)*1000000</f>
        <v>173.66864386138124</v>
      </c>
      <c r="W6" s="11">
        <v>15701935</v>
      </c>
      <c r="X6" s="11">
        <v>2194</v>
      </c>
      <c r="Y6" s="11">
        <f>(X6/W6)*1000000</f>
        <v>139.72800167622654</v>
      </c>
      <c r="Z6" s="11">
        <v>3561425</v>
      </c>
      <c r="AA6" s="11">
        <v>1126</v>
      </c>
      <c r="AB6" s="11">
        <f>(AA6/Z6)*1000000</f>
        <v>316.16557978898891</v>
      </c>
      <c r="AC6" s="11">
        <v>8965212</v>
      </c>
      <c r="AD6" s="11">
        <v>3951</v>
      </c>
      <c r="AE6" s="11">
        <f>(AD6/AC6)*1000000</f>
        <v>440.70346579645854</v>
      </c>
      <c r="AF6" s="11">
        <v>3574312</v>
      </c>
      <c r="AG6" s="11">
        <v>1015</v>
      </c>
      <c r="AH6" s="11">
        <f>(AG6/AF6)*1000000</f>
        <v>283.97073338869126</v>
      </c>
      <c r="AI6" s="11">
        <v>162735</v>
      </c>
      <c r="AJ6" s="11">
        <v>131</v>
      </c>
      <c r="AK6" s="11">
        <f>(AJ6/AI6)*1000000</f>
        <v>804.98970719267516</v>
      </c>
    </row>
  </sheetData>
  <mergeCells count="15">
    <mergeCell ref="A2:A4"/>
    <mergeCell ref="B2:D3"/>
    <mergeCell ref="E2:G3"/>
    <mergeCell ref="H2:J3"/>
    <mergeCell ref="K2:S2"/>
    <mergeCell ref="AC2:AE3"/>
    <mergeCell ref="AF2:AH3"/>
    <mergeCell ref="AI2:AK3"/>
    <mergeCell ref="K3:M3"/>
    <mergeCell ref="N3:P3"/>
    <mergeCell ref="Q3:S3"/>
    <mergeCell ref="T3:V3"/>
    <mergeCell ref="W3:Y3"/>
    <mergeCell ref="Z3:AB3"/>
    <mergeCell ref="T2:A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EFCBB-4A39-4794-A15A-0429F94DDEE1}">
  <dimension ref="A1:AQ15"/>
  <sheetViews>
    <sheetView workbookViewId="0">
      <selection activeCell="A8" sqref="A8"/>
    </sheetView>
  </sheetViews>
  <sheetFormatPr defaultColWidth="8.88671875" defaultRowHeight="14.4" x14ac:dyDescent="0.3"/>
  <cols>
    <col min="1" max="2" width="15.33203125" customWidth="1"/>
    <col min="3" max="3" width="15.44140625" customWidth="1"/>
    <col min="4" max="4" width="12.44140625" customWidth="1"/>
    <col min="5" max="5" width="16.109375" customWidth="1"/>
    <col min="6" max="6" width="13.88671875" customWidth="1"/>
    <col min="7" max="7" width="13" customWidth="1"/>
    <col min="8" max="8" width="15.109375" customWidth="1"/>
    <col min="9" max="9" width="14.109375" customWidth="1"/>
    <col min="10" max="10" width="12.44140625" customWidth="1"/>
    <col min="11" max="11" width="14" customWidth="1"/>
    <col min="12" max="12" width="11.6640625" customWidth="1"/>
    <col min="13" max="14" width="12.6640625" customWidth="1"/>
    <col min="15" max="15" width="13.88671875" bestFit="1" customWidth="1"/>
    <col min="16" max="17" width="11.109375" customWidth="1"/>
    <col min="18" max="18" width="13.33203125" customWidth="1"/>
    <col min="19" max="19" width="12.6640625" bestFit="1" customWidth="1"/>
    <col min="20" max="20" width="14.109375" customWidth="1"/>
    <col min="21" max="21" width="12.109375" customWidth="1"/>
    <col min="22" max="22" width="12.6640625" bestFit="1" customWidth="1"/>
    <col min="23" max="23" width="12.44140625" customWidth="1"/>
    <col min="24" max="24" width="11.44140625" customWidth="1"/>
    <col min="25" max="26" width="12.88671875" customWidth="1"/>
    <col min="27" max="27" width="13.88671875" bestFit="1" customWidth="1"/>
    <col min="28" max="28" width="15.109375" customWidth="1"/>
    <col min="29" max="29" width="12.88671875" customWidth="1"/>
    <col min="30" max="30" width="12.6640625" bestFit="1" customWidth="1"/>
    <col min="31" max="31" width="12.33203125" customWidth="1"/>
    <col min="32" max="32" width="12.44140625" customWidth="1"/>
    <col min="33" max="33" width="10.44140625" bestFit="1" customWidth="1"/>
    <col min="34" max="35" width="15.44140625" customWidth="1"/>
    <col min="36" max="36" width="12" customWidth="1"/>
    <col min="37" max="37" width="11.6640625" bestFit="1" customWidth="1"/>
    <col min="38" max="38" width="13.33203125" bestFit="1" customWidth="1"/>
    <col min="39" max="39" width="11.44140625" customWidth="1"/>
    <col min="40" max="40" width="12.33203125" customWidth="1"/>
    <col min="41" max="41" width="11.44140625" bestFit="1" customWidth="1"/>
    <col min="42" max="42" width="11.33203125" customWidth="1"/>
    <col min="43" max="43" width="12.6640625" customWidth="1"/>
  </cols>
  <sheetData>
    <row r="1" spans="1:43" s="7" customFormat="1" ht="18" x14ac:dyDescent="0.35">
      <c r="A1" s="7" t="s">
        <v>65</v>
      </c>
    </row>
    <row r="2" spans="1:43" s="8" customFormat="1" ht="15.6" x14ac:dyDescent="0.3">
      <c r="A2" s="27"/>
      <c r="B2" s="27" t="s">
        <v>8</v>
      </c>
      <c r="C2" s="25" t="s">
        <v>8</v>
      </c>
      <c r="D2" s="25"/>
      <c r="E2" s="25"/>
      <c r="F2" s="25"/>
      <c r="G2" s="25"/>
      <c r="H2" s="25"/>
      <c r="I2" s="25"/>
      <c r="J2" s="25"/>
      <c r="K2" s="25"/>
      <c r="L2" s="25"/>
      <c r="M2" s="25" t="s">
        <v>9</v>
      </c>
      <c r="N2" s="25"/>
      <c r="O2" s="25"/>
      <c r="P2" s="25"/>
      <c r="Q2" s="25"/>
      <c r="R2" s="25"/>
      <c r="S2" s="25"/>
      <c r="T2" s="25"/>
      <c r="U2" s="25"/>
      <c r="V2" s="25"/>
      <c r="W2" s="33" t="s">
        <v>10</v>
      </c>
      <c r="X2" s="34"/>
      <c r="Y2" s="34"/>
      <c r="Z2" s="34"/>
      <c r="AA2" s="34"/>
      <c r="AB2" s="34"/>
      <c r="AC2" s="34"/>
      <c r="AD2" s="34"/>
      <c r="AE2" s="35"/>
      <c r="AH2" s="25" t="s">
        <v>24</v>
      </c>
      <c r="AI2" s="25"/>
      <c r="AJ2" s="25"/>
      <c r="AK2" s="25"/>
      <c r="AL2" s="25"/>
      <c r="AM2" s="25"/>
      <c r="AN2" s="25"/>
      <c r="AO2" s="25"/>
      <c r="AP2" s="25"/>
      <c r="AQ2" s="25"/>
    </row>
    <row r="3" spans="1:43" s="10" customFormat="1" x14ac:dyDescent="0.3">
      <c r="A3" s="29"/>
      <c r="B3" s="29"/>
      <c r="C3" s="27" t="s">
        <v>11</v>
      </c>
      <c r="D3" s="26" t="s">
        <v>12</v>
      </c>
      <c r="E3" s="26"/>
      <c r="F3" s="26"/>
      <c r="G3" s="30" t="s">
        <v>13</v>
      </c>
      <c r="H3" s="31"/>
      <c r="I3" s="32"/>
      <c r="J3" s="27" t="s">
        <v>14</v>
      </c>
      <c r="K3" s="27" t="s">
        <v>15</v>
      </c>
      <c r="L3" s="27" t="s">
        <v>16</v>
      </c>
      <c r="M3" s="27" t="s">
        <v>11</v>
      </c>
      <c r="N3" s="26" t="s">
        <v>12</v>
      </c>
      <c r="O3" s="26"/>
      <c r="P3" s="26"/>
      <c r="Q3" s="30" t="s">
        <v>13</v>
      </c>
      <c r="R3" s="31"/>
      <c r="S3" s="32"/>
      <c r="T3" s="27" t="s">
        <v>14</v>
      </c>
      <c r="U3" s="27" t="s">
        <v>15</v>
      </c>
      <c r="V3" s="27" t="s">
        <v>16</v>
      </c>
      <c r="W3" s="26" t="s">
        <v>12</v>
      </c>
      <c r="X3" s="26"/>
      <c r="Y3" s="26"/>
      <c r="Z3" s="30" t="s">
        <v>13</v>
      </c>
      <c r="AA3" s="31"/>
      <c r="AB3" s="32"/>
      <c r="AC3" s="27" t="s">
        <v>14</v>
      </c>
      <c r="AD3" s="27" t="s">
        <v>15</v>
      </c>
      <c r="AE3" s="27" t="s">
        <v>16</v>
      </c>
      <c r="AH3" s="27" t="s">
        <v>11</v>
      </c>
      <c r="AI3" s="26" t="s">
        <v>12</v>
      </c>
      <c r="AJ3" s="26"/>
      <c r="AK3" s="26"/>
      <c r="AL3" s="30" t="s">
        <v>13</v>
      </c>
      <c r="AM3" s="31"/>
      <c r="AN3" s="32"/>
      <c r="AO3" s="27" t="s">
        <v>14</v>
      </c>
      <c r="AP3" s="27" t="s">
        <v>15</v>
      </c>
      <c r="AQ3" s="27" t="s">
        <v>16</v>
      </c>
    </row>
    <row r="4" spans="1:43" s="10" customFormat="1" x14ac:dyDescent="0.3">
      <c r="A4" s="28"/>
      <c r="B4" s="28"/>
      <c r="C4" s="28"/>
      <c r="D4" s="9" t="s">
        <v>17</v>
      </c>
      <c r="E4" s="9" t="s">
        <v>18</v>
      </c>
      <c r="F4" s="9" t="s">
        <v>19</v>
      </c>
      <c r="G4" s="9" t="s">
        <v>17</v>
      </c>
      <c r="H4" s="9" t="s">
        <v>20</v>
      </c>
      <c r="I4" s="9" t="s">
        <v>21</v>
      </c>
      <c r="J4" s="28"/>
      <c r="K4" s="28"/>
      <c r="L4" s="28"/>
      <c r="M4" s="28"/>
      <c r="N4" s="9" t="s">
        <v>17</v>
      </c>
      <c r="O4" s="9" t="s">
        <v>18</v>
      </c>
      <c r="P4" s="9" t="s">
        <v>19</v>
      </c>
      <c r="Q4" s="9" t="s">
        <v>17</v>
      </c>
      <c r="R4" s="9" t="s">
        <v>20</v>
      </c>
      <c r="S4" s="9" t="s">
        <v>21</v>
      </c>
      <c r="T4" s="28"/>
      <c r="U4" s="28"/>
      <c r="V4" s="28"/>
      <c r="W4" s="9" t="s">
        <v>17</v>
      </c>
      <c r="X4" s="9" t="s">
        <v>18</v>
      </c>
      <c r="Y4" s="9" t="s">
        <v>19</v>
      </c>
      <c r="Z4" s="9" t="s">
        <v>17</v>
      </c>
      <c r="AA4" s="9" t="s">
        <v>20</v>
      </c>
      <c r="AB4" s="9" t="s">
        <v>21</v>
      </c>
      <c r="AC4" s="28"/>
      <c r="AD4" s="28"/>
      <c r="AE4" s="28"/>
      <c r="AH4" s="28"/>
      <c r="AI4" s="9" t="s">
        <v>17</v>
      </c>
      <c r="AJ4" s="9" t="s">
        <v>18</v>
      </c>
      <c r="AK4" s="9" t="s">
        <v>19</v>
      </c>
      <c r="AL4" s="9" t="s">
        <v>17</v>
      </c>
      <c r="AM4" s="9" t="s">
        <v>20</v>
      </c>
      <c r="AN4" s="9" t="s">
        <v>21</v>
      </c>
      <c r="AO4" s="28"/>
      <c r="AP4" s="28"/>
      <c r="AQ4" s="28"/>
    </row>
    <row r="5" spans="1:43" x14ac:dyDescent="0.3">
      <c r="A5" s="3" t="s">
        <v>22</v>
      </c>
      <c r="B5" s="11">
        <v>2967108523</v>
      </c>
      <c r="C5" s="11">
        <v>1402533093</v>
      </c>
      <c r="D5" s="11">
        <v>389737288</v>
      </c>
      <c r="E5" s="11">
        <v>304585425</v>
      </c>
      <c r="F5" s="11">
        <v>83854881</v>
      </c>
      <c r="G5" s="11">
        <v>636029368</v>
      </c>
      <c r="H5" s="11">
        <v>509057764</v>
      </c>
      <c r="I5" s="11">
        <v>109877104</v>
      </c>
      <c r="J5" s="11">
        <v>265845321</v>
      </c>
      <c r="K5" s="11">
        <v>107099170</v>
      </c>
      <c r="L5" s="11">
        <v>4278998</v>
      </c>
      <c r="M5" s="5">
        <f>(C5/2967108523)*100</f>
        <v>47.269356079430466</v>
      </c>
      <c r="N5" s="17">
        <f t="shared" ref="N5:V5" si="0">(D5/2967108523)*100</f>
        <v>13.135255585661637</v>
      </c>
      <c r="O5" s="17">
        <f t="shared" si="0"/>
        <v>10.265395506735228</v>
      </c>
      <c r="P5" s="17">
        <f t="shared" si="0"/>
        <v>2.8261480950220035</v>
      </c>
      <c r="Q5" s="17">
        <f t="shared" si="0"/>
        <v>21.435999494784909</v>
      </c>
      <c r="R5" s="17">
        <f t="shared" si="0"/>
        <v>17.15669514795162</v>
      </c>
      <c r="S5" s="17">
        <f t="shared" si="0"/>
        <v>3.7031710551963517</v>
      </c>
      <c r="T5" s="17">
        <f t="shared" si="0"/>
        <v>8.9597437686980079</v>
      </c>
      <c r="U5" s="17">
        <f t="shared" si="0"/>
        <v>3.6095467749091155</v>
      </c>
      <c r="V5" s="17">
        <f t="shared" si="0"/>
        <v>0.14421440829786594</v>
      </c>
      <c r="W5" s="17">
        <f>(D5/$C$5)*100</f>
        <v>27.788099257348502</v>
      </c>
      <c r="X5" s="17">
        <f t="shared" ref="X5:AE5" si="1">(E5/$C$5)*100</f>
        <v>21.716808431842114</v>
      </c>
      <c r="Y5" s="17">
        <f t="shared" si="1"/>
        <v>5.9788165725655356</v>
      </c>
      <c r="Z5" s="17">
        <f t="shared" si="1"/>
        <v>45.348617524563466</v>
      </c>
      <c r="AA5" s="17">
        <f t="shared" si="1"/>
        <v>36.295597340318871</v>
      </c>
      <c r="AB5" s="17">
        <f t="shared" si="1"/>
        <v>7.8341897633926276</v>
      </c>
      <c r="AC5" s="17">
        <f t="shared" si="1"/>
        <v>18.954655852815588</v>
      </c>
      <c r="AD5" s="17">
        <f t="shared" si="1"/>
        <v>7.6361242764629731</v>
      </c>
      <c r="AE5" s="17">
        <f t="shared" si="1"/>
        <v>0.30509069777792402</v>
      </c>
      <c r="AH5" s="11">
        <f>(AI5+AL5+AO5+AP5+AQ5)</f>
        <v>4561660</v>
      </c>
      <c r="AI5" s="11">
        <v>1771039</v>
      </c>
      <c r="AJ5" s="11">
        <v>1175168</v>
      </c>
      <c r="AK5" s="11">
        <v>585101</v>
      </c>
      <c r="AL5" s="11">
        <v>1551601</v>
      </c>
      <c r="AM5" s="11">
        <v>945888</v>
      </c>
      <c r="AN5" s="11">
        <v>512215</v>
      </c>
      <c r="AO5" s="11">
        <v>723412</v>
      </c>
      <c r="AP5" s="11">
        <v>510250</v>
      </c>
      <c r="AQ5" s="11">
        <v>5358</v>
      </c>
    </row>
    <row r="6" spans="1:43" x14ac:dyDescent="0.3">
      <c r="A6" s="3" t="s">
        <v>23</v>
      </c>
      <c r="B6" s="11">
        <v>107600083</v>
      </c>
      <c r="C6" s="11">
        <f>(D6+G6+J6+K6+L6)</f>
        <v>52163184</v>
      </c>
      <c r="D6" s="11">
        <v>17133122</v>
      </c>
      <c r="E6" s="11">
        <v>13822950</v>
      </c>
      <c r="F6" s="11">
        <v>3265424</v>
      </c>
      <c r="G6" s="11">
        <v>21191501</v>
      </c>
      <c r="H6" s="11">
        <v>16432553</v>
      </c>
      <c r="I6" s="11">
        <v>4160089</v>
      </c>
      <c r="J6" s="11">
        <v>9707995</v>
      </c>
      <c r="K6" s="11">
        <v>3961460</v>
      </c>
      <c r="L6" s="11">
        <v>169106</v>
      </c>
      <c r="M6" s="12">
        <f>(C6/B6)*100</f>
        <v>48.478758143708866</v>
      </c>
      <c r="N6" s="12">
        <f>(D6/B6)*100</f>
        <v>15.922963553847817</v>
      </c>
      <c r="O6" s="12">
        <f>(E6/B6)*100</f>
        <v>12.846597897141027</v>
      </c>
      <c r="P6" s="12">
        <f>(F6/B6)*100</f>
        <v>3.0347783281914382</v>
      </c>
      <c r="Q6" s="12">
        <f>(G6/B6)*100</f>
        <v>19.694688339599143</v>
      </c>
      <c r="R6" s="12">
        <f>(H6/B6)*100</f>
        <v>15.271877624852761</v>
      </c>
      <c r="S6" s="12">
        <f>(I6/B6)*100</f>
        <v>3.8662507351411612</v>
      </c>
      <c r="T6" s="12">
        <f>(J6/B6)*100</f>
        <v>9.0222932262979754</v>
      </c>
      <c r="U6" s="12">
        <f>(K6/B6)*100</f>
        <v>3.6816514351573502</v>
      </c>
      <c r="V6" s="12">
        <f>(L6/B6)*100</f>
        <v>0.15716158880658113</v>
      </c>
      <c r="W6" s="12">
        <f>(D6/C6)*100</f>
        <v>32.845238128101997</v>
      </c>
      <c r="X6" s="12">
        <f>(E6/C6)*100</f>
        <v>26.49943684419264</v>
      </c>
      <c r="Y6" s="12">
        <f>(F6/C6)*100</f>
        <v>6.260016643155832</v>
      </c>
      <c r="Z6" s="12">
        <f>(G6/C6)*100</f>
        <v>40.625397790134897</v>
      </c>
      <c r="AA6" s="12">
        <f>(H6/C6)*100</f>
        <v>31.502204696707164</v>
      </c>
      <c r="AB6" s="12">
        <f>(I6/C6)*100</f>
        <v>7.9751439252634571</v>
      </c>
      <c r="AC6" s="12">
        <f>(J6/C6)*100</f>
        <v>18.610817545186659</v>
      </c>
      <c r="AD6" s="12">
        <f>(K6/C6)*100</f>
        <v>7.5943600375314517</v>
      </c>
      <c r="AE6" s="12">
        <f>(L6/C6)*100</f>
        <v>0.32418649904499697</v>
      </c>
      <c r="AH6" s="11">
        <f>(AI6+AL6+AO6+AP6+AQ6)</f>
        <v>185350</v>
      </c>
      <c r="AI6" s="11">
        <v>78634</v>
      </c>
      <c r="AJ6" s="11">
        <v>54796</v>
      </c>
      <c r="AK6" s="11">
        <v>23463</v>
      </c>
      <c r="AL6" s="11">
        <v>58658</v>
      </c>
      <c r="AM6" s="11">
        <v>35263</v>
      </c>
      <c r="AN6" s="11">
        <v>19977</v>
      </c>
      <c r="AO6" s="11">
        <v>27756</v>
      </c>
      <c r="AP6" s="11">
        <v>20081</v>
      </c>
      <c r="AQ6" s="11">
        <v>221</v>
      </c>
    </row>
    <row r="7" spans="1:43" s="1" customFormat="1" x14ac:dyDescent="0.3"/>
    <row r="8" spans="1:43" s="7" customFormat="1" ht="18" x14ac:dyDescent="0.35">
      <c r="A8" s="7" t="s">
        <v>66</v>
      </c>
    </row>
    <row r="9" spans="1:43" s="1" customFormat="1" x14ac:dyDescent="0.3">
      <c r="A9" s="45"/>
      <c r="B9" s="26" t="s">
        <v>26</v>
      </c>
      <c r="C9" s="26"/>
      <c r="D9" s="26"/>
      <c r="E9" s="26" t="s">
        <v>27</v>
      </c>
      <c r="F9" s="26"/>
      <c r="G9" s="26"/>
      <c r="H9" s="48" t="s">
        <v>11</v>
      </c>
      <c r="I9" s="49"/>
      <c r="J9" s="50"/>
      <c r="K9" s="42" t="s">
        <v>12</v>
      </c>
      <c r="L9" s="43"/>
      <c r="M9" s="43"/>
      <c r="N9" s="43"/>
      <c r="O9" s="43"/>
      <c r="P9" s="43"/>
      <c r="Q9" s="43"/>
      <c r="R9" s="43"/>
      <c r="S9" s="44"/>
      <c r="T9" s="42" t="s">
        <v>13</v>
      </c>
      <c r="U9" s="43"/>
      <c r="V9" s="43"/>
      <c r="W9" s="43"/>
      <c r="X9" s="43"/>
      <c r="Y9" s="43"/>
      <c r="Z9" s="43"/>
      <c r="AA9" s="43"/>
      <c r="AB9" s="44"/>
      <c r="AC9" s="36" t="s">
        <v>14</v>
      </c>
      <c r="AD9" s="37"/>
      <c r="AE9" s="38"/>
      <c r="AF9" s="36" t="s">
        <v>15</v>
      </c>
      <c r="AG9" s="37"/>
      <c r="AH9" s="38"/>
      <c r="AI9" s="36" t="s">
        <v>16</v>
      </c>
      <c r="AJ9" s="37"/>
      <c r="AK9" s="38"/>
    </row>
    <row r="10" spans="1:43" s="1" customFormat="1" x14ac:dyDescent="0.3">
      <c r="A10" s="46"/>
      <c r="B10" s="26"/>
      <c r="C10" s="26"/>
      <c r="D10" s="26"/>
      <c r="E10" s="26"/>
      <c r="F10" s="26"/>
      <c r="G10" s="26"/>
      <c r="H10" s="51"/>
      <c r="I10" s="52"/>
      <c r="J10" s="53"/>
      <c r="K10" s="22" t="s">
        <v>17</v>
      </c>
      <c r="L10" s="22"/>
      <c r="M10" s="22"/>
      <c r="N10" s="42" t="s">
        <v>18</v>
      </c>
      <c r="O10" s="43"/>
      <c r="P10" s="44"/>
      <c r="Q10" s="42" t="s">
        <v>19</v>
      </c>
      <c r="R10" s="43"/>
      <c r="S10" s="44"/>
      <c r="T10" s="42" t="s">
        <v>17</v>
      </c>
      <c r="U10" s="43"/>
      <c r="V10" s="44"/>
      <c r="W10" s="42" t="s">
        <v>20</v>
      </c>
      <c r="X10" s="43"/>
      <c r="Y10" s="44"/>
      <c r="Z10" s="42" t="s">
        <v>21</v>
      </c>
      <c r="AA10" s="43"/>
      <c r="AB10" s="44"/>
      <c r="AC10" s="39"/>
      <c r="AD10" s="40"/>
      <c r="AE10" s="41"/>
      <c r="AF10" s="39"/>
      <c r="AG10" s="40"/>
      <c r="AH10" s="41"/>
      <c r="AI10" s="39"/>
      <c r="AJ10" s="40"/>
      <c r="AK10" s="41"/>
    </row>
    <row r="11" spans="1:43" s="2" customFormat="1" ht="72" x14ac:dyDescent="0.3">
      <c r="A11" s="47"/>
      <c r="B11" s="4" t="s">
        <v>8</v>
      </c>
      <c r="C11" s="4" t="s">
        <v>28</v>
      </c>
      <c r="D11" s="4" t="s">
        <v>30</v>
      </c>
      <c r="E11" s="4" t="s">
        <v>8</v>
      </c>
      <c r="F11" s="4" t="s">
        <v>28</v>
      </c>
      <c r="G11" s="4" t="s">
        <v>30</v>
      </c>
      <c r="H11" s="4" t="s">
        <v>8</v>
      </c>
      <c r="I11" s="4" t="s">
        <v>28</v>
      </c>
      <c r="J11" s="4" t="s">
        <v>30</v>
      </c>
      <c r="K11" s="4" t="s">
        <v>8</v>
      </c>
      <c r="L11" s="4" t="s">
        <v>28</v>
      </c>
      <c r="M11" s="4" t="s">
        <v>30</v>
      </c>
      <c r="N11" s="4" t="s">
        <v>8</v>
      </c>
      <c r="O11" s="4" t="s">
        <v>28</v>
      </c>
      <c r="P11" s="4" t="s">
        <v>30</v>
      </c>
      <c r="Q11" s="4" t="s">
        <v>8</v>
      </c>
      <c r="R11" s="4" t="s">
        <v>28</v>
      </c>
      <c r="S11" s="4" t="s">
        <v>30</v>
      </c>
      <c r="T11" s="4" t="s">
        <v>8</v>
      </c>
      <c r="U11" s="4" t="s">
        <v>28</v>
      </c>
      <c r="V11" s="4" t="s">
        <v>30</v>
      </c>
      <c r="W11" s="4" t="s">
        <v>8</v>
      </c>
      <c r="X11" s="4" t="s">
        <v>28</v>
      </c>
      <c r="Y11" s="4" t="s">
        <v>30</v>
      </c>
      <c r="Z11" s="4" t="s">
        <v>8</v>
      </c>
      <c r="AA11" s="4" t="s">
        <v>28</v>
      </c>
      <c r="AB11" s="4" t="s">
        <v>30</v>
      </c>
      <c r="AC11" s="4" t="s">
        <v>8</v>
      </c>
      <c r="AD11" s="4" t="s">
        <v>28</v>
      </c>
      <c r="AE11" s="4" t="s">
        <v>30</v>
      </c>
      <c r="AF11" s="4" t="s">
        <v>8</v>
      </c>
      <c r="AG11" s="4" t="s">
        <v>28</v>
      </c>
      <c r="AH11" s="4" t="s">
        <v>30</v>
      </c>
      <c r="AI11" s="4" t="s">
        <v>8</v>
      </c>
      <c r="AJ11" s="4" t="s">
        <v>28</v>
      </c>
      <c r="AK11" s="4" t="s">
        <v>30</v>
      </c>
    </row>
    <row r="12" spans="1:43" x14ac:dyDescent="0.3">
      <c r="A12" s="3" t="s">
        <v>22</v>
      </c>
      <c r="B12" s="11">
        <v>2967108523</v>
      </c>
      <c r="C12" s="11">
        <v>872946</v>
      </c>
      <c r="D12" s="11">
        <f t="shared" ref="D12:D13" si="2">(C12/B12)*1000000</f>
        <v>294.20764128889266</v>
      </c>
      <c r="E12" s="11">
        <v>1564575430</v>
      </c>
      <c r="F12" s="11">
        <v>492934</v>
      </c>
      <c r="G12" s="11">
        <f t="shared" ref="G12:G13" si="3">(F12/E12)*1000000</f>
        <v>315.05927457904664</v>
      </c>
      <c r="H12" s="15">
        <v>1402533093</v>
      </c>
      <c r="I12" s="15">
        <v>355159</v>
      </c>
      <c r="J12" s="11">
        <f>(I12/H12)*1000000</f>
        <v>253.22682350426365</v>
      </c>
      <c r="K12" s="11">
        <v>389737288</v>
      </c>
      <c r="L12" s="11">
        <v>110978</v>
      </c>
      <c r="M12" s="11">
        <f t="shared" ref="M12:M13" si="4">(L12/K12)*1000000</f>
        <v>284.75078833103595</v>
      </c>
      <c r="N12" s="11">
        <v>304585425</v>
      </c>
      <c r="O12" s="11">
        <v>93884</v>
      </c>
      <c r="P12" s="11">
        <f t="shared" ref="P12:P13" si="5">(O12/N12)*1000000</f>
        <v>308.23536615384666</v>
      </c>
      <c r="Q12" s="11">
        <v>83854881</v>
      </c>
      <c r="R12" s="11">
        <v>16562</v>
      </c>
      <c r="S12" s="11">
        <f t="shared" ref="S12:S13" si="6">(R12/Q12)*1000000</f>
        <v>197.50788269558214</v>
      </c>
      <c r="T12" s="11">
        <v>636029368</v>
      </c>
      <c r="U12" s="11">
        <v>100675</v>
      </c>
      <c r="V12" s="11">
        <f t="shared" ref="V12:V13" si="7">(U12/T12)*1000000</f>
        <v>158.28671609390213</v>
      </c>
      <c r="W12" s="11">
        <v>509057764</v>
      </c>
      <c r="X12" s="11">
        <v>65709</v>
      </c>
      <c r="Y12" s="11">
        <f t="shared" ref="Y12:Y13" si="8">(X12/W12)*1000000</f>
        <v>129.07965391526764</v>
      </c>
      <c r="Z12" s="11">
        <v>109877104</v>
      </c>
      <c r="AA12" s="11">
        <v>31176</v>
      </c>
      <c r="AB12" s="11">
        <f t="shared" ref="AB12:AB13" si="9">(AA12/Z12)*1000000</f>
        <v>283.73518108012746</v>
      </c>
      <c r="AC12" s="11">
        <v>265845321</v>
      </c>
      <c r="AD12" s="11">
        <v>108750</v>
      </c>
      <c r="AE12" s="11">
        <f t="shared" ref="AE12:AE13" si="10">(AD12/AC12)*1000000</f>
        <v>409.07246210287821</v>
      </c>
      <c r="AF12" s="11">
        <v>107099170</v>
      </c>
      <c r="AG12" s="11">
        <v>27293</v>
      </c>
      <c r="AH12" s="11">
        <f t="shared" ref="AH12:AH13" si="11">(AG12/AF12)*1000000</f>
        <v>254.83857624666933</v>
      </c>
      <c r="AI12" s="11">
        <v>4278998</v>
      </c>
      <c r="AJ12" s="11">
        <v>5564</v>
      </c>
      <c r="AK12" s="11">
        <f t="shared" ref="AK12:AK13" si="12">(AJ12/AI12)*1000000</f>
        <v>1300.3044170621251</v>
      </c>
    </row>
    <row r="13" spans="1:43" x14ac:dyDescent="0.3">
      <c r="A13" s="3" t="s">
        <v>23</v>
      </c>
      <c r="B13" s="11">
        <v>107600083</v>
      </c>
      <c r="C13" s="11">
        <v>39924</v>
      </c>
      <c r="D13" s="11">
        <f t="shared" si="2"/>
        <v>371.04060598168871</v>
      </c>
      <c r="E13" s="11">
        <v>55622690</v>
      </c>
      <c r="F13" s="11">
        <v>24221</v>
      </c>
      <c r="G13" s="11">
        <f t="shared" si="3"/>
        <v>435.45179134630132</v>
      </c>
      <c r="H13" s="11">
        <v>51977393</v>
      </c>
      <c r="I13" s="11">
        <v>14558</v>
      </c>
      <c r="J13" s="11">
        <f>(I13/H13)*1000000</f>
        <v>280.08330467824737</v>
      </c>
      <c r="K13" s="11">
        <v>17124217</v>
      </c>
      <c r="L13" s="11">
        <v>5033</v>
      </c>
      <c r="M13" s="11">
        <f t="shared" si="4"/>
        <v>293.91124861358628</v>
      </c>
      <c r="N13" s="11">
        <v>13822567</v>
      </c>
      <c r="O13" s="11">
        <v>4236</v>
      </c>
      <c r="P13" s="11">
        <f t="shared" si="5"/>
        <v>306.45537836785309</v>
      </c>
      <c r="Q13" s="11">
        <v>3257060</v>
      </c>
      <c r="R13" s="11">
        <v>778</v>
      </c>
      <c r="S13" s="11">
        <f t="shared" si="6"/>
        <v>238.8657255316144</v>
      </c>
      <c r="T13" s="11">
        <v>21068425</v>
      </c>
      <c r="U13" s="11">
        <v>3812</v>
      </c>
      <c r="V13" s="11">
        <f t="shared" si="7"/>
        <v>180.93426537579339</v>
      </c>
      <c r="W13" s="11">
        <v>16335208</v>
      </c>
      <c r="X13" s="11">
        <v>2324</v>
      </c>
      <c r="Y13" s="11">
        <f t="shared" si="8"/>
        <v>142.26938524443645</v>
      </c>
      <c r="Z13" s="11">
        <v>4135699</v>
      </c>
      <c r="AA13" s="11">
        <v>1318</v>
      </c>
      <c r="AB13" s="11">
        <f t="shared" si="9"/>
        <v>318.68856993702877</v>
      </c>
      <c r="AC13" s="11">
        <v>9679253</v>
      </c>
      <c r="AD13" s="11">
        <v>4289</v>
      </c>
      <c r="AE13" s="11">
        <f t="shared" si="10"/>
        <v>443.11270714795864</v>
      </c>
      <c r="AF13" s="11">
        <v>3952947</v>
      </c>
      <c r="AG13" s="11">
        <v>1140</v>
      </c>
      <c r="AH13" s="11">
        <f t="shared" si="11"/>
        <v>288.39243227900602</v>
      </c>
      <c r="AI13" s="11">
        <v>169106</v>
      </c>
      <c r="AJ13" s="11">
        <v>200</v>
      </c>
      <c r="AK13" s="11">
        <f t="shared" si="12"/>
        <v>1182.6901470083851</v>
      </c>
    </row>
    <row r="14" spans="1:43" x14ac:dyDescent="0.3">
      <c r="U14" t="s">
        <v>31</v>
      </c>
      <c r="AD14" t="s">
        <v>31</v>
      </c>
      <c r="AG14" t="s">
        <v>32</v>
      </c>
    </row>
    <row r="15" spans="1:43" x14ac:dyDescent="0.3">
      <c r="L15" t="s">
        <v>33</v>
      </c>
    </row>
  </sheetData>
  <mergeCells count="44">
    <mergeCell ref="W2:AE2"/>
    <mergeCell ref="AH2:AQ2"/>
    <mergeCell ref="C3:C4"/>
    <mergeCell ref="D3:F3"/>
    <mergeCell ref="G3:I3"/>
    <mergeCell ref="J3:J4"/>
    <mergeCell ref="T3:T4"/>
    <mergeCell ref="AP3:AP4"/>
    <mergeCell ref="W3:Y3"/>
    <mergeCell ref="Z3:AB3"/>
    <mergeCell ref="AC3:AC4"/>
    <mergeCell ref="AD3:AD4"/>
    <mergeCell ref="A2:A4"/>
    <mergeCell ref="B2:B4"/>
    <mergeCell ref="C2:L2"/>
    <mergeCell ref="M2:V2"/>
    <mergeCell ref="K3:K4"/>
    <mergeCell ref="L3:L4"/>
    <mergeCell ref="M3:M4"/>
    <mergeCell ref="N3:P3"/>
    <mergeCell ref="Q3:S3"/>
    <mergeCell ref="U3:U4"/>
    <mergeCell ref="V3:V4"/>
    <mergeCell ref="Z10:AB10"/>
    <mergeCell ref="AQ3:AQ4"/>
    <mergeCell ref="A9:A11"/>
    <mergeCell ref="B9:D10"/>
    <mergeCell ref="E9:G10"/>
    <mergeCell ref="H9:J10"/>
    <mergeCell ref="K9:S9"/>
    <mergeCell ref="T9:AB9"/>
    <mergeCell ref="AC9:AE10"/>
    <mergeCell ref="AF9:AH10"/>
    <mergeCell ref="AI9:AK10"/>
    <mergeCell ref="AE3:AE4"/>
    <mergeCell ref="AH3:AH4"/>
    <mergeCell ref="AI3:AK3"/>
    <mergeCell ref="AL3:AN3"/>
    <mergeCell ref="AO3:AO4"/>
    <mergeCell ref="K10:M10"/>
    <mergeCell ref="N10:P10"/>
    <mergeCell ref="Q10:S10"/>
    <mergeCell ref="T10:V10"/>
    <mergeCell ref="W10:Y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BDA7-16E5-4E9B-99F6-AC5078593A01}">
  <dimension ref="A1:AQ15"/>
  <sheetViews>
    <sheetView tabSelected="1" workbookViewId="0">
      <selection activeCell="I20" sqref="I20"/>
    </sheetView>
  </sheetViews>
  <sheetFormatPr defaultColWidth="8.88671875" defaultRowHeight="14.4" x14ac:dyDescent="0.3"/>
  <cols>
    <col min="1" max="2" width="15.33203125" customWidth="1"/>
    <col min="3" max="3" width="15.44140625" customWidth="1"/>
    <col min="4" max="4" width="15.6640625" customWidth="1"/>
    <col min="5" max="5" width="14.109375" customWidth="1"/>
    <col min="6" max="6" width="12.109375" customWidth="1"/>
    <col min="7" max="7" width="13" customWidth="1"/>
    <col min="8" max="8" width="15.109375" customWidth="1"/>
    <col min="9" max="9" width="12.88671875" customWidth="1"/>
    <col min="10" max="10" width="12.44140625" customWidth="1"/>
    <col min="11" max="11" width="15.88671875" customWidth="1"/>
    <col min="12" max="12" width="11.6640625" customWidth="1"/>
    <col min="13" max="14" width="12.6640625" customWidth="1"/>
    <col min="15" max="15" width="10.44140625" bestFit="1" customWidth="1"/>
    <col min="16" max="16" width="15.6640625" customWidth="1"/>
    <col min="17" max="17" width="12.109375" customWidth="1"/>
    <col min="18" max="18" width="13.33203125" customWidth="1"/>
    <col min="19" max="19" width="12.109375" customWidth="1"/>
    <col min="20" max="20" width="15.109375" customWidth="1"/>
    <col min="21" max="21" width="12.109375" customWidth="1"/>
    <col min="22" max="22" width="9.44140625" bestFit="1" customWidth="1"/>
    <col min="23" max="23" width="12.44140625" customWidth="1"/>
    <col min="24" max="24" width="11.44140625" customWidth="1"/>
    <col min="25" max="26" width="12.88671875" customWidth="1"/>
    <col min="27" max="27" width="10.44140625" bestFit="1" customWidth="1"/>
    <col min="28" max="28" width="12.109375" customWidth="1"/>
    <col min="29" max="29" width="12.88671875" customWidth="1"/>
    <col min="30" max="30" width="11.44140625" bestFit="1" customWidth="1"/>
    <col min="31" max="31" width="12.33203125" customWidth="1"/>
    <col min="32" max="32" width="12.44140625" customWidth="1"/>
    <col min="33" max="33" width="10.44140625" bestFit="1" customWidth="1"/>
    <col min="34" max="35" width="15.44140625" customWidth="1"/>
    <col min="36" max="36" width="12" customWidth="1"/>
    <col min="37" max="37" width="12.33203125" bestFit="1" customWidth="1"/>
    <col min="38" max="38" width="13.88671875" bestFit="1" customWidth="1"/>
    <col min="39" max="39" width="11.44140625" customWidth="1"/>
    <col min="40" max="40" width="12.33203125" customWidth="1"/>
    <col min="41" max="41" width="12.109375" bestFit="1" customWidth="1"/>
    <col min="42" max="42" width="11.33203125" customWidth="1"/>
    <col min="43" max="43" width="12.6640625" customWidth="1"/>
  </cols>
  <sheetData>
    <row r="1" spans="1:43" s="1" customFormat="1" x14ac:dyDescent="0.3">
      <c r="A1" s="1" t="s">
        <v>67</v>
      </c>
    </row>
    <row r="2" spans="1:43" s="8" customFormat="1" ht="15.6" x14ac:dyDescent="0.3">
      <c r="A2" s="27"/>
      <c r="B2" s="27" t="s">
        <v>8</v>
      </c>
      <c r="C2" s="25" t="s">
        <v>8</v>
      </c>
      <c r="D2" s="25"/>
      <c r="E2" s="25"/>
      <c r="F2" s="25"/>
      <c r="G2" s="25"/>
      <c r="H2" s="25"/>
      <c r="I2" s="25"/>
      <c r="J2" s="25"/>
      <c r="K2" s="25"/>
      <c r="L2" s="25"/>
      <c r="M2" s="25" t="s">
        <v>9</v>
      </c>
      <c r="N2" s="25"/>
      <c r="O2" s="25"/>
      <c r="P2" s="25"/>
      <c r="Q2" s="25"/>
      <c r="R2" s="25"/>
      <c r="S2" s="25"/>
      <c r="T2" s="25"/>
      <c r="U2" s="25"/>
      <c r="V2" s="25"/>
      <c r="W2" s="33" t="s">
        <v>10</v>
      </c>
      <c r="X2" s="34"/>
      <c r="Y2" s="34"/>
      <c r="Z2" s="34"/>
      <c r="AA2" s="34"/>
      <c r="AB2" s="34"/>
      <c r="AC2" s="34"/>
      <c r="AD2" s="34"/>
      <c r="AE2" s="35"/>
      <c r="AH2" s="25" t="s">
        <v>24</v>
      </c>
      <c r="AI2" s="25"/>
      <c r="AJ2" s="25"/>
      <c r="AK2" s="25"/>
      <c r="AL2" s="25"/>
      <c r="AM2" s="25"/>
      <c r="AN2" s="25"/>
      <c r="AO2" s="25"/>
      <c r="AP2" s="25"/>
      <c r="AQ2" s="25"/>
    </row>
    <row r="3" spans="1:43" s="10" customFormat="1" x14ac:dyDescent="0.3">
      <c r="A3" s="29"/>
      <c r="B3" s="29"/>
      <c r="C3" s="27" t="s">
        <v>11</v>
      </c>
      <c r="D3" s="26" t="s">
        <v>12</v>
      </c>
      <c r="E3" s="26"/>
      <c r="F3" s="26"/>
      <c r="G3" s="30" t="s">
        <v>13</v>
      </c>
      <c r="H3" s="31"/>
      <c r="I3" s="32"/>
      <c r="J3" s="27" t="s">
        <v>14</v>
      </c>
      <c r="K3" s="27" t="s">
        <v>15</v>
      </c>
      <c r="L3" s="27" t="s">
        <v>16</v>
      </c>
      <c r="M3" s="27" t="s">
        <v>11</v>
      </c>
      <c r="N3" s="26" t="s">
        <v>12</v>
      </c>
      <c r="O3" s="26"/>
      <c r="P3" s="26"/>
      <c r="Q3" s="30" t="s">
        <v>13</v>
      </c>
      <c r="R3" s="31"/>
      <c r="S3" s="32"/>
      <c r="T3" s="27" t="s">
        <v>14</v>
      </c>
      <c r="U3" s="27" t="s">
        <v>15</v>
      </c>
      <c r="V3" s="27" t="s">
        <v>16</v>
      </c>
      <c r="W3" s="26" t="s">
        <v>12</v>
      </c>
      <c r="X3" s="26"/>
      <c r="Y3" s="26"/>
      <c r="Z3" s="30" t="s">
        <v>13</v>
      </c>
      <c r="AA3" s="31"/>
      <c r="AB3" s="32"/>
      <c r="AC3" s="27" t="s">
        <v>14</v>
      </c>
      <c r="AD3" s="27" t="s">
        <v>15</v>
      </c>
      <c r="AE3" s="27" t="s">
        <v>16</v>
      </c>
      <c r="AH3" s="27" t="s">
        <v>11</v>
      </c>
      <c r="AI3" s="26" t="s">
        <v>12</v>
      </c>
      <c r="AJ3" s="26"/>
      <c r="AK3" s="26"/>
      <c r="AL3" s="30" t="s">
        <v>13</v>
      </c>
      <c r="AM3" s="31"/>
      <c r="AN3" s="32"/>
      <c r="AO3" s="27" t="s">
        <v>14</v>
      </c>
      <c r="AP3" s="27" t="s">
        <v>15</v>
      </c>
      <c r="AQ3" s="27" t="s">
        <v>16</v>
      </c>
    </row>
    <row r="4" spans="1:43" s="10" customFormat="1" x14ac:dyDescent="0.3">
      <c r="A4" s="28"/>
      <c r="B4" s="28"/>
      <c r="C4" s="28"/>
      <c r="D4" s="9" t="s">
        <v>17</v>
      </c>
      <c r="E4" s="9" t="s">
        <v>18</v>
      </c>
      <c r="F4" s="9" t="s">
        <v>19</v>
      </c>
      <c r="G4" s="9" t="s">
        <v>17</v>
      </c>
      <c r="H4" s="9" t="s">
        <v>20</v>
      </c>
      <c r="I4" s="9" t="s">
        <v>21</v>
      </c>
      <c r="J4" s="28"/>
      <c r="K4" s="28"/>
      <c r="L4" s="28"/>
      <c r="M4" s="28"/>
      <c r="N4" s="9" t="s">
        <v>17</v>
      </c>
      <c r="O4" s="9" t="s">
        <v>18</v>
      </c>
      <c r="P4" s="9" t="s">
        <v>19</v>
      </c>
      <c r="Q4" s="9" t="s">
        <v>17</v>
      </c>
      <c r="R4" s="9" t="s">
        <v>20</v>
      </c>
      <c r="S4" s="9" t="s">
        <v>21</v>
      </c>
      <c r="T4" s="28"/>
      <c r="U4" s="28"/>
      <c r="V4" s="28"/>
      <c r="W4" s="9" t="s">
        <v>17</v>
      </c>
      <c r="X4" s="9" t="s">
        <v>18</v>
      </c>
      <c r="Y4" s="9" t="s">
        <v>19</v>
      </c>
      <c r="Z4" s="9" t="s">
        <v>17</v>
      </c>
      <c r="AA4" s="9" t="s">
        <v>20</v>
      </c>
      <c r="AB4" s="9" t="s">
        <v>21</v>
      </c>
      <c r="AC4" s="28"/>
      <c r="AD4" s="28"/>
      <c r="AE4" s="28"/>
      <c r="AH4" s="28"/>
      <c r="AI4" s="9" t="s">
        <v>17</v>
      </c>
      <c r="AJ4" s="9" t="s">
        <v>18</v>
      </c>
      <c r="AK4" s="9" t="s">
        <v>19</v>
      </c>
      <c r="AL4" s="9" t="s">
        <v>17</v>
      </c>
      <c r="AM4" s="9" t="s">
        <v>20</v>
      </c>
      <c r="AN4" s="9" t="s">
        <v>21</v>
      </c>
      <c r="AO4" s="28"/>
      <c r="AP4" s="28"/>
      <c r="AQ4" s="28"/>
    </row>
    <row r="5" spans="1:43" s="1" customFormat="1" x14ac:dyDescent="0.3">
      <c r="A5" s="3" t="s">
        <v>22</v>
      </c>
      <c r="B5" s="11">
        <v>3088269832</v>
      </c>
      <c r="C5" s="11">
        <f>(D5+G5+J5+K5+L5)</f>
        <v>1407191060</v>
      </c>
      <c r="D5" s="11">
        <v>392774271</v>
      </c>
      <c r="E5" s="11">
        <v>307185647</v>
      </c>
      <c r="F5" s="11">
        <v>84289117</v>
      </c>
      <c r="G5" s="11">
        <v>641272230</v>
      </c>
      <c r="H5" s="11">
        <v>520814915</v>
      </c>
      <c r="I5" s="11">
        <v>103499507</v>
      </c>
      <c r="J5" s="11">
        <v>266970452</v>
      </c>
      <c r="K5" s="11">
        <v>101976986</v>
      </c>
      <c r="L5" s="11">
        <v>4197121</v>
      </c>
      <c r="M5" s="12">
        <f>(C5/B5)*100</f>
        <v>45.565677112115765</v>
      </c>
      <c r="N5" s="12">
        <f>(D5/B5)*100</f>
        <v>12.718262728539973</v>
      </c>
      <c r="O5" s="12">
        <f>(E5/B5)*100</f>
        <v>9.9468525650513815</v>
      </c>
      <c r="P5" s="12">
        <f>(F5/B5)*100</f>
        <v>2.7293313597993922</v>
      </c>
      <c r="Q5" s="12">
        <f>(G5/B5)*100</f>
        <v>20.764773315960689</v>
      </c>
      <c r="R5" s="12">
        <f>(H5/B5)*100</f>
        <v>16.86429435677627</v>
      </c>
      <c r="S5" s="12">
        <f>(I5/B5)*100</f>
        <v>3.3513751268610004</v>
      </c>
      <c r="T5" s="12">
        <f>(J5/B5)*100</f>
        <v>8.6446608140813517</v>
      </c>
      <c r="U5" s="12">
        <f>(K5/B5)*100</f>
        <v>3.3020749982186142</v>
      </c>
      <c r="V5" s="12">
        <f>(L5/B5)*100</f>
        <v>0.13590525531513853</v>
      </c>
      <c r="W5" s="12">
        <f>(D5/C5)*100</f>
        <v>27.91193620857711</v>
      </c>
      <c r="X5" s="12">
        <f>(E5/C5)*100</f>
        <v>21.829704276262245</v>
      </c>
      <c r="Y5" s="12">
        <f>(F5/C5)*100</f>
        <v>5.9898843444897949</v>
      </c>
      <c r="Z5" s="12">
        <f>(G5/C5)*100</f>
        <v>45.571084711126574</v>
      </c>
      <c r="AA5" s="12">
        <f>(H5/C5)*100</f>
        <v>37.010959620508103</v>
      </c>
      <c r="AB5" s="12">
        <f>(I5/C5)*100</f>
        <v>7.3550429605486549</v>
      </c>
      <c r="AC5" s="12">
        <f>(J5/C5)*100</f>
        <v>18.971869534191043</v>
      </c>
      <c r="AD5" s="12">
        <f>(K5/C5)*100</f>
        <v>7.2468472049559498</v>
      </c>
      <c r="AE5" s="12">
        <f>(L5/C5)*100</f>
        <v>0.29826234114932482</v>
      </c>
      <c r="AF5" s="13"/>
      <c r="AG5" s="13"/>
      <c r="AH5" s="11">
        <f>(AI5+AL5+AO5+AP5+AQ5)</f>
        <v>4505027</v>
      </c>
      <c r="AI5" s="11">
        <v>1779233</v>
      </c>
      <c r="AJ5" s="11">
        <v>1181072</v>
      </c>
      <c r="AK5" s="11">
        <v>587314</v>
      </c>
      <c r="AL5" s="11">
        <v>1516226</v>
      </c>
      <c r="AM5" s="11">
        <v>962085</v>
      </c>
      <c r="AN5" s="11">
        <v>461777</v>
      </c>
      <c r="AO5" s="11">
        <v>720177</v>
      </c>
      <c r="AP5" s="11">
        <v>483994</v>
      </c>
      <c r="AQ5" s="11">
        <v>5397</v>
      </c>
    </row>
    <row r="6" spans="1:43" s="1" customFormat="1" x14ac:dyDescent="0.3">
      <c r="A6" s="3" t="s">
        <v>23</v>
      </c>
      <c r="B6" s="11">
        <v>80820300</v>
      </c>
      <c r="C6" s="11">
        <f>(D6+G6+J6+K6+L6)</f>
        <v>36775635</v>
      </c>
      <c r="D6" s="11">
        <v>13532391</v>
      </c>
      <c r="E6" s="11">
        <v>10870651</v>
      </c>
      <c r="F6" s="11">
        <v>2634611</v>
      </c>
      <c r="G6" s="11">
        <v>13759058</v>
      </c>
      <c r="H6" s="11">
        <v>10243942</v>
      </c>
      <c r="I6" s="11">
        <v>3078052</v>
      </c>
      <c r="J6" s="11">
        <v>6389069</v>
      </c>
      <c r="K6" s="11">
        <v>2960661</v>
      </c>
      <c r="L6" s="11">
        <v>134456</v>
      </c>
      <c r="M6" s="12">
        <f>(C6/B6)*100</f>
        <v>45.502967694997423</v>
      </c>
      <c r="N6" s="12">
        <f>(D6/B6)*100</f>
        <v>16.743801990341538</v>
      </c>
      <c r="O6" s="12">
        <f>(E6/B6)*100</f>
        <v>13.45039674438229</v>
      </c>
      <c r="P6" s="12">
        <f>(F6/B6)*100</f>
        <v>3.2598381842185691</v>
      </c>
      <c r="Q6" s="12">
        <f>(G6/B6)*100</f>
        <v>17.024259994085643</v>
      </c>
      <c r="R6" s="12">
        <f>(H6/B6)*100</f>
        <v>12.67496161236719</v>
      </c>
      <c r="S6" s="12">
        <f>(I6/B6)*100</f>
        <v>3.808513455159162</v>
      </c>
      <c r="T6" s="12">
        <f>(J6/B6)*100</f>
        <v>7.9052775107244093</v>
      </c>
      <c r="U6" s="12">
        <f>(K6/B6)*100</f>
        <v>3.663264056183904</v>
      </c>
      <c r="V6" s="12">
        <f>(L6/B6)*100</f>
        <v>0.16636414366192653</v>
      </c>
      <c r="W6" s="12">
        <f>(D6/C6)*100</f>
        <v>36.797164753239478</v>
      </c>
      <c r="X6" s="12">
        <f>(E6/C6)*100</f>
        <v>29.559383542935425</v>
      </c>
      <c r="Y6" s="12">
        <f>(F6/C6)*100</f>
        <v>7.1640122597475209</v>
      </c>
      <c r="Z6" s="12">
        <f>(G6/C6)*100</f>
        <v>37.413515769340215</v>
      </c>
      <c r="AA6" s="12">
        <f>(H6/C6)*100</f>
        <v>27.85524165660226</v>
      </c>
      <c r="AB6" s="12">
        <f>(I6/C6)*100</f>
        <v>8.3698133288521053</v>
      </c>
      <c r="AC6" s="12">
        <f>(J6/C6)*100</f>
        <v>17.37310314288251</v>
      </c>
      <c r="AD6" s="12">
        <f>(K6/C6)*100</f>
        <v>8.0506047006394308</v>
      </c>
      <c r="AE6" s="12">
        <f>(L6/C6)*100</f>
        <v>0.36561163389836776</v>
      </c>
      <c r="AF6" s="13"/>
      <c r="AG6" s="13"/>
      <c r="AH6" s="11">
        <f>(AI6+AL6+AO6+AP6+AQ6)</f>
        <v>137015</v>
      </c>
      <c r="AI6" s="11">
        <v>62028</v>
      </c>
      <c r="AJ6" s="11">
        <v>42939</v>
      </c>
      <c r="AK6" s="11">
        <v>18862</v>
      </c>
      <c r="AL6" s="11">
        <v>40977</v>
      </c>
      <c r="AM6" s="11">
        <v>24151</v>
      </c>
      <c r="AN6" s="11">
        <v>14263</v>
      </c>
      <c r="AO6" s="11">
        <v>18527</v>
      </c>
      <c r="AP6" s="11">
        <v>15273</v>
      </c>
      <c r="AQ6" s="11">
        <v>210</v>
      </c>
    </row>
    <row r="8" spans="1:43" s="1" customFormat="1" x14ac:dyDescent="0.3">
      <c r="A8" s="1" t="s">
        <v>74</v>
      </c>
    </row>
    <row r="9" spans="1:43" s="1" customFormat="1" x14ac:dyDescent="0.3">
      <c r="A9" s="45"/>
      <c r="B9" s="26" t="s">
        <v>26</v>
      </c>
      <c r="C9" s="26"/>
      <c r="D9" s="26"/>
      <c r="E9" s="26" t="s">
        <v>27</v>
      </c>
      <c r="F9" s="26"/>
      <c r="G9" s="26"/>
      <c r="H9" s="48" t="s">
        <v>11</v>
      </c>
      <c r="I9" s="49"/>
      <c r="J9" s="50"/>
      <c r="K9" s="42" t="s">
        <v>12</v>
      </c>
      <c r="L9" s="43"/>
      <c r="M9" s="43"/>
      <c r="N9" s="43"/>
      <c r="O9" s="43"/>
      <c r="P9" s="43"/>
      <c r="Q9" s="43"/>
      <c r="R9" s="43"/>
      <c r="S9" s="44"/>
      <c r="T9" s="42" t="s">
        <v>13</v>
      </c>
      <c r="U9" s="43"/>
      <c r="V9" s="43"/>
      <c r="W9" s="43"/>
      <c r="X9" s="43"/>
      <c r="Y9" s="43"/>
      <c r="Z9" s="43"/>
      <c r="AA9" s="43"/>
      <c r="AB9" s="44"/>
      <c r="AC9" s="36" t="s">
        <v>14</v>
      </c>
      <c r="AD9" s="37"/>
      <c r="AE9" s="38"/>
      <c r="AF9" s="36" t="s">
        <v>15</v>
      </c>
      <c r="AG9" s="37"/>
      <c r="AH9" s="38"/>
      <c r="AI9" s="36" t="s">
        <v>16</v>
      </c>
      <c r="AJ9" s="37"/>
      <c r="AK9" s="38"/>
    </row>
    <row r="10" spans="1:43" s="1" customFormat="1" x14ac:dyDescent="0.3">
      <c r="A10" s="46"/>
      <c r="B10" s="26"/>
      <c r="C10" s="26"/>
      <c r="D10" s="26"/>
      <c r="E10" s="26"/>
      <c r="F10" s="26"/>
      <c r="G10" s="26"/>
      <c r="H10" s="51"/>
      <c r="I10" s="52"/>
      <c r="J10" s="53"/>
      <c r="K10" s="22" t="s">
        <v>17</v>
      </c>
      <c r="L10" s="22"/>
      <c r="M10" s="22"/>
      <c r="N10" s="42" t="s">
        <v>18</v>
      </c>
      <c r="O10" s="43"/>
      <c r="P10" s="44"/>
      <c r="Q10" s="42" t="s">
        <v>19</v>
      </c>
      <c r="R10" s="43"/>
      <c r="S10" s="44"/>
      <c r="T10" s="42" t="s">
        <v>17</v>
      </c>
      <c r="U10" s="43"/>
      <c r="V10" s="44"/>
      <c r="W10" s="42" t="s">
        <v>20</v>
      </c>
      <c r="X10" s="43"/>
      <c r="Y10" s="44"/>
      <c r="Z10" s="42" t="s">
        <v>21</v>
      </c>
      <c r="AA10" s="43"/>
      <c r="AB10" s="44"/>
      <c r="AC10" s="39"/>
      <c r="AD10" s="40"/>
      <c r="AE10" s="41"/>
      <c r="AF10" s="39"/>
      <c r="AG10" s="40"/>
      <c r="AH10" s="41"/>
      <c r="AI10" s="39"/>
      <c r="AJ10" s="40"/>
      <c r="AK10" s="41"/>
    </row>
    <row r="11" spans="1:43" s="2" customFormat="1" ht="86.4" x14ac:dyDescent="0.3">
      <c r="A11" s="47"/>
      <c r="B11" s="4" t="s">
        <v>8</v>
      </c>
      <c r="C11" s="4" t="s">
        <v>28</v>
      </c>
      <c r="D11" s="4" t="s">
        <v>30</v>
      </c>
      <c r="E11" s="4" t="s">
        <v>8</v>
      </c>
      <c r="F11" s="4" t="s">
        <v>28</v>
      </c>
      <c r="G11" s="4" t="s">
        <v>30</v>
      </c>
      <c r="H11" s="4" t="s">
        <v>8</v>
      </c>
      <c r="I11" s="4" t="s">
        <v>28</v>
      </c>
      <c r="J11" s="4" t="s">
        <v>30</v>
      </c>
      <c r="K11" s="4" t="s">
        <v>8</v>
      </c>
      <c r="L11" s="4" t="s">
        <v>28</v>
      </c>
      <c r="M11" s="4" t="s">
        <v>30</v>
      </c>
      <c r="N11" s="4" t="s">
        <v>8</v>
      </c>
      <c r="O11" s="4" t="s">
        <v>28</v>
      </c>
      <c r="P11" s="4" t="s">
        <v>30</v>
      </c>
      <c r="Q11" s="4" t="s">
        <v>8</v>
      </c>
      <c r="R11" s="4" t="s">
        <v>28</v>
      </c>
      <c r="S11" s="4" t="s">
        <v>30</v>
      </c>
      <c r="T11" s="4" t="s">
        <v>8</v>
      </c>
      <c r="U11" s="4" t="s">
        <v>28</v>
      </c>
      <c r="V11" s="4" t="s">
        <v>30</v>
      </c>
      <c r="W11" s="4" t="s">
        <v>8</v>
      </c>
      <c r="X11" s="4" t="s">
        <v>28</v>
      </c>
      <c r="Y11" s="4" t="s">
        <v>30</v>
      </c>
      <c r="Z11" s="4" t="s">
        <v>8</v>
      </c>
      <c r="AA11" s="4" t="s">
        <v>28</v>
      </c>
      <c r="AB11" s="4" t="s">
        <v>30</v>
      </c>
      <c r="AC11" s="4" t="s">
        <v>8</v>
      </c>
      <c r="AD11" s="4" t="s">
        <v>28</v>
      </c>
      <c r="AE11" s="4" t="s">
        <v>30</v>
      </c>
      <c r="AF11" s="4" t="s">
        <v>8</v>
      </c>
      <c r="AG11" s="4" t="s">
        <v>28</v>
      </c>
      <c r="AH11" s="4" t="s">
        <v>30</v>
      </c>
      <c r="AI11" s="4" t="s">
        <v>8</v>
      </c>
      <c r="AJ11" s="4" t="s">
        <v>28</v>
      </c>
      <c r="AK11" s="4" t="s">
        <v>30</v>
      </c>
    </row>
    <row r="12" spans="1:43" s="16" customFormat="1" x14ac:dyDescent="0.3">
      <c r="A12" s="14" t="s">
        <v>22</v>
      </c>
      <c r="B12" s="11">
        <f>(E12+H12)</f>
        <v>3088269832</v>
      </c>
      <c r="C12" s="11">
        <v>888068</v>
      </c>
      <c r="D12" s="11">
        <f>(C12/B12)*1000000</f>
        <v>287.56166018850649</v>
      </c>
      <c r="E12" s="11">
        <v>1681479486</v>
      </c>
      <c r="F12" s="11">
        <v>511704</v>
      </c>
      <c r="G12" s="11">
        <f t="shared" ref="G12:G13" si="0">(F12/E12)*1000000</f>
        <v>304.31771797422931</v>
      </c>
      <c r="H12" s="15">
        <v>1406790346</v>
      </c>
      <c r="I12" s="15">
        <v>351734</v>
      </c>
      <c r="J12" s="11">
        <f>(I12/H12)*1000000</f>
        <v>250.02588409858197</v>
      </c>
      <c r="K12" s="11">
        <v>392774271</v>
      </c>
      <c r="L12" s="11">
        <v>110883</v>
      </c>
      <c r="M12" s="11">
        <f>(L12/K12)*1000000</f>
        <v>282.30718808972085</v>
      </c>
      <c r="N12" s="11">
        <v>307185647</v>
      </c>
      <c r="O12" s="11">
        <v>93610</v>
      </c>
      <c r="P12" s="11">
        <f>(O12/N12)*1000000</f>
        <v>304.73428988041229</v>
      </c>
      <c r="Q12" s="11">
        <v>84289117</v>
      </c>
      <c r="R12" s="11">
        <v>16739</v>
      </c>
      <c r="S12" s="11">
        <f>(R12/Q12)*1000000</f>
        <v>198.59028775921334</v>
      </c>
      <c r="T12" s="11">
        <v>641272230</v>
      </c>
      <c r="U12" s="11">
        <v>99882</v>
      </c>
      <c r="V12" s="11">
        <f>(U12/T12)*1000000</f>
        <v>155.75600396730107</v>
      </c>
      <c r="W12" s="11">
        <v>520814915</v>
      </c>
      <c r="X12" s="11">
        <v>66307</v>
      </c>
      <c r="Y12" s="11">
        <f>(X12/W12)*1000000</f>
        <v>127.31394222840181</v>
      </c>
      <c r="Z12" s="11">
        <v>103499507</v>
      </c>
      <c r="AA12" s="11">
        <v>29748</v>
      </c>
      <c r="AB12" s="11">
        <f>(AA12/Z12)*1000000</f>
        <v>287.42165892635603</v>
      </c>
      <c r="AC12" s="11">
        <v>266970452</v>
      </c>
      <c r="AD12" s="11">
        <v>109425</v>
      </c>
      <c r="AE12" s="11">
        <f>(AD12/AC12)*1000000</f>
        <v>409.87682037561223</v>
      </c>
      <c r="AF12" s="11">
        <v>101976986</v>
      </c>
      <c r="AG12" s="11">
        <v>26628</v>
      </c>
      <c r="AH12" s="11">
        <f>(AG12/AF12)*1000000</f>
        <v>261.11773885923634</v>
      </c>
      <c r="AI12" s="11">
        <v>4197121</v>
      </c>
      <c r="AJ12" s="11">
        <v>2957</v>
      </c>
      <c r="AK12" s="11">
        <f>(AJ12/AI12)*1000000</f>
        <v>704.53055797057073</v>
      </c>
    </row>
    <row r="13" spans="1:43" s="16" customFormat="1" x14ac:dyDescent="0.3">
      <c r="A13" s="14" t="s">
        <v>23</v>
      </c>
      <c r="B13" s="11">
        <v>80820300</v>
      </c>
      <c r="C13" s="11">
        <v>34513</v>
      </c>
      <c r="D13" s="11">
        <f>(C13/B13)*1000000</f>
        <v>427.03380215119222</v>
      </c>
      <c r="E13" s="11">
        <v>44091515</v>
      </c>
      <c r="F13" s="11">
        <v>22965</v>
      </c>
      <c r="G13" s="11">
        <f t="shared" si="0"/>
        <v>520.84851246322569</v>
      </c>
      <c r="H13" s="11">
        <v>36728785</v>
      </c>
      <c r="I13" s="11">
        <v>10659</v>
      </c>
      <c r="J13" s="11">
        <f>(I13/H13)*1000000</f>
        <v>290.20834748549402</v>
      </c>
      <c r="K13" s="11">
        <v>13527984</v>
      </c>
      <c r="L13" s="11">
        <v>3984</v>
      </c>
      <c r="M13" s="11">
        <f>(L13/K13)*1000000</f>
        <v>294.50064399839624</v>
      </c>
      <c r="N13" s="11">
        <v>10870256</v>
      </c>
      <c r="O13" s="11">
        <v>3322</v>
      </c>
      <c r="P13" s="11">
        <f>(O13/N13)*1000000</f>
        <v>305.60457821784507</v>
      </c>
      <c r="Q13" s="11">
        <v>2630679</v>
      </c>
      <c r="R13" s="11">
        <v>646</v>
      </c>
      <c r="S13" s="11">
        <f>(R13/Q13)*1000000</f>
        <v>245.56397796918591</v>
      </c>
      <c r="T13" s="11">
        <v>13743936</v>
      </c>
      <c r="U13" s="11">
        <v>2654</v>
      </c>
      <c r="V13" s="11">
        <f>(U13/T13)*1000000</f>
        <v>193.10334390381331</v>
      </c>
      <c r="W13" s="11">
        <v>10231432</v>
      </c>
      <c r="X13" s="11">
        <v>1464</v>
      </c>
      <c r="Y13" s="11">
        <f>(X13/W13)*1000000</f>
        <v>143.08847480978224</v>
      </c>
      <c r="Z13" s="11">
        <v>3076354</v>
      </c>
      <c r="AA13" s="11">
        <v>1082</v>
      </c>
      <c r="AB13" s="11">
        <f>(AA13/Z13)*1000000</f>
        <v>351.7150496984417</v>
      </c>
      <c r="AC13" s="11">
        <v>6381114</v>
      </c>
      <c r="AD13" s="11">
        <v>2994</v>
      </c>
      <c r="AE13" s="11">
        <f>(AD13/AC13)*1000000</f>
        <v>469.19707123238982</v>
      </c>
      <c r="AF13" s="11">
        <v>2954983</v>
      </c>
      <c r="AG13" s="11">
        <v>904</v>
      </c>
      <c r="AH13" s="11">
        <f>(AG13/AF13)*1000000</f>
        <v>305.92392578908238</v>
      </c>
      <c r="AI13" s="11">
        <v>134071</v>
      </c>
      <c r="AJ13" s="11">
        <v>79</v>
      </c>
      <c r="AK13" s="11">
        <f>(AJ13/AI13)*1000000</f>
        <v>589.24002953658885</v>
      </c>
    </row>
    <row r="14" spans="1:43" x14ac:dyDescent="0.3">
      <c r="U14" t="s">
        <v>31</v>
      </c>
      <c r="AD14" t="s">
        <v>31</v>
      </c>
      <c r="AG14" t="s">
        <v>31</v>
      </c>
    </row>
    <row r="15" spans="1:43" x14ac:dyDescent="0.3">
      <c r="L15" t="s">
        <v>34</v>
      </c>
    </row>
  </sheetData>
  <mergeCells count="44">
    <mergeCell ref="W2:AE2"/>
    <mergeCell ref="AH2:AQ2"/>
    <mergeCell ref="C3:C4"/>
    <mergeCell ref="D3:F3"/>
    <mergeCell ref="G3:I3"/>
    <mergeCell ref="J3:J4"/>
    <mergeCell ref="T3:T4"/>
    <mergeCell ref="AP3:AP4"/>
    <mergeCell ref="W3:Y3"/>
    <mergeCell ref="Z3:AB3"/>
    <mergeCell ref="AC3:AC4"/>
    <mergeCell ref="AD3:AD4"/>
    <mergeCell ref="A2:A4"/>
    <mergeCell ref="B2:B4"/>
    <mergeCell ref="C2:L2"/>
    <mergeCell ref="M2:V2"/>
    <mergeCell ref="K3:K4"/>
    <mergeCell ref="L3:L4"/>
    <mergeCell ref="M3:M4"/>
    <mergeCell ref="N3:P3"/>
    <mergeCell ref="Q3:S3"/>
    <mergeCell ref="U3:U4"/>
    <mergeCell ref="V3:V4"/>
    <mergeCell ref="Z10:AB10"/>
    <mergeCell ref="AQ3:AQ4"/>
    <mergeCell ref="A9:A11"/>
    <mergeCell ref="B9:D10"/>
    <mergeCell ref="E9:G10"/>
    <mergeCell ref="H9:J10"/>
    <mergeCell ref="K9:S9"/>
    <mergeCell ref="T9:AB9"/>
    <mergeCell ref="AC9:AE10"/>
    <mergeCell ref="AF9:AH10"/>
    <mergeCell ref="AI9:AK10"/>
    <mergeCell ref="AE3:AE4"/>
    <mergeCell ref="AH3:AH4"/>
    <mergeCell ref="AI3:AK3"/>
    <mergeCell ref="AL3:AN3"/>
    <mergeCell ref="AO3:AO4"/>
    <mergeCell ref="K10:M10"/>
    <mergeCell ref="N10:P10"/>
    <mergeCell ref="Q10:S10"/>
    <mergeCell ref="T10:V10"/>
    <mergeCell ref="W10:Y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13D2-D3FF-4A8C-ABAE-32AFB1C9B623}">
  <dimension ref="A1:AQ15"/>
  <sheetViews>
    <sheetView workbookViewId="0">
      <selection activeCell="D17" sqref="D17"/>
    </sheetView>
  </sheetViews>
  <sheetFormatPr defaultColWidth="8.88671875" defaultRowHeight="14.4" x14ac:dyDescent="0.3"/>
  <cols>
    <col min="1" max="2" width="15.33203125" customWidth="1"/>
    <col min="3" max="3" width="15.44140625" customWidth="1"/>
    <col min="4" max="4" width="12.44140625" customWidth="1"/>
    <col min="5" max="5" width="16.109375" customWidth="1"/>
    <col min="6" max="6" width="13.88671875" customWidth="1"/>
    <col min="7" max="7" width="13" customWidth="1"/>
    <col min="8" max="8" width="15.109375" customWidth="1"/>
    <col min="9" max="9" width="14.109375" customWidth="1"/>
    <col min="10" max="10" width="12.44140625" customWidth="1"/>
    <col min="11" max="11" width="14" customWidth="1"/>
    <col min="12" max="12" width="11.6640625" customWidth="1"/>
    <col min="13" max="14" width="12.6640625" customWidth="1"/>
    <col min="15" max="15" width="13.88671875" bestFit="1" customWidth="1"/>
    <col min="16" max="16" width="11.109375" customWidth="1"/>
    <col min="17" max="17" width="15.44140625" customWidth="1"/>
    <col min="18" max="18" width="13.33203125" customWidth="1"/>
    <col min="19" max="19" width="12.6640625" bestFit="1" customWidth="1"/>
    <col min="20" max="20" width="14.6640625" customWidth="1"/>
    <col min="21" max="21" width="12.109375" customWidth="1"/>
    <col min="22" max="22" width="12.6640625" bestFit="1" customWidth="1"/>
    <col min="23" max="23" width="12.44140625" customWidth="1"/>
    <col min="24" max="24" width="11.44140625" customWidth="1"/>
    <col min="25" max="26" width="12.88671875" customWidth="1"/>
    <col min="27" max="27" width="13.88671875" bestFit="1" customWidth="1"/>
    <col min="28" max="28" width="15.109375" customWidth="1"/>
    <col min="29" max="29" width="12.88671875" customWidth="1"/>
    <col min="30" max="30" width="12.6640625" bestFit="1" customWidth="1"/>
    <col min="31" max="31" width="12.33203125" customWidth="1"/>
    <col min="32" max="32" width="12.44140625" customWidth="1"/>
    <col min="33" max="33" width="10.44140625" bestFit="1" customWidth="1"/>
    <col min="34" max="35" width="15.44140625" customWidth="1"/>
    <col min="36" max="36" width="12" customWidth="1"/>
    <col min="37" max="37" width="11.6640625" bestFit="1" customWidth="1"/>
    <col min="38" max="38" width="13.33203125" bestFit="1" customWidth="1"/>
    <col min="39" max="39" width="11.44140625" customWidth="1"/>
    <col min="40" max="40" width="12.33203125" customWidth="1"/>
    <col min="41" max="41" width="11.44140625" bestFit="1" customWidth="1"/>
    <col min="42" max="42" width="11.33203125" customWidth="1"/>
    <col min="43" max="43" width="12.6640625" customWidth="1"/>
  </cols>
  <sheetData>
    <row r="1" spans="1:43" s="1" customFormat="1" x14ac:dyDescent="0.3">
      <c r="A1" s="1" t="s">
        <v>73</v>
      </c>
    </row>
    <row r="2" spans="1:43" s="8" customFormat="1" ht="15.6" x14ac:dyDescent="0.3">
      <c r="A2" s="27"/>
      <c r="B2" s="27" t="s">
        <v>8</v>
      </c>
      <c r="C2" s="25" t="s">
        <v>8</v>
      </c>
      <c r="D2" s="25"/>
      <c r="E2" s="25"/>
      <c r="F2" s="25"/>
      <c r="G2" s="25"/>
      <c r="H2" s="25"/>
      <c r="I2" s="25"/>
      <c r="J2" s="25"/>
      <c r="K2" s="25"/>
      <c r="L2" s="25"/>
      <c r="M2" s="25" t="s">
        <v>9</v>
      </c>
      <c r="N2" s="25"/>
      <c r="O2" s="25"/>
      <c r="P2" s="25"/>
      <c r="Q2" s="25"/>
      <c r="R2" s="25"/>
      <c r="S2" s="25"/>
      <c r="T2" s="25"/>
      <c r="U2" s="25"/>
      <c r="V2" s="25"/>
      <c r="W2" s="33" t="s">
        <v>10</v>
      </c>
      <c r="X2" s="34"/>
      <c r="Y2" s="34"/>
      <c r="Z2" s="34"/>
      <c r="AA2" s="34"/>
      <c r="AB2" s="34"/>
      <c r="AC2" s="34"/>
      <c r="AD2" s="34"/>
      <c r="AE2" s="35"/>
      <c r="AH2" s="25" t="s">
        <v>24</v>
      </c>
      <c r="AI2" s="25"/>
      <c r="AJ2" s="25"/>
      <c r="AK2" s="25"/>
      <c r="AL2" s="25"/>
      <c r="AM2" s="25"/>
      <c r="AN2" s="25"/>
      <c r="AO2" s="25"/>
      <c r="AP2" s="25"/>
      <c r="AQ2" s="25"/>
    </row>
    <row r="3" spans="1:43" s="10" customFormat="1" x14ac:dyDescent="0.3">
      <c r="A3" s="29"/>
      <c r="B3" s="29"/>
      <c r="C3" s="27" t="s">
        <v>11</v>
      </c>
      <c r="D3" s="26" t="s">
        <v>12</v>
      </c>
      <c r="E3" s="26"/>
      <c r="F3" s="26"/>
      <c r="G3" s="30" t="s">
        <v>13</v>
      </c>
      <c r="H3" s="31"/>
      <c r="I3" s="32"/>
      <c r="J3" s="27" t="s">
        <v>14</v>
      </c>
      <c r="K3" s="27" t="s">
        <v>15</v>
      </c>
      <c r="L3" s="27" t="s">
        <v>16</v>
      </c>
      <c r="M3" s="27" t="s">
        <v>11</v>
      </c>
      <c r="N3" s="26" t="s">
        <v>12</v>
      </c>
      <c r="O3" s="26"/>
      <c r="P3" s="26"/>
      <c r="Q3" s="30" t="s">
        <v>13</v>
      </c>
      <c r="R3" s="31"/>
      <c r="S3" s="32"/>
      <c r="T3" s="27" t="s">
        <v>14</v>
      </c>
      <c r="U3" s="27" t="s">
        <v>15</v>
      </c>
      <c r="V3" s="27" t="s">
        <v>16</v>
      </c>
      <c r="W3" s="26" t="s">
        <v>12</v>
      </c>
      <c r="X3" s="26"/>
      <c r="Y3" s="26"/>
      <c r="Z3" s="30" t="s">
        <v>13</v>
      </c>
      <c r="AA3" s="31"/>
      <c r="AB3" s="32"/>
      <c r="AC3" s="27" t="s">
        <v>14</v>
      </c>
      <c r="AD3" s="27" t="s">
        <v>15</v>
      </c>
      <c r="AE3" s="27" t="s">
        <v>16</v>
      </c>
      <c r="AH3" s="27" t="s">
        <v>11</v>
      </c>
      <c r="AI3" s="26" t="s">
        <v>12</v>
      </c>
      <c r="AJ3" s="26"/>
      <c r="AK3" s="26"/>
      <c r="AL3" s="30" t="s">
        <v>13</v>
      </c>
      <c r="AM3" s="31"/>
      <c r="AN3" s="32"/>
      <c r="AO3" s="27" t="s">
        <v>14</v>
      </c>
      <c r="AP3" s="27" t="s">
        <v>15</v>
      </c>
      <c r="AQ3" s="27" t="s">
        <v>16</v>
      </c>
    </row>
    <row r="4" spans="1:43" s="10" customFormat="1" x14ac:dyDescent="0.3">
      <c r="A4" s="28"/>
      <c r="B4" s="28"/>
      <c r="C4" s="28"/>
      <c r="D4" s="9" t="s">
        <v>17</v>
      </c>
      <c r="E4" s="9" t="s">
        <v>18</v>
      </c>
      <c r="F4" s="9" t="s">
        <v>19</v>
      </c>
      <c r="G4" s="9" t="s">
        <v>17</v>
      </c>
      <c r="H4" s="9" t="s">
        <v>20</v>
      </c>
      <c r="I4" s="9" t="s">
        <v>21</v>
      </c>
      <c r="J4" s="28"/>
      <c r="K4" s="28"/>
      <c r="L4" s="28"/>
      <c r="M4" s="28"/>
      <c r="N4" s="9" t="s">
        <v>17</v>
      </c>
      <c r="O4" s="9" t="s">
        <v>18</v>
      </c>
      <c r="P4" s="9" t="s">
        <v>19</v>
      </c>
      <c r="Q4" s="9" t="s">
        <v>17</v>
      </c>
      <c r="R4" s="9" t="s">
        <v>20</v>
      </c>
      <c r="S4" s="9" t="s">
        <v>21</v>
      </c>
      <c r="T4" s="28"/>
      <c r="U4" s="28"/>
      <c r="V4" s="28"/>
      <c r="W4" s="9" t="s">
        <v>17</v>
      </c>
      <c r="X4" s="9" t="s">
        <v>18</v>
      </c>
      <c r="Y4" s="9" t="s">
        <v>19</v>
      </c>
      <c r="Z4" s="9" t="s">
        <v>17</v>
      </c>
      <c r="AA4" s="9" t="s">
        <v>20</v>
      </c>
      <c r="AB4" s="9" t="s">
        <v>21</v>
      </c>
      <c r="AC4" s="28"/>
      <c r="AD4" s="28"/>
      <c r="AE4" s="28"/>
      <c r="AH4" s="28"/>
      <c r="AI4" s="9" t="s">
        <v>17</v>
      </c>
      <c r="AJ4" s="9" t="s">
        <v>18</v>
      </c>
      <c r="AK4" s="9" t="s">
        <v>19</v>
      </c>
      <c r="AL4" s="9" t="s">
        <v>17</v>
      </c>
      <c r="AM4" s="9" t="s">
        <v>20</v>
      </c>
      <c r="AN4" s="9" t="s">
        <v>21</v>
      </c>
      <c r="AO4" s="28"/>
      <c r="AP4" s="28"/>
      <c r="AQ4" s="28"/>
    </row>
    <row r="5" spans="1:43" x14ac:dyDescent="0.3">
      <c r="A5" s="3" t="s">
        <v>22</v>
      </c>
      <c r="B5" s="11">
        <v>2967108523</v>
      </c>
      <c r="C5" s="11">
        <v>1402533093</v>
      </c>
      <c r="D5" s="11">
        <v>389737288</v>
      </c>
      <c r="E5" s="11">
        <v>304585425</v>
      </c>
      <c r="F5" s="11">
        <v>83854881</v>
      </c>
      <c r="G5" s="11">
        <v>636029368</v>
      </c>
      <c r="H5" s="11">
        <v>509057764</v>
      </c>
      <c r="I5" s="11">
        <v>109877104</v>
      </c>
      <c r="J5" s="11">
        <v>265845321</v>
      </c>
      <c r="K5" s="11">
        <v>107099170</v>
      </c>
      <c r="L5" s="11">
        <v>4278998</v>
      </c>
      <c r="M5" s="5">
        <f>(C5/2967108523)*100</f>
        <v>47.269356079430466</v>
      </c>
      <c r="N5" s="17">
        <f t="shared" ref="N5:V5" si="0">(D5/2967108523)*100</f>
        <v>13.135255585661637</v>
      </c>
      <c r="O5" s="17">
        <f t="shared" si="0"/>
        <v>10.265395506735228</v>
      </c>
      <c r="P5" s="17">
        <f t="shared" si="0"/>
        <v>2.8261480950220035</v>
      </c>
      <c r="Q5" s="17">
        <f t="shared" si="0"/>
        <v>21.435999494784909</v>
      </c>
      <c r="R5" s="17">
        <f t="shared" si="0"/>
        <v>17.15669514795162</v>
      </c>
      <c r="S5" s="17">
        <f t="shared" si="0"/>
        <v>3.7031710551963517</v>
      </c>
      <c r="T5" s="17">
        <f t="shared" si="0"/>
        <v>8.9597437686980079</v>
      </c>
      <c r="U5" s="17">
        <f t="shared" si="0"/>
        <v>3.6095467749091155</v>
      </c>
      <c r="V5" s="17">
        <f t="shared" si="0"/>
        <v>0.14421440829786594</v>
      </c>
      <c r="W5" s="17">
        <f>(D5/$C$5)*100</f>
        <v>27.788099257348502</v>
      </c>
      <c r="X5" s="17">
        <f t="shared" ref="X5:AE5" si="1">(E5/$C$5)*100</f>
        <v>21.716808431842114</v>
      </c>
      <c r="Y5" s="17">
        <f t="shared" si="1"/>
        <v>5.9788165725655356</v>
      </c>
      <c r="Z5" s="17">
        <f t="shared" si="1"/>
        <v>45.348617524563466</v>
      </c>
      <c r="AA5" s="17">
        <f t="shared" si="1"/>
        <v>36.295597340318871</v>
      </c>
      <c r="AB5" s="17">
        <f t="shared" si="1"/>
        <v>7.8341897633926276</v>
      </c>
      <c r="AC5" s="17">
        <f t="shared" si="1"/>
        <v>18.954655852815588</v>
      </c>
      <c r="AD5" s="17">
        <f t="shared" si="1"/>
        <v>7.6361242764629731</v>
      </c>
      <c r="AE5" s="17">
        <f t="shared" si="1"/>
        <v>0.30509069777792402</v>
      </c>
      <c r="AH5" s="11">
        <f>(AI5+AL5+AO5+AP5+AQ5)</f>
        <v>4561660</v>
      </c>
      <c r="AI5" s="11">
        <v>1771039</v>
      </c>
      <c r="AJ5" s="11">
        <v>1175168</v>
      </c>
      <c r="AK5" s="11">
        <v>585101</v>
      </c>
      <c r="AL5" s="11">
        <v>1551601</v>
      </c>
      <c r="AM5" s="11">
        <v>945888</v>
      </c>
      <c r="AN5" s="11">
        <v>512215</v>
      </c>
      <c r="AO5" s="11">
        <v>723412</v>
      </c>
      <c r="AP5" s="11">
        <v>510250</v>
      </c>
      <c r="AQ5" s="11">
        <v>5358</v>
      </c>
    </row>
    <row r="6" spans="1:43" x14ac:dyDescent="0.3">
      <c r="A6" s="3" t="s">
        <v>23</v>
      </c>
      <c r="B6" s="11">
        <v>84100406</v>
      </c>
      <c r="C6" s="11">
        <f>(D6+G6+J6+K6+L6)</f>
        <v>38121962</v>
      </c>
      <c r="D6" s="11">
        <v>13953710</v>
      </c>
      <c r="E6" s="11">
        <v>11242483</v>
      </c>
      <c r="F6" s="11">
        <v>2681750</v>
      </c>
      <c r="G6" s="11">
        <v>14104670</v>
      </c>
      <c r="H6" s="11">
        <v>10320615</v>
      </c>
      <c r="I6" s="11">
        <v>3337048</v>
      </c>
      <c r="J6" s="11">
        <v>6826762</v>
      </c>
      <c r="K6" s="11">
        <v>3133543</v>
      </c>
      <c r="L6" s="11">
        <v>103277</v>
      </c>
      <c r="M6" s="12">
        <f>(C6/B6)*100</f>
        <v>45.329105783389437</v>
      </c>
      <c r="N6" s="12">
        <f>(D6/B6)*100</f>
        <v>16.591727274182244</v>
      </c>
      <c r="O6" s="12">
        <f>(E6/B6)*100</f>
        <v>13.367929519864624</v>
      </c>
      <c r="P6" s="12">
        <f>(F6/B6)*100</f>
        <v>3.1887479829764436</v>
      </c>
      <c r="Q6" s="12">
        <f>(G6/B6)*100</f>
        <v>16.771227002162153</v>
      </c>
      <c r="R6" s="12">
        <f>(H6/B6)*100</f>
        <v>12.271777855626523</v>
      </c>
      <c r="S6" s="12">
        <f>(I6/B6)*100</f>
        <v>3.967933282034334</v>
      </c>
      <c r="T6" s="12">
        <f>(J6/B6)*100</f>
        <v>8.1173948197110963</v>
      </c>
      <c r="U6" s="12">
        <f>(K6/B6)*100</f>
        <v>3.7259546642378871</v>
      </c>
      <c r="V6" s="12">
        <f>(L6/B6)*100</f>
        <v>0.12280202309605973</v>
      </c>
      <c r="W6" s="12">
        <f>(D6/C6)*100</f>
        <v>36.602811786025072</v>
      </c>
      <c r="X6" s="12">
        <f>(E6/C6)*100</f>
        <v>29.490829984039124</v>
      </c>
      <c r="Y6" s="12">
        <f>(F6/C6)*100</f>
        <v>7.0346589191815472</v>
      </c>
      <c r="Z6" s="12">
        <f>(G6/C6)*100</f>
        <v>36.998803996499447</v>
      </c>
      <c r="AA6" s="12">
        <f>(H6/C6)*100</f>
        <v>27.072622862380484</v>
      </c>
      <c r="AB6" s="12">
        <f>(I6/C6)*100</f>
        <v>8.7536103204761595</v>
      </c>
      <c r="AC6" s="12">
        <f>(J6/C6)*100</f>
        <v>17.907687962125348</v>
      </c>
      <c r="AD6" s="12">
        <f>(K6/C6)*100</f>
        <v>8.2197841758511796</v>
      </c>
      <c r="AE6" s="12">
        <f>(L6/C6)*100</f>
        <v>0.2709120794989513</v>
      </c>
      <c r="AH6" s="11">
        <f>(AI6+AL6+AO6+AP6+AQ6)</f>
        <v>143758</v>
      </c>
      <c r="AI6" s="11">
        <v>64007</v>
      </c>
      <c r="AJ6" s="11">
        <v>44504</v>
      </c>
      <c r="AK6" s="11">
        <v>19248</v>
      </c>
      <c r="AL6" s="11">
        <v>43242</v>
      </c>
      <c r="AM6" s="11">
        <v>24543</v>
      </c>
      <c r="AN6" s="11">
        <v>16078</v>
      </c>
      <c r="AO6" s="11">
        <v>20004</v>
      </c>
      <c r="AP6" s="11">
        <v>16353</v>
      </c>
      <c r="AQ6" s="11">
        <v>152</v>
      </c>
    </row>
    <row r="7" spans="1:43" s="1" customFormat="1" x14ac:dyDescent="0.3"/>
    <row r="8" spans="1:43" s="1" customFormat="1" x14ac:dyDescent="0.3">
      <c r="A8" s="1" t="s">
        <v>68</v>
      </c>
    </row>
    <row r="9" spans="1:43" s="1" customFormat="1" x14ac:dyDescent="0.3">
      <c r="A9" s="45"/>
      <c r="B9" s="26" t="s">
        <v>26</v>
      </c>
      <c r="C9" s="26"/>
      <c r="D9" s="26"/>
      <c r="E9" s="26" t="s">
        <v>27</v>
      </c>
      <c r="F9" s="26"/>
      <c r="G9" s="26"/>
      <c r="H9" s="48" t="s">
        <v>11</v>
      </c>
      <c r="I9" s="49"/>
      <c r="J9" s="50"/>
      <c r="K9" s="42" t="s">
        <v>12</v>
      </c>
      <c r="L9" s="43"/>
      <c r="M9" s="43"/>
      <c r="N9" s="43"/>
      <c r="O9" s="43"/>
      <c r="P9" s="43"/>
      <c r="Q9" s="43"/>
      <c r="R9" s="43"/>
      <c r="S9" s="44"/>
      <c r="T9" s="42" t="s">
        <v>13</v>
      </c>
      <c r="U9" s="43"/>
      <c r="V9" s="43"/>
      <c r="W9" s="43"/>
      <c r="X9" s="43"/>
      <c r="Y9" s="43"/>
      <c r="Z9" s="43"/>
      <c r="AA9" s="43"/>
      <c r="AB9" s="44"/>
      <c r="AC9" s="36" t="s">
        <v>14</v>
      </c>
      <c r="AD9" s="37"/>
      <c r="AE9" s="38"/>
      <c r="AF9" s="36" t="s">
        <v>15</v>
      </c>
      <c r="AG9" s="37"/>
      <c r="AH9" s="38"/>
      <c r="AI9" s="36" t="s">
        <v>16</v>
      </c>
      <c r="AJ9" s="37"/>
      <c r="AK9" s="38"/>
    </row>
    <row r="10" spans="1:43" s="1" customFormat="1" x14ac:dyDescent="0.3">
      <c r="A10" s="46"/>
      <c r="B10" s="26"/>
      <c r="C10" s="26"/>
      <c r="D10" s="26"/>
      <c r="E10" s="26"/>
      <c r="F10" s="26"/>
      <c r="G10" s="26"/>
      <c r="H10" s="51"/>
      <c r="I10" s="52"/>
      <c r="J10" s="53"/>
      <c r="K10" s="22" t="s">
        <v>17</v>
      </c>
      <c r="L10" s="22"/>
      <c r="M10" s="22"/>
      <c r="N10" s="42" t="s">
        <v>18</v>
      </c>
      <c r="O10" s="43"/>
      <c r="P10" s="44"/>
      <c r="Q10" s="42" t="s">
        <v>19</v>
      </c>
      <c r="R10" s="43"/>
      <c r="S10" s="44"/>
      <c r="T10" s="42" t="s">
        <v>17</v>
      </c>
      <c r="U10" s="43"/>
      <c r="V10" s="44"/>
      <c r="W10" s="42" t="s">
        <v>20</v>
      </c>
      <c r="X10" s="43"/>
      <c r="Y10" s="44"/>
      <c r="Z10" s="42" t="s">
        <v>21</v>
      </c>
      <c r="AA10" s="43"/>
      <c r="AB10" s="44"/>
      <c r="AC10" s="39"/>
      <c r="AD10" s="40"/>
      <c r="AE10" s="41"/>
      <c r="AF10" s="39"/>
      <c r="AG10" s="40"/>
      <c r="AH10" s="41"/>
      <c r="AI10" s="39"/>
      <c r="AJ10" s="40"/>
      <c r="AK10" s="41"/>
    </row>
    <row r="11" spans="1:43" s="2" customFormat="1" ht="72" x14ac:dyDescent="0.3">
      <c r="A11" s="47"/>
      <c r="B11" s="4" t="s">
        <v>8</v>
      </c>
      <c r="C11" s="4" t="s">
        <v>28</v>
      </c>
      <c r="D11" s="4" t="s">
        <v>30</v>
      </c>
      <c r="E11" s="4" t="s">
        <v>8</v>
      </c>
      <c r="F11" s="4" t="s">
        <v>28</v>
      </c>
      <c r="G11" s="4" t="s">
        <v>30</v>
      </c>
      <c r="H11" s="4" t="s">
        <v>8</v>
      </c>
      <c r="I11" s="4" t="s">
        <v>28</v>
      </c>
      <c r="J11" s="4" t="s">
        <v>30</v>
      </c>
      <c r="K11" s="4" t="s">
        <v>8</v>
      </c>
      <c r="L11" s="4" t="s">
        <v>28</v>
      </c>
      <c r="M11" s="4" t="s">
        <v>30</v>
      </c>
      <c r="N11" s="4" t="s">
        <v>8</v>
      </c>
      <c r="O11" s="4" t="s">
        <v>28</v>
      </c>
      <c r="P11" s="4" t="s">
        <v>30</v>
      </c>
      <c r="Q11" s="4" t="s">
        <v>8</v>
      </c>
      <c r="R11" s="4" t="s">
        <v>28</v>
      </c>
      <c r="S11" s="4" t="s">
        <v>30</v>
      </c>
      <c r="T11" s="4" t="s">
        <v>8</v>
      </c>
      <c r="U11" s="4" t="s">
        <v>28</v>
      </c>
      <c r="V11" s="4" t="s">
        <v>30</v>
      </c>
      <c r="W11" s="4" t="s">
        <v>8</v>
      </c>
      <c r="X11" s="4" t="s">
        <v>28</v>
      </c>
      <c r="Y11" s="4" t="s">
        <v>30</v>
      </c>
      <c r="Z11" s="4" t="s">
        <v>8</v>
      </c>
      <c r="AA11" s="4" t="s">
        <v>28</v>
      </c>
      <c r="AB11" s="4" t="s">
        <v>30</v>
      </c>
      <c r="AC11" s="4" t="s">
        <v>8</v>
      </c>
      <c r="AD11" s="4" t="s">
        <v>28</v>
      </c>
      <c r="AE11" s="4" t="s">
        <v>30</v>
      </c>
      <c r="AF11" s="4" t="s">
        <v>8</v>
      </c>
      <c r="AG11" s="4" t="s">
        <v>28</v>
      </c>
      <c r="AH11" s="4" t="s">
        <v>30</v>
      </c>
      <c r="AI11" s="4" t="s">
        <v>8</v>
      </c>
      <c r="AJ11" s="4" t="s">
        <v>28</v>
      </c>
      <c r="AK11" s="4" t="s">
        <v>30</v>
      </c>
    </row>
    <row r="12" spans="1:43" x14ac:dyDescent="0.3">
      <c r="A12" s="3" t="s">
        <v>22</v>
      </c>
      <c r="B12" s="11">
        <v>2967108523</v>
      </c>
      <c r="C12" s="11">
        <v>872946</v>
      </c>
      <c r="D12" s="11">
        <f t="shared" ref="D12:D13" si="2">(C12/B12)*1000000</f>
        <v>294.20764128889266</v>
      </c>
      <c r="E12" s="11">
        <v>1564575430</v>
      </c>
      <c r="F12" s="11">
        <v>492934</v>
      </c>
      <c r="G12" s="11">
        <f t="shared" ref="G12:G13" si="3">(F12/E12)*1000000</f>
        <v>315.05927457904664</v>
      </c>
      <c r="H12" s="15">
        <v>1402533093</v>
      </c>
      <c r="I12" s="15">
        <v>355159</v>
      </c>
      <c r="J12" s="11">
        <f>(I12/H12)*1000000</f>
        <v>253.22682350426365</v>
      </c>
      <c r="K12" s="11">
        <v>389737288</v>
      </c>
      <c r="L12" s="11">
        <v>110978</v>
      </c>
      <c r="M12" s="11">
        <f t="shared" ref="M12:M13" si="4">(L12/K12)*1000000</f>
        <v>284.75078833103595</v>
      </c>
      <c r="N12" s="11">
        <v>304585425</v>
      </c>
      <c r="O12" s="11">
        <v>93884</v>
      </c>
      <c r="P12" s="11">
        <f t="shared" ref="P12:P13" si="5">(O12/N12)*1000000</f>
        <v>308.23536615384666</v>
      </c>
      <c r="Q12" s="11">
        <v>83854881</v>
      </c>
      <c r="R12" s="11">
        <v>16562</v>
      </c>
      <c r="S12" s="11">
        <f t="shared" ref="S12:S13" si="6">(R12/Q12)*1000000</f>
        <v>197.50788269558214</v>
      </c>
      <c r="T12" s="11">
        <v>636029368</v>
      </c>
      <c r="U12" s="11">
        <v>100675</v>
      </c>
      <c r="V12" s="11">
        <f t="shared" ref="V12:V13" si="7">(U12/T12)*1000000</f>
        <v>158.28671609390213</v>
      </c>
      <c r="W12" s="11">
        <v>509057764</v>
      </c>
      <c r="X12" s="11">
        <v>65709</v>
      </c>
      <c r="Y12" s="11">
        <f t="shared" ref="Y12:Y13" si="8">(X12/W12)*1000000</f>
        <v>129.07965391526764</v>
      </c>
      <c r="Z12" s="11">
        <v>109877104</v>
      </c>
      <c r="AA12" s="11">
        <v>31176</v>
      </c>
      <c r="AB12" s="11">
        <f t="shared" ref="AB12:AB13" si="9">(AA12/Z12)*1000000</f>
        <v>283.73518108012746</v>
      </c>
      <c r="AC12" s="11">
        <v>265845321</v>
      </c>
      <c r="AD12" s="11">
        <v>108750</v>
      </c>
      <c r="AE12" s="11">
        <f t="shared" ref="AE12:AE13" si="10">(AD12/AC12)*1000000</f>
        <v>409.07246210287821</v>
      </c>
      <c r="AF12" s="11">
        <v>107099170</v>
      </c>
      <c r="AG12" s="11">
        <v>27293</v>
      </c>
      <c r="AH12" s="11">
        <f t="shared" ref="AH12:AH13" si="11">(AG12/AF12)*1000000</f>
        <v>254.83857624666933</v>
      </c>
      <c r="AI12" s="11">
        <v>4278998</v>
      </c>
      <c r="AJ12" s="11">
        <v>5564</v>
      </c>
      <c r="AK12" s="11">
        <f t="shared" ref="AK12:AK13" si="12">(AJ12/AI12)*1000000</f>
        <v>1300.3044170621251</v>
      </c>
    </row>
    <row r="13" spans="1:43" x14ac:dyDescent="0.3">
      <c r="A13" s="3" t="s">
        <v>23</v>
      </c>
      <c r="B13" s="11">
        <v>84100406</v>
      </c>
      <c r="C13" s="11">
        <v>36437</v>
      </c>
      <c r="D13" s="11">
        <f t="shared" si="2"/>
        <v>433.25593457896031</v>
      </c>
      <c r="E13" s="11">
        <v>46105460</v>
      </c>
      <c r="F13" s="11">
        <v>24083</v>
      </c>
      <c r="G13" s="11">
        <f t="shared" si="3"/>
        <v>522.34594340887179</v>
      </c>
      <c r="H13" s="11">
        <v>37994946</v>
      </c>
      <c r="I13" s="11">
        <v>11367</v>
      </c>
      <c r="J13" s="11">
        <f>(I13/H13)*1000000</f>
        <v>299.17136873941075</v>
      </c>
      <c r="K13" s="11">
        <v>13946314</v>
      </c>
      <c r="L13" s="11">
        <v>4106</v>
      </c>
      <c r="M13" s="11">
        <f t="shared" si="4"/>
        <v>294.41471058230871</v>
      </c>
      <c r="N13" s="11">
        <v>11241940</v>
      </c>
      <c r="O13" s="11">
        <v>3437</v>
      </c>
      <c r="P13" s="11">
        <f t="shared" si="5"/>
        <v>305.73014977841905</v>
      </c>
      <c r="Q13" s="11">
        <v>2674962</v>
      </c>
      <c r="R13" s="11">
        <v>654</v>
      </c>
      <c r="S13" s="11">
        <f t="shared" si="6"/>
        <v>244.48945442963299</v>
      </c>
      <c r="T13" s="11">
        <v>14024625</v>
      </c>
      <c r="U13" s="11">
        <v>2804</v>
      </c>
      <c r="V13" s="11">
        <f t="shared" si="7"/>
        <v>199.93404458229722</v>
      </c>
      <c r="W13" s="11">
        <v>10260225</v>
      </c>
      <c r="X13" s="11">
        <v>1563</v>
      </c>
      <c r="Y13" s="11">
        <f t="shared" si="8"/>
        <v>152.33584058829118</v>
      </c>
      <c r="Z13" s="11">
        <v>3318782</v>
      </c>
      <c r="AA13" s="11">
        <v>1124</v>
      </c>
      <c r="AB13" s="11">
        <f t="shared" si="9"/>
        <v>338.67846697975341</v>
      </c>
      <c r="AC13" s="11">
        <v>6808819</v>
      </c>
      <c r="AD13" s="11">
        <v>3269</v>
      </c>
      <c r="AE13" s="11">
        <f t="shared" si="10"/>
        <v>480.11263039889883</v>
      </c>
      <c r="AF13" s="11">
        <v>3126624</v>
      </c>
      <c r="AG13" s="11">
        <v>1004</v>
      </c>
      <c r="AH13" s="11">
        <f t="shared" si="11"/>
        <v>321.11312393175513</v>
      </c>
      <c r="AI13" s="11">
        <v>103062</v>
      </c>
      <c r="AJ13" s="11">
        <v>107</v>
      </c>
      <c r="AK13" s="11">
        <f t="shared" si="12"/>
        <v>1038.2100095088394</v>
      </c>
    </row>
    <row r="14" spans="1:43" x14ac:dyDescent="0.3">
      <c r="L14" t="s">
        <v>35</v>
      </c>
      <c r="U14" t="s">
        <v>31</v>
      </c>
      <c r="AD14" t="s">
        <v>31</v>
      </c>
      <c r="AG14" t="s">
        <v>31</v>
      </c>
    </row>
    <row r="15" spans="1:43" x14ac:dyDescent="0.3">
      <c r="H15" s="18"/>
    </row>
  </sheetData>
  <mergeCells count="44">
    <mergeCell ref="W2:AE2"/>
    <mergeCell ref="AH2:AQ2"/>
    <mergeCell ref="C3:C4"/>
    <mergeCell ref="D3:F3"/>
    <mergeCell ref="G3:I3"/>
    <mergeCell ref="J3:J4"/>
    <mergeCell ref="T3:T4"/>
    <mergeCell ref="AP3:AP4"/>
    <mergeCell ref="W3:Y3"/>
    <mergeCell ref="Z3:AB3"/>
    <mergeCell ref="AC3:AC4"/>
    <mergeCell ref="AD3:AD4"/>
    <mergeCell ref="A2:A4"/>
    <mergeCell ref="B2:B4"/>
    <mergeCell ref="C2:L2"/>
    <mergeCell ref="M2:V2"/>
    <mergeCell ref="K3:K4"/>
    <mergeCell ref="L3:L4"/>
    <mergeCell ref="M3:M4"/>
    <mergeCell ref="N3:P3"/>
    <mergeCell ref="Q3:S3"/>
    <mergeCell ref="U3:U4"/>
    <mergeCell ref="V3:V4"/>
    <mergeCell ref="Z10:AB10"/>
    <mergeCell ref="AQ3:AQ4"/>
    <mergeCell ref="A9:A11"/>
    <mergeCell ref="B9:D10"/>
    <mergeCell ref="E9:G10"/>
    <mergeCell ref="H9:J10"/>
    <mergeCell ref="K9:S9"/>
    <mergeCell ref="T9:AB9"/>
    <mergeCell ref="AC9:AE10"/>
    <mergeCell ref="AF9:AH10"/>
    <mergeCell ref="AI9:AK10"/>
    <mergeCell ref="AE3:AE4"/>
    <mergeCell ref="AH3:AH4"/>
    <mergeCell ref="AI3:AK3"/>
    <mergeCell ref="AL3:AN3"/>
    <mergeCell ref="AO3:AO4"/>
    <mergeCell ref="K10:M10"/>
    <mergeCell ref="N10:P10"/>
    <mergeCell ref="Q10:S10"/>
    <mergeCell ref="T10:V10"/>
    <mergeCell ref="W10:Y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10FC2-453E-48F0-89B9-609055263153}">
  <dimension ref="A1:N23"/>
  <sheetViews>
    <sheetView workbookViewId="0">
      <selection activeCell="H18" sqref="H18"/>
    </sheetView>
  </sheetViews>
  <sheetFormatPr defaultColWidth="8.88671875" defaultRowHeight="14.4" x14ac:dyDescent="0.3"/>
  <cols>
    <col min="12" max="12" width="9.109375" customWidth="1"/>
  </cols>
  <sheetData>
    <row r="1" spans="1:14" s="1" customFormat="1" x14ac:dyDescent="0.3">
      <c r="A1" s="54" t="s">
        <v>71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s="1" customFormat="1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1:14" s="1" customFormat="1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s="1" customFormat="1" x14ac:dyDescent="0.3">
      <c r="A4" s="1" t="s">
        <v>36</v>
      </c>
      <c r="E4" s="1" t="s">
        <v>37</v>
      </c>
    </row>
    <row r="5" spans="1:14" x14ac:dyDescent="0.3">
      <c r="A5" t="s">
        <v>38</v>
      </c>
      <c r="B5">
        <v>2833</v>
      </c>
      <c r="E5" t="s">
        <v>38</v>
      </c>
      <c r="F5">
        <v>3242</v>
      </c>
    </row>
    <row r="6" spans="1:14" x14ac:dyDescent="0.3">
      <c r="A6" t="s">
        <v>39</v>
      </c>
      <c r="B6">
        <v>1514</v>
      </c>
      <c r="E6" t="s">
        <v>39</v>
      </c>
      <c r="F6">
        <v>1530</v>
      </c>
    </row>
    <row r="7" spans="1:14" x14ac:dyDescent="0.3">
      <c r="A7" t="s">
        <v>40</v>
      </c>
      <c r="B7">
        <v>656</v>
      </c>
      <c r="E7" t="s">
        <v>40</v>
      </c>
      <c r="F7">
        <v>637</v>
      </c>
    </row>
    <row r="8" spans="1:14" x14ac:dyDescent="0.3">
      <c r="A8" t="s">
        <v>41</v>
      </c>
      <c r="B8">
        <v>1</v>
      </c>
      <c r="E8" t="s">
        <v>42</v>
      </c>
      <c r="F8">
        <v>3</v>
      </c>
    </row>
    <row r="9" spans="1:14" x14ac:dyDescent="0.3">
      <c r="A9" t="s">
        <v>43</v>
      </c>
      <c r="B9">
        <v>20</v>
      </c>
      <c r="E9" t="s">
        <v>41</v>
      </c>
      <c r="F9">
        <v>3</v>
      </c>
    </row>
    <row r="10" spans="1:14" x14ac:dyDescent="0.3">
      <c r="A10" s="19" t="s">
        <v>7</v>
      </c>
      <c r="B10" s="19">
        <v>5024</v>
      </c>
      <c r="E10" t="s">
        <v>43</v>
      </c>
      <c r="F10">
        <v>15</v>
      </c>
    </row>
    <row r="11" spans="1:14" x14ac:dyDescent="0.3">
      <c r="E11" s="19" t="s">
        <v>7</v>
      </c>
      <c r="F11">
        <f>SUM(F5:F10)</f>
        <v>5430</v>
      </c>
    </row>
    <row r="13" spans="1:14" x14ac:dyDescent="0.3">
      <c r="A13" s="54" t="s">
        <v>72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</row>
    <row r="14" spans="1:14" x14ac:dyDescent="0.3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</row>
    <row r="16" spans="1:14" x14ac:dyDescent="0.3">
      <c r="A16" s="1" t="s">
        <v>44</v>
      </c>
      <c r="E16" s="1" t="s">
        <v>45</v>
      </c>
    </row>
    <row r="17" spans="1:6" x14ac:dyDescent="0.3">
      <c r="A17" t="s">
        <v>38</v>
      </c>
      <c r="B17">
        <v>577</v>
      </c>
      <c r="E17" t="s">
        <v>38</v>
      </c>
      <c r="F17">
        <v>720</v>
      </c>
    </row>
    <row r="18" spans="1:6" x14ac:dyDescent="0.3">
      <c r="A18" t="s">
        <v>39</v>
      </c>
      <c r="B18">
        <v>995</v>
      </c>
      <c r="E18" t="s">
        <v>39</v>
      </c>
      <c r="F18">
        <v>1122</v>
      </c>
    </row>
    <row r="19" spans="1:6" x14ac:dyDescent="0.3">
      <c r="A19" t="s">
        <v>40</v>
      </c>
      <c r="B19">
        <v>2704</v>
      </c>
      <c r="E19" t="s">
        <v>40</v>
      </c>
      <c r="F19">
        <v>2720</v>
      </c>
    </row>
    <row r="20" spans="1:6" x14ac:dyDescent="0.3">
      <c r="A20" t="s">
        <v>42</v>
      </c>
      <c r="B20">
        <v>1</v>
      </c>
      <c r="E20" t="s">
        <v>42</v>
      </c>
      <c r="F20">
        <v>4</v>
      </c>
    </row>
    <row r="21" spans="1:6" x14ac:dyDescent="0.3">
      <c r="A21" t="s">
        <v>41</v>
      </c>
      <c r="B21">
        <v>7</v>
      </c>
      <c r="E21" t="s">
        <v>41</v>
      </c>
      <c r="F21">
        <v>2</v>
      </c>
    </row>
    <row r="22" spans="1:6" x14ac:dyDescent="0.3">
      <c r="A22" t="s">
        <v>43</v>
      </c>
      <c r="B22">
        <v>9</v>
      </c>
      <c r="E22" t="s">
        <v>43</v>
      </c>
      <c r="F22">
        <v>10</v>
      </c>
    </row>
    <row r="23" spans="1:6" x14ac:dyDescent="0.3">
      <c r="A23" s="19" t="s">
        <v>7</v>
      </c>
      <c r="B23" s="19">
        <v>4293</v>
      </c>
      <c r="E23" s="19" t="s">
        <v>7</v>
      </c>
      <c r="F23">
        <f>SUM(F17:F22)</f>
        <v>4578</v>
      </c>
    </row>
  </sheetData>
  <mergeCells count="2">
    <mergeCell ref="A1:N2"/>
    <mergeCell ref="A13:N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B2CD-2C50-4078-BA5F-6436DB80C5CD}">
  <dimension ref="A1:G36"/>
  <sheetViews>
    <sheetView workbookViewId="0"/>
  </sheetViews>
  <sheetFormatPr defaultColWidth="8.88671875" defaultRowHeight="14.4" x14ac:dyDescent="0.3"/>
  <cols>
    <col min="1" max="1" width="13.33203125" customWidth="1"/>
    <col min="4" max="4" width="17.109375" customWidth="1"/>
    <col min="6" max="6" width="17" customWidth="1"/>
  </cols>
  <sheetData>
    <row r="1" spans="1:7" x14ac:dyDescent="0.3">
      <c r="A1" s="1" t="s">
        <v>69</v>
      </c>
    </row>
    <row r="2" spans="1:7" x14ac:dyDescent="0.3">
      <c r="A2" t="s">
        <v>46</v>
      </c>
    </row>
    <row r="3" spans="1:7" ht="85.5" customHeight="1" x14ac:dyDescent="0.3">
      <c r="A3" s="21" t="s">
        <v>47</v>
      </c>
      <c r="B3" s="21" t="s">
        <v>48</v>
      </c>
      <c r="C3" s="2" t="s">
        <v>49</v>
      </c>
      <c r="D3" s="2" t="s">
        <v>50</v>
      </c>
      <c r="E3" s="2" t="s">
        <v>51</v>
      </c>
      <c r="F3" s="2" t="s">
        <v>52</v>
      </c>
      <c r="G3" s="2" t="s">
        <v>53</v>
      </c>
    </row>
    <row r="4" spans="1:7" x14ac:dyDescent="0.3">
      <c r="A4" t="s">
        <v>40</v>
      </c>
      <c r="B4">
        <v>656</v>
      </c>
      <c r="C4">
        <v>656</v>
      </c>
      <c r="D4">
        <v>266</v>
      </c>
      <c r="E4">
        <f>(D4/B4)</f>
        <v>0.40548780487804881</v>
      </c>
      <c r="F4">
        <v>236</v>
      </c>
      <c r="G4">
        <f>(F4/B4)</f>
        <v>0.3597560975609756</v>
      </c>
    </row>
    <row r="5" spans="1:7" x14ac:dyDescent="0.3">
      <c r="A5" t="s">
        <v>39</v>
      </c>
      <c r="B5">
        <v>1514</v>
      </c>
      <c r="C5">
        <v>1514</v>
      </c>
      <c r="D5">
        <v>490</v>
      </c>
      <c r="E5">
        <f>(D5/B5)</f>
        <v>0.32364597093791281</v>
      </c>
      <c r="F5">
        <v>463</v>
      </c>
      <c r="G5">
        <f>(F5/B5)</f>
        <v>0.30581241743725229</v>
      </c>
    </row>
    <row r="6" spans="1:7" x14ac:dyDescent="0.3">
      <c r="A6" t="s">
        <v>38</v>
      </c>
      <c r="B6">
        <v>2833</v>
      </c>
      <c r="C6">
        <v>2832</v>
      </c>
      <c r="D6">
        <v>672</v>
      </c>
      <c r="E6">
        <f>(D6/B6)</f>
        <v>0.23720437698552771</v>
      </c>
      <c r="F6">
        <v>632</v>
      </c>
      <c r="G6">
        <f>(F6/B6)</f>
        <v>0.22308506883162724</v>
      </c>
    </row>
    <row r="7" spans="1:7" x14ac:dyDescent="0.3">
      <c r="A7" t="s">
        <v>41</v>
      </c>
      <c r="B7">
        <v>1</v>
      </c>
      <c r="C7">
        <v>1</v>
      </c>
      <c r="D7">
        <v>0</v>
      </c>
      <c r="E7">
        <f>(D7/B7)</f>
        <v>0</v>
      </c>
      <c r="F7">
        <v>0</v>
      </c>
      <c r="G7">
        <f>(F7/B7)</f>
        <v>0</v>
      </c>
    </row>
    <row r="8" spans="1:7" x14ac:dyDescent="0.3">
      <c r="A8" t="s">
        <v>43</v>
      </c>
      <c r="B8">
        <v>20</v>
      </c>
      <c r="C8">
        <v>20</v>
      </c>
      <c r="D8">
        <v>2</v>
      </c>
      <c r="E8">
        <f>(D8/B8)</f>
        <v>0.1</v>
      </c>
      <c r="F8">
        <v>2</v>
      </c>
      <c r="G8">
        <f>(F8/B8)</f>
        <v>0.1</v>
      </c>
    </row>
    <row r="9" spans="1:7" x14ac:dyDescent="0.3">
      <c r="A9" s="19"/>
      <c r="B9" s="19"/>
    </row>
    <row r="11" spans="1:7" x14ac:dyDescent="0.3">
      <c r="A11" t="s">
        <v>54</v>
      </c>
    </row>
    <row r="12" spans="1:7" ht="85.5" customHeight="1" x14ac:dyDescent="0.3">
      <c r="A12" s="21" t="s">
        <v>47</v>
      </c>
      <c r="B12" s="21" t="s">
        <v>48</v>
      </c>
      <c r="C12" s="2" t="s">
        <v>49</v>
      </c>
      <c r="D12" s="2" t="s">
        <v>50</v>
      </c>
      <c r="E12" s="2" t="s">
        <v>51</v>
      </c>
      <c r="F12" s="2" t="s">
        <v>52</v>
      </c>
      <c r="G12" s="2" t="s">
        <v>53</v>
      </c>
    </row>
    <row r="13" spans="1:7" x14ac:dyDescent="0.3">
      <c r="A13" t="s">
        <v>40</v>
      </c>
      <c r="B13">
        <v>637</v>
      </c>
      <c r="C13">
        <v>637</v>
      </c>
      <c r="D13">
        <v>317</v>
      </c>
      <c r="E13">
        <f>(D13/B13)</f>
        <v>0.4976452119309262</v>
      </c>
      <c r="F13">
        <v>289</v>
      </c>
      <c r="G13">
        <f>(F13/B13)</f>
        <v>0.45368916797488223</v>
      </c>
    </row>
    <row r="14" spans="1:7" x14ac:dyDescent="0.3">
      <c r="A14" t="s">
        <v>39</v>
      </c>
      <c r="B14">
        <v>1530</v>
      </c>
      <c r="C14">
        <v>1530</v>
      </c>
      <c r="D14">
        <v>652</v>
      </c>
      <c r="E14">
        <f>(D14/B14)</f>
        <v>0.42614379084967319</v>
      </c>
      <c r="F14">
        <v>600</v>
      </c>
      <c r="G14">
        <f>(F14/B14)</f>
        <v>0.39215686274509803</v>
      </c>
    </row>
    <row r="15" spans="1:7" x14ac:dyDescent="0.3">
      <c r="A15" t="s">
        <v>38</v>
      </c>
      <c r="B15">
        <v>3242</v>
      </c>
      <c r="C15">
        <v>3241</v>
      </c>
      <c r="D15">
        <v>936</v>
      </c>
      <c r="E15">
        <f t="shared" ref="E15:E17" si="0">(D15/B15)</f>
        <v>0.28871067242442938</v>
      </c>
      <c r="F15">
        <v>873</v>
      </c>
      <c r="G15">
        <f t="shared" ref="G15:G17" si="1">(F15/B15)</f>
        <v>0.26927822331893891</v>
      </c>
    </row>
    <row r="16" spans="1:7" x14ac:dyDescent="0.3">
      <c r="A16" t="s">
        <v>41</v>
      </c>
      <c r="B16">
        <v>3</v>
      </c>
      <c r="C16">
        <v>3</v>
      </c>
      <c r="D16">
        <v>2</v>
      </c>
      <c r="E16">
        <f t="shared" si="0"/>
        <v>0.66666666666666663</v>
      </c>
      <c r="F16">
        <v>2</v>
      </c>
      <c r="G16">
        <f t="shared" si="1"/>
        <v>0.66666666666666663</v>
      </c>
    </row>
    <row r="17" spans="1:7" x14ac:dyDescent="0.3">
      <c r="A17" t="s">
        <v>43</v>
      </c>
      <c r="B17">
        <v>15</v>
      </c>
      <c r="C17">
        <v>15</v>
      </c>
      <c r="D17">
        <v>2</v>
      </c>
      <c r="E17">
        <f t="shared" si="0"/>
        <v>0.13333333333333333</v>
      </c>
      <c r="F17">
        <v>2</v>
      </c>
      <c r="G17">
        <f t="shared" si="1"/>
        <v>0.13333333333333333</v>
      </c>
    </row>
    <row r="18" spans="1:7" x14ac:dyDescent="0.3">
      <c r="A18" t="s">
        <v>42</v>
      </c>
      <c r="B18">
        <v>3</v>
      </c>
      <c r="C18">
        <v>3</v>
      </c>
      <c r="D18">
        <v>0</v>
      </c>
      <c r="E18">
        <f>(D18/B18)</f>
        <v>0</v>
      </c>
      <c r="F18">
        <v>0</v>
      </c>
      <c r="G18">
        <f>(F18/B18)</f>
        <v>0</v>
      </c>
    </row>
    <row r="20" spans="1:7" x14ac:dyDescent="0.3">
      <c r="A20" t="s">
        <v>55</v>
      </c>
    </row>
    <row r="21" spans="1:7" ht="85.5" customHeight="1" x14ac:dyDescent="0.3">
      <c r="A21" s="21" t="s">
        <v>47</v>
      </c>
      <c r="B21" s="21" t="s">
        <v>48</v>
      </c>
      <c r="C21" s="2" t="s">
        <v>49</v>
      </c>
      <c r="D21" s="2" t="s">
        <v>50</v>
      </c>
      <c r="E21" s="2" t="s">
        <v>51</v>
      </c>
      <c r="F21" s="2" t="s">
        <v>52</v>
      </c>
      <c r="G21" s="2" t="s">
        <v>53</v>
      </c>
    </row>
    <row r="22" spans="1:7" x14ac:dyDescent="0.3">
      <c r="A22" t="s">
        <v>40</v>
      </c>
      <c r="B22">
        <v>2704</v>
      </c>
      <c r="C22">
        <v>2704</v>
      </c>
      <c r="D22">
        <v>2406</v>
      </c>
      <c r="E22">
        <f>(D22/B22)</f>
        <v>0.88979289940828399</v>
      </c>
      <c r="F22">
        <v>1280</v>
      </c>
      <c r="G22">
        <f>(F22/B22)</f>
        <v>0.47337278106508873</v>
      </c>
    </row>
    <row r="23" spans="1:7" x14ac:dyDescent="0.3">
      <c r="A23" t="s">
        <v>39</v>
      </c>
      <c r="B23">
        <v>995</v>
      </c>
      <c r="C23">
        <v>995</v>
      </c>
      <c r="D23">
        <v>900</v>
      </c>
      <c r="E23">
        <f>(D23/B23)</f>
        <v>0.90452261306532666</v>
      </c>
      <c r="F23">
        <v>541</v>
      </c>
      <c r="G23">
        <f>(F23/B23)</f>
        <v>0.54371859296482417</v>
      </c>
    </row>
    <row r="24" spans="1:7" x14ac:dyDescent="0.3">
      <c r="A24" t="s">
        <v>38</v>
      </c>
      <c r="B24">
        <v>577</v>
      </c>
      <c r="C24">
        <v>577</v>
      </c>
      <c r="D24">
        <v>524</v>
      </c>
      <c r="E24">
        <f t="shared" ref="E24:E26" si="2">(D24/B24)</f>
        <v>0.90814558058925476</v>
      </c>
      <c r="F24">
        <v>306</v>
      </c>
      <c r="G24">
        <f t="shared" ref="G24:G26" si="3">(F24/B24)</f>
        <v>0.53032928942807622</v>
      </c>
    </row>
    <row r="25" spans="1:7" x14ac:dyDescent="0.3">
      <c r="A25" t="s">
        <v>41</v>
      </c>
      <c r="B25">
        <v>7</v>
      </c>
      <c r="C25">
        <v>7</v>
      </c>
      <c r="D25">
        <v>6</v>
      </c>
      <c r="E25">
        <f t="shared" si="2"/>
        <v>0.8571428571428571</v>
      </c>
      <c r="F25">
        <v>6</v>
      </c>
      <c r="G25">
        <f t="shared" si="3"/>
        <v>0.8571428571428571</v>
      </c>
    </row>
    <row r="26" spans="1:7" x14ac:dyDescent="0.3">
      <c r="A26" t="s">
        <v>43</v>
      </c>
      <c r="B26">
        <v>9</v>
      </c>
      <c r="C26">
        <v>9</v>
      </c>
      <c r="D26">
        <v>8</v>
      </c>
      <c r="E26">
        <f t="shared" si="2"/>
        <v>0.88888888888888884</v>
      </c>
      <c r="F26">
        <v>6</v>
      </c>
      <c r="G26">
        <f t="shared" si="3"/>
        <v>0.66666666666666663</v>
      </c>
    </row>
    <row r="27" spans="1:7" x14ac:dyDescent="0.3">
      <c r="A27" t="s">
        <v>42</v>
      </c>
      <c r="B27">
        <v>1</v>
      </c>
      <c r="C27">
        <v>0</v>
      </c>
      <c r="D27">
        <v>0</v>
      </c>
      <c r="E27">
        <f>(D27/B27)</f>
        <v>0</v>
      </c>
      <c r="G27">
        <f>(F27/B27)</f>
        <v>0</v>
      </c>
    </row>
    <row r="29" spans="1:7" x14ac:dyDescent="0.3">
      <c r="A29" t="s">
        <v>56</v>
      </c>
    </row>
    <row r="30" spans="1:7" ht="85.5" customHeight="1" x14ac:dyDescent="0.3">
      <c r="A30" s="21" t="s">
        <v>47</v>
      </c>
      <c r="B30" s="21" t="s">
        <v>48</v>
      </c>
      <c r="C30" s="2" t="s">
        <v>49</v>
      </c>
      <c r="D30" s="2" t="s">
        <v>50</v>
      </c>
      <c r="E30" s="2" t="s">
        <v>51</v>
      </c>
      <c r="F30" s="2" t="s">
        <v>52</v>
      </c>
      <c r="G30" s="2" t="s">
        <v>53</v>
      </c>
    </row>
    <row r="31" spans="1:7" x14ac:dyDescent="0.3">
      <c r="A31" t="s">
        <v>40</v>
      </c>
      <c r="B31">
        <v>2720</v>
      </c>
      <c r="C31">
        <v>2720</v>
      </c>
      <c r="D31">
        <v>2448</v>
      </c>
      <c r="E31">
        <f>(D31/B31)</f>
        <v>0.9</v>
      </c>
      <c r="F31">
        <v>1339</v>
      </c>
      <c r="G31">
        <f>(F31/B31)</f>
        <v>0.49227941176470591</v>
      </c>
    </row>
    <row r="32" spans="1:7" x14ac:dyDescent="0.3">
      <c r="A32" t="s">
        <v>39</v>
      </c>
      <c r="B32">
        <v>1122</v>
      </c>
      <c r="C32">
        <v>1122</v>
      </c>
      <c r="D32">
        <v>1018</v>
      </c>
      <c r="E32">
        <f>(D32/B32)</f>
        <v>0.90730837789661323</v>
      </c>
      <c r="F32">
        <v>610</v>
      </c>
      <c r="G32">
        <f>(F32/B32)</f>
        <v>0.54367201426024958</v>
      </c>
    </row>
    <row r="33" spans="1:7" x14ac:dyDescent="0.3">
      <c r="A33" t="s">
        <v>38</v>
      </c>
      <c r="B33">
        <v>720</v>
      </c>
      <c r="C33">
        <v>720</v>
      </c>
      <c r="D33">
        <v>644</v>
      </c>
      <c r="E33">
        <f t="shared" ref="E33:E35" si="4">(D33/B33)</f>
        <v>0.89444444444444449</v>
      </c>
      <c r="F33">
        <v>388</v>
      </c>
      <c r="G33">
        <f t="shared" ref="G33:G35" si="5">(F33/B33)</f>
        <v>0.53888888888888886</v>
      </c>
    </row>
    <row r="34" spans="1:7" x14ac:dyDescent="0.3">
      <c r="A34" t="s">
        <v>41</v>
      </c>
      <c r="B34">
        <v>2</v>
      </c>
      <c r="C34">
        <v>2</v>
      </c>
      <c r="D34">
        <v>2</v>
      </c>
      <c r="E34">
        <f t="shared" si="4"/>
        <v>1</v>
      </c>
      <c r="F34">
        <v>1</v>
      </c>
      <c r="G34">
        <f t="shared" si="5"/>
        <v>0.5</v>
      </c>
    </row>
    <row r="35" spans="1:7" x14ac:dyDescent="0.3">
      <c r="A35" t="s">
        <v>43</v>
      </c>
      <c r="B35">
        <v>10</v>
      </c>
      <c r="C35">
        <v>10</v>
      </c>
      <c r="D35">
        <v>8</v>
      </c>
      <c r="E35">
        <f t="shared" si="4"/>
        <v>0.8</v>
      </c>
      <c r="F35">
        <v>4</v>
      </c>
      <c r="G35">
        <f t="shared" si="5"/>
        <v>0.4</v>
      </c>
    </row>
    <row r="36" spans="1:7" x14ac:dyDescent="0.3">
      <c r="A36" t="s">
        <v>42</v>
      </c>
      <c r="B36">
        <v>4</v>
      </c>
      <c r="C36">
        <v>3</v>
      </c>
      <c r="D36">
        <v>1</v>
      </c>
      <c r="E36">
        <f>(D36/B36)</f>
        <v>0.25</v>
      </c>
      <c r="F36">
        <v>1</v>
      </c>
      <c r="G36">
        <f>(F36/B36)</f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13D5-4F0E-4F76-946E-1E515F1947C7}">
  <dimension ref="A1:H38"/>
  <sheetViews>
    <sheetView workbookViewId="0">
      <selection activeCell="K6" sqref="K6"/>
    </sheetView>
  </sheetViews>
  <sheetFormatPr defaultColWidth="8.88671875" defaultRowHeight="14.4" x14ac:dyDescent="0.3"/>
  <cols>
    <col min="1" max="1" width="13.44140625" customWidth="1"/>
    <col min="4" max="4" width="15.88671875" customWidth="1"/>
    <col min="5" max="5" width="17.109375" customWidth="1"/>
    <col min="6" max="6" width="15.33203125" customWidth="1"/>
    <col min="7" max="7" width="16.88671875" customWidth="1"/>
    <col min="8" max="8" width="10.44140625" customWidth="1"/>
  </cols>
  <sheetData>
    <row r="1" spans="1:8" x14ac:dyDescent="0.3">
      <c r="A1" s="1" t="s">
        <v>70</v>
      </c>
    </row>
    <row r="2" spans="1:8" x14ac:dyDescent="0.3">
      <c r="A2" t="s">
        <v>46</v>
      </c>
    </row>
    <row r="3" spans="1:8" ht="85.5" customHeight="1" x14ac:dyDescent="0.3">
      <c r="A3" s="21" t="s">
        <v>47</v>
      </c>
      <c r="B3" s="21" t="s">
        <v>48</v>
      </c>
      <c r="C3" s="2" t="s">
        <v>57</v>
      </c>
      <c r="D3" s="2" t="s">
        <v>58</v>
      </c>
      <c r="E3" s="2" t="s">
        <v>59</v>
      </c>
      <c r="F3" s="2" t="s">
        <v>60</v>
      </c>
      <c r="G3" s="2" t="s">
        <v>61</v>
      </c>
      <c r="H3" s="2"/>
    </row>
    <row r="4" spans="1:8" x14ac:dyDescent="0.3">
      <c r="A4" t="s">
        <v>40</v>
      </c>
      <c r="B4">
        <v>656</v>
      </c>
      <c r="C4">
        <v>51</v>
      </c>
      <c r="D4">
        <f>(C4/B4)</f>
        <v>7.774390243902439E-2</v>
      </c>
      <c r="E4">
        <v>2</v>
      </c>
      <c r="F4">
        <f>(E4/B4)</f>
        <v>3.0487804878048782E-3</v>
      </c>
      <c r="G4">
        <v>1</v>
      </c>
    </row>
    <row r="5" spans="1:8" x14ac:dyDescent="0.3">
      <c r="A5" t="s">
        <v>39</v>
      </c>
      <c r="B5">
        <v>1514</v>
      </c>
      <c r="C5">
        <v>126</v>
      </c>
      <c r="D5">
        <f>(C5/B5)</f>
        <v>8.3223249669749005E-2</v>
      </c>
      <c r="E5">
        <v>4</v>
      </c>
      <c r="F5">
        <f>(E5/B5)</f>
        <v>2.6420079260237781E-3</v>
      </c>
      <c r="G5">
        <v>2</v>
      </c>
    </row>
    <row r="6" spans="1:8" x14ac:dyDescent="0.3">
      <c r="A6" t="s">
        <v>38</v>
      </c>
      <c r="B6">
        <v>2833</v>
      </c>
      <c r="C6">
        <v>268</v>
      </c>
      <c r="D6">
        <f>(C6/B6)</f>
        <v>9.4599364631133068E-2</v>
      </c>
      <c r="E6">
        <v>0</v>
      </c>
      <c r="F6">
        <f t="shared" ref="F6:F8" si="0">(E6/B6)</f>
        <v>0</v>
      </c>
    </row>
    <row r="7" spans="1:8" x14ac:dyDescent="0.3">
      <c r="A7" t="s">
        <v>41</v>
      </c>
      <c r="B7">
        <v>1</v>
      </c>
      <c r="C7">
        <v>0</v>
      </c>
      <c r="D7">
        <f t="shared" ref="D7:D8" si="1">(C7/B7)</f>
        <v>0</v>
      </c>
      <c r="E7">
        <v>0</v>
      </c>
      <c r="F7">
        <f t="shared" si="0"/>
        <v>0</v>
      </c>
    </row>
    <row r="8" spans="1:8" x14ac:dyDescent="0.3">
      <c r="A8" t="s">
        <v>43</v>
      </c>
      <c r="B8">
        <v>20</v>
      </c>
      <c r="C8">
        <v>4</v>
      </c>
      <c r="D8">
        <f t="shared" si="1"/>
        <v>0.2</v>
      </c>
      <c r="E8">
        <v>0</v>
      </c>
      <c r="F8">
        <f t="shared" si="0"/>
        <v>0</v>
      </c>
    </row>
    <row r="11" spans="1:8" x14ac:dyDescent="0.3">
      <c r="A11" t="s">
        <v>54</v>
      </c>
    </row>
    <row r="12" spans="1:8" ht="85.5" customHeight="1" x14ac:dyDescent="0.3">
      <c r="A12" s="21" t="s">
        <v>47</v>
      </c>
      <c r="B12" s="21" t="s">
        <v>48</v>
      </c>
      <c r="C12" s="2" t="s">
        <v>57</v>
      </c>
      <c r="D12" s="2" t="s">
        <v>58</v>
      </c>
      <c r="E12" s="2" t="s">
        <v>59</v>
      </c>
      <c r="F12" s="2" t="s">
        <v>60</v>
      </c>
      <c r="G12" s="2" t="s">
        <v>61</v>
      </c>
      <c r="H12" s="2"/>
    </row>
    <row r="13" spans="1:8" x14ac:dyDescent="0.3">
      <c r="A13" t="s">
        <v>40</v>
      </c>
      <c r="B13">
        <v>637</v>
      </c>
      <c r="C13">
        <v>41</v>
      </c>
      <c r="D13">
        <f>(C13/B13)</f>
        <v>6.4364207221350084E-2</v>
      </c>
      <c r="E13">
        <v>0</v>
      </c>
    </row>
    <row r="14" spans="1:8" x14ac:dyDescent="0.3">
      <c r="A14" t="s">
        <v>39</v>
      </c>
      <c r="B14">
        <v>1530</v>
      </c>
      <c r="C14">
        <v>100</v>
      </c>
      <c r="D14">
        <f>(C14/B14)</f>
        <v>6.535947712418301E-2</v>
      </c>
      <c r="E14">
        <v>2</v>
      </c>
      <c r="F14">
        <f>(G14/B14)</f>
        <v>1.30718954248366E-3</v>
      </c>
      <c r="G14">
        <v>2</v>
      </c>
    </row>
    <row r="15" spans="1:8" x14ac:dyDescent="0.3">
      <c r="A15" t="s">
        <v>38</v>
      </c>
      <c r="B15">
        <v>3242</v>
      </c>
      <c r="C15">
        <v>231</v>
      </c>
      <c r="D15">
        <f>(C15/B15)</f>
        <v>7.1252313386798272E-2</v>
      </c>
      <c r="E15">
        <v>2</v>
      </c>
      <c r="F15">
        <f>(G15/B15)</f>
        <v>6.1690314620604567E-4</v>
      </c>
      <c r="G15">
        <v>2</v>
      </c>
    </row>
    <row r="16" spans="1:8" x14ac:dyDescent="0.3">
      <c r="A16" t="s">
        <v>41</v>
      </c>
      <c r="B16">
        <v>3</v>
      </c>
      <c r="C16">
        <v>1</v>
      </c>
      <c r="D16">
        <f t="shared" ref="D16:D17" si="2">(C16/B16)</f>
        <v>0.33333333333333331</v>
      </c>
      <c r="E16">
        <v>0</v>
      </c>
    </row>
    <row r="17" spans="1:8" x14ac:dyDescent="0.3">
      <c r="A17" t="s">
        <v>43</v>
      </c>
      <c r="B17">
        <v>15</v>
      </c>
      <c r="C17">
        <v>1</v>
      </c>
      <c r="D17">
        <f t="shared" si="2"/>
        <v>6.6666666666666666E-2</v>
      </c>
      <c r="E17">
        <v>0</v>
      </c>
    </row>
    <row r="18" spans="1:8" x14ac:dyDescent="0.3">
      <c r="A18" t="s">
        <v>42</v>
      </c>
      <c r="B18">
        <v>3</v>
      </c>
      <c r="C18">
        <v>0</v>
      </c>
      <c r="D18">
        <f>(C18/B18)</f>
        <v>0</v>
      </c>
      <c r="E18">
        <v>0</v>
      </c>
    </row>
    <row r="21" spans="1:8" x14ac:dyDescent="0.3">
      <c r="A21" t="s">
        <v>55</v>
      </c>
    </row>
    <row r="22" spans="1:8" ht="85.5" customHeight="1" x14ac:dyDescent="0.3">
      <c r="A22" s="21" t="s">
        <v>47</v>
      </c>
      <c r="B22" s="21" t="s">
        <v>48</v>
      </c>
      <c r="C22" s="2" t="s">
        <v>57</v>
      </c>
      <c r="D22" s="2" t="s">
        <v>58</v>
      </c>
      <c r="E22" s="2" t="s">
        <v>59</v>
      </c>
      <c r="F22" s="2" t="s">
        <v>60</v>
      </c>
      <c r="G22" s="2" t="s">
        <v>61</v>
      </c>
      <c r="H22" s="2" t="s">
        <v>53</v>
      </c>
    </row>
    <row r="23" spans="1:8" x14ac:dyDescent="0.3">
      <c r="A23" t="s">
        <v>40</v>
      </c>
      <c r="B23">
        <v>2704</v>
      </c>
      <c r="C23">
        <v>205</v>
      </c>
      <c r="D23">
        <f>(C23/B23)</f>
        <v>7.581360946745562E-2</v>
      </c>
      <c r="E23">
        <v>24</v>
      </c>
      <c r="F23">
        <f>(E23/B23)</f>
        <v>8.8757396449704144E-3</v>
      </c>
      <c r="G23">
        <v>12</v>
      </c>
      <c r="H23">
        <f>(G23/B23)</f>
        <v>4.4378698224852072E-3</v>
      </c>
    </row>
    <row r="24" spans="1:8" x14ac:dyDescent="0.3">
      <c r="A24" t="s">
        <v>39</v>
      </c>
      <c r="B24">
        <v>995</v>
      </c>
      <c r="C24">
        <v>88</v>
      </c>
      <c r="D24">
        <f>(C24/B24)</f>
        <v>8.8442211055276387E-2</v>
      </c>
      <c r="E24">
        <v>13</v>
      </c>
      <c r="F24">
        <f>(E24/B24)</f>
        <v>1.3065326633165829E-2</v>
      </c>
      <c r="G24">
        <v>7</v>
      </c>
      <c r="H24">
        <f>(G24/B24)</f>
        <v>7.0351758793969852E-3</v>
      </c>
    </row>
    <row r="25" spans="1:8" x14ac:dyDescent="0.3">
      <c r="A25" t="s">
        <v>38</v>
      </c>
      <c r="B25">
        <v>577</v>
      </c>
      <c r="C25">
        <v>39</v>
      </c>
      <c r="D25">
        <f>(C25/B25)</f>
        <v>6.7590987868284227E-2</v>
      </c>
      <c r="E25">
        <v>5</v>
      </c>
      <c r="F25">
        <f t="shared" ref="F25:F27" si="3">(E25/B25)</f>
        <v>8.6655112651646445E-3</v>
      </c>
      <c r="G25">
        <v>3</v>
      </c>
      <c r="H25">
        <f t="shared" ref="H25:H27" si="4">(G25/B25)</f>
        <v>5.1993067590987872E-3</v>
      </c>
    </row>
    <row r="26" spans="1:8" x14ac:dyDescent="0.3">
      <c r="A26" t="s">
        <v>41</v>
      </c>
      <c r="B26">
        <v>7</v>
      </c>
      <c r="C26">
        <v>2</v>
      </c>
      <c r="D26">
        <f t="shared" ref="D26:D27" si="5">(C26/B26)</f>
        <v>0.2857142857142857</v>
      </c>
      <c r="E26">
        <v>1</v>
      </c>
      <c r="F26">
        <f t="shared" si="3"/>
        <v>0.14285714285714285</v>
      </c>
      <c r="G26">
        <v>1</v>
      </c>
      <c r="H26">
        <f t="shared" si="4"/>
        <v>0.14285714285714285</v>
      </c>
    </row>
    <row r="27" spans="1:8" x14ac:dyDescent="0.3">
      <c r="A27" t="s">
        <v>43</v>
      </c>
      <c r="B27">
        <v>9</v>
      </c>
      <c r="C27">
        <v>2</v>
      </c>
      <c r="D27">
        <f t="shared" si="5"/>
        <v>0.22222222222222221</v>
      </c>
      <c r="E27">
        <v>1</v>
      </c>
      <c r="F27">
        <f t="shared" si="3"/>
        <v>0.1111111111111111</v>
      </c>
      <c r="G27">
        <v>0</v>
      </c>
      <c r="H27">
        <f t="shared" si="4"/>
        <v>0</v>
      </c>
    </row>
    <row r="28" spans="1:8" x14ac:dyDescent="0.3">
      <c r="A28" t="s">
        <v>42</v>
      </c>
      <c r="B28">
        <v>1</v>
      </c>
      <c r="C28">
        <v>0</v>
      </c>
      <c r="D28">
        <f>(C28/B28)</f>
        <v>0</v>
      </c>
      <c r="E28">
        <v>0</v>
      </c>
      <c r="F28">
        <f>(E28/B28)</f>
        <v>0</v>
      </c>
      <c r="G28">
        <v>0</v>
      </c>
      <c r="H28">
        <f>(G28/B28)</f>
        <v>0</v>
      </c>
    </row>
    <row r="31" spans="1:8" x14ac:dyDescent="0.3">
      <c r="A31" t="s">
        <v>56</v>
      </c>
    </row>
    <row r="32" spans="1:8" ht="85.5" customHeight="1" x14ac:dyDescent="0.3">
      <c r="A32" s="21" t="s">
        <v>47</v>
      </c>
      <c r="B32" s="21" t="s">
        <v>48</v>
      </c>
      <c r="C32" s="2" t="s">
        <v>57</v>
      </c>
      <c r="D32" s="2" t="s">
        <v>58</v>
      </c>
      <c r="E32" s="2" t="s">
        <v>59</v>
      </c>
      <c r="F32" s="2" t="s">
        <v>60</v>
      </c>
      <c r="G32" s="2" t="s">
        <v>61</v>
      </c>
      <c r="H32" s="2" t="s">
        <v>53</v>
      </c>
    </row>
    <row r="33" spans="1:8" x14ac:dyDescent="0.3">
      <c r="A33" t="s">
        <v>40</v>
      </c>
      <c r="B33">
        <v>2720</v>
      </c>
      <c r="C33">
        <v>143</v>
      </c>
      <c r="D33">
        <f>(C33/B33)</f>
        <v>5.2573529411764706E-2</v>
      </c>
      <c r="E33">
        <v>21</v>
      </c>
      <c r="F33">
        <f>(E33/B33)</f>
        <v>7.720588235294118E-3</v>
      </c>
      <c r="G33">
        <v>11</v>
      </c>
      <c r="H33">
        <f>(G33/B33)</f>
        <v>4.0441176470588239E-3</v>
      </c>
    </row>
    <row r="34" spans="1:8" x14ac:dyDescent="0.3">
      <c r="A34" t="s">
        <v>39</v>
      </c>
      <c r="B34">
        <v>1122</v>
      </c>
      <c r="C34">
        <v>66</v>
      </c>
      <c r="D34">
        <f t="shared" ref="D34" si="6">(C34/B34)</f>
        <v>5.8823529411764705E-2</v>
      </c>
      <c r="E34">
        <v>16</v>
      </c>
      <c r="F34">
        <f>(E34/B34)</f>
        <v>1.4260249554367201E-2</v>
      </c>
      <c r="G34">
        <v>11</v>
      </c>
      <c r="H34">
        <f>(G34/B34)</f>
        <v>9.8039215686274508E-3</v>
      </c>
    </row>
    <row r="35" spans="1:8" x14ac:dyDescent="0.3">
      <c r="A35" t="s">
        <v>38</v>
      </c>
      <c r="B35">
        <v>720</v>
      </c>
      <c r="C35">
        <v>65</v>
      </c>
      <c r="D35">
        <f>(C35/B35)</f>
        <v>9.0277777777777776E-2</v>
      </c>
      <c r="E35">
        <v>12</v>
      </c>
      <c r="F35">
        <f t="shared" ref="F35" si="7">(E35/B35)</f>
        <v>1.6666666666666666E-2</v>
      </c>
      <c r="G35">
        <v>5</v>
      </c>
      <c r="H35">
        <f t="shared" ref="H35" si="8">(G35/B35)</f>
        <v>6.9444444444444441E-3</v>
      </c>
    </row>
    <row r="36" spans="1:8" x14ac:dyDescent="0.3">
      <c r="A36" t="s">
        <v>41</v>
      </c>
      <c r="B36">
        <v>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43</v>
      </c>
      <c r="B37">
        <v>10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42</v>
      </c>
      <c r="B38">
        <v>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5A06544200724B9C97B63900101B23" ma:contentTypeVersion="12" ma:contentTypeDescription="Create a new document." ma:contentTypeScope="" ma:versionID="5bf90d43afd1075b2b2eb71a4958eade">
  <xsd:schema xmlns:xsd="http://www.w3.org/2001/XMLSchema" xmlns:xs="http://www.w3.org/2001/XMLSchema" xmlns:p="http://schemas.microsoft.com/office/2006/metadata/properties" xmlns:ns2="e6f1d31b-4a05-4254-8d03-ce49713a9280" xmlns:ns3="b1260a2d-10cb-45bd-8a24-74316c69c942" targetNamespace="http://schemas.microsoft.com/office/2006/metadata/properties" ma:root="true" ma:fieldsID="9fb53ce021d448250d079687f2a0d8ea" ns2:_="" ns3:_="">
    <xsd:import namespace="e6f1d31b-4a05-4254-8d03-ce49713a9280"/>
    <xsd:import namespace="b1260a2d-10cb-45bd-8a24-74316c69c9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1d31b-4a05-4254-8d03-ce49713a92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8d44918-0402-4173-a38e-4345c47fbb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60a2d-10cb-45bd-8a24-74316c69c94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f1d31b-4a05-4254-8d03-ce49713a928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F68AF5-00FC-415C-9A28-3A861596A7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f1d31b-4a05-4254-8d03-ce49713a9280"/>
    <ds:schemaRef ds:uri="b1260a2d-10cb-45bd-8a24-74316c69c9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FB9866-68B3-4A7B-8268-27CEA97A7E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89E3E-AEF9-4A21-897D-8711A7B987EE}">
  <ds:schemaRefs>
    <ds:schemaRef ds:uri="http://schemas.microsoft.com/office/2006/metadata/properties"/>
    <ds:schemaRef ds:uri="http://schemas.microsoft.com/office/infopath/2007/PartnerControls"/>
    <ds:schemaRef ds:uri="e6f1d31b-4a05-4254-8d03-ce49713a928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S3.1</vt:lpstr>
      <vt:lpstr>Table S3.2</vt:lpstr>
      <vt:lpstr>TableS3.3</vt:lpstr>
      <vt:lpstr>Table S3.4 and S3.5</vt:lpstr>
      <vt:lpstr>Table S3.6 and S3.7</vt:lpstr>
      <vt:lpstr>Table S3.8 and S3.9</vt:lpstr>
      <vt:lpstr>Table S3.10 and S3.11</vt:lpstr>
      <vt:lpstr>Table S3.12</vt:lpstr>
      <vt:lpstr>Table S3.13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Arsala Ali</dc:creator>
  <cp:keywords/>
  <dc:description/>
  <cp:lastModifiedBy>Arsala Ali</cp:lastModifiedBy>
  <cp:revision/>
  <dcterms:created xsi:type="dcterms:W3CDTF">2024-03-21T02:35:08Z</dcterms:created>
  <dcterms:modified xsi:type="dcterms:W3CDTF">2024-08-27T23:11:44Z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0x010100C55A06544200724B9C97B63900101B23</vt:lpwstr>
  </property>
  <property fmtid="{D5CDD505-2E9C-101B-9397-08002B2CF9AE}" pid="3" name="MediaServiceImageTags">
    <vt:lpwstr/>
  </property>
</Properties>
</file>