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8F74EB1B-1C1B-4907-AAC7-6B07FEA420AE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 s="1"/>
  <c r="J38" i="1"/>
  <c r="J39" i="1" s="1"/>
  <c r="G33" i="1"/>
  <c r="G34" i="1" s="1"/>
  <c r="C38" i="1" s="1"/>
  <c r="F38" i="1" s="1"/>
  <c r="J21" i="1"/>
  <c r="G21" i="1"/>
  <c r="F21" i="1"/>
  <c r="I21" i="1" s="1"/>
  <c r="E21" i="1"/>
  <c r="D21" i="1"/>
  <c r="J20" i="1"/>
  <c r="G20" i="1"/>
  <c r="F20" i="1"/>
  <c r="E20" i="1"/>
  <c r="I20" i="1" s="1"/>
  <c r="D20" i="1"/>
  <c r="J19" i="1"/>
  <c r="G19" i="1"/>
  <c r="F19" i="1"/>
  <c r="E19" i="1"/>
  <c r="I19" i="1" s="1"/>
  <c r="D19" i="1"/>
  <c r="J18" i="1"/>
  <c r="G18" i="1"/>
  <c r="F18" i="1"/>
  <c r="F22" i="1" s="1"/>
  <c r="E18" i="1"/>
  <c r="D18" i="1"/>
  <c r="J17" i="1"/>
  <c r="I17" i="1"/>
  <c r="G17" i="1"/>
  <c r="F17" i="1"/>
  <c r="E17" i="1"/>
  <c r="D17" i="1"/>
  <c r="J16" i="1"/>
  <c r="G16" i="1"/>
  <c r="F16" i="1"/>
  <c r="E16" i="1"/>
  <c r="I16" i="1" s="1"/>
  <c r="D16" i="1"/>
  <c r="J15" i="1"/>
  <c r="G15" i="1"/>
  <c r="G22" i="1" s="1"/>
  <c r="F15" i="1"/>
  <c r="E15" i="1"/>
  <c r="D15" i="1"/>
  <c r="J13" i="1"/>
  <c r="E22" i="1" l="1"/>
  <c r="E23" i="1" s="1"/>
  <c r="J22" i="1"/>
  <c r="I18" i="1"/>
  <c r="I15" i="1"/>
  <c r="I39" i="1"/>
  <c r="K39" i="1" s="1"/>
  <c r="J40" i="1"/>
  <c r="H41" i="1"/>
  <c r="I22" i="1"/>
  <c r="K38" i="1"/>
  <c r="G38" i="1" l="1"/>
  <c r="D38" i="1" s="1"/>
  <c r="I40" i="1"/>
  <c r="K40" i="1" s="1"/>
  <c r="J41" i="1"/>
  <c r="H42" i="1"/>
  <c r="E38" i="1" l="1"/>
  <c r="C39" i="1" s="1"/>
  <c r="F39" i="1" s="1"/>
  <c r="J42" i="1"/>
  <c r="I41" i="1"/>
  <c r="K41" i="1" s="1"/>
  <c r="H43" i="1"/>
  <c r="H44" i="1" l="1"/>
  <c r="J43" i="1"/>
  <c r="K42" i="1"/>
  <c r="I42" i="1"/>
  <c r="I43" i="1" l="1"/>
  <c r="K43" i="1" s="1"/>
  <c r="J44" i="1"/>
  <c r="H45" i="1"/>
  <c r="G39" i="1"/>
  <c r="D39" i="1" s="1"/>
  <c r="E39" i="1" s="1"/>
  <c r="C40" i="1" s="1"/>
  <c r="F40" i="1" s="1"/>
  <c r="J45" i="1" l="1"/>
  <c r="I44" i="1"/>
  <c r="K44" i="1" s="1"/>
  <c r="H46" i="1"/>
  <c r="G40" i="1" l="1"/>
  <c r="H47" i="1"/>
  <c r="J46" i="1"/>
  <c r="I45" i="1"/>
  <c r="K45" i="1" s="1"/>
  <c r="D40" i="1" l="1"/>
  <c r="E40" i="1" s="1"/>
  <c r="C41" i="1" s="1"/>
  <c r="F41" i="1" s="1"/>
  <c r="I46" i="1"/>
  <c r="K46" i="1" s="1"/>
  <c r="J47" i="1"/>
  <c r="H48" i="1"/>
  <c r="I47" i="1" l="1"/>
  <c r="K47" i="1" s="1"/>
  <c r="J48" i="1"/>
  <c r="G41" i="1"/>
  <c r="D41" i="1" s="1"/>
  <c r="E41" i="1" s="1"/>
  <c r="C42" i="1" s="1"/>
  <c r="F42" i="1" s="1"/>
  <c r="H49" i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J49" i="1" l="1"/>
  <c r="J50" i="1" s="1"/>
  <c r="J51" i="1" s="1"/>
  <c r="I51" i="1" s="1"/>
  <c r="K51" i="1" s="1"/>
  <c r="I48" i="1"/>
  <c r="K48" i="1" s="1"/>
  <c r="J52" i="1" l="1"/>
  <c r="J53" i="1" s="1"/>
  <c r="I49" i="1"/>
  <c r="K49" i="1" s="1"/>
  <c r="G42" i="1"/>
  <c r="D42" i="1" s="1"/>
  <c r="E42" i="1" s="1"/>
  <c r="C43" i="1" s="1"/>
  <c r="F43" i="1" s="1"/>
  <c r="I52" i="1" l="1"/>
  <c r="K52" i="1" s="1"/>
  <c r="J54" i="1"/>
  <c r="I53" i="1"/>
  <c r="K53" i="1" s="1"/>
  <c r="I54" i="1" l="1"/>
  <c r="K54" i="1" s="1"/>
  <c r="J55" i="1"/>
  <c r="G43" i="1"/>
  <c r="D43" i="1" s="1"/>
  <c r="E43" i="1" s="1"/>
  <c r="C44" i="1" s="1"/>
  <c r="F44" i="1" s="1"/>
  <c r="J56" i="1" l="1"/>
  <c r="I55" i="1"/>
  <c r="K55" i="1" s="1"/>
  <c r="J57" i="1" l="1"/>
  <c r="I56" i="1"/>
  <c r="K56" i="1" s="1"/>
  <c r="G44" i="1"/>
  <c r="D44" i="1" s="1"/>
  <c r="E44" i="1" s="1"/>
  <c r="C45" i="1" s="1"/>
  <c r="F45" i="1" s="1"/>
  <c r="J58" i="1" l="1"/>
  <c r="I57" i="1"/>
  <c r="K57" i="1" s="1"/>
  <c r="I58" i="1" l="1"/>
  <c r="K58" i="1" s="1"/>
  <c r="J59" i="1"/>
  <c r="G45" i="1"/>
  <c r="D45" i="1" s="1"/>
  <c r="E45" i="1" s="1"/>
  <c r="C46" i="1" s="1"/>
  <c r="F46" i="1" s="1"/>
  <c r="I59" i="1" l="1"/>
  <c r="K59" i="1" s="1"/>
  <c r="J60" i="1"/>
  <c r="J61" i="1" l="1"/>
  <c r="I61" i="1" s="1"/>
  <c r="K61" i="1" s="1"/>
  <c r="I60" i="1"/>
  <c r="K60" i="1" s="1"/>
  <c r="G46" i="1"/>
  <c r="D46" i="1" l="1"/>
  <c r="E46" i="1" s="1"/>
  <c r="C47" i="1" s="1"/>
  <c r="F47" i="1" s="1"/>
  <c r="G47" i="1" l="1"/>
  <c r="D47" i="1" s="1"/>
  <c r="E47" i="1" s="1"/>
  <c r="C48" i="1" s="1"/>
  <c r="F48" i="1" s="1"/>
  <c r="G48" i="1" l="1"/>
  <c r="D48" i="1" s="1"/>
  <c r="E48" i="1" s="1"/>
  <c r="C49" i="1" s="1"/>
  <c r="F49" i="1" s="1"/>
  <c r="G49" i="1" l="1"/>
  <c r="D49" i="1" s="1"/>
  <c r="E49" i="1" s="1"/>
  <c r="C50" i="1" s="1"/>
  <c r="F50" i="1" l="1"/>
  <c r="G50" i="1" l="1"/>
  <c r="D50" i="1" s="1"/>
  <c r="E50" i="1" l="1"/>
  <c r="C51" i="1" s="1"/>
  <c r="F51" i="1" s="1"/>
  <c r="G51" i="1" l="1"/>
  <c r="D51" i="1" s="1"/>
  <c r="E51" i="1" s="1"/>
  <c r="C52" i="1" s="1"/>
  <c r="F52" i="1" l="1"/>
  <c r="G52" i="1" s="1"/>
  <c r="D52" i="1" s="1"/>
  <c r="E52" i="1" s="1"/>
  <c r="C53" i="1" s="1"/>
  <c r="F53" i="1" l="1"/>
  <c r="G53" i="1" s="1"/>
  <c r="D53" i="1" s="1"/>
  <c r="E53" i="1" s="1"/>
  <c r="C54" i="1" s="1"/>
  <c r="F54" i="1" l="1"/>
  <c r="G54" i="1" s="1"/>
  <c r="D54" i="1" s="1"/>
  <c r="E54" i="1" s="1"/>
  <c r="C55" i="1" s="1"/>
  <c r="F55" i="1" l="1"/>
  <c r="G55" i="1" s="1"/>
  <c r="D55" i="1" s="1"/>
  <c r="E55" i="1" s="1"/>
  <c r="C56" i="1" s="1"/>
  <c r="F56" i="1" s="1"/>
  <c r="G56" i="1" s="1"/>
  <c r="D56" i="1" s="1"/>
  <c r="E56" i="1" s="1"/>
  <c r="C57" i="1" s="1"/>
  <c r="F57" i="1" s="1"/>
  <c r="G57" i="1" s="1"/>
  <c r="D57" i="1" s="1"/>
  <c r="E57" i="1" s="1"/>
  <c r="C58" i="1" s="1"/>
  <c r="F58" i="1" s="1"/>
  <c r="G58" i="1" s="1"/>
  <c r="D58" i="1" s="1"/>
  <c r="E58" i="1" s="1"/>
  <c r="C59" i="1" s="1"/>
  <c r="F59" i="1" l="1"/>
  <c r="G59" i="1" s="1"/>
  <c r="D59" i="1" s="1"/>
  <c r="E59" i="1" s="1"/>
  <c r="C60" i="1" s="1"/>
  <c r="F60" i="1" l="1"/>
  <c r="G60" i="1" s="1"/>
  <c r="D60" i="1" s="1"/>
  <c r="E60" i="1" s="1"/>
  <c r="C61" i="1" s="1"/>
  <c r="F61" i="1" s="1"/>
  <c r="G61" i="1" s="1"/>
  <c r="D61" i="1" s="1"/>
  <c r="E61" i="1" s="1"/>
</calcChain>
</file>

<file path=xl/sharedStrings.xml><?xml version="1.0" encoding="utf-8"?>
<sst xmlns="http://schemas.openxmlformats.org/spreadsheetml/2006/main" count="47" uniqueCount="43">
  <si>
    <t>ANEXO 1</t>
  </si>
  <si>
    <t>ÓPTIMA INVERSIONES PERÚ S.A.C</t>
  </si>
  <si>
    <t xml:space="preserve">CONTRATO: </t>
  </si>
  <si>
    <t>N°001</t>
  </si>
  <si>
    <t>CLIENTE:</t>
  </si>
  <si>
    <t>RUC:</t>
  </si>
  <si>
    <t xml:space="preserve">DIRECCIÓN: </t>
  </si>
  <si>
    <t>N° de Operaciones</t>
  </si>
  <si>
    <t xml:space="preserve">Fecha Emisión </t>
  </si>
  <si>
    <t>Valor de Capital</t>
  </si>
  <si>
    <t>Interes</t>
  </si>
  <si>
    <t>IGV</t>
  </si>
  <si>
    <t xml:space="preserve">Total Deuda al </t>
  </si>
  <si>
    <t>Dscto. Flujos N°1</t>
  </si>
  <si>
    <t>Dscto. Flujos N°2</t>
  </si>
  <si>
    <t>Dscto. Flujos N°3</t>
  </si>
  <si>
    <t>Dscto. Flujos N°4</t>
  </si>
  <si>
    <t>Dscto. Flujos N°5</t>
  </si>
  <si>
    <t>Dscto. Flujos N°6</t>
  </si>
  <si>
    <t>Dscto. Flujos N°7</t>
  </si>
  <si>
    <t>Fecha de Inicio</t>
  </si>
  <si>
    <t>Tasa de Interes (m)</t>
  </si>
  <si>
    <t>Monto Solicitado a Otorgar</t>
  </si>
  <si>
    <t>Comisión (inc. IGV)   %</t>
  </si>
  <si>
    <t>Comisión (inc. IGV)</t>
  </si>
  <si>
    <t>Monto a Financiar</t>
  </si>
  <si>
    <t>Mes</t>
  </si>
  <si>
    <t>Capital Inicial</t>
  </si>
  <si>
    <t>Amortización</t>
  </si>
  <si>
    <t>Capital Final</t>
  </si>
  <si>
    <t>Interés</t>
  </si>
  <si>
    <t>Total Letra</t>
  </si>
  <si>
    <t>Días</t>
  </si>
  <si>
    <t>Vencimiento</t>
  </si>
  <si>
    <t>OSCAR MÁXIMO FLORES LAMA</t>
  </si>
  <si>
    <t>DNI Nº02655490</t>
  </si>
  <si>
    <t>ÓPTIMA INVERSIONES PERÚ S.A.C.</t>
  </si>
  <si>
    <t>FONDO 50M SOLES  - FONDO DE INVERSIÓN PRIVADO</t>
  </si>
  <si>
    <t>CRONOGRAMA N°51</t>
  </si>
  <si>
    <t>XXXXXXXXXXXXXXX</t>
  </si>
  <si>
    <t>RAZON SOCIAL DE LA EMPRESA</t>
  </si>
  <si>
    <t>NOMBRE Y APELLIDO DEL GERENTE GENERAL O REPRESENTANTE LEGAL</t>
  </si>
  <si>
    <t>DNI Nº 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</si>
</sst>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S/.&quot;\ #,##0.00;[Red]&quot;S/.&quot;\ \-#,##0.00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[$$-409]#,##0.00"/>
    <numFmt numFmtId="168" formatCode="_ [$S/.-280A]\ * #,##0.00_ ;_ [$S/.-280A]\ * \-#,##0.00_ ;_ [$S/.-280A]\ * &quot;-&quot;??_ ;_ @_ "/>
    <numFmt numFmtId="169" formatCode="_ * #,##0.000_ ;_ * \-#,##0.000_ ;_ * &quot;-&quot;??_ ;_ @_ "/>
    <numFmt numFmtId="170" formatCode="_ * #,##0_ ;_ * \-#,##0_ ;_ * &quot;-&quot;??_ ;_ @_ "/>
    <numFmt numFmtId="171" formatCode="[$-F800]dddd\,\ mmmm\ dd\,\ yyyy"/>
    <numFmt numFmtId="172" formatCode="_ &quot;S/.&quot;* #,##0.00_ ;_ &quot;S/.&quot;* \-#,##0.00_ ;_ &quot;S/.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Verdana"/>
      <family val="2"/>
    </font>
    <font>
      <sz val="11"/>
      <color theme="1"/>
      <name val="Verdana"/>
      <family val="2"/>
    </font>
    <font>
      <sz val="10"/>
      <name val="Arial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color theme="3"/>
      <name val="Verdana"/>
      <family val="2"/>
    </font>
    <font>
      <b/>
      <sz val="11"/>
      <color theme="3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indexed="9"/>
      <name val="Verdana"/>
      <family val="2"/>
    </font>
    <font>
      <b/>
      <sz val="11"/>
      <color indexed="9"/>
      <name val="Verdana"/>
      <family val="2"/>
    </font>
    <font>
      <sz val="12"/>
      <color theme="1"/>
      <name val="Verdana"/>
      <family val="2"/>
    </font>
    <font>
      <sz val="11"/>
      <color theme="0"/>
      <name val="Verdana"/>
      <family val="2"/>
    </font>
    <font>
      <b/>
      <sz val="12"/>
      <color theme="1"/>
      <name val="Verdana"/>
      <family val="2"/>
    </font>
    <font>
      <sz val="10"/>
      <color theme="0"/>
      <name val="Verdana"/>
      <family val="2"/>
    </font>
    <font>
      <b/>
      <sz val="12"/>
      <color theme="2"/>
      <name val="Verdana"/>
      <family val="2"/>
    </font>
    <font>
      <b/>
      <sz val="10"/>
      <color rgb="FF0070C0"/>
      <name val="Verdana"/>
      <family val="2"/>
    </font>
    <font>
      <b/>
      <sz val="10"/>
      <color rgb="FFFF0000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11"/>
      <color theme="1"/>
      <name val="Arial"/>
      <family val="2"/>
    </font>
    <font>
      <sz val="10"/>
      <color theme="6" tint="-0.499984740745262"/>
      <name val="Verdana"/>
      <family val="2"/>
    </font>
    <font>
      <sz val="10"/>
      <name val="Verdana"/>
      <family val="2"/>
    </font>
    <font>
      <sz val="11"/>
      <color theme="6" tint="-0.499984740745262"/>
      <name val="Verdana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/>
    <xf numFmtId="0" fontId="6" fillId="0" borderId="0" xfId="3" applyFont="1" applyFill="1" applyAlignment="1">
      <alignment horizontal="center" vertical="center"/>
    </xf>
    <xf numFmtId="14" fontId="6" fillId="0" borderId="0" xfId="3" applyNumberFormat="1" applyFont="1" applyFill="1" applyAlignment="1">
      <alignment horizontal="center" vertical="center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8" fillId="0" borderId="0" xfId="3" applyFont="1" applyFill="1" applyAlignment="1">
      <alignment horizontal="left" vertical="top"/>
    </xf>
    <xf numFmtId="14" fontId="8" fillId="0" borderId="0" xfId="3" applyNumberFormat="1" applyFont="1" applyFill="1" applyAlignment="1">
      <alignment horizontal="left" vertical="top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9" fillId="0" borderId="2" xfId="0" applyNumberFormat="1" applyFont="1" applyBorder="1" applyAlignment="1"/>
    <xf numFmtId="14" fontId="9" fillId="0" borderId="1" xfId="0" applyNumberFormat="1" applyFont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43" fontId="9" fillId="0" borderId="1" xfId="1" applyFont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14" fontId="9" fillId="0" borderId="1" xfId="0" applyNumberFormat="1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7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4" fontId="9" fillId="0" borderId="0" xfId="0" applyNumberFormat="1" applyFont="1"/>
    <xf numFmtId="0" fontId="12" fillId="4" borderId="0" xfId="3" applyFont="1" applyFill="1" applyBorder="1" applyAlignment="1">
      <alignment horizontal="center" vertical="center"/>
    </xf>
    <xf numFmtId="14" fontId="12" fillId="4" borderId="0" xfId="3" applyNumberFormat="1" applyFont="1" applyFill="1" applyBorder="1" applyAlignment="1">
      <alignment horizontal="center" vertical="center"/>
    </xf>
    <xf numFmtId="0" fontId="3" fillId="4" borderId="0" xfId="0" applyFont="1" applyFill="1"/>
    <xf numFmtId="0" fontId="3" fillId="0" borderId="5" xfId="0" applyFont="1" applyBorder="1" applyAlignment="1">
      <alignment horizontal="left" vertical="center"/>
    </xf>
    <xf numFmtId="14" fontId="13" fillId="0" borderId="5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10" fontId="13" fillId="0" borderId="5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left" vertical="center"/>
    </xf>
    <xf numFmtId="9" fontId="13" fillId="0" borderId="5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168" fontId="13" fillId="0" borderId="5" xfId="4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left" vertical="center"/>
    </xf>
    <xf numFmtId="0" fontId="14" fillId="0" borderId="0" xfId="0" applyFont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43" fontId="13" fillId="0" borderId="5" xfId="1" applyFont="1" applyBorder="1" applyAlignment="1">
      <alignment horizontal="right" vertical="center"/>
    </xf>
    <xf numFmtId="165" fontId="15" fillId="0" borderId="5" xfId="4" applyFont="1" applyBorder="1" applyAlignment="1">
      <alignment horizontal="right" vertical="center"/>
    </xf>
    <xf numFmtId="164" fontId="14" fillId="0" borderId="0" xfId="0" applyNumberFormat="1" applyFont="1"/>
    <xf numFmtId="0" fontId="9" fillId="0" borderId="0" xfId="0" applyFont="1" applyBorder="1" applyAlignment="1">
      <alignment horizontal="left"/>
    </xf>
    <xf numFmtId="169" fontId="3" fillId="0" borderId="0" xfId="1" applyNumberFormat="1" applyFont="1" applyBorder="1"/>
    <xf numFmtId="0" fontId="16" fillId="0" borderId="0" xfId="0" applyFont="1"/>
    <xf numFmtId="0" fontId="17" fillId="3" borderId="1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14" fontId="17" fillId="3" borderId="1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65" fontId="3" fillId="5" borderId="16" xfId="4" applyFont="1" applyFill="1" applyBorder="1" applyAlignment="1">
      <alignment vertical="center"/>
    </xf>
    <xf numFmtId="165" fontId="3" fillId="5" borderId="1" xfId="4" applyFont="1" applyFill="1" applyBorder="1" applyAlignment="1">
      <alignment vertical="center"/>
    </xf>
    <xf numFmtId="165" fontId="3" fillId="5" borderId="16" xfId="4" applyFont="1" applyFill="1" applyBorder="1" applyAlignment="1">
      <alignment horizontal="center" vertical="center"/>
    </xf>
    <xf numFmtId="165" fontId="20" fillId="5" borderId="1" xfId="4" applyFont="1" applyFill="1" applyBorder="1" applyAlignment="1">
      <alignment vertical="center"/>
    </xf>
    <xf numFmtId="170" fontId="3" fillId="5" borderId="16" xfId="1" applyNumberFormat="1" applyFont="1" applyFill="1" applyBorder="1" applyAlignment="1">
      <alignment horizontal="center" vertical="center" wrapText="1"/>
    </xf>
    <xf numFmtId="14" fontId="3" fillId="5" borderId="17" xfId="0" applyNumberFormat="1" applyFont="1" applyFill="1" applyBorder="1" applyAlignment="1">
      <alignment vertical="center"/>
    </xf>
    <xf numFmtId="43" fontId="21" fillId="4" borderId="0" xfId="1" applyFont="1" applyFill="1" applyAlignment="1">
      <alignment horizontal="center" vertical="top"/>
    </xf>
    <xf numFmtId="2" fontId="21" fillId="4" borderId="0" xfId="0" applyNumberFormat="1" applyFont="1" applyFill="1" applyAlignment="1">
      <alignment horizontal="center" vertical="top"/>
    </xf>
    <xf numFmtId="166" fontId="21" fillId="4" borderId="0" xfId="0" applyNumberFormat="1" applyFont="1" applyFill="1" applyAlignment="1">
      <alignment horizontal="center" vertical="top"/>
    </xf>
    <xf numFmtId="0" fontId="21" fillId="4" borderId="0" xfId="0" applyFont="1" applyFill="1"/>
    <xf numFmtId="0" fontId="14" fillId="4" borderId="0" xfId="0" applyFont="1" applyFill="1"/>
    <xf numFmtId="0" fontId="3" fillId="0" borderId="18" xfId="0" applyFont="1" applyFill="1" applyBorder="1" applyAlignment="1">
      <alignment horizontal="center" vertical="center"/>
    </xf>
    <xf numFmtId="165" fontId="3" fillId="0" borderId="19" xfId="4" applyFont="1" applyFill="1" applyBorder="1" applyAlignment="1">
      <alignment vertical="center"/>
    </xf>
    <xf numFmtId="165" fontId="3" fillId="0" borderId="1" xfId="4" applyFont="1" applyFill="1" applyBorder="1" applyAlignment="1">
      <alignment vertical="center"/>
    </xf>
    <xf numFmtId="165" fontId="3" fillId="0" borderId="19" xfId="4" applyFont="1" applyFill="1" applyBorder="1" applyAlignment="1">
      <alignment horizontal="center" vertical="center"/>
    </xf>
    <xf numFmtId="165" fontId="20" fillId="0" borderId="19" xfId="4" applyFont="1" applyFill="1" applyBorder="1" applyAlignment="1">
      <alignment vertical="center"/>
    </xf>
    <xf numFmtId="170" fontId="3" fillId="0" borderId="19" xfId="1" applyNumberFormat="1" applyFont="1" applyFill="1" applyBorder="1" applyAlignment="1">
      <alignment horizontal="center" vertical="center"/>
    </xf>
    <xf numFmtId="14" fontId="3" fillId="0" borderId="20" xfId="0" applyNumberFormat="1" applyFont="1" applyFill="1" applyBorder="1" applyAlignment="1">
      <alignment vertical="center"/>
    </xf>
    <xf numFmtId="0" fontId="21" fillId="4" borderId="0" xfId="0" applyFont="1" applyFill="1" applyAlignment="1">
      <alignment horizontal="center" vertical="top"/>
    </xf>
    <xf numFmtId="165" fontId="20" fillId="5" borderId="16" xfId="4" applyFont="1" applyFill="1" applyBorder="1" applyAlignment="1">
      <alignment vertical="center"/>
    </xf>
    <xf numFmtId="171" fontId="21" fillId="4" borderId="0" xfId="0" applyNumberFormat="1" applyFont="1" applyFill="1" applyAlignment="1">
      <alignment horizontal="center" vertical="top"/>
    </xf>
    <xf numFmtId="0" fontId="21" fillId="4" borderId="0" xfId="0" applyFont="1" applyFill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5" fontId="3" fillId="0" borderId="1" xfId="4" applyFont="1" applyFill="1" applyBorder="1" applyAlignment="1">
      <alignment horizontal="center" vertical="center"/>
    </xf>
    <xf numFmtId="170" fontId="3" fillId="0" borderId="1" xfId="1" applyNumberFormat="1" applyFont="1" applyFill="1" applyBorder="1" applyAlignment="1">
      <alignment horizontal="center" vertical="center"/>
    </xf>
    <xf numFmtId="14" fontId="3" fillId="0" borderId="22" xfId="0" applyNumberFormat="1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/>
    <xf numFmtId="0" fontId="14" fillId="0" borderId="0" xfId="0" applyFont="1" applyFill="1"/>
    <xf numFmtId="165" fontId="20" fillId="0" borderId="1" xfId="4" applyFont="1" applyFill="1" applyBorder="1" applyAlignment="1">
      <alignment vertical="center"/>
    </xf>
    <xf numFmtId="0" fontId="22" fillId="0" borderId="0" xfId="0" applyFont="1"/>
    <xf numFmtId="165" fontId="22" fillId="0" borderId="0" xfId="0" applyNumberFormat="1" applyFont="1"/>
    <xf numFmtId="14" fontId="22" fillId="0" borderId="0" xfId="0" applyNumberFormat="1" applyFont="1"/>
    <xf numFmtId="172" fontId="22" fillId="0" borderId="0" xfId="0" applyNumberFormat="1" applyFont="1"/>
    <xf numFmtId="0" fontId="16" fillId="0" borderId="0" xfId="0" applyFont="1" applyFill="1" applyBorder="1" applyAlignment="1">
      <alignment horizontal="center" vertical="center"/>
    </xf>
    <xf numFmtId="167" fontId="16" fillId="0" borderId="0" xfId="0" applyNumberFormat="1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horizontal="center" vertical="center"/>
    </xf>
    <xf numFmtId="167" fontId="23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14" fontId="23" fillId="0" borderId="0" xfId="1" applyNumberFormat="1" applyFont="1" applyFill="1" applyBorder="1" applyAlignment="1">
      <alignment horizontal="center" vertical="center"/>
    </xf>
    <xf numFmtId="0" fontId="24" fillId="0" borderId="0" xfId="0" applyFont="1" applyBorder="1" applyAlignment="1"/>
    <xf numFmtId="0" fontId="25" fillId="0" borderId="0" xfId="0" applyFont="1"/>
    <xf numFmtId="43" fontId="25" fillId="0" borderId="0" xfId="1" applyFont="1"/>
    <xf numFmtId="14" fontId="25" fillId="0" borderId="0" xfId="0" applyNumberFormat="1" applyFont="1"/>
    <xf numFmtId="0" fontId="3" fillId="0" borderId="0" xfId="0" applyFont="1" applyBorder="1" applyAlignment="1"/>
    <xf numFmtId="0" fontId="26" fillId="0" borderId="0" xfId="0" applyFont="1" applyAlignment="1"/>
    <xf numFmtId="0" fontId="3" fillId="0" borderId="10" xfId="0" applyFont="1" applyBorder="1"/>
    <xf numFmtId="0" fontId="21" fillId="0" borderId="10" xfId="3" applyNumberFormat="1" applyFont="1" applyBorder="1" applyAlignment="1">
      <alignment horizontal="center"/>
    </xf>
    <xf numFmtId="14" fontId="21" fillId="0" borderId="10" xfId="3" applyNumberFormat="1" applyFont="1" applyBorder="1"/>
    <xf numFmtId="0" fontId="6" fillId="0" borderId="0" xfId="0" applyFont="1" applyAlignment="1">
      <alignment horizontal="center"/>
    </xf>
    <xf numFmtId="0" fontId="6" fillId="0" borderId="0" xfId="3" applyFont="1" applyBorder="1" applyAlignment="1"/>
    <xf numFmtId="14" fontId="6" fillId="0" borderId="0" xfId="0" applyNumberFormat="1" applyFont="1" applyAlignment="1">
      <alignment horizontal="center"/>
    </xf>
    <xf numFmtId="10" fontId="3" fillId="0" borderId="0" xfId="2" applyNumberFormat="1" applyFont="1"/>
    <xf numFmtId="165" fontId="3" fillId="5" borderId="19" xfId="4" applyFont="1" applyFill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7" fillId="0" borderId="0" xfId="3" applyFont="1" applyFill="1" applyAlignment="1">
      <alignment horizontal="left" vertical="top"/>
    </xf>
    <xf numFmtId="0" fontId="7" fillId="0" borderId="0" xfId="3" applyFont="1" applyFill="1" applyAlignment="1">
      <alignment horizontal="left" vertical="top" wrapText="1"/>
    </xf>
    <xf numFmtId="167" fontId="10" fillId="2" borderId="1" xfId="0" applyNumberFormat="1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6" fillId="0" borderId="0" xfId="3" applyFont="1" applyBorder="1" applyAlignment="1">
      <alignment horizont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1" fillId="0" borderId="0" xfId="3" applyFont="1" applyBorder="1" applyAlignment="1">
      <alignment horizontal="center"/>
    </xf>
  </cellXfs>
  <cellStyles count="5">
    <cellStyle name="Millares" xfId="1" builtinId="3"/>
    <cellStyle name="Moneda 4" xfId="4" xr:uid="{00000000-0005-0000-0000-000001000000}"/>
    <cellStyle name="Normal" xfId="0" builtinId="0"/>
    <cellStyle name="Normal 2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irene.porras/Documents/Proviciones%20&#211;ptima/REPORTE%20DE%20OPERACIONES%20PENDIENTES%20DE%20CANCELACI&#211;N%20ultima%20v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AL 30.04"/>
      <sheetName val="Consolidado WB (3A) (2)"/>
      <sheetName val="Consolidado WB"/>
      <sheetName val="Consolidado WB-s"/>
      <sheetName val="WB-C1"/>
      <sheetName val="WB-C2 "/>
      <sheetName val="WB-C3"/>
      <sheetName val="WB-C4"/>
      <sheetName val="WB-C5"/>
      <sheetName val="WB-C6"/>
      <sheetName val="WB-C7"/>
      <sheetName val="Consolidado CA"/>
      <sheetName val="Consolidado CA-s"/>
      <sheetName val="CA-C2"/>
      <sheetName val="CA-C3 "/>
      <sheetName val="Consolidado CICA"/>
      <sheetName val="Consolidado CICA (2)"/>
      <sheetName val="Consolidado CICA-s"/>
      <sheetName val="CICA-C1"/>
      <sheetName val="CICA-C2"/>
      <sheetName val="Consolidado SD"/>
      <sheetName val="SD-C1"/>
      <sheetName val="SD-F3"/>
      <sheetName val="SD - F4"/>
      <sheetName val="SD-F4 (OJO)"/>
      <sheetName val="Consolidado S.TECH"/>
      <sheetName val="Consolidado S.TECH-S"/>
      <sheetName val="ST-F02"/>
      <sheetName val="ST-F03"/>
      <sheetName val="Consolidado S.TECH -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4">
          <cell r="E44">
            <v>23008.76</v>
          </cell>
        </row>
        <row r="45">
          <cell r="E45">
            <v>42055</v>
          </cell>
        </row>
        <row r="47">
          <cell r="E47">
            <v>834.83926231259022</v>
          </cell>
        </row>
        <row r="48">
          <cell r="E48">
            <v>150.27106721626623</v>
          </cell>
        </row>
        <row r="50">
          <cell r="E50">
            <v>23993.870329528854</v>
          </cell>
        </row>
      </sheetData>
      <sheetData sheetId="5" refreshError="1">
        <row r="47">
          <cell r="E47">
            <v>67682.430170871885</v>
          </cell>
        </row>
        <row r="48">
          <cell r="E48">
            <v>42048</v>
          </cell>
        </row>
        <row r="50">
          <cell r="E50">
            <v>2709.8181275288366</v>
          </cell>
        </row>
        <row r="51">
          <cell r="E51">
            <v>487.76726295519057</v>
          </cell>
        </row>
        <row r="53">
          <cell r="E53">
            <v>70880.015561355918</v>
          </cell>
        </row>
      </sheetData>
      <sheetData sheetId="6" refreshError="1">
        <row r="53">
          <cell r="E53">
            <v>60356.1</v>
          </cell>
        </row>
        <row r="54">
          <cell r="E54">
            <v>42086</v>
          </cell>
        </row>
        <row r="56">
          <cell r="E56">
            <v>1196.3885162445779</v>
          </cell>
        </row>
        <row r="57">
          <cell r="E57">
            <v>215.34993292402402</v>
          </cell>
        </row>
        <row r="59">
          <cell r="E59">
            <v>61767.838449168601</v>
          </cell>
        </row>
      </sheetData>
      <sheetData sheetId="7" refreshError="1">
        <row r="53">
          <cell r="E53">
            <v>60356.1</v>
          </cell>
        </row>
        <row r="54">
          <cell r="E54">
            <v>42086</v>
          </cell>
        </row>
        <row r="56">
          <cell r="E56">
            <v>1196.3885162445779</v>
          </cell>
        </row>
        <row r="57">
          <cell r="E57">
            <v>215.34993292402402</v>
          </cell>
        </row>
        <row r="59">
          <cell r="E59">
            <v>61767.838449168601</v>
          </cell>
        </row>
      </sheetData>
      <sheetData sheetId="8" refreshError="1">
        <row r="53">
          <cell r="E53">
            <v>25148.5</v>
          </cell>
        </row>
        <row r="54">
          <cell r="E54">
            <v>42086</v>
          </cell>
        </row>
        <row r="56">
          <cell r="E56">
            <v>498.49769287241503</v>
          </cell>
        </row>
        <row r="57">
          <cell r="E57">
            <v>89.729584717034697</v>
          </cell>
        </row>
        <row r="59">
          <cell r="E59">
            <v>25736.727277589449</v>
          </cell>
        </row>
      </sheetData>
      <sheetData sheetId="9" refreshError="1">
        <row r="39">
          <cell r="E39">
            <v>91674.994483585964</v>
          </cell>
        </row>
        <row r="40">
          <cell r="E40">
            <v>42062</v>
          </cell>
        </row>
        <row r="42">
          <cell r="E42">
            <v>2983.414315116283</v>
          </cell>
        </row>
        <row r="43">
          <cell r="E43">
            <v>537.0145767209309</v>
          </cell>
        </row>
        <row r="45">
          <cell r="E45">
            <v>95195.423375423183</v>
          </cell>
        </row>
      </sheetData>
      <sheetData sheetId="10" refreshError="1">
        <row r="42">
          <cell r="E42">
            <v>100593.5</v>
          </cell>
        </row>
        <row r="43">
          <cell r="E43">
            <v>42054</v>
          </cell>
        </row>
        <row r="45">
          <cell r="E45">
            <v>3703.7473583834185</v>
          </cell>
        </row>
        <row r="46">
          <cell r="E46">
            <v>666.67452450901533</v>
          </cell>
        </row>
        <row r="48">
          <cell r="E48">
            <v>104963.92188289243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73"/>
  <sheetViews>
    <sheetView tabSelected="1" zoomScale="80" zoomScaleNormal="80" workbookViewId="0">
      <selection activeCell="B1" sqref="B1:J2"/>
    </sheetView>
  </sheetViews>
  <sheetFormatPr baseColWidth="10" defaultRowHeight="14.25" x14ac:dyDescent="0.2"/>
  <cols>
    <col min="1" max="1" width="4.140625" style="1" customWidth="1"/>
    <col min="2" max="2" width="5.42578125" style="1" bestFit="1" customWidth="1"/>
    <col min="3" max="3" width="20.140625" style="1" customWidth="1"/>
    <col min="4" max="4" width="19.28515625" style="1" customWidth="1"/>
    <col min="5" max="5" width="19.5703125" style="1" customWidth="1"/>
    <col min="6" max="6" width="20.42578125" style="1" customWidth="1"/>
    <col min="7" max="7" width="22.85546875" style="1" customWidth="1"/>
    <col min="8" max="8" width="20.28515625" style="1" customWidth="1"/>
    <col min="9" max="9" width="10.140625" style="1" customWidth="1"/>
    <col min="10" max="10" width="19.85546875" style="2" customWidth="1"/>
    <col min="11" max="11" width="17.28515625" style="1" customWidth="1"/>
    <col min="12" max="12" width="40.7109375" style="1" bestFit="1" customWidth="1"/>
    <col min="13" max="13" width="16.85546875" style="1" customWidth="1"/>
    <col min="14" max="14" width="17.85546875" style="1" customWidth="1"/>
    <col min="15" max="16384" width="11.42578125" style="1"/>
  </cols>
  <sheetData>
    <row r="1" spans="2:10" ht="13.5" customHeight="1" x14ac:dyDescent="0.2">
      <c r="B1" s="110" t="s">
        <v>0</v>
      </c>
      <c r="C1" s="110"/>
      <c r="D1" s="110"/>
      <c r="E1" s="110"/>
      <c r="F1" s="110"/>
      <c r="G1" s="110"/>
      <c r="H1" s="110"/>
      <c r="I1" s="110"/>
      <c r="J1" s="110"/>
    </row>
    <row r="2" spans="2:10" ht="13.5" customHeight="1" x14ac:dyDescent="0.2">
      <c r="B2" s="110"/>
      <c r="C2" s="110"/>
      <c r="D2" s="110"/>
      <c r="E2" s="110"/>
      <c r="F2" s="110"/>
      <c r="G2" s="110"/>
      <c r="H2" s="110"/>
      <c r="I2" s="110"/>
      <c r="J2" s="110"/>
    </row>
    <row r="3" spans="2:10" ht="13.5" customHeight="1" x14ac:dyDescent="0.2"/>
    <row r="4" spans="2:10" ht="17.25" customHeight="1" x14ac:dyDescent="0.2">
      <c r="C4" s="111" t="s">
        <v>1</v>
      </c>
      <c r="D4" s="111"/>
      <c r="E4" s="111"/>
      <c r="F4" s="111"/>
      <c r="G4" s="111"/>
      <c r="H4" s="111"/>
      <c r="I4" s="111"/>
      <c r="J4" s="111"/>
    </row>
    <row r="5" spans="2:10" ht="17.25" customHeight="1" x14ac:dyDescent="0.2">
      <c r="C5" s="111" t="s">
        <v>37</v>
      </c>
      <c r="D5" s="111"/>
      <c r="E5" s="111"/>
      <c r="F5" s="111"/>
      <c r="G5" s="111"/>
      <c r="H5" s="111"/>
      <c r="I5" s="111"/>
      <c r="J5" s="111"/>
    </row>
    <row r="6" spans="2:10" s="3" customFormat="1" ht="13.5" customHeight="1" x14ac:dyDescent="0.2">
      <c r="C6" s="4"/>
      <c r="D6" s="4"/>
      <c r="E6" s="4"/>
      <c r="F6" s="4"/>
      <c r="G6" s="4"/>
      <c r="H6" s="4"/>
      <c r="I6" s="4"/>
      <c r="J6" s="5"/>
    </row>
    <row r="7" spans="2:10" s="3" customFormat="1" ht="13.5" customHeight="1" x14ac:dyDescent="0.2">
      <c r="C7" s="4"/>
      <c r="D7" s="4"/>
      <c r="E7" s="4"/>
      <c r="F7" s="4"/>
      <c r="G7" s="4"/>
      <c r="H7" s="4"/>
      <c r="I7" s="4"/>
      <c r="J7" s="5"/>
    </row>
    <row r="8" spans="2:10" s="3" customFormat="1" ht="18" customHeight="1" x14ac:dyDescent="0.2">
      <c r="C8" s="6" t="s">
        <v>2</v>
      </c>
      <c r="D8" s="112" t="s">
        <v>3</v>
      </c>
      <c r="E8" s="112"/>
      <c r="F8" s="112"/>
      <c r="G8" s="112"/>
      <c r="H8" s="112"/>
      <c r="I8" s="112"/>
      <c r="J8" s="112"/>
    </row>
    <row r="9" spans="2:10" s="3" customFormat="1" ht="18" customHeight="1" x14ac:dyDescent="0.2">
      <c r="C9" s="6" t="s">
        <v>4</v>
      </c>
      <c r="D9" s="112" t="s">
        <v>39</v>
      </c>
      <c r="E9" s="112"/>
      <c r="F9" s="112"/>
      <c r="G9" s="112"/>
      <c r="H9" s="112"/>
      <c r="I9" s="112"/>
      <c r="J9" s="112"/>
    </row>
    <row r="10" spans="2:10" s="3" customFormat="1" ht="18" customHeight="1" x14ac:dyDescent="0.2">
      <c r="C10" s="6" t="s">
        <v>5</v>
      </c>
      <c r="D10" s="112" t="s">
        <v>39</v>
      </c>
      <c r="E10" s="112"/>
      <c r="F10" s="112"/>
      <c r="G10" s="112"/>
      <c r="H10" s="112"/>
      <c r="I10" s="112"/>
      <c r="J10" s="112"/>
    </row>
    <row r="11" spans="2:10" s="3" customFormat="1" ht="18" customHeight="1" x14ac:dyDescent="0.2">
      <c r="C11" s="7" t="s">
        <v>6</v>
      </c>
      <c r="D11" s="113" t="s">
        <v>39</v>
      </c>
      <c r="E11" s="113"/>
      <c r="F11" s="113"/>
      <c r="G11" s="113"/>
      <c r="H11" s="113"/>
      <c r="I11" s="113"/>
      <c r="J11" s="113"/>
    </row>
    <row r="12" spans="2:10" s="3" customFormat="1" ht="13.5" customHeight="1" x14ac:dyDescent="0.2">
      <c r="C12" s="8"/>
      <c r="D12" s="9"/>
      <c r="E12" s="9"/>
      <c r="F12" s="9"/>
      <c r="G12" s="9"/>
      <c r="H12" s="9"/>
      <c r="I12" s="9"/>
      <c r="J12" s="10"/>
    </row>
    <row r="13" spans="2:10" ht="13.5" hidden="1" customHeight="1" x14ac:dyDescent="0.2">
      <c r="J13" s="2" t="e">
        <f>+#REF!-#REF!</f>
        <v>#REF!</v>
      </c>
    </row>
    <row r="14" spans="2:10" s="11" customFormat="1" ht="12.75" hidden="1" x14ac:dyDescent="0.2">
      <c r="C14" s="12" t="s">
        <v>7</v>
      </c>
      <c r="D14" s="12" t="s">
        <v>8</v>
      </c>
      <c r="E14" s="12" t="s">
        <v>9</v>
      </c>
      <c r="F14" s="12" t="s">
        <v>10</v>
      </c>
      <c r="G14" s="12" t="s">
        <v>11</v>
      </c>
      <c r="H14" s="12"/>
      <c r="I14" s="13"/>
      <c r="J14" s="14" t="s">
        <v>12</v>
      </c>
    </row>
    <row r="15" spans="2:10" s="11" customFormat="1" ht="12" hidden="1" customHeight="1" x14ac:dyDescent="0.2">
      <c r="C15" s="12" t="s">
        <v>13</v>
      </c>
      <c r="D15" s="15">
        <f>+'[1]WB-C1'!E45</f>
        <v>42055</v>
      </c>
      <c r="E15" s="16">
        <f>+'[1]WB-C1'!E44</f>
        <v>23008.76</v>
      </c>
      <c r="F15" s="17">
        <f>+'[1]WB-C1'!E47</f>
        <v>834.83926231259022</v>
      </c>
      <c r="G15" s="17">
        <f>+'[1]WB-C1'!E48</f>
        <v>150.27106721626623</v>
      </c>
      <c r="H15" s="17"/>
      <c r="I15" s="16">
        <f t="shared" ref="I15:I21" si="0">+E15+F15</f>
        <v>23843.599262312589</v>
      </c>
      <c r="J15" s="18">
        <f>+'[1]WB-C1'!E50</f>
        <v>23993.870329528854</v>
      </c>
    </row>
    <row r="16" spans="2:10" s="11" customFormat="1" ht="12" hidden="1" customHeight="1" x14ac:dyDescent="0.2">
      <c r="C16" s="12" t="s">
        <v>14</v>
      </c>
      <c r="D16" s="15">
        <f>+'[1]WB-C2 '!E48</f>
        <v>42048</v>
      </c>
      <c r="E16" s="16">
        <f>+'[1]WB-C2 '!E47</f>
        <v>67682.430170871885</v>
      </c>
      <c r="F16" s="17">
        <f>+'[1]WB-C2 '!E50</f>
        <v>2709.8181275288366</v>
      </c>
      <c r="G16" s="17">
        <f>+'[1]WB-C2 '!E51</f>
        <v>487.76726295519057</v>
      </c>
      <c r="H16" s="17"/>
      <c r="I16" s="16">
        <f t="shared" si="0"/>
        <v>70392.248298400722</v>
      </c>
      <c r="J16" s="18">
        <f>+'[1]WB-C2 '!E53</f>
        <v>70880.015561355918</v>
      </c>
    </row>
    <row r="17" spans="2:10" s="19" customFormat="1" ht="12" hidden="1" customHeight="1" x14ac:dyDescent="0.2">
      <c r="C17" s="12" t="s">
        <v>15</v>
      </c>
      <c r="D17" s="20">
        <f>+'[1]WB-C3'!E54</f>
        <v>42086</v>
      </c>
      <c r="E17" s="16">
        <f>+'[1]WB-C3'!E53</f>
        <v>60356.1</v>
      </c>
      <c r="F17" s="21">
        <f>+'[1]WB-C3'!E56</f>
        <v>1196.3885162445779</v>
      </c>
      <c r="G17" s="21">
        <f>+'[1]WB-C3'!E57</f>
        <v>215.34993292402402</v>
      </c>
      <c r="H17" s="21"/>
      <c r="I17" s="16">
        <f t="shared" si="0"/>
        <v>61552.488516244579</v>
      </c>
      <c r="J17" s="18">
        <f>+'[1]WB-C3'!E59</f>
        <v>61767.838449168601</v>
      </c>
    </row>
    <row r="18" spans="2:10" s="19" customFormat="1" ht="12" hidden="1" customHeight="1" x14ac:dyDescent="0.2">
      <c r="C18" s="12" t="s">
        <v>16</v>
      </c>
      <c r="D18" s="20">
        <f>+'[1]WB-C4'!E54</f>
        <v>42086</v>
      </c>
      <c r="E18" s="16">
        <f>+'[1]WB-C4'!E53</f>
        <v>60356.1</v>
      </c>
      <c r="F18" s="21">
        <f>+'[1]WB-C4'!E56</f>
        <v>1196.3885162445779</v>
      </c>
      <c r="G18" s="21">
        <f>+'[1]WB-C4'!E57</f>
        <v>215.34993292402402</v>
      </c>
      <c r="H18" s="21"/>
      <c r="I18" s="16">
        <f t="shared" si="0"/>
        <v>61552.488516244579</v>
      </c>
      <c r="J18" s="18">
        <f>+'[1]WB-C4'!E59</f>
        <v>61767.838449168601</v>
      </c>
    </row>
    <row r="19" spans="2:10" s="11" customFormat="1" ht="12" hidden="1" customHeight="1" x14ac:dyDescent="0.2">
      <c r="C19" s="12" t="s">
        <v>17</v>
      </c>
      <c r="D19" s="20">
        <f>+'[1]WB-C5'!E54</f>
        <v>42086</v>
      </c>
      <c r="E19" s="16">
        <f>+'[1]WB-C5'!E53</f>
        <v>25148.5</v>
      </c>
      <c r="F19" s="21">
        <f>+'[1]WB-C5'!E56</f>
        <v>498.49769287241503</v>
      </c>
      <c r="G19" s="21">
        <f>+'[1]WB-C5'!E57</f>
        <v>89.729584717034697</v>
      </c>
      <c r="H19" s="21"/>
      <c r="I19" s="16">
        <f t="shared" si="0"/>
        <v>25646.997692872414</v>
      </c>
      <c r="J19" s="18">
        <f>+'[1]WB-C5'!E59</f>
        <v>25736.727277589449</v>
      </c>
    </row>
    <row r="20" spans="2:10" s="19" customFormat="1" ht="12" hidden="1" customHeight="1" x14ac:dyDescent="0.2">
      <c r="C20" s="12" t="s">
        <v>18</v>
      </c>
      <c r="D20" s="20">
        <f>+'[1]WB-C6'!E40</f>
        <v>42062</v>
      </c>
      <c r="E20" s="16">
        <f>+'[1]WB-C6'!E39</f>
        <v>91674.994483585964</v>
      </c>
      <c r="F20" s="21">
        <f>+'[1]WB-C6'!E42</f>
        <v>2983.414315116283</v>
      </c>
      <c r="G20" s="21">
        <f>+'[1]WB-C6'!E43</f>
        <v>537.0145767209309</v>
      </c>
      <c r="H20" s="21"/>
      <c r="I20" s="16">
        <f t="shared" si="0"/>
        <v>94658.40879870225</v>
      </c>
      <c r="J20" s="18">
        <f>+'[1]WB-C6'!E45</f>
        <v>95195.423375423183</v>
      </c>
    </row>
    <row r="21" spans="2:10" s="11" customFormat="1" ht="12" hidden="1" customHeight="1" x14ac:dyDescent="0.2">
      <c r="C21" s="12" t="s">
        <v>19</v>
      </c>
      <c r="D21" s="15">
        <f>+'[1]WB-C7'!E43</f>
        <v>42054</v>
      </c>
      <c r="E21" s="16">
        <f>+'[1]WB-C7'!E42</f>
        <v>100593.5</v>
      </c>
      <c r="F21" s="17">
        <f>+'[1]WB-C7'!E45</f>
        <v>3703.7473583834185</v>
      </c>
      <c r="G21" s="17">
        <f>+'[1]WB-C7'!E46</f>
        <v>666.67452450901533</v>
      </c>
      <c r="H21" s="17"/>
      <c r="I21" s="16">
        <f t="shared" si="0"/>
        <v>104297.24735838342</v>
      </c>
      <c r="J21" s="18">
        <f>+'[1]WB-C7'!E48</f>
        <v>104963.92188289243</v>
      </c>
    </row>
    <row r="22" spans="2:10" s="11" customFormat="1" ht="12" hidden="1" customHeight="1" x14ac:dyDescent="0.2">
      <c r="C22" s="22"/>
      <c r="D22" s="22"/>
      <c r="E22" s="23">
        <f>SUM(E15:E21)</f>
        <v>428820.38465445786</v>
      </c>
      <c r="F22" s="23">
        <f>SUM(F15:F21)</f>
        <v>13123.093788702699</v>
      </c>
      <c r="G22" s="23">
        <f>SUM(G15:G21)</f>
        <v>2362.1568819664853</v>
      </c>
      <c r="H22" s="23"/>
      <c r="I22" s="23">
        <f>SUM(I15:I21)</f>
        <v>441943.47844316059</v>
      </c>
      <c r="J22" s="24">
        <f>SUM(J15:J21)</f>
        <v>444305.63532512705</v>
      </c>
    </row>
    <row r="23" spans="2:10" s="11" customFormat="1" ht="12" hidden="1" customHeight="1" x14ac:dyDescent="0.2">
      <c r="C23" s="22"/>
      <c r="D23" s="22"/>
      <c r="E23" s="114">
        <f>+E22+F22+G22</f>
        <v>444305.63532512705</v>
      </c>
      <c r="F23" s="114"/>
      <c r="G23" s="114"/>
      <c r="H23" s="25"/>
      <c r="I23" s="22"/>
      <c r="J23" s="26"/>
    </row>
    <row r="24" spans="2:10" ht="13.5" customHeight="1" x14ac:dyDescent="0.2"/>
    <row r="25" spans="2:10" ht="13.5" customHeight="1" x14ac:dyDescent="0.2"/>
    <row r="26" spans="2:10" ht="27.75" customHeight="1" x14ac:dyDescent="0.2">
      <c r="B26" s="115" t="s">
        <v>38</v>
      </c>
      <c r="C26" s="116"/>
      <c r="D26" s="116"/>
      <c r="E26" s="116"/>
      <c r="F26" s="116"/>
      <c r="G26" s="116"/>
      <c r="H26" s="116"/>
      <c r="I26" s="116"/>
      <c r="J26" s="116"/>
    </row>
    <row r="27" spans="2:10" s="29" customFormat="1" ht="13.5" customHeight="1" x14ac:dyDescent="0.2">
      <c r="B27" s="27"/>
      <c r="C27" s="27"/>
      <c r="D27" s="27"/>
      <c r="E27" s="27"/>
      <c r="F27" s="27"/>
      <c r="G27" s="27"/>
      <c r="H27" s="27"/>
      <c r="I27" s="27"/>
      <c r="J27" s="28"/>
    </row>
    <row r="28" spans="2:10" ht="21.75" customHeight="1" x14ac:dyDescent="0.2">
      <c r="D28" s="117" t="s">
        <v>20</v>
      </c>
      <c r="E28" s="118"/>
      <c r="F28" s="30"/>
      <c r="G28" s="31">
        <v>43250</v>
      </c>
    </row>
    <row r="29" spans="2:10" ht="21.75" customHeight="1" x14ac:dyDescent="0.2">
      <c r="D29" s="108" t="s">
        <v>21</v>
      </c>
      <c r="E29" s="109"/>
      <c r="F29" s="32"/>
      <c r="G29" s="33">
        <v>1.2500000000000001E-2</v>
      </c>
      <c r="I29" s="106"/>
    </row>
    <row r="30" spans="2:10" s="11" customFormat="1" ht="21.75" customHeight="1" x14ac:dyDescent="0.2">
      <c r="D30" s="108" t="s">
        <v>11</v>
      </c>
      <c r="E30" s="109"/>
      <c r="F30" s="34"/>
      <c r="G30" s="35">
        <v>0.18</v>
      </c>
      <c r="H30" s="1"/>
      <c r="I30" s="1"/>
      <c r="J30" s="2"/>
    </row>
    <row r="31" spans="2:10" s="11" customFormat="1" ht="21.75" customHeight="1" x14ac:dyDescent="0.2">
      <c r="D31" s="117" t="s">
        <v>22</v>
      </c>
      <c r="E31" s="118"/>
      <c r="F31" s="36"/>
      <c r="G31" s="37">
        <v>170000</v>
      </c>
      <c r="H31" s="1"/>
      <c r="I31" s="1"/>
      <c r="J31" s="2"/>
    </row>
    <row r="32" spans="2:10" s="11" customFormat="1" ht="21.75" customHeight="1" x14ac:dyDescent="0.2">
      <c r="D32" s="120" t="s">
        <v>23</v>
      </c>
      <c r="E32" s="121"/>
      <c r="F32" s="38"/>
      <c r="G32" s="33">
        <v>0</v>
      </c>
      <c r="H32" s="1"/>
      <c r="I32" s="39"/>
      <c r="J32" s="2"/>
    </row>
    <row r="33" spans="2:18" s="11" customFormat="1" ht="21.75" customHeight="1" x14ac:dyDescent="0.2">
      <c r="D33" s="40" t="s">
        <v>24</v>
      </c>
      <c r="E33" s="41"/>
      <c r="F33" s="38"/>
      <c r="G33" s="42">
        <f>+(G31*G32)*1.18</f>
        <v>0</v>
      </c>
      <c r="H33" s="1"/>
      <c r="I33" s="39">
        <v>6</v>
      </c>
      <c r="J33" s="2"/>
    </row>
    <row r="34" spans="2:18" s="11" customFormat="1" ht="21.75" customHeight="1" x14ac:dyDescent="0.2">
      <c r="D34" s="122" t="s">
        <v>25</v>
      </c>
      <c r="E34" s="123"/>
      <c r="F34" s="38"/>
      <c r="G34" s="43">
        <f>+G33+G31</f>
        <v>170000</v>
      </c>
      <c r="H34" s="1"/>
      <c r="I34" s="44"/>
      <c r="J34" s="2"/>
    </row>
    <row r="35" spans="2:18" ht="15" customHeight="1" x14ac:dyDescent="0.2">
      <c r="B35" s="45"/>
      <c r="C35" s="45"/>
      <c r="D35" s="46"/>
    </row>
    <row r="36" spans="2:18" s="47" customFormat="1" ht="15.75" customHeight="1" thickBot="1" x14ac:dyDescent="0.25">
      <c r="B36" s="1"/>
      <c r="C36" s="1"/>
      <c r="D36" s="1"/>
      <c r="E36" s="1"/>
      <c r="F36" s="1"/>
      <c r="G36" s="1"/>
      <c r="H36" s="1"/>
      <c r="I36" s="1"/>
      <c r="J36" s="2"/>
    </row>
    <row r="37" spans="2:18" s="11" customFormat="1" ht="31.5" customHeight="1" thickBot="1" x14ac:dyDescent="0.25">
      <c r="B37" s="48" t="s">
        <v>26</v>
      </c>
      <c r="C37" s="49" t="s">
        <v>27</v>
      </c>
      <c r="D37" s="49" t="s">
        <v>28</v>
      </c>
      <c r="E37" s="49" t="s">
        <v>29</v>
      </c>
      <c r="F37" s="49" t="s">
        <v>30</v>
      </c>
      <c r="G37" s="49" t="s">
        <v>11</v>
      </c>
      <c r="H37" s="49" t="s">
        <v>31</v>
      </c>
      <c r="I37" s="49" t="s">
        <v>32</v>
      </c>
      <c r="J37" s="50" t="s">
        <v>33</v>
      </c>
      <c r="K37" s="51"/>
      <c r="L37" s="52"/>
      <c r="M37" s="52"/>
      <c r="N37" s="52"/>
    </row>
    <row r="38" spans="2:18" s="64" customFormat="1" ht="27.75" customHeight="1" x14ac:dyDescent="0.2">
      <c r="B38" s="53">
        <v>1</v>
      </c>
      <c r="C38" s="54">
        <f>+G34</f>
        <v>170000</v>
      </c>
      <c r="D38" s="55">
        <f t="shared" ref="D38:D40" si="1">+H38-(F38+G38)</f>
        <v>5964.9125498607282</v>
      </c>
      <c r="E38" s="54">
        <f>+C38-D38</f>
        <v>164035.08745013928</v>
      </c>
      <c r="F38" s="56">
        <f t="shared" ref="F38:F61" si="2">+C38*((1+$G$29/30)^I38-1)</f>
        <v>2137.8886100552231</v>
      </c>
      <c r="G38" s="54">
        <f>+F38*18%</f>
        <v>384.81994980994017</v>
      </c>
      <c r="H38" s="57">
        <v>8487.6211097258911</v>
      </c>
      <c r="I38" s="58">
        <v>30</v>
      </c>
      <c r="J38" s="59">
        <f>+I38+G28</f>
        <v>43280</v>
      </c>
      <c r="K38" s="60">
        <f>+J38-G28-I38</f>
        <v>0</v>
      </c>
      <c r="L38" s="61"/>
      <c r="M38" s="75"/>
      <c r="N38" s="62"/>
      <c r="O38" s="63"/>
      <c r="P38" s="63"/>
      <c r="Q38" s="63"/>
    </row>
    <row r="39" spans="2:18" s="64" customFormat="1" ht="27.75" customHeight="1" thickBot="1" x14ac:dyDescent="0.25">
      <c r="B39" s="65">
        <v>2</v>
      </c>
      <c r="C39" s="66">
        <f>+E38</f>
        <v>164035.08745013928</v>
      </c>
      <c r="D39" s="67">
        <f t="shared" si="1"/>
        <v>5971.7638121509171</v>
      </c>
      <c r="E39" s="66">
        <f>+C39-D39</f>
        <v>158063.32363798836</v>
      </c>
      <c r="F39" s="68">
        <f t="shared" si="2"/>
        <v>2132.0824555720123</v>
      </c>
      <c r="G39" s="66">
        <f t="shared" ref="G39:G49" si="3">+F39*18%</f>
        <v>383.7748420029622</v>
      </c>
      <c r="H39" s="69">
        <f>+H38</f>
        <v>8487.6211097258911</v>
      </c>
      <c r="I39" s="70">
        <f>+J39-J38</f>
        <v>31</v>
      </c>
      <c r="J39" s="71">
        <f>+J38+30+IF(WEEKDAY(J38+30,2)&gt;5,8-WEEKDAY(J38+30,2),0)</f>
        <v>43311</v>
      </c>
      <c r="K39" s="60">
        <f>+J39-J38-I39</f>
        <v>0</v>
      </c>
      <c r="L39" s="74"/>
      <c r="M39" s="75"/>
      <c r="N39" s="72"/>
      <c r="O39" s="63"/>
      <c r="P39" s="63"/>
      <c r="Q39" s="63"/>
    </row>
    <row r="40" spans="2:18" s="64" customFormat="1" ht="27.75" customHeight="1" x14ac:dyDescent="0.2">
      <c r="B40" s="53">
        <v>3</v>
      </c>
      <c r="C40" s="54">
        <f t="shared" ref="C40:C48" si="4">+E39</f>
        <v>158063.32363798836</v>
      </c>
      <c r="D40" s="54">
        <f t="shared" si="1"/>
        <v>6142.0464065359447</v>
      </c>
      <c r="E40" s="54">
        <f t="shared" ref="E40:E49" si="5">+C40-D40</f>
        <v>151921.2772314524</v>
      </c>
      <c r="F40" s="56">
        <f t="shared" si="2"/>
        <v>1987.7751721948696</v>
      </c>
      <c r="G40" s="54">
        <f t="shared" si="3"/>
        <v>357.79953099507651</v>
      </c>
      <c r="H40" s="73">
        <f t="shared" ref="H40:H41" si="6">+H39</f>
        <v>8487.6211097258911</v>
      </c>
      <c r="I40" s="58">
        <f t="shared" ref="I40:I49" si="7">+J40-J39</f>
        <v>30</v>
      </c>
      <c r="J40" s="59">
        <f t="shared" ref="J40:J49" si="8">+J39+30+IF(WEEKDAY(J39+30,2)&gt;5,8-WEEKDAY(J39+30,2),0)</f>
        <v>43341</v>
      </c>
      <c r="K40" s="60">
        <f t="shared" ref="K40:K49" si="9">+J40-J39-I40</f>
        <v>0</v>
      </c>
      <c r="L40" s="74"/>
      <c r="M40" s="75"/>
      <c r="N40" s="75"/>
      <c r="O40" s="63"/>
      <c r="P40" s="63"/>
      <c r="Q40" s="63"/>
    </row>
    <row r="41" spans="2:18" s="82" customFormat="1" ht="27.75" customHeight="1" thickBot="1" x14ac:dyDescent="0.25">
      <c r="B41" s="76">
        <v>4</v>
      </c>
      <c r="C41" s="67">
        <f t="shared" si="4"/>
        <v>151921.2772314524</v>
      </c>
      <c r="D41" s="67">
        <f>+H41-(F41+G41)</f>
        <v>6233.1910715056938</v>
      </c>
      <c r="E41" s="67">
        <f t="shared" si="5"/>
        <v>145688.08615994672</v>
      </c>
      <c r="F41" s="77">
        <f t="shared" si="2"/>
        <v>1910.5339306950823</v>
      </c>
      <c r="G41" s="67">
        <f t="shared" si="3"/>
        <v>343.89610752511481</v>
      </c>
      <c r="H41" s="69">
        <f t="shared" si="6"/>
        <v>8487.6211097258911</v>
      </c>
      <c r="I41" s="78">
        <f t="shared" si="7"/>
        <v>30</v>
      </c>
      <c r="J41" s="79">
        <f t="shared" si="8"/>
        <v>43371</v>
      </c>
      <c r="K41" s="60">
        <f t="shared" si="9"/>
        <v>0</v>
      </c>
      <c r="L41" s="74"/>
      <c r="M41" s="80"/>
      <c r="N41" s="80"/>
      <c r="O41" s="81"/>
      <c r="P41" s="81"/>
      <c r="Q41" s="81"/>
    </row>
    <row r="42" spans="2:18" s="82" customFormat="1" ht="27.75" customHeight="1" x14ac:dyDescent="0.2">
      <c r="B42" s="53">
        <v>5</v>
      </c>
      <c r="C42" s="54">
        <f t="shared" si="4"/>
        <v>145688.08615994672</v>
      </c>
      <c r="D42" s="54">
        <f>+H42-(F42+G42)</f>
        <v>6253.1574932350259</v>
      </c>
      <c r="E42" s="54">
        <f t="shared" si="5"/>
        <v>139434.9286667117</v>
      </c>
      <c r="F42" s="56">
        <f t="shared" si="2"/>
        <v>1893.6132343142926</v>
      </c>
      <c r="G42" s="54">
        <f t="shared" si="3"/>
        <v>340.85038217657268</v>
      </c>
      <c r="H42" s="73">
        <f>+H41</f>
        <v>8487.6211097258911</v>
      </c>
      <c r="I42" s="58">
        <f t="shared" si="7"/>
        <v>31</v>
      </c>
      <c r="J42" s="59">
        <f t="shared" si="8"/>
        <v>43402</v>
      </c>
      <c r="K42" s="60">
        <f t="shared" si="9"/>
        <v>0</v>
      </c>
      <c r="L42" s="74"/>
      <c r="M42" s="80"/>
      <c r="N42" s="80"/>
      <c r="O42" s="81"/>
      <c r="P42" s="81"/>
      <c r="Q42" s="81"/>
    </row>
    <row r="43" spans="2:18" s="82" customFormat="1" ht="27.75" customHeight="1" thickBot="1" x14ac:dyDescent="0.25">
      <c r="B43" s="65">
        <v>6</v>
      </c>
      <c r="C43" s="66">
        <f t="shared" si="4"/>
        <v>139434.9286667117</v>
      </c>
      <c r="D43" s="66">
        <f t="shared" ref="D43" si="10">+H43-(F43+G43)</f>
        <v>6418.4817680099968</v>
      </c>
      <c r="E43" s="66">
        <f t="shared" si="5"/>
        <v>133016.44689870169</v>
      </c>
      <c r="F43" s="68">
        <f t="shared" si="2"/>
        <v>1753.507916708385</v>
      </c>
      <c r="G43" s="66">
        <f t="shared" si="3"/>
        <v>315.63142500750928</v>
      </c>
      <c r="H43" s="69">
        <f>+H42</f>
        <v>8487.6211097258911</v>
      </c>
      <c r="I43" s="70">
        <f t="shared" si="7"/>
        <v>30</v>
      </c>
      <c r="J43" s="71">
        <f t="shared" si="8"/>
        <v>43432</v>
      </c>
      <c r="K43" s="60">
        <f t="shared" si="9"/>
        <v>0</v>
      </c>
      <c r="L43" s="74"/>
      <c r="M43" s="80"/>
      <c r="N43" s="80"/>
      <c r="O43" s="81"/>
      <c r="P43" s="81"/>
      <c r="Q43" s="81"/>
    </row>
    <row r="44" spans="2:18" s="82" customFormat="1" ht="30.75" customHeight="1" x14ac:dyDescent="0.2">
      <c r="B44" s="53">
        <v>7</v>
      </c>
      <c r="C44" s="54">
        <f t="shared" si="4"/>
        <v>133016.44689870169</v>
      </c>
      <c r="D44" s="54">
        <f>+H44-(F44+G44)</f>
        <v>6513.7285850540993</v>
      </c>
      <c r="E44" s="54">
        <f>+C44-D44</f>
        <v>126502.71831364759</v>
      </c>
      <c r="F44" s="56">
        <f t="shared" si="2"/>
        <v>1672.7902751455867</v>
      </c>
      <c r="G44" s="54">
        <f t="shared" si="3"/>
        <v>301.10224952620558</v>
      </c>
      <c r="H44" s="73">
        <f t="shared" ref="H44:H49" si="11">+H43</f>
        <v>8487.6211097258911</v>
      </c>
      <c r="I44" s="58">
        <f t="shared" si="7"/>
        <v>30</v>
      </c>
      <c r="J44" s="59">
        <f t="shared" si="8"/>
        <v>43462</v>
      </c>
      <c r="K44" s="60">
        <f t="shared" si="9"/>
        <v>0</v>
      </c>
      <c r="L44" s="74"/>
      <c r="M44" s="80"/>
      <c r="N44" s="80"/>
      <c r="O44" s="81"/>
      <c r="P44" s="81"/>
      <c r="Q44" s="81"/>
    </row>
    <row r="45" spans="2:18" s="82" customFormat="1" ht="30.75" customHeight="1" thickBot="1" x14ac:dyDescent="0.25">
      <c r="B45" s="76">
        <v>8</v>
      </c>
      <c r="C45" s="67">
        <f>+E44</f>
        <v>126502.71831364759</v>
      </c>
      <c r="D45" s="67">
        <f>+H45-(F45+G45)</f>
        <v>6547.4094636705795</v>
      </c>
      <c r="E45" s="67">
        <f t="shared" si="5"/>
        <v>119955.30884997701</v>
      </c>
      <c r="F45" s="77">
        <f t="shared" si="2"/>
        <v>1644.2471576739924</v>
      </c>
      <c r="G45" s="67">
        <f t="shared" si="3"/>
        <v>295.96448838131863</v>
      </c>
      <c r="H45" s="83">
        <f t="shared" si="11"/>
        <v>8487.6211097258911</v>
      </c>
      <c r="I45" s="78">
        <f t="shared" si="7"/>
        <v>31</v>
      </c>
      <c r="J45" s="79">
        <f t="shared" si="8"/>
        <v>43493</v>
      </c>
      <c r="K45" s="60">
        <f t="shared" si="9"/>
        <v>0</v>
      </c>
      <c r="L45" s="74"/>
      <c r="M45" s="81"/>
      <c r="N45" s="81"/>
      <c r="O45" s="81"/>
      <c r="P45" s="81"/>
      <c r="Q45" s="81"/>
      <c r="R45" s="82">
        <v>6</v>
      </c>
    </row>
    <row r="46" spans="2:18" s="82" customFormat="1" ht="30.75" customHeight="1" x14ac:dyDescent="0.2">
      <c r="B46" s="53">
        <v>9</v>
      </c>
      <c r="C46" s="54">
        <f t="shared" si="4"/>
        <v>119955.30884997701</v>
      </c>
      <c r="D46" s="54">
        <f t="shared" ref="D46:D52" si="12">+H46-(F46+G46)</f>
        <v>6707.5488483311474</v>
      </c>
      <c r="E46" s="54">
        <f t="shared" si="5"/>
        <v>113247.76000164586</v>
      </c>
      <c r="F46" s="56">
        <f t="shared" si="2"/>
        <v>1508.5358147413078</v>
      </c>
      <c r="G46" s="54">
        <f t="shared" si="3"/>
        <v>271.53644665343541</v>
      </c>
      <c r="H46" s="73">
        <f t="shared" si="11"/>
        <v>8487.6211097258911</v>
      </c>
      <c r="I46" s="58">
        <f t="shared" si="7"/>
        <v>30</v>
      </c>
      <c r="J46" s="59">
        <f t="shared" si="8"/>
        <v>43523</v>
      </c>
      <c r="K46" s="60">
        <f t="shared" si="9"/>
        <v>0</v>
      </c>
      <c r="L46" s="74"/>
      <c r="M46" s="81"/>
      <c r="N46" s="81"/>
      <c r="O46" s="81"/>
      <c r="P46" s="81"/>
      <c r="Q46" s="81"/>
    </row>
    <row r="47" spans="2:18" s="82" customFormat="1" ht="30.75" customHeight="1" thickBot="1" x14ac:dyDescent="0.25">
      <c r="B47" s="76">
        <v>10</v>
      </c>
      <c r="C47" s="67">
        <f t="shared" si="4"/>
        <v>113247.76000164586</v>
      </c>
      <c r="D47" s="67">
        <f t="shared" si="12"/>
        <v>6807.0852653629045</v>
      </c>
      <c r="E47" s="67">
        <f t="shared" si="5"/>
        <v>106440.67473628296</v>
      </c>
      <c r="F47" s="77">
        <f t="shared" si="2"/>
        <v>1424.1829189516832</v>
      </c>
      <c r="G47" s="67">
        <f t="shared" si="3"/>
        <v>256.35292541130298</v>
      </c>
      <c r="H47" s="83">
        <f t="shared" si="11"/>
        <v>8487.6211097258911</v>
      </c>
      <c r="I47" s="78">
        <f t="shared" si="7"/>
        <v>30</v>
      </c>
      <c r="J47" s="79">
        <f t="shared" si="8"/>
        <v>43553</v>
      </c>
      <c r="K47" s="60">
        <f t="shared" si="9"/>
        <v>0</v>
      </c>
      <c r="L47" s="74"/>
      <c r="M47" s="81"/>
      <c r="N47" s="81"/>
      <c r="O47" s="81"/>
      <c r="P47" s="81"/>
      <c r="Q47" s="81"/>
    </row>
    <row r="48" spans="2:18" s="82" customFormat="1" ht="30.75" customHeight="1" x14ac:dyDescent="0.2">
      <c r="B48" s="53">
        <v>11</v>
      </c>
      <c r="C48" s="54">
        <f t="shared" si="4"/>
        <v>106440.67473628296</v>
      </c>
      <c r="D48" s="54">
        <f t="shared" si="12"/>
        <v>6855.1072832222781</v>
      </c>
      <c r="E48" s="54">
        <f t="shared" si="5"/>
        <v>99585.567453060678</v>
      </c>
      <c r="F48" s="56">
        <f t="shared" si="2"/>
        <v>1383.4862936471297</v>
      </c>
      <c r="G48" s="54">
        <f t="shared" si="3"/>
        <v>249.02753285648333</v>
      </c>
      <c r="H48" s="73">
        <f t="shared" si="11"/>
        <v>8487.6211097258911</v>
      </c>
      <c r="I48" s="58">
        <f t="shared" si="7"/>
        <v>31</v>
      </c>
      <c r="J48" s="59">
        <f t="shared" si="8"/>
        <v>43584</v>
      </c>
      <c r="K48" s="60">
        <f t="shared" si="9"/>
        <v>0</v>
      </c>
      <c r="L48" s="74"/>
    </row>
    <row r="49" spans="2:18" s="82" customFormat="1" ht="30.75" customHeight="1" thickBot="1" x14ac:dyDescent="0.25">
      <c r="B49" s="65">
        <v>12</v>
      </c>
      <c r="C49" s="66">
        <f>+E48</f>
        <v>99585.567453060678</v>
      </c>
      <c r="D49" s="66">
        <f t="shared" si="12"/>
        <v>7009.8248541207986</v>
      </c>
      <c r="E49" s="66">
        <f t="shared" si="5"/>
        <v>92575.742598939876</v>
      </c>
      <c r="F49" s="68">
        <f t="shared" si="2"/>
        <v>1252.3697081399091</v>
      </c>
      <c r="G49" s="66">
        <f t="shared" si="3"/>
        <v>225.42654746518363</v>
      </c>
      <c r="H49" s="69">
        <f t="shared" si="11"/>
        <v>8487.6211097258911</v>
      </c>
      <c r="I49" s="70">
        <f t="shared" si="7"/>
        <v>30</v>
      </c>
      <c r="J49" s="71">
        <f t="shared" si="8"/>
        <v>43614</v>
      </c>
      <c r="K49" s="60">
        <f t="shared" si="9"/>
        <v>0</v>
      </c>
      <c r="L49" s="74"/>
    </row>
    <row r="50" spans="2:18" s="64" customFormat="1" ht="27.75" customHeight="1" thickBot="1" x14ac:dyDescent="0.25">
      <c r="B50" s="53">
        <v>13</v>
      </c>
      <c r="C50" s="107">
        <f t="shared" ref="C50:C61" si="13">+E49</f>
        <v>92575.742598939876</v>
      </c>
      <c r="D50" s="55">
        <f t="shared" si="12"/>
        <v>7113.846884489305</v>
      </c>
      <c r="E50" s="54">
        <f>+C50-D50</f>
        <v>85461.895714450569</v>
      </c>
      <c r="F50" s="56">
        <f t="shared" si="2"/>
        <v>1164.215445115751</v>
      </c>
      <c r="G50" s="54">
        <f>+F50*18%</f>
        <v>209.55878012083517</v>
      </c>
      <c r="H50" s="57">
        <f>+H49</f>
        <v>8487.6211097258911</v>
      </c>
      <c r="I50" s="58">
        <v>30</v>
      </c>
      <c r="J50" s="59">
        <f>+J49+I50</f>
        <v>43644</v>
      </c>
      <c r="K50" s="60"/>
      <c r="L50" s="74"/>
      <c r="M50" s="75"/>
      <c r="N50" s="62"/>
      <c r="O50" s="63"/>
      <c r="P50" s="63"/>
      <c r="Q50" s="63"/>
    </row>
    <row r="51" spans="2:18" s="64" customFormat="1" ht="27.75" customHeight="1" thickBot="1" x14ac:dyDescent="0.25">
      <c r="B51" s="65">
        <v>14</v>
      </c>
      <c r="C51" s="66">
        <f t="shared" si="13"/>
        <v>85461.895714450569</v>
      </c>
      <c r="D51" s="67">
        <f t="shared" si="12"/>
        <v>7176.8653602089034</v>
      </c>
      <c r="E51" s="66">
        <f>+C51-D51</f>
        <v>78285.030354241666</v>
      </c>
      <c r="F51" s="68">
        <f t="shared" si="2"/>
        <v>1110.8099572177859</v>
      </c>
      <c r="G51" s="66">
        <f t="shared" ref="G51:G61" si="14">+F51*18%</f>
        <v>199.94579229920146</v>
      </c>
      <c r="H51" s="69">
        <f>+H50</f>
        <v>8487.6211097258911</v>
      </c>
      <c r="I51" s="70">
        <f>+J51-J50</f>
        <v>31</v>
      </c>
      <c r="J51" s="71">
        <f>+J50+30+IF(WEEKDAY(J50+30,2)&gt;5,8-WEEKDAY(J50+30,2),0)</f>
        <v>43675</v>
      </c>
      <c r="K51" s="60">
        <f>+J51-J50-I51</f>
        <v>0</v>
      </c>
      <c r="L51" s="61"/>
      <c r="M51" s="72"/>
      <c r="N51" s="72"/>
      <c r="O51" s="63"/>
      <c r="P51" s="63"/>
      <c r="Q51" s="63"/>
    </row>
    <row r="52" spans="2:18" s="64" customFormat="1" ht="27.75" customHeight="1" thickBot="1" x14ac:dyDescent="0.25">
      <c r="B52" s="53">
        <v>15</v>
      </c>
      <c r="C52" s="107">
        <f t="shared" si="13"/>
        <v>78285.030354241666</v>
      </c>
      <c r="D52" s="54">
        <f t="shared" si="12"/>
        <v>7325.913367467364</v>
      </c>
      <c r="E52" s="54">
        <f t="shared" ref="E52:E55" si="15">+C52-D52</f>
        <v>70959.116986774301</v>
      </c>
      <c r="F52" s="56">
        <f t="shared" si="2"/>
        <v>984.49808665976855</v>
      </c>
      <c r="G52" s="54">
        <f t="shared" si="14"/>
        <v>177.20965559875833</v>
      </c>
      <c r="H52" s="73">
        <f t="shared" ref="H52:H53" si="16">+H51</f>
        <v>8487.6211097258911</v>
      </c>
      <c r="I52" s="58">
        <f t="shared" ref="I52:I61" si="17">+J52-J51</f>
        <v>30</v>
      </c>
      <c r="J52" s="59">
        <f t="shared" ref="J52:J61" si="18">+J51+30+IF(WEEKDAY(J51+30,2)&gt;5,8-WEEKDAY(J51+30,2),0)</f>
        <v>43705</v>
      </c>
      <c r="K52" s="60">
        <f t="shared" ref="K52:K61" si="19">+J52-J51-I52</f>
        <v>0</v>
      </c>
      <c r="L52" s="74"/>
      <c r="M52" s="75"/>
      <c r="N52" s="75"/>
      <c r="O52" s="63"/>
      <c r="P52" s="63"/>
      <c r="Q52" s="63"/>
    </row>
    <row r="53" spans="2:18" s="82" customFormat="1" ht="27.75" customHeight="1" thickBot="1" x14ac:dyDescent="0.25">
      <c r="B53" s="76">
        <v>16</v>
      </c>
      <c r="C53" s="66">
        <f t="shared" si="13"/>
        <v>70959.116986774301</v>
      </c>
      <c r="D53" s="67">
        <f>+H53-(F53+G53)</f>
        <v>7434.6259813552497</v>
      </c>
      <c r="E53" s="67">
        <f t="shared" si="15"/>
        <v>63524.491005419055</v>
      </c>
      <c r="F53" s="77">
        <f t="shared" si="2"/>
        <v>892.36875285647568</v>
      </c>
      <c r="G53" s="67">
        <f t="shared" si="14"/>
        <v>160.62637551416563</v>
      </c>
      <c r="H53" s="69">
        <f t="shared" si="16"/>
        <v>8487.6211097258911</v>
      </c>
      <c r="I53" s="78">
        <f t="shared" si="17"/>
        <v>30</v>
      </c>
      <c r="J53" s="79">
        <f t="shared" si="18"/>
        <v>43735</v>
      </c>
      <c r="K53" s="60">
        <f t="shared" si="19"/>
        <v>0</v>
      </c>
      <c r="L53" s="74"/>
      <c r="M53" s="80"/>
      <c r="N53" s="80"/>
      <c r="O53" s="81"/>
      <c r="P53" s="81"/>
      <c r="Q53" s="81"/>
    </row>
    <row r="54" spans="2:18" s="82" customFormat="1" ht="27.75" customHeight="1" thickBot="1" x14ac:dyDescent="0.25">
      <c r="B54" s="53">
        <v>17</v>
      </c>
      <c r="C54" s="107">
        <f t="shared" si="13"/>
        <v>63524.491005419055</v>
      </c>
      <c r="D54" s="54">
        <f>+H54-(F54+G54)</f>
        <v>7513.3261783484904</v>
      </c>
      <c r="E54" s="54">
        <f t="shared" si="15"/>
        <v>56011.164827070563</v>
      </c>
      <c r="F54" s="56">
        <f t="shared" si="2"/>
        <v>825.67367065881399</v>
      </c>
      <c r="G54" s="54">
        <f t="shared" si="14"/>
        <v>148.62126071858651</v>
      </c>
      <c r="H54" s="73">
        <f>+H53</f>
        <v>8487.6211097258911</v>
      </c>
      <c r="I54" s="58">
        <f t="shared" si="17"/>
        <v>31</v>
      </c>
      <c r="J54" s="59">
        <f t="shared" si="18"/>
        <v>43766</v>
      </c>
      <c r="K54" s="60">
        <f t="shared" si="19"/>
        <v>0</v>
      </c>
      <c r="L54" s="74"/>
      <c r="M54" s="80"/>
      <c r="N54" s="80"/>
      <c r="O54" s="81"/>
      <c r="P54" s="81"/>
      <c r="Q54" s="81"/>
    </row>
    <row r="55" spans="2:18" s="82" customFormat="1" ht="27.75" customHeight="1" thickBot="1" x14ac:dyDescent="0.25">
      <c r="B55" s="65">
        <v>18</v>
      </c>
      <c r="C55" s="66">
        <f t="shared" si="13"/>
        <v>56011.164827070563</v>
      </c>
      <c r="D55" s="66">
        <f t="shared" ref="D55" si="20">+H55-(F55+G55)</f>
        <v>7656.445551153718</v>
      </c>
      <c r="E55" s="66">
        <f t="shared" si="15"/>
        <v>48354.719275916847</v>
      </c>
      <c r="F55" s="68">
        <f t="shared" si="2"/>
        <v>704.3860665865875</v>
      </c>
      <c r="G55" s="66">
        <f t="shared" si="14"/>
        <v>126.78949198558574</v>
      </c>
      <c r="H55" s="69">
        <f>+H54</f>
        <v>8487.6211097258911</v>
      </c>
      <c r="I55" s="70">
        <f t="shared" si="17"/>
        <v>30</v>
      </c>
      <c r="J55" s="71">
        <f t="shared" si="18"/>
        <v>43796</v>
      </c>
      <c r="K55" s="60">
        <f t="shared" si="19"/>
        <v>0</v>
      </c>
      <c r="L55" s="74"/>
      <c r="M55" s="80"/>
      <c r="N55" s="80"/>
      <c r="O55" s="81"/>
      <c r="P55" s="81"/>
      <c r="Q55" s="81"/>
    </row>
    <row r="56" spans="2:18" s="82" customFormat="1" ht="30.75" customHeight="1" thickBot="1" x14ac:dyDescent="0.25">
      <c r="B56" s="53">
        <v>19</v>
      </c>
      <c r="C56" s="107">
        <f t="shared" si="13"/>
        <v>48354.719275916847</v>
      </c>
      <c r="D56" s="54">
        <f>+H56-(F56+G56)</f>
        <v>7770.0630848598175</v>
      </c>
      <c r="E56" s="54">
        <f>+C56-D56</f>
        <v>40584.656191057031</v>
      </c>
      <c r="F56" s="56">
        <f t="shared" si="2"/>
        <v>608.10002107294338</v>
      </c>
      <c r="G56" s="54">
        <f t="shared" si="14"/>
        <v>109.45800379312981</v>
      </c>
      <c r="H56" s="73">
        <f t="shared" ref="H56:H61" si="21">+H55</f>
        <v>8487.6211097258911</v>
      </c>
      <c r="I56" s="58">
        <f t="shared" si="17"/>
        <v>30</v>
      </c>
      <c r="J56" s="59">
        <f t="shared" si="18"/>
        <v>43826</v>
      </c>
      <c r="K56" s="60">
        <f t="shared" si="19"/>
        <v>0</v>
      </c>
      <c r="L56" s="74"/>
      <c r="M56" s="80"/>
      <c r="N56" s="80"/>
      <c r="O56" s="81"/>
      <c r="P56" s="81"/>
      <c r="Q56" s="81"/>
    </row>
    <row r="57" spans="2:18" s="82" customFormat="1" ht="30.75" customHeight="1" thickBot="1" x14ac:dyDescent="0.25">
      <c r="B57" s="76">
        <v>20</v>
      </c>
      <c r="C57" s="66">
        <f t="shared" si="13"/>
        <v>40584.656191057031</v>
      </c>
      <c r="D57" s="67">
        <f>+H57-(F57+G57)</f>
        <v>7865.1615796641991</v>
      </c>
      <c r="E57" s="67">
        <f t="shared" ref="E57:E61" si="22">+C57-D57</f>
        <v>32719.494611392831</v>
      </c>
      <c r="F57" s="77">
        <f t="shared" si="2"/>
        <v>527.50807632346755</v>
      </c>
      <c r="G57" s="67">
        <f t="shared" si="14"/>
        <v>94.95145373822416</v>
      </c>
      <c r="H57" s="83">
        <f t="shared" si="21"/>
        <v>8487.6211097258911</v>
      </c>
      <c r="I57" s="78">
        <f t="shared" si="17"/>
        <v>31</v>
      </c>
      <c r="J57" s="79">
        <f t="shared" si="18"/>
        <v>43857</v>
      </c>
      <c r="K57" s="60">
        <f t="shared" si="19"/>
        <v>0</v>
      </c>
      <c r="L57" s="74"/>
      <c r="M57" s="81"/>
      <c r="N57" s="81"/>
      <c r="O57" s="81"/>
      <c r="P57" s="81"/>
      <c r="Q57" s="81"/>
      <c r="R57" s="82">
        <v>6</v>
      </c>
    </row>
    <row r="58" spans="2:18" s="82" customFormat="1" ht="30.75" customHeight="1" thickBot="1" x14ac:dyDescent="0.25">
      <c r="B58" s="53">
        <v>21</v>
      </c>
      <c r="C58" s="107">
        <f t="shared" si="13"/>
        <v>32719.494611392831</v>
      </c>
      <c r="D58" s="54">
        <f t="shared" ref="D58:D61" si="23">+H58-(F58+G58)</f>
        <v>8002.0814089575215</v>
      </c>
      <c r="E58" s="54">
        <f t="shared" si="22"/>
        <v>24717.413202435309</v>
      </c>
      <c r="F58" s="56">
        <f t="shared" si="2"/>
        <v>411.47432268505872</v>
      </c>
      <c r="G58" s="54">
        <f t="shared" si="14"/>
        <v>74.065378083310563</v>
      </c>
      <c r="H58" s="73">
        <f t="shared" si="21"/>
        <v>8487.6211097258911</v>
      </c>
      <c r="I58" s="58">
        <f t="shared" si="17"/>
        <v>30</v>
      </c>
      <c r="J58" s="59">
        <f t="shared" si="18"/>
        <v>43887</v>
      </c>
      <c r="K58" s="60">
        <f t="shared" si="19"/>
        <v>0</v>
      </c>
      <c r="L58" s="74"/>
      <c r="M58" s="81"/>
      <c r="N58" s="81"/>
      <c r="O58" s="81"/>
      <c r="P58" s="81"/>
      <c r="Q58" s="81"/>
    </row>
    <row r="59" spans="2:18" s="82" customFormat="1" ht="30.75" customHeight="1" thickBot="1" x14ac:dyDescent="0.25">
      <c r="B59" s="76">
        <v>22</v>
      </c>
      <c r="C59" s="66">
        <f t="shared" si="13"/>
        <v>24717.413202435309</v>
      </c>
      <c r="D59" s="67">
        <f t="shared" si="23"/>
        <v>8120.8279928817283</v>
      </c>
      <c r="E59" s="67">
        <f t="shared" si="22"/>
        <v>16596.585209553581</v>
      </c>
      <c r="F59" s="77">
        <f t="shared" si="2"/>
        <v>310.8416244442061</v>
      </c>
      <c r="G59" s="67">
        <f t="shared" si="14"/>
        <v>55.951492399957097</v>
      </c>
      <c r="H59" s="83">
        <f t="shared" si="21"/>
        <v>8487.6211097258911</v>
      </c>
      <c r="I59" s="78">
        <f t="shared" si="17"/>
        <v>30</v>
      </c>
      <c r="J59" s="79">
        <f t="shared" si="18"/>
        <v>43917</v>
      </c>
      <c r="K59" s="60">
        <f t="shared" si="19"/>
        <v>0</v>
      </c>
      <c r="L59" s="74"/>
      <c r="M59" s="81"/>
      <c r="N59" s="81"/>
      <c r="O59" s="81"/>
      <c r="P59" s="81"/>
      <c r="Q59" s="81"/>
    </row>
    <row r="60" spans="2:18" s="82" customFormat="1" ht="30.75" customHeight="1" thickBot="1" x14ac:dyDescent="0.25">
      <c r="B60" s="53">
        <v>23</v>
      </c>
      <c r="C60" s="107">
        <f t="shared" si="13"/>
        <v>16596.585209553581</v>
      </c>
      <c r="D60" s="54">
        <f t="shared" si="23"/>
        <v>8233.074106012602</v>
      </c>
      <c r="E60" s="54">
        <f t="shared" si="22"/>
        <v>8363.5111035409791</v>
      </c>
      <c r="F60" s="56">
        <f t="shared" si="2"/>
        <v>215.71779975702444</v>
      </c>
      <c r="G60" s="54">
        <f t="shared" si="14"/>
        <v>38.829203956264401</v>
      </c>
      <c r="H60" s="73">
        <f t="shared" si="21"/>
        <v>8487.6211097258911</v>
      </c>
      <c r="I60" s="58">
        <f t="shared" si="17"/>
        <v>31</v>
      </c>
      <c r="J60" s="59">
        <f t="shared" si="18"/>
        <v>43948</v>
      </c>
      <c r="K60" s="60">
        <f t="shared" si="19"/>
        <v>0</v>
      </c>
      <c r="L60" s="74"/>
    </row>
    <row r="61" spans="2:18" s="82" customFormat="1" ht="30.75" customHeight="1" thickBot="1" x14ac:dyDescent="0.25">
      <c r="B61" s="65">
        <v>24</v>
      </c>
      <c r="C61" s="66">
        <f t="shared" si="13"/>
        <v>8363.5111035409791</v>
      </c>
      <c r="D61" s="66">
        <f t="shared" si="23"/>
        <v>8363.5111035410082</v>
      </c>
      <c r="E61" s="66">
        <f t="shared" si="22"/>
        <v>-2.9103830456733704E-11</v>
      </c>
      <c r="F61" s="68">
        <f t="shared" si="2"/>
        <v>105.17797134312146</v>
      </c>
      <c r="G61" s="66">
        <f t="shared" si="14"/>
        <v>18.932034841761862</v>
      </c>
      <c r="H61" s="69">
        <f t="shared" si="21"/>
        <v>8487.6211097258911</v>
      </c>
      <c r="I61" s="70">
        <f t="shared" si="17"/>
        <v>30</v>
      </c>
      <c r="J61" s="71">
        <f t="shared" si="18"/>
        <v>43978</v>
      </c>
      <c r="K61" s="60">
        <f t="shared" si="19"/>
        <v>0</v>
      </c>
      <c r="L61" s="74"/>
    </row>
    <row r="62" spans="2:18" s="82" customFormat="1" ht="13.5" customHeight="1" x14ac:dyDescent="0.2">
      <c r="B62" s="84"/>
      <c r="C62" s="84"/>
      <c r="D62" s="85"/>
      <c r="E62" s="84"/>
      <c r="F62" s="85"/>
      <c r="G62" s="85"/>
      <c r="H62" s="85"/>
      <c r="I62" s="84"/>
      <c r="J62" s="86"/>
    </row>
    <row r="63" spans="2:18" s="82" customFormat="1" ht="13.5" customHeight="1" x14ac:dyDescent="0.2">
      <c r="B63" s="84"/>
      <c r="C63" s="84"/>
      <c r="D63" s="87"/>
      <c r="E63" s="84"/>
      <c r="F63" s="85"/>
      <c r="G63" s="84"/>
      <c r="H63" s="87"/>
      <c r="I63" s="84"/>
      <c r="J63" s="86"/>
    </row>
    <row r="64" spans="2:18" s="82" customFormat="1" ht="13.5" customHeight="1" x14ac:dyDescent="0.2">
      <c r="B64" s="88"/>
      <c r="C64" s="89"/>
      <c r="D64" s="90"/>
      <c r="E64" s="91"/>
      <c r="F64" s="90"/>
      <c r="G64" s="92"/>
      <c r="H64" s="92"/>
      <c r="I64" s="91"/>
      <c r="J64" s="93"/>
    </row>
    <row r="65" spans="2:11" s="82" customFormat="1" ht="13.5" customHeight="1" x14ac:dyDescent="0.2">
      <c r="B65" s="88"/>
      <c r="C65" s="89"/>
      <c r="D65" s="90"/>
      <c r="E65" s="91"/>
      <c r="F65" s="90"/>
      <c r="G65" s="92"/>
      <c r="H65" s="92"/>
      <c r="I65" s="91"/>
      <c r="J65" s="93"/>
    </row>
    <row r="66" spans="2:11" ht="13.5" customHeight="1" x14ac:dyDescent="0.2">
      <c r="C66" s="94"/>
      <c r="D66" s="95"/>
      <c r="E66" s="95"/>
      <c r="F66" s="95"/>
      <c r="G66" s="96"/>
      <c r="H66" s="96"/>
      <c r="I66" s="95"/>
      <c r="J66" s="97"/>
    </row>
    <row r="67" spans="2:11" ht="13.5" customHeight="1" x14ac:dyDescent="0.2">
      <c r="C67" s="98"/>
      <c r="D67" s="95"/>
      <c r="E67" s="95"/>
      <c r="F67" s="96"/>
      <c r="G67" s="95"/>
      <c r="H67" s="95"/>
      <c r="I67" s="95"/>
      <c r="J67" s="97"/>
    </row>
    <row r="68" spans="2:11" ht="13.5" customHeight="1" x14ac:dyDescent="0.2">
      <c r="C68" s="99"/>
    </row>
    <row r="69" spans="2:11" ht="13.5" customHeight="1" x14ac:dyDescent="0.2">
      <c r="C69" s="100"/>
      <c r="D69" s="100"/>
      <c r="E69" s="100"/>
      <c r="H69" s="100"/>
      <c r="I69" s="101"/>
      <c r="J69" s="102"/>
    </row>
    <row r="70" spans="2:11" x14ac:dyDescent="0.2">
      <c r="C70" s="124" t="s">
        <v>41</v>
      </c>
      <c r="D70" s="124"/>
      <c r="E70" s="124"/>
      <c r="F70" s="124"/>
      <c r="H70" s="124" t="s">
        <v>34</v>
      </c>
      <c r="I70" s="124"/>
      <c r="J70" s="124"/>
      <c r="K70" s="124"/>
    </row>
    <row r="71" spans="2:11" x14ac:dyDescent="0.2">
      <c r="C71" s="124" t="s">
        <v>42</v>
      </c>
      <c r="D71" s="124"/>
      <c r="E71" s="124"/>
      <c r="F71" s="124"/>
      <c r="H71" s="124" t="s">
        <v>35</v>
      </c>
      <c r="I71" s="124"/>
      <c r="J71" s="124"/>
      <c r="K71" s="124"/>
    </row>
    <row r="72" spans="2:11" x14ac:dyDescent="0.2">
      <c r="C72" s="119" t="s">
        <v>40</v>
      </c>
      <c r="D72" s="119"/>
      <c r="E72" s="119"/>
      <c r="F72" s="119"/>
      <c r="H72" s="119" t="s">
        <v>36</v>
      </c>
      <c r="I72" s="119"/>
      <c r="J72" s="119"/>
      <c r="K72" s="119"/>
    </row>
    <row r="73" spans="2:11" x14ac:dyDescent="0.2">
      <c r="D73" s="103"/>
      <c r="E73" s="103"/>
      <c r="I73" s="104"/>
      <c r="J73" s="105"/>
    </row>
  </sheetData>
  <mergeCells count="21">
    <mergeCell ref="C72:F72"/>
    <mergeCell ref="H72:K72"/>
    <mergeCell ref="D31:E31"/>
    <mergeCell ref="D32:E32"/>
    <mergeCell ref="D34:E34"/>
    <mergeCell ref="C70:F70"/>
    <mergeCell ref="H70:K70"/>
    <mergeCell ref="C71:F71"/>
    <mergeCell ref="H71:K71"/>
    <mergeCell ref="D30:E30"/>
    <mergeCell ref="B1:J2"/>
    <mergeCell ref="C4:J4"/>
    <mergeCell ref="C5:J5"/>
    <mergeCell ref="D8:J8"/>
    <mergeCell ref="D9:J9"/>
    <mergeCell ref="D10:J10"/>
    <mergeCell ref="D11:J11"/>
    <mergeCell ref="E23:G23"/>
    <mergeCell ref="B26:J26"/>
    <mergeCell ref="D28:E28"/>
    <mergeCell ref="D29:E29"/>
  </mergeCells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Ayarquispe</dc:creator>
  <cp:lastModifiedBy>Elizabeth Ayarquispe</cp:lastModifiedBy>
  <cp:lastPrinted>2018-05-24T22:34:07Z</cp:lastPrinted>
  <dcterms:created xsi:type="dcterms:W3CDTF">2018-05-24T22:32:41Z</dcterms:created>
  <dcterms:modified xsi:type="dcterms:W3CDTF">2018-07-10T21:43:11Z</dcterms:modified>
</cp:coreProperties>
</file>