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tabRatio="827"/>
  </bookViews>
  <sheets>
    <sheet name="TestCase" sheetId="1" r:id="rId1"/>
    <sheet name="Small Service" sheetId="47" r:id="rId2"/>
    <sheet name="NBFC" sheetId="13" r:id="rId3"/>
    <sheet name="Trader" sheetId="21" r:id="rId4"/>
    <sheet name="Small Manufacturing" sheetId="219" r:id="rId5"/>
    <sheet name="Large Manufacturing" sheetId="215" r:id="rId6"/>
    <sheet name="Large Service" sheetId="217" r:id="rId7"/>
    <sheet name="FinanceUpload" sheetId="42" r:id="rId8"/>
    <sheet name="DocUpload" sheetId="25" r:id="rId9"/>
    <sheet name="SentForAppoval" sheetId="26" r:id="rId10"/>
    <sheet name="Need more info" sheetId="33" r:id="rId11"/>
    <sheet name="InfoProvided" sheetId="34" r:id="rId12"/>
    <sheet name="Authorize" sheetId="28" r:id="rId13"/>
    <sheet name="Reject Borrower" sheetId="36" r:id="rId14"/>
    <sheet name="RM reassignment" sheetId="35" r:id="rId15"/>
    <sheet name="Small Service Model" sheetId="75" r:id="rId16"/>
    <sheet name="NBFC Model" sheetId="54" r:id="rId17"/>
    <sheet name="Trader Model" sheetId="61" r:id="rId18"/>
    <sheet name="Small Manufacturing Model" sheetId="214" r:id="rId19"/>
    <sheet name="Large Manufacturing Model" sheetId="216" r:id="rId20"/>
    <sheet name="Large Service Model" sheetId="220" r:id="rId21"/>
    <sheet name="WarningSignal" sheetId="43" r:id="rId22"/>
    <sheet name="RA Submit" sheetId="40" r:id="rId23"/>
    <sheet name="NBFC RA Submit" sheetId="114" r:id="rId24"/>
    <sheet name="Quality Checklist" sheetId="112" r:id="rId25"/>
    <sheet name="NBFC Quality Checklist" sheetId="113" r:id="rId26"/>
    <sheet name="RA Approved" sheetId="63" r:id="rId27"/>
    <sheet name="PendingDisagreement" sheetId="64" r:id="rId28"/>
    <sheet name="PendingDisagreement(2)" sheetId="65" r:id="rId29"/>
    <sheet name="RA Reverse" sheetId="66" r:id="rId30"/>
    <sheet name="RA Reject" sheetId="67" r:id="rId31"/>
    <sheet name="Review Provided" sheetId="68" r:id="rId32"/>
    <sheet name="Review Sentback" sheetId="69" r:id="rId33"/>
    <sheet name="Override Approve" sheetId="70" r:id="rId34"/>
    <sheet name="Override Sentback" sheetId="71" r:id="rId35"/>
    <sheet name="Override Special" sheetId="77" r:id="rId36"/>
    <sheet name="Withdraw" sheetId="72" r:id="rId37"/>
    <sheet name="ICR" sheetId="73" r:id="rId38"/>
    <sheet name="FCR" sheetId="74" r:id="rId39"/>
    <sheet name="AdminLogin" sheetId="110" r:id="rId40"/>
    <sheet name="Sheet2" sheetId="3" r:id="rId41"/>
    <sheet name="DataCopy" sheetId="78" r:id="rId42"/>
    <sheet name="Sheet1" sheetId="111" r:id="rId43"/>
  </sheets>
  <externalReferences>
    <externalReference r:id="rId44"/>
    <externalReference r:id="rId45"/>
  </externalReferences>
  <definedNames>
    <definedName name="_xlnm._FilterDatabase" localSheetId="40" hidden="1">Sheet2!$B$2:$C$12</definedName>
  </definedNames>
  <calcPr calcId="152511"/>
</workbook>
</file>

<file path=xl/calcChain.xml><?xml version="1.0" encoding="utf-8"?>
<calcChain xmlns="http://schemas.openxmlformats.org/spreadsheetml/2006/main">
  <c r="D32" i="1" l="1"/>
  <c r="D33" i="1"/>
  <c r="D34" i="1" l="1"/>
  <c r="D14" i="1" l="1"/>
  <c r="D21" i="1" l="1"/>
  <c r="D2" i="220"/>
  <c r="C2" i="220"/>
  <c r="D5" i="1"/>
  <c r="R2" i="219"/>
  <c r="Q2" i="219"/>
  <c r="L2" i="219"/>
  <c r="G2" i="219"/>
  <c r="D2" i="219"/>
  <c r="C2" i="219"/>
  <c r="H2" i="219" l="1"/>
  <c r="F2" i="219"/>
  <c r="G2" i="215" l="1"/>
  <c r="G2" i="13"/>
  <c r="G2" i="217"/>
  <c r="G2" i="43" l="1"/>
  <c r="G2" i="47" l="1"/>
  <c r="H6" i="3" l="1"/>
  <c r="H3" i="3"/>
  <c r="H11" i="3"/>
  <c r="D39" i="1"/>
  <c r="D22" i="1" l="1"/>
  <c r="D25" i="1" l="1"/>
  <c r="D2" i="74" l="1"/>
  <c r="D2" i="72"/>
  <c r="D2" i="77"/>
  <c r="D2" i="71"/>
  <c r="D2" i="69"/>
  <c r="D2" i="68"/>
  <c r="D2" i="67"/>
  <c r="D2" i="66"/>
  <c r="D2" i="65"/>
  <c r="D2" i="64"/>
  <c r="D7" i="1" l="1"/>
  <c r="R2" i="217"/>
  <c r="Q2" i="217"/>
  <c r="L2" i="217"/>
  <c r="D2" i="217"/>
  <c r="C2" i="217"/>
  <c r="D6" i="1" l="1"/>
  <c r="D20" i="1"/>
  <c r="D2" i="216"/>
  <c r="C2" i="216"/>
  <c r="R2" i="215"/>
  <c r="Q2" i="215"/>
  <c r="L2" i="215"/>
  <c r="D2" i="215"/>
  <c r="C2" i="215"/>
  <c r="D19" i="1"/>
  <c r="D2" i="214" l="1"/>
  <c r="C2" i="214"/>
  <c r="D23" i="1" l="1"/>
  <c r="D10" i="1" l="1"/>
  <c r="L2" i="35" l="1"/>
  <c r="D26" i="1"/>
  <c r="D24" i="1"/>
  <c r="D15" i="1"/>
  <c r="G2" i="36" l="1"/>
  <c r="J2" i="114" l="1"/>
  <c r="D4" i="1" l="1"/>
  <c r="F3" i="3" l="1"/>
  <c r="C3" i="78" l="1"/>
  <c r="C2" i="78"/>
  <c r="D17" i="1" l="1"/>
  <c r="C23" i="78" l="1"/>
  <c r="C26" i="78" l="1"/>
  <c r="C24" i="78"/>
  <c r="C22" i="78"/>
  <c r="C21" i="78"/>
  <c r="C20" i="78"/>
  <c r="D18" i="1" l="1"/>
  <c r="D16" i="1" l="1"/>
  <c r="G2" i="26" l="1"/>
  <c r="C19" i="78" l="1"/>
  <c r="C8" i="78"/>
  <c r="C18" i="78" l="1"/>
  <c r="C17" i="78"/>
  <c r="C16" i="78"/>
  <c r="C15" i="78"/>
  <c r="C14" i="78"/>
  <c r="C13" i="78"/>
  <c r="C12" i="78"/>
  <c r="C11" i="78"/>
  <c r="C10" i="78"/>
  <c r="C9" i="78"/>
  <c r="C7" i="78"/>
  <c r="C6" i="78"/>
  <c r="C5" i="78"/>
  <c r="C4" i="78"/>
  <c r="D2" i="1"/>
  <c r="D38" i="1" l="1"/>
  <c r="D37" i="1"/>
  <c r="D36" i="1"/>
  <c r="D35" i="1"/>
  <c r="D31" i="1"/>
  <c r="D30" i="1"/>
  <c r="D29" i="1"/>
  <c r="D28" i="1"/>
  <c r="D27" i="1"/>
  <c r="J2" i="40" l="1"/>
  <c r="H2" i="43" l="1"/>
  <c r="H2" i="26" l="1"/>
  <c r="G2" i="25" l="1"/>
  <c r="H2" i="42"/>
  <c r="D8" i="1" s="1"/>
  <c r="G2" i="42"/>
  <c r="H2" i="25" l="1"/>
  <c r="D9" i="1" s="1"/>
  <c r="G2" i="21"/>
  <c r="J2" i="28" l="1"/>
  <c r="D13" i="1" l="1"/>
  <c r="D19" i="78" l="1"/>
  <c r="D13" i="78"/>
  <c r="D12" i="78"/>
  <c r="D11" i="78"/>
  <c r="D9" i="78"/>
  <c r="D8" i="78"/>
  <c r="D7" i="78"/>
  <c r="D6" i="78"/>
  <c r="D4" i="78"/>
  <c r="D3" i="78"/>
  <c r="D2" i="78"/>
  <c r="D2" i="61" l="1"/>
  <c r="C2" i="61"/>
  <c r="C2" i="75"/>
  <c r="D2" i="75"/>
  <c r="C2" i="54"/>
  <c r="D2" i="54"/>
  <c r="D12" i="1" l="1"/>
  <c r="D11" i="1"/>
  <c r="D3" i="1"/>
  <c r="D2" i="73" l="1"/>
  <c r="C2" i="73"/>
  <c r="D2" i="70"/>
  <c r="D2" i="63"/>
  <c r="R2" i="47"/>
  <c r="Q2" i="47"/>
  <c r="L2" i="47"/>
  <c r="D2" i="47"/>
  <c r="C2" i="47"/>
  <c r="G2" i="33" l="1"/>
  <c r="V2" i="36" l="1"/>
  <c r="U2" i="36"/>
  <c r="R2" i="36"/>
  <c r="Q2" i="36"/>
  <c r="D2" i="36"/>
  <c r="C2" i="36"/>
  <c r="G2" i="34"/>
  <c r="R2" i="35" l="1"/>
  <c r="Q2" i="35"/>
  <c r="G2" i="35"/>
  <c r="D2" i="35"/>
  <c r="C2" i="35"/>
  <c r="V2" i="34"/>
  <c r="U2" i="34"/>
  <c r="R2" i="34"/>
  <c r="Q2" i="34"/>
  <c r="D2" i="34"/>
  <c r="C2" i="34"/>
  <c r="U2" i="33"/>
  <c r="V2" i="33"/>
  <c r="R2" i="33"/>
  <c r="Q2" i="33"/>
  <c r="D2" i="33"/>
  <c r="C2" i="33"/>
  <c r="H186" i="3" l="1"/>
  <c r="F186" i="3"/>
  <c r="H185" i="3"/>
  <c r="F185" i="3"/>
  <c r="H184" i="3"/>
  <c r="F184" i="3"/>
  <c r="H183" i="3"/>
  <c r="F183" i="3"/>
  <c r="H182" i="3"/>
  <c r="F182" i="3"/>
  <c r="H181" i="3"/>
  <c r="F181" i="3"/>
  <c r="H180" i="3"/>
  <c r="F180" i="3"/>
  <c r="H179" i="3"/>
  <c r="F179" i="3"/>
  <c r="H178" i="3"/>
  <c r="F178" i="3"/>
  <c r="H177" i="3"/>
  <c r="H2" i="35" s="1"/>
  <c r="F177" i="3"/>
  <c r="F2" i="35" s="1"/>
  <c r="L2" i="21"/>
  <c r="R2" i="21"/>
  <c r="Q2" i="21"/>
  <c r="U2" i="21"/>
  <c r="D2" i="21"/>
  <c r="C2" i="21"/>
  <c r="H171" i="3"/>
  <c r="F171" i="3"/>
  <c r="H170" i="3"/>
  <c r="F170" i="3"/>
  <c r="H169" i="3"/>
  <c r="F169" i="3"/>
  <c r="H168" i="3"/>
  <c r="F168" i="3"/>
  <c r="H167" i="3"/>
  <c r="F167" i="3"/>
  <c r="H166" i="3"/>
  <c r="F166" i="3"/>
  <c r="H165" i="3"/>
  <c r="F165" i="3"/>
  <c r="H164" i="3"/>
  <c r="F164" i="3"/>
  <c r="H163" i="3"/>
  <c r="F163" i="3"/>
  <c r="H162" i="3"/>
  <c r="F162" i="3"/>
  <c r="H155" i="3"/>
  <c r="F155" i="3"/>
  <c r="H154" i="3"/>
  <c r="F154" i="3"/>
  <c r="H153" i="3"/>
  <c r="F153" i="3"/>
  <c r="H152" i="3"/>
  <c r="F152" i="3"/>
  <c r="H151" i="3"/>
  <c r="F151" i="3"/>
  <c r="H150" i="3"/>
  <c r="F150" i="3"/>
  <c r="F2" i="36" s="1"/>
  <c r="H149" i="3"/>
  <c r="F149" i="3"/>
  <c r="F2" i="34" s="1"/>
  <c r="H148" i="3"/>
  <c r="F148" i="3"/>
  <c r="H147" i="3"/>
  <c r="F147" i="3"/>
  <c r="F2" i="33" s="1"/>
  <c r="H146" i="3"/>
  <c r="F146" i="3"/>
  <c r="H139" i="3"/>
  <c r="F139" i="3"/>
  <c r="H138" i="3"/>
  <c r="F138" i="3"/>
  <c r="H137" i="3"/>
  <c r="F137" i="3"/>
  <c r="H136" i="3"/>
  <c r="F136" i="3"/>
  <c r="H135" i="3"/>
  <c r="F135" i="3"/>
  <c r="H134" i="3"/>
  <c r="F134" i="3"/>
  <c r="H133" i="3"/>
  <c r="F133" i="3"/>
  <c r="H132" i="3"/>
  <c r="F132" i="3"/>
  <c r="H131" i="3"/>
  <c r="F131" i="3"/>
  <c r="H130" i="3"/>
  <c r="F130" i="3"/>
  <c r="H125" i="3"/>
  <c r="F125" i="3"/>
  <c r="H124" i="3"/>
  <c r="F124" i="3"/>
  <c r="H123" i="3"/>
  <c r="F123" i="3"/>
  <c r="H122" i="3"/>
  <c r="F122" i="3"/>
  <c r="H121" i="3"/>
  <c r="F121" i="3"/>
  <c r="H120" i="3"/>
  <c r="F120" i="3"/>
  <c r="H119" i="3"/>
  <c r="F119" i="3"/>
  <c r="H118" i="3"/>
  <c r="F118" i="3"/>
  <c r="H117" i="3"/>
  <c r="F117" i="3"/>
  <c r="H116" i="3"/>
  <c r="F116" i="3"/>
  <c r="H110" i="3"/>
  <c r="F110" i="3"/>
  <c r="H109" i="3"/>
  <c r="F109" i="3"/>
  <c r="H108" i="3"/>
  <c r="F108" i="3"/>
  <c r="H107" i="3"/>
  <c r="F107" i="3"/>
  <c r="H106" i="3"/>
  <c r="F106" i="3"/>
  <c r="H105" i="3"/>
  <c r="F105" i="3"/>
  <c r="H104" i="3"/>
  <c r="F104" i="3"/>
  <c r="H103" i="3"/>
  <c r="F103" i="3"/>
  <c r="H102" i="3"/>
  <c r="F102" i="3"/>
  <c r="H101" i="3"/>
  <c r="F101" i="3"/>
  <c r="H2" i="34" l="1"/>
  <c r="H2" i="36"/>
  <c r="H2" i="33"/>
  <c r="H2" i="21"/>
  <c r="F2" i="21"/>
  <c r="H94" i="3" l="1"/>
  <c r="F94" i="3"/>
  <c r="H93" i="3"/>
  <c r="F93" i="3"/>
  <c r="H92" i="3"/>
  <c r="F92" i="3"/>
  <c r="H91" i="3"/>
  <c r="F91" i="3"/>
  <c r="H90" i="3"/>
  <c r="F90" i="3"/>
  <c r="H89" i="3"/>
  <c r="F89" i="3"/>
  <c r="H88" i="3"/>
  <c r="F88" i="3"/>
  <c r="H87" i="3"/>
  <c r="F87" i="3"/>
  <c r="H86" i="3"/>
  <c r="F86" i="3"/>
  <c r="H85" i="3"/>
  <c r="F85" i="3"/>
  <c r="H78" i="3"/>
  <c r="F78" i="3"/>
  <c r="H77" i="3"/>
  <c r="F77" i="3"/>
  <c r="H76" i="3"/>
  <c r="F76" i="3"/>
  <c r="H75" i="3"/>
  <c r="F75" i="3"/>
  <c r="F2" i="217" s="1"/>
  <c r="H74" i="3"/>
  <c r="F74" i="3"/>
  <c r="F2" i="215" s="1"/>
  <c r="H73" i="3"/>
  <c r="F73" i="3"/>
  <c r="H72" i="3"/>
  <c r="F72" i="3"/>
  <c r="H71" i="3"/>
  <c r="F71" i="3"/>
  <c r="H70" i="3"/>
  <c r="F70" i="3"/>
  <c r="H69" i="3"/>
  <c r="F69" i="3"/>
  <c r="H62" i="3"/>
  <c r="F62" i="3"/>
  <c r="H61" i="3"/>
  <c r="F61" i="3"/>
  <c r="H60" i="3"/>
  <c r="F60" i="3"/>
  <c r="H59" i="3"/>
  <c r="F59" i="3"/>
  <c r="H58" i="3"/>
  <c r="F58" i="3"/>
  <c r="H57" i="3"/>
  <c r="F57" i="3"/>
  <c r="H56" i="3"/>
  <c r="F56" i="3"/>
  <c r="H55" i="3"/>
  <c r="F55" i="3"/>
  <c r="H54" i="3"/>
  <c r="F54" i="3"/>
  <c r="H53" i="3"/>
  <c r="H2" i="13" s="1"/>
  <c r="F53" i="3"/>
  <c r="F2" i="13" s="1"/>
  <c r="H46" i="3"/>
  <c r="F46" i="3"/>
  <c r="H45" i="3"/>
  <c r="F45" i="3"/>
  <c r="H44" i="3"/>
  <c r="F44" i="3"/>
  <c r="H43" i="3"/>
  <c r="F43" i="3"/>
  <c r="H42" i="3"/>
  <c r="F42" i="3"/>
  <c r="H41" i="3"/>
  <c r="F41" i="3"/>
  <c r="H40" i="3"/>
  <c r="F40" i="3"/>
  <c r="H39" i="3"/>
  <c r="F39" i="3"/>
  <c r="H38" i="3"/>
  <c r="F38" i="3"/>
  <c r="H37" i="3"/>
  <c r="F37" i="3"/>
  <c r="H29" i="3"/>
  <c r="F29" i="3"/>
  <c r="H28" i="3"/>
  <c r="F28" i="3"/>
  <c r="H27" i="3"/>
  <c r="F27" i="3"/>
  <c r="H26" i="3"/>
  <c r="F26" i="3"/>
  <c r="H25" i="3"/>
  <c r="F25" i="3"/>
  <c r="H24" i="3"/>
  <c r="F24" i="3"/>
  <c r="H23" i="3"/>
  <c r="F23" i="3"/>
  <c r="H22" i="3"/>
  <c r="F22" i="3"/>
  <c r="H21" i="3"/>
  <c r="F21" i="3"/>
  <c r="H20" i="3"/>
  <c r="F20" i="3"/>
  <c r="R2" i="13"/>
  <c r="Q2" i="13"/>
  <c r="F2" i="47" l="1"/>
  <c r="H2" i="215"/>
  <c r="H2" i="217"/>
  <c r="H2" i="47"/>
  <c r="L2" i="13"/>
  <c r="U2" i="13"/>
  <c r="D2" i="13"/>
  <c r="C2" i="13"/>
  <c r="H7" i="3"/>
  <c r="H8" i="3"/>
  <c r="H9" i="3"/>
  <c r="H10" i="3"/>
  <c r="H12" i="3"/>
  <c r="F7" i="3" l="1"/>
  <c r="F8" i="3"/>
  <c r="F9" i="3"/>
  <c r="F10" i="3"/>
  <c r="F11" i="3"/>
  <c r="F12" i="3"/>
  <c r="F6" i="3" l="1"/>
  <c r="T2" i="21" l="1"/>
  <c r="T2" i="13"/>
  <c r="H4" i="3" l="1"/>
  <c r="H5" i="3"/>
  <c r="F4" i="3"/>
  <c r="F5" i="3"/>
</calcChain>
</file>

<file path=xl/sharedStrings.xml><?xml version="1.0" encoding="utf-8"?>
<sst xmlns="http://schemas.openxmlformats.org/spreadsheetml/2006/main" count="1602" uniqueCount="416">
  <si>
    <t>TC No</t>
  </si>
  <si>
    <t>TC01</t>
  </si>
  <si>
    <t>Description</t>
  </si>
  <si>
    <t>RunMode</t>
  </si>
  <si>
    <t>Login Role</t>
  </si>
  <si>
    <t>Username</t>
  </si>
  <si>
    <t>Password</t>
  </si>
  <si>
    <t>Helpdesk1</t>
  </si>
  <si>
    <t>Heslpdesk2</t>
  </si>
  <si>
    <t>RM1</t>
  </si>
  <si>
    <t>RM2</t>
  </si>
  <si>
    <t>RA1</t>
  </si>
  <si>
    <t>RA2</t>
  </si>
  <si>
    <t>Basel1</t>
  </si>
  <si>
    <t>Basel2</t>
  </si>
  <si>
    <t>OV1</t>
  </si>
  <si>
    <t>OV3</t>
  </si>
  <si>
    <t>Login detatils of user</t>
  </si>
  <si>
    <t>A29011</t>
  </si>
  <si>
    <t>R6106</t>
  </si>
  <si>
    <t>N9270</t>
  </si>
  <si>
    <t>A28430</t>
  </si>
  <si>
    <t>S29753</t>
  </si>
  <si>
    <t>S15326</t>
  </si>
  <si>
    <t>A11705</t>
  </si>
  <si>
    <t xml:space="preserve">
A27051</t>
  </si>
  <si>
    <t>A0901</t>
  </si>
  <si>
    <t xml:space="preserve">Username </t>
  </si>
  <si>
    <t>acid_qa</t>
  </si>
  <si>
    <t>PAN Number</t>
  </si>
  <si>
    <t>Borrower Type</t>
  </si>
  <si>
    <t>PAN</t>
  </si>
  <si>
    <t>Borrower Name</t>
  </si>
  <si>
    <t>Date of Commencement</t>
  </si>
  <si>
    <t xml:space="preserve">Borrower Type </t>
  </si>
  <si>
    <t>RBI Code</t>
  </si>
  <si>
    <t>Services</t>
  </si>
  <si>
    <t>Capital Market Broker</t>
  </si>
  <si>
    <t>Manufacturing</t>
  </si>
  <si>
    <t>Bank</t>
  </si>
  <si>
    <t>Scheduled Commercial Banking</t>
  </si>
  <si>
    <t>Company type</t>
  </si>
  <si>
    <t>Entity Under Construction / NewProject(Greenfield)</t>
  </si>
  <si>
    <t>Operational entity</t>
  </si>
  <si>
    <t>Asset Class</t>
  </si>
  <si>
    <t>Corporates</t>
  </si>
  <si>
    <t>Non Specialized Lending</t>
  </si>
  <si>
    <t>Lending Type</t>
  </si>
  <si>
    <t>Business Type</t>
  </si>
  <si>
    <t>Constitution</t>
  </si>
  <si>
    <t>Market Segment</t>
  </si>
  <si>
    <t>Commercial Banks</t>
  </si>
  <si>
    <t>AARYA GROUP</t>
  </si>
  <si>
    <t>Group name</t>
  </si>
  <si>
    <t>Additional Comment</t>
  </si>
  <si>
    <t>Test</t>
  </si>
  <si>
    <t>RBI Code1</t>
  </si>
  <si>
    <t>RRP Industry</t>
  </si>
  <si>
    <t>Agriculture</t>
  </si>
  <si>
    <t>RRP Industry1</t>
  </si>
  <si>
    <t>Borrower ID</t>
  </si>
  <si>
    <t>TC02</t>
  </si>
  <si>
    <t>TC03</t>
  </si>
  <si>
    <t>TC04</t>
  </si>
  <si>
    <t>TC05</t>
  </si>
  <si>
    <t>ADFC12313</t>
  </si>
  <si>
    <t>TC06</t>
  </si>
  <si>
    <t>1102</t>
  </si>
  <si>
    <t>67102</t>
  </si>
  <si>
    <t>65101</t>
  </si>
  <si>
    <t>Status</t>
  </si>
  <si>
    <t>PASS</t>
  </si>
  <si>
    <t>Dedupe PAN</t>
  </si>
  <si>
    <t>Dedupe Name</t>
  </si>
  <si>
    <t>TC08</t>
  </si>
  <si>
    <t>NBFC</t>
  </si>
  <si>
    <t>65921</t>
  </si>
  <si>
    <t>Commercial Vehicle Finance</t>
  </si>
  <si>
    <t>Commodity Broker</t>
  </si>
  <si>
    <t>Service</t>
  </si>
  <si>
    <t>Broker</t>
  </si>
  <si>
    <t>SCB</t>
  </si>
  <si>
    <t>COB</t>
  </si>
  <si>
    <t>Scheduled Commercial Bank</t>
  </si>
  <si>
    <t>NBFC - Loan Companies</t>
  </si>
  <si>
    <t>Cooperative Bank / RRB</t>
  </si>
  <si>
    <t>Banking</t>
  </si>
  <si>
    <t>Life Insurance</t>
  </si>
  <si>
    <t>66001</t>
  </si>
  <si>
    <t>Mutual Fund</t>
  </si>
  <si>
    <t>65932</t>
  </si>
  <si>
    <t>Mutual fund</t>
  </si>
  <si>
    <t>Infra</t>
  </si>
  <si>
    <t>Infra Power</t>
  </si>
  <si>
    <t>Infra Port</t>
  </si>
  <si>
    <t>Infra Road</t>
  </si>
  <si>
    <t>Power Generation Central Utilities</t>
  </si>
  <si>
    <t>40101</t>
  </si>
  <si>
    <t>Infrastructure Port</t>
  </si>
  <si>
    <t>45013</t>
  </si>
  <si>
    <t>Infrastructure Road</t>
  </si>
  <si>
    <t>63011</t>
  </si>
  <si>
    <t>Trader</t>
  </si>
  <si>
    <t>TC07</t>
  </si>
  <si>
    <t>TC09</t>
  </si>
  <si>
    <t>TC10</t>
  </si>
  <si>
    <t>TC11</t>
  </si>
  <si>
    <t>TC12</t>
  </si>
  <si>
    <t>Yes</t>
  </si>
  <si>
    <t>FAIL</t>
  </si>
  <si>
    <t>TC13</t>
  </si>
  <si>
    <t>Parent Borrower</t>
  </si>
  <si>
    <t>70001</t>
  </si>
  <si>
    <t>Commercial Real Estate</t>
  </si>
  <si>
    <t>TC14</t>
  </si>
  <si>
    <t>Result</t>
  </si>
  <si>
    <t>TC15</t>
  </si>
  <si>
    <t>TC16</t>
  </si>
  <si>
    <t>TC17</t>
  </si>
  <si>
    <t>Comment of info provided</t>
  </si>
  <si>
    <t>TC18</t>
  </si>
  <si>
    <t>TC19</t>
  </si>
  <si>
    <t>Reject Borrower</t>
  </si>
  <si>
    <t>TC20</t>
  </si>
  <si>
    <t>TC21</t>
  </si>
  <si>
    <t>RM</t>
  </si>
  <si>
    <t>Create NBFC Borrower</t>
  </si>
  <si>
    <t>Financial Upload on Borrower</t>
  </si>
  <si>
    <t>Document Upload on Borrower</t>
  </si>
  <si>
    <t>Borrower Sent for approval</t>
  </si>
  <si>
    <t>Borrower Need more info</t>
  </si>
  <si>
    <t>Borrower Information Provided</t>
  </si>
  <si>
    <t>Authorization of Borrower</t>
  </si>
  <si>
    <t>RM reassignment of Borrower</t>
  </si>
  <si>
    <t>TC22</t>
  </si>
  <si>
    <t>Reject Comment</t>
  </si>
  <si>
    <t>Rejected</t>
  </si>
  <si>
    <t xml:space="preserve">TC No </t>
  </si>
  <si>
    <t>Login role</t>
  </si>
  <si>
    <t>Financial Risk tab</t>
  </si>
  <si>
    <t>Legal Structure</t>
  </si>
  <si>
    <t>Ability to raise funds</t>
  </si>
  <si>
    <t>Rating</t>
  </si>
  <si>
    <t>TC23</t>
  </si>
  <si>
    <t>Rating Id</t>
  </si>
  <si>
    <t>Status Code</t>
  </si>
  <si>
    <t>TC24</t>
  </si>
  <si>
    <t>TC25</t>
  </si>
  <si>
    <t>RA Login ID</t>
  </si>
  <si>
    <t>Submit For Approval</t>
  </si>
  <si>
    <t>Authorized Successfully</t>
  </si>
  <si>
    <t>Helpdesk UserID</t>
  </si>
  <si>
    <t>TC26</t>
  </si>
  <si>
    <t>TC27</t>
  </si>
  <si>
    <t>TC28</t>
  </si>
  <si>
    <t>TC29</t>
  </si>
  <si>
    <t>TC30</t>
  </si>
  <si>
    <t>TC31</t>
  </si>
  <si>
    <t>TC32</t>
  </si>
  <si>
    <t>TC33</t>
  </si>
  <si>
    <t>TC34</t>
  </si>
  <si>
    <t>TC35</t>
  </si>
  <si>
    <t>Rating initiation on NBFC Model</t>
  </si>
  <si>
    <t>TC36</t>
  </si>
  <si>
    <t>TC37</t>
  </si>
  <si>
    <t>TC38</t>
  </si>
  <si>
    <t>Rating initiation onTrader Model</t>
  </si>
  <si>
    <t>Check Warning Signals</t>
  </si>
  <si>
    <t>Rating - Submit for Approval</t>
  </si>
  <si>
    <t>Rating - RA APPROVED</t>
  </si>
  <si>
    <t>Rating - PENDING FOR DISAGGREMENT</t>
  </si>
  <si>
    <t>Rating - RA REVERSE</t>
  </si>
  <si>
    <t>Rating - RA REJECT</t>
  </si>
  <si>
    <t>Rating - REVIEW PROVIDED</t>
  </si>
  <si>
    <t>Rating - REVIEW SEND BACK</t>
  </si>
  <si>
    <t>Rating - OVERRIDE APPROVED</t>
  </si>
  <si>
    <t>Rating - OVERRIDE SEND BACK</t>
  </si>
  <si>
    <t>Rating - OVERRIDE SPECIAL FIELD - APPROVED</t>
  </si>
  <si>
    <t>Rating - WITHDRAW</t>
  </si>
  <si>
    <t>Generate ICR</t>
  </si>
  <si>
    <t>Generate FCR</t>
  </si>
  <si>
    <t>RA approved</t>
  </si>
  <si>
    <t>RA Rational</t>
  </si>
  <si>
    <t>Approval Comment</t>
  </si>
  <si>
    <t>Positive</t>
  </si>
  <si>
    <t>Rating Outlook</t>
  </si>
  <si>
    <t>RA Approved</t>
  </si>
  <si>
    <t>RM User ID</t>
  </si>
  <si>
    <t>CAM Awaited</t>
  </si>
  <si>
    <t>Rejection Reason</t>
  </si>
  <si>
    <t>Credit User UserID</t>
  </si>
  <si>
    <t>Assessment understates the perceived risk</t>
  </si>
  <si>
    <t>Business risk interpretation</t>
  </si>
  <si>
    <t>Feedback</t>
  </si>
  <si>
    <t>2</t>
  </si>
  <si>
    <t>Override Approver</t>
  </si>
  <si>
    <t>OA username</t>
  </si>
  <si>
    <t>J0001</t>
  </si>
  <si>
    <t>Override Comment</t>
  </si>
  <si>
    <t>Override Approved</t>
  </si>
  <si>
    <t>Compute Rating</t>
  </si>
  <si>
    <t>100</t>
  </si>
  <si>
    <t>Management Competence</t>
  </si>
  <si>
    <t>200</t>
  </si>
  <si>
    <t>Discussion Details</t>
  </si>
  <si>
    <t>Reverse Reason</t>
  </si>
  <si>
    <t>Rating reverse for Correction</t>
  </si>
  <si>
    <t>Override Revese Comment</t>
  </si>
  <si>
    <t>Override Sent back</t>
  </si>
  <si>
    <t>LCM Services</t>
  </si>
  <si>
    <t>Sr No</t>
  </si>
  <si>
    <t>Borrower</t>
  </si>
  <si>
    <t>SME</t>
  </si>
  <si>
    <t>SME OLD</t>
  </si>
  <si>
    <t>SME SERVICE</t>
  </si>
  <si>
    <t>LCM</t>
  </si>
  <si>
    <t>BANK</t>
  </si>
  <si>
    <t>BROKER</t>
  </si>
  <si>
    <t>Cooperative Bank</t>
  </si>
  <si>
    <t>LIFE INSURANCE</t>
  </si>
  <si>
    <t>MUTUAL FUND</t>
  </si>
  <si>
    <t>TRADER</t>
  </si>
  <si>
    <t>INFRA POWER</t>
  </si>
  <si>
    <t>INFRA PORT</t>
  </si>
  <si>
    <t>INFRA ROAD</t>
  </si>
  <si>
    <t>SIMPLIFIED</t>
  </si>
  <si>
    <t>JUDGEMENTAL</t>
  </si>
  <si>
    <t>RD</t>
  </si>
  <si>
    <t>1</t>
  </si>
  <si>
    <t xml:space="preserve">
A0901</t>
  </si>
  <si>
    <t>3</t>
  </si>
  <si>
    <t>=SG2</t>
  </si>
  <si>
    <t>A27051</t>
  </si>
  <si>
    <t>Corporate</t>
  </si>
  <si>
    <t>75</t>
  </si>
  <si>
    <t>Rating ID</t>
  </si>
  <si>
    <t>Template</t>
  </si>
  <si>
    <t>Bank Industry</t>
  </si>
  <si>
    <t>Broker Industry</t>
  </si>
  <si>
    <t>Corporate Industry</t>
  </si>
  <si>
    <t>Infra Industry</t>
  </si>
  <si>
    <t>LI Industry</t>
  </si>
  <si>
    <t>MF Industry</t>
  </si>
  <si>
    <t>NBFC Industry</t>
  </si>
  <si>
    <t>Admin</t>
  </si>
  <si>
    <t>rrpadmin</t>
  </si>
  <si>
    <t>Helpdesk</t>
  </si>
  <si>
    <t>Association</t>
  </si>
  <si>
    <t>no</t>
  </si>
  <si>
    <t>Unsecured_loans</t>
  </si>
  <si>
    <t>Unsecured_loans_subordinated1</t>
  </si>
  <si>
    <t>Significantly Low- Default in last 2 years or any related companies in Default or restructured Account</t>
  </si>
  <si>
    <t>Is_Foreign_Exchange_risk</t>
  </si>
  <si>
    <t>LL_EBID%</t>
  </si>
  <si>
    <t>Customer_Diversification</t>
  </si>
  <si>
    <t>The companys business caters to consumers or retailers , hence no or low customer concentration</t>
  </si>
  <si>
    <t>Product_Diversification</t>
  </si>
  <si>
    <t>Presence in majority  of the product segments in the industry</t>
  </si>
  <si>
    <t>Distribution_network</t>
  </si>
  <si>
    <t>Single State</t>
  </si>
  <si>
    <t>Brand_Equity</t>
  </si>
  <si>
    <t>Position in the industry</t>
  </si>
  <si>
    <t>The company's products/services have a national level brand recall</t>
  </si>
  <si>
    <t>Insignificant &amp; small and likely unstable position – small player in a market dominated by larger players (consolidation)</t>
  </si>
  <si>
    <t>Track_Record</t>
  </si>
  <si>
    <t>Sole Proprietorship or Trust</t>
  </si>
  <si>
    <t>Management not very familiar with the operating environment to make high quality decisions.</t>
  </si>
  <si>
    <t>No of years the company has been in existence</t>
  </si>
  <si>
    <t>Management Style</t>
  </si>
  <si>
    <t>Corporate governance</t>
  </si>
  <si>
    <t>existence for Management experience</t>
  </si>
  <si>
    <t>Applicable</t>
  </si>
  <si>
    <t>Projection_Applicable</t>
  </si>
  <si>
    <t>Projected Revenue</t>
  </si>
  <si>
    <t>Projected EBIDTA</t>
  </si>
  <si>
    <t>Projected TOL TNW</t>
  </si>
  <si>
    <t>Rating initiation on Small Service Model Model</t>
  </si>
  <si>
    <t>Create Small Service Borrower</t>
  </si>
  <si>
    <t>10</t>
  </si>
  <si>
    <t>520</t>
  </si>
  <si>
    <t>550</t>
  </si>
  <si>
    <t>500</t>
  </si>
  <si>
    <t>Quality Checklist Tab</t>
  </si>
  <si>
    <t>master scale</t>
  </si>
  <si>
    <t>Cam_Date</t>
  </si>
  <si>
    <t>Cam limit</t>
  </si>
  <si>
    <t>Remark1</t>
  </si>
  <si>
    <t>Remark2</t>
  </si>
  <si>
    <t>Remark3</t>
  </si>
  <si>
    <t>scale</t>
  </si>
  <si>
    <t>FI</t>
  </si>
  <si>
    <t>SS</t>
  </si>
  <si>
    <t>AWU</t>
  </si>
  <si>
    <t>BSE_Code</t>
  </si>
  <si>
    <t>red trigger</t>
  </si>
  <si>
    <t>Remark</t>
  </si>
  <si>
    <t>Rating_Rationale</t>
  </si>
  <si>
    <t>Key_Strengths</t>
  </si>
  <si>
    <t>Key_Weakness</t>
  </si>
  <si>
    <t>Liquidity_Assessment</t>
  </si>
  <si>
    <t>Credit_Feedback</t>
  </si>
  <si>
    <t>Discussion_with_RM</t>
  </si>
  <si>
    <t>Key_Rating_Sensitivities_Triggers_Monitorables</t>
  </si>
  <si>
    <t>Comfortable liquidity</t>
  </si>
  <si>
    <t>14/11/2010</t>
  </si>
  <si>
    <t>Testing</t>
  </si>
  <si>
    <t>SHJK42514JDFHDK</t>
  </si>
  <si>
    <t>Trigger Testing</t>
  </si>
  <si>
    <t>Rating_Rationale testing</t>
  </si>
  <si>
    <t>Key_Strengths testing</t>
  </si>
  <si>
    <t>Key_Weakness testing</t>
  </si>
  <si>
    <t>Liquidity_Assessment testing</t>
  </si>
  <si>
    <t>Credit_Feedback testing</t>
  </si>
  <si>
    <t>Discussion_with_RM testing</t>
  </si>
  <si>
    <t>Key_Rating_Sensitivities_Triggers_Monitorables testing</t>
  </si>
  <si>
    <t>4</t>
  </si>
  <si>
    <t>capital structure</t>
  </si>
  <si>
    <t>Classification_detail</t>
  </si>
  <si>
    <t>Cam_Date_detail</t>
  </si>
  <si>
    <t>BSE_Code_detail</t>
  </si>
  <si>
    <t>Second_Best_Rating_detail</t>
  </si>
  <si>
    <t>Rating_Agency_detail</t>
  </si>
  <si>
    <t>Rating_Date_detail</t>
  </si>
  <si>
    <t>Issuer_non_co_op_detail</t>
  </si>
  <si>
    <t>Proposed_Rating_detail</t>
  </si>
  <si>
    <t>Min_Rating_detail</t>
  </si>
  <si>
    <t>Max_Rating_detail</t>
  </si>
  <si>
    <t>IR_ERA_Final_Divergence</t>
  </si>
  <si>
    <t>Min_Rating_internal_detail</t>
  </si>
  <si>
    <t>Max_Rating_internal_detail</t>
  </si>
  <si>
    <t>IR_ERA_internal_Divergence</t>
  </si>
  <si>
    <t>TC</t>
  </si>
  <si>
    <t>NeedMoreInfo_Comment</t>
  </si>
  <si>
    <t>Need Extra Information</t>
  </si>
  <si>
    <t>Others</t>
  </si>
  <si>
    <t>Feedback Reason</t>
  </si>
  <si>
    <t>00332151</t>
  </si>
  <si>
    <t>NBFC Quality Checklist Tab</t>
  </si>
  <si>
    <t>Source</t>
  </si>
  <si>
    <t>YTD_Equity_Infusion</t>
  </si>
  <si>
    <t>Current_Year_Disbursements</t>
  </si>
  <si>
    <t>YTD_Disbursements</t>
  </si>
  <si>
    <t>YTD_Collections</t>
  </si>
  <si>
    <t>Current_Year_Collections</t>
  </si>
  <si>
    <t>Auto_Other_auto</t>
  </si>
  <si>
    <t>Experience_in_Lending_Business</t>
  </si>
  <si>
    <t>Credit Underwriting</t>
  </si>
  <si>
    <t>Ownership</t>
  </si>
  <si>
    <t>Diversity of funding profile</t>
  </si>
  <si>
    <t>Market Position:</t>
  </si>
  <si>
    <t>AUM MIX</t>
  </si>
  <si>
    <t>Average LTV </t>
  </si>
  <si>
    <t>D. Management may have noticeable weaknesses, including lack of depth, stability, or experience. Key man risk is high. Management turnover may be considered high.</t>
  </si>
  <si>
    <t>Underwriting standards lead to high risk exposure and are likely to reflect stress within the entity. Credit standards do not have any discernible track record. Standards may fluctuate frequently. Exposure to residual value risk is very high and/or risk is not appropriately managed</t>
  </si>
  <si>
    <t>D. Private Equity funded: Short - Medium term</t>
  </si>
  <si>
    <t>Diversified funding profile, albeit concentrated among a few participants - few banks (less than 10) including public and private both, as well as market instruments</t>
  </si>
  <si>
    <t>C. Regional player with significant market presence in the region (~&gt; 10 % in region) of operations for the core lending segments</t>
  </si>
  <si>
    <t>Increasing towards non core lending segments</t>
  </si>
  <si>
    <t>70% - 90%</t>
  </si>
  <si>
    <t>150</t>
  </si>
  <si>
    <t>160</t>
  </si>
  <si>
    <t>175</t>
  </si>
  <si>
    <t>250</t>
  </si>
  <si>
    <t>15</t>
  </si>
  <si>
    <t>Email</t>
  </si>
  <si>
    <t>NBFC Rating-Submit for Approval</t>
  </si>
  <si>
    <t>Wholesale</t>
  </si>
  <si>
    <t>AAA</t>
  </si>
  <si>
    <t>Crisil</t>
  </si>
  <si>
    <t>NA</t>
  </si>
  <si>
    <t>00332164</t>
  </si>
  <si>
    <t>00332166</t>
  </si>
  <si>
    <t>00332172</t>
  </si>
  <si>
    <t>SL-Object Finance</t>
  </si>
  <si>
    <t>The brand recall for the company's products/services is limited to a single state</t>
  </si>
  <si>
    <t>Projected_Net_Profit_Trader</t>
  </si>
  <si>
    <t>Composition of Management</t>
  </si>
  <si>
    <t>Professionally qualified management team engaged with limited promoter involvement</t>
  </si>
  <si>
    <t>Projected_Revenue</t>
  </si>
  <si>
    <t>Create Small Manufacturing Borrower</t>
  </si>
  <si>
    <t>Rating Initiation on Small Manufacturing Model</t>
  </si>
  <si>
    <t>Create Large Manufacturing Borrower</t>
  </si>
  <si>
    <t>Rating Initiation on Large Manufacturing Model</t>
  </si>
  <si>
    <t>Supply_chain_management</t>
  </si>
  <si>
    <t>Weak- The business has limited/no integrations and is highly dependent on other businesses for the same</t>
  </si>
  <si>
    <t>Composition_of_Management</t>
  </si>
  <si>
    <t>Create Large Service Borrower</t>
  </si>
  <si>
    <t>Rating initiation on Large Service Model Model</t>
  </si>
  <si>
    <t>Conservative</t>
  </si>
  <si>
    <t>33220020181</t>
  </si>
  <si>
    <t xml:space="preserve">Rating - PENDING FOR DISAGGREMENT - SEND BACK </t>
  </si>
  <si>
    <t>14/04/2022</t>
  </si>
  <si>
    <t>yes</t>
  </si>
  <si>
    <t>Trader 8</t>
  </si>
  <si>
    <t>Create Trader New Borrower</t>
  </si>
  <si>
    <t>18/04/2022</t>
  </si>
  <si>
    <t>33221920181</t>
  </si>
  <si>
    <t>LAFC 1</t>
  </si>
  <si>
    <t>00332223</t>
  </si>
  <si>
    <t>SM</t>
  </si>
  <si>
    <t>LM</t>
  </si>
  <si>
    <t>LS</t>
  </si>
  <si>
    <t>ok</t>
  </si>
  <si>
    <t>00332231</t>
  </si>
  <si>
    <t/>
  </si>
  <si>
    <t>332131</t>
  </si>
  <si>
    <t>R1874</t>
  </si>
  <si>
    <t>00332254</t>
  </si>
  <si>
    <t>33225420181</t>
  </si>
  <si>
    <t>00332261</t>
  </si>
  <si>
    <t>33226120181</t>
  </si>
  <si>
    <t>00332275</t>
  </si>
  <si>
    <t>33227520181</t>
  </si>
  <si>
    <t>Large Manufacturing</t>
  </si>
  <si>
    <t>00332280</t>
  </si>
  <si>
    <t>33228020181</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</si>
</sst>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9"/>
      <color rgb="FF222222"/>
      <name val="Consolas"/>
      <family val="3"/>
    </font>
    <font>
      <sz val="10"/>
      <color rgb="FF555555"/>
      <name val="Arial"/>
      <family val="2"/>
    </font>
    <font>
      <sz val="10"/>
      <color rgb="FF00A99D"/>
      <name val="Arial"/>
      <family val="2"/>
    </font>
  </fonts>
  <fills count="13">
    <fill>
      <patternFill patternType="none"/>
    </fill>
    <fill>
      <patternFill patternType="gray125"/>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rgb="FF92D050"/>
        <bgColor indexed="64"/>
      </patternFill>
    </fill>
    <fill>
      <patternFill patternType="solid">
        <fgColor rgb="FF00CCFF"/>
        <bgColor indexed="64"/>
      </patternFill>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2" tint="-0.8999908444471571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48">
    <xf numFmtId="0" fontId="0" fillId="0" borderId="0" xfId="0"/>
    <xf numFmtId="0" fontId="0" fillId="0" borderId="1" xfId="0" applyBorder="1"/>
    <xf numFmtId="0" fontId="0" fillId="0" borderId="1" xfId="0" applyFill="1" applyBorder="1"/>
    <xf numFmtId="0" fontId="0" fillId="0" borderId="1" xfId="0" applyFill="1" applyBorder="1" applyAlignment="1">
      <alignment wrapText="1"/>
    </xf>
    <xf numFmtId="0" fontId="0" fillId="2" borderId="1" xfId="0" applyFill="1" applyBorder="1"/>
    <xf numFmtId="0" fontId="0" fillId="2" borderId="0" xfId="0" applyFill="1"/>
    <xf numFmtId="0" fontId="0" fillId="2" borderId="0" xfId="0" applyFill="1" applyBorder="1"/>
    <xf numFmtId="0" fontId="1" fillId="0" borderId="0" xfId="0" applyFont="1"/>
    <xf numFmtId="49" fontId="0" fillId="0" borderId="0" xfId="0" applyNumberFormat="1"/>
    <xf numFmtId="49" fontId="0" fillId="0" borderId="0" xfId="0" quotePrefix="1" applyNumberFormat="1"/>
    <xf numFmtId="0" fontId="0" fillId="0" borderId="0" xfId="0" quotePrefix="1"/>
    <xf numFmtId="0" fontId="0" fillId="3" borderId="1" xfId="0" applyFill="1" applyBorder="1"/>
    <xf numFmtId="0" fontId="0" fillId="4" borderId="1" xfId="0" applyFill="1" applyBorder="1"/>
    <xf numFmtId="0" fontId="0" fillId="5" borderId="0" xfId="0" applyFill="1"/>
    <xf numFmtId="0" fontId="0" fillId="0" borderId="0" xfId="0" applyAlignment="1"/>
    <xf numFmtId="49" fontId="0" fillId="0" borderId="1" xfId="0" applyNumberFormat="1" applyBorder="1"/>
    <xf numFmtId="0" fontId="0" fillId="2" borderId="2" xfId="0" applyFill="1" applyBorder="1"/>
    <xf numFmtId="0" fontId="0" fillId="2" borderId="3" xfId="0" applyFill="1" applyBorder="1"/>
    <xf numFmtId="0" fontId="0" fillId="6" borderId="1" xfId="0" applyFill="1" applyBorder="1"/>
    <xf numFmtId="49" fontId="0" fillId="2" borderId="1" xfId="0" applyNumberFormat="1" applyFill="1" applyBorder="1"/>
    <xf numFmtId="49" fontId="0" fillId="2" borderId="2" xfId="0" applyNumberFormat="1" applyFill="1" applyBorder="1"/>
    <xf numFmtId="49" fontId="0" fillId="4" borderId="1" xfId="0" applyNumberFormat="1" applyFill="1" applyBorder="1"/>
    <xf numFmtId="49" fontId="0" fillId="5" borderId="0" xfId="0" applyNumberFormat="1" applyFill="1"/>
    <xf numFmtId="0" fontId="0" fillId="0" borderId="0" xfId="0" applyFill="1"/>
    <xf numFmtId="0" fontId="0" fillId="7" borderId="2" xfId="0" applyFill="1" applyBorder="1"/>
    <xf numFmtId="0" fontId="0" fillId="0" borderId="1" xfId="0" applyBorder="1" applyAlignment="1">
      <alignment horizontal="center"/>
    </xf>
    <xf numFmtId="49" fontId="0" fillId="0" borderId="0" xfId="0" applyNumberFormat="1" applyBorder="1"/>
    <xf numFmtId="0" fontId="0" fillId="5" borderId="0" xfId="0" applyNumberFormat="1" applyFill="1"/>
    <xf numFmtId="0" fontId="0" fillId="0" borderId="0" xfId="0" applyAlignment="1">
      <alignment wrapText="1"/>
    </xf>
    <xf numFmtId="0" fontId="0" fillId="0" borderId="0" xfId="0" applyFill="1" applyBorder="1"/>
    <xf numFmtId="0" fontId="0" fillId="0" borderId="1" xfId="0" applyFill="1" applyBorder="1" applyAlignment="1">
      <alignment horizontal="center"/>
    </xf>
    <xf numFmtId="0" fontId="2" fillId="0" borderId="0" xfId="0" applyFont="1" applyAlignment="1"/>
    <xf numFmtId="14" fontId="0" fillId="0" borderId="0" xfId="0" applyNumberFormat="1"/>
    <xf numFmtId="0" fontId="0" fillId="0" borderId="1" xfId="0" applyBorder="1" applyAlignment="1"/>
    <xf numFmtId="0" fontId="0" fillId="4" borderId="1" xfId="0" applyFill="1" applyBorder="1" applyAlignment="1"/>
    <xf numFmtId="0" fontId="0" fillId="8" borderId="1" xfId="0" applyFill="1" applyBorder="1" applyAlignment="1"/>
    <xf numFmtId="0" fontId="0" fillId="2" borderId="1" xfId="0" applyFill="1" applyBorder="1" applyAlignment="1"/>
    <xf numFmtId="0" fontId="0" fillId="0" borderId="0" xfId="0" applyAlignment="1">
      <alignment horizontal="center"/>
    </xf>
    <xf numFmtId="0" fontId="3" fillId="0" borderId="0" xfId="0" applyFont="1" applyAlignment="1"/>
    <xf numFmtId="0" fontId="0" fillId="5" borderId="0" xfId="0" applyFill="1" applyAlignment="1"/>
    <xf numFmtId="49" fontId="2" fillId="0" borderId="0" xfId="0" applyNumberFormat="1" applyFont="1" applyAlignment="1"/>
    <xf numFmtId="0" fontId="0" fillId="9" borderId="1" xfId="0" applyFill="1" applyBorder="1"/>
    <xf numFmtId="0" fontId="0" fillId="0" borderId="1" xfId="0" applyFont="1" applyFill="1" applyBorder="1"/>
    <xf numFmtId="0" fontId="0" fillId="3" borderId="1" xfId="0" applyFill="1" applyBorder="1" applyAlignment="1">
      <alignment horizontal="center"/>
    </xf>
    <xf numFmtId="0" fontId="0" fillId="3" borderId="3" xfId="0" applyFill="1" applyBorder="1"/>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12" borderId="1" xfId="0" applyFill="1" applyBorder="1" applyAlignment="1">
      <alignment horizontal="center" vertical="center"/>
    </xf>
  </cellXfs>
  <cellStyles count="1">
    <cellStyle name="Normal" xfId="0" builtinId="0"/>
  </cellStyles>
  <dxfs count="5">
    <dxf>
      <fill>
        <patternFill>
          <bgColor rgb="FFFFFF00"/>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oneCellAnchor>
    <xdr:from>
      <xdr:col>5</xdr:col>
      <xdr:colOff>475861</xdr:colOff>
      <xdr:row>11</xdr:row>
      <xdr:rowOff>150262</xdr:rowOff>
    </xdr:from>
    <xdr:ext cx="65" cy="172227"/>
    <xdr:sp macro="" textlink="">
      <xdr:nvSpPr>
        <xdr:cNvPr id="2" name="TextBox 1"/>
        <xdr:cNvSpPr txBox="1"/>
      </xdr:nvSpPr>
      <xdr:spPr>
        <a:xfrm>
          <a:off x="6045070" y="2288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N" sz="1100"/>
        </a:p>
      </xdr:txBody>
    </xdr:sp>
    <xdr:clientData/>
  </xdr:oneCellAnchor>
  <xdr:oneCellAnchor>
    <xdr:from>
      <xdr:col>6</xdr:col>
      <xdr:colOff>475861</xdr:colOff>
      <xdr:row>11</xdr:row>
      <xdr:rowOff>150262</xdr:rowOff>
    </xdr:from>
    <xdr:ext cx="65" cy="172227"/>
    <xdr:sp macro="" textlink="">
      <xdr:nvSpPr>
        <xdr:cNvPr id="3" name="TextBox 2"/>
        <xdr:cNvSpPr txBox="1"/>
      </xdr:nvSpPr>
      <xdr:spPr>
        <a:xfrm>
          <a:off x="6045070" y="2288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N" sz="1100"/>
        </a:p>
      </xdr:txBody>
    </xdr:sp>
    <xdr:clientData/>
  </xdr:oneCellAnchor>
  <xdr:oneCellAnchor>
    <xdr:from>
      <xdr:col>7</xdr:col>
      <xdr:colOff>475861</xdr:colOff>
      <xdr:row>11</xdr:row>
      <xdr:rowOff>150262</xdr:rowOff>
    </xdr:from>
    <xdr:ext cx="65" cy="172227"/>
    <xdr:sp macro="" textlink="">
      <xdr:nvSpPr>
        <xdr:cNvPr id="4" name="TextBox 3"/>
        <xdr:cNvSpPr txBox="1"/>
      </xdr:nvSpPr>
      <xdr:spPr>
        <a:xfrm>
          <a:off x="6045070" y="2288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N" sz="1100"/>
        </a:p>
      </xdr:txBody>
    </xdr:sp>
    <xdr:clientData/>
  </xdr:oneCellAnchor>
  <xdr:oneCellAnchor>
    <xdr:from>
      <xdr:col>8</xdr:col>
      <xdr:colOff>475861</xdr:colOff>
      <xdr:row>11</xdr:row>
      <xdr:rowOff>150262</xdr:rowOff>
    </xdr:from>
    <xdr:ext cx="65" cy="172227"/>
    <xdr:sp macro="" textlink="">
      <xdr:nvSpPr>
        <xdr:cNvPr id="5" name="TextBox 4"/>
        <xdr:cNvSpPr txBox="1"/>
      </xdr:nvSpPr>
      <xdr:spPr>
        <a:xfrm>
          <a:off x="6045070" y="2288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N" sz="1100"/>
        </a:p>
      </xdr:txBody>
    </xdr:sp>
    <xdr:clientData/>
  </xdr:oneCellAnchor>
  <xdr:oneCellAnchor>
    <xdr:from>
      <xdr:col>9</xdr:col>
      <xdr:colOff>475861</xdr:colOff>
      <xdr:row>11</xdr:row>
      <xdr:rowOff>150262</xdr:rowOff>
    </xdr:from>
    <xdr:ext cx="65" cy="172227"/>
    <xdr:sp macro="" textlink="">
      <xdr:nvSpPr>
        <xdr:cNvPr id="6" name="TextBox 5"/>
        <xdr:cNvSpPr txBox="1"/>
      </xdr:nvSpPr>
      <xdr:spPr>
        <a:xfrm>
          <a:off x="6045070" y="2288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N" sz="1100"/>
        </a:p>
      </xdr:txBody>
    </xdr:sp>
    <xdr:clientData/>
  </xdr:oneCellAnchor>
  <xdr:oneCellAnchor>
    <xdr:from>
      <xdr:col>10</xdr:col>
      <xdr:colOff>475861</xdr:colOff>
      <xdr:row>11</xdr:row>
      <xdr:rowOff>150262</xdr:rowOff>
    </xdr:from>
    <xdr:ext cx="65" cy="172227"/>
    <xdr:sp macro="" textlink="">
      <xdr:nvSpPr>
        <xdr:cNvPr id="7" name="TextBox 6"/>
        <xdr:cNvSpPr txBox="1"/>
      </xdr:nvSpPr>
      <xdr:spPr>
        <a:xfrm>
          <a:off x="6045070" y="2288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N"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avin%20docs/RRP_Auto_BorrowerCreation_00/Data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prabhat%20profile%20backup\Downloads\Merge\Data2_Prabh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Case"/>
      <sheetName val="SME"/>
      <sheetName val="SME OLD"/>
      <sheetName val="SME SERVICE"/>
      <sheetName val="LCM"/>
      <sheetName val="Small Service"/>
      <sheetName val="JUDGEMENTAL"/>
      <sheetName val="Broker"/>
      <sheetName val="SCB"/>
      <sheetName val="NBFC"/>
      <sheetName val="COB"/>
      <sheetName val="Bank"/>
      <sheetName val="LI"/>
      <sheetName val="MF"/>
      <sheetName val="Infra Power"/>
      <sheetName val="Infra Port"/>
      <sheetName val="Infra Road"/>
      <sheetName val="Trader"/>
      <sheetName val="RD"/>
      <sheetName val="Small Manufacturing"/>
      <sheetName val="Large Manufacturing"/>
      <sheetName val="Large Service"/>
      <sheetName val="FinanceUpload"/>
      <sheetName val="DocUpload"/>
      <sheetName val="SentForAppoval"/>
      <sheetName val="Need more info"/>
      <sheetName val="InfoProvided"/>
      <sheetName val="Authorize"/>
      <sheetName val="Reject Borrower"/>
      <sheetName val="RM reassignment"/>
      <sheetName val="SME Model"/>
      <sheetName val="SME OLD Model"/>
      <sheetName val="SME SERVICE Model"/>
      <sheetName val="LCM Model"/>
      <sheetName val="Small Service Model"/>
      <sheetName val="Judgemental model"/>
      <sheetName val="Broker Model"/>
      <sheetName val="SCB Model"/>
      <sheetName val="NBFC Model"/>
      <sheetName val="COB Model"/>
      <sheetName val="Bank Model"/>
      <sheetName val="LI Model"/>
      <sheetName val="MF Model"/>
      <sheetName val="Infra Port Model"/>
      <sheetName val="Infra Power Model"/>
      <sheetName val="Infra Road Model"/>
      <sheetName val="Trader Model"/>
      <sheetName val="RD Model"/>
      <sheetName val="Small Manufacturing Model"/>
      <sheetName val="Large Manufacturing Model"/>
      <sheetName val="Large Service Model"/>
      <sheetName val="WarningSignal"/>
      <sheetName val="RA Submit"/>
      <sheetName val="NBFC RA Submit"/>
      <sheetName val="Quality Checklist"/>
      <sheetName val="NBFC Quality Checklist"/>
      <sheetName val="RA Approved"/>
      <sheetName val="PendingDisagreement"/>
      <sheetName val="PendingDisagreement(2)"/>
      <sheetName val="RA Reverse"/>
      <sheetName val="RA Reject"/>
      <sheetName val="Review Provided"/>
      <sheetName val="Review Sentback"/>
      <sheetName val="Override Approve"/>
      <sheetName val="Override Sentback"/>
      <sheetName val="Override Special"/>
      <sheetName val="Withdraw"/>
      <sheetName val="ICR"/>
      <sheetName val="FCR"/>
      <sheetName val="Bank Industry"/>
      <sheetName val="Broker Industry"/>
      <sheetName val="Corporate Industry"/>
      <sheetName val="Infra Industry"/>
      <sheetName val="LI Industry"/>
      <sheetName val="MF Industry"/>
      <sheetName val="NBFC Industry"/>
      <sheetName val="Ind Send for App"/>
      <sheetName val="Ind Need more info"/>
      <sheetName val="Ind Info Provided"/>
      <sheetName val="Ind Authorize"/>
      <sheetName val="Ind Reject"/>
      <sheetName val="Ind Active_Inactive"/>
      <sheetName val="Delete_RBI code"/>
      <sheetName val="Add_RBI code"/>
      <sheetName val="Update_RBI code"/>
      <sheetName val="Bank Industry Rating"/>
      <sheetName val="Broker Industry Rating"/>
      <sheetName val="Corporate Industry Rating"/>
      <sheetName val="Infra Industry Rating"/>
      <sheetName val="LI Industry Rating"/>
      <sheetName val="MF Industry Rating"/>
      <sheetName val="NBFC Industry Rating"/>
      <sheetName val="Industry - Submit for approval"/>
      <sheetName val="Industry - RA Approved"/>
      <sheetName val="Ind RA Reverse"/>
      <sheetName val="Ind RA Reject"/>
      <sheetName val="Industry - OA Approved"/>
      <sheetName val="Industry - OA Sent back"/>
      <sheetName val="Industry-Generate IIR"/>
      <sheetName val="Industry-Generate FIR"/>
      <sheetName val="AdminLogin"/>
      <sheetName val="Sheet2"/>
      <sheetName val="DataCopy"/>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ow r="2">
          <cell r="B2" t="str">
            <v>Login detatils of user</v>
          </cell>
          <cell r="C2" t="str">
            <v xml:space="preserve">Username </v>
          </cell>
          <cell r="D2" t="str">
            <v>Password</v>
          </cell>
        </row>
        <row r="3">
          <cell r="B3" t="str">
            <v>Helpdesk1</v>
          </cell>
          <cell r="C3" t="str">
            <v>ADFC12313</v>
          </cell>
          <cell r="D3" t="str">
            <v>acid_qa</v>
          </cell>
          <cell r="K3" t="str">
            <v>Services</v>
          </cell>
          <cell r="L3" t="str">
            <v>1102</v>
          </cell>
          <cell r="M3" t="str">
            <v>Agriculture</v>
          </cell>
        </row>
        <row r="4">
          <cell r="B4" t="str">
            <v>Heslpdesk2</v>
          </cell>
          <cell r="C4" t="str">
            <v>A29011</v>
          </cell>
          <cell r="D4" t="str">
            <v>acid_qa</v>
          </cell>
          <cell r="K4" t="str">
            <v>Capital Market Broker</v>
          </cell>
          <cell r="L4" t="str">
            <v>67102</v>
          </cell>
          <cell r="M4" t="str">
            <v>Capital Market Broker</v>
          </cell>
        </row>
        <row r="5">
          <cell r="B5" t="str">
            <v>RM1</v>
          </cell>
          <cell r="C5" t="str">
            <v>R6106</v>
          </cell>
          <cell r="D5" t="str">
            <v>acid_qa</v>
          </cell>
          <cell r="K5" t="str">
            <v>Manufacturing</v>
          </cell>
          <cell r="L5" t="str">
            <v>1102</v>
          </cell>
          <cell r="M5" t="str">
            <v>Agriculture</v>
          </cell>
        </row>
        <row r="6">
          <cell r="B6" t="str">
            <v>RM2</v>
          </cell>
          <cell r="C6" t="str">
            <v>N9270</v>
          </cell>
          <cell r="D6" t="str">
            <v>acid_qa</v>
          </cell>
          <cell r="K6" t="str">
            <v>Scheduled Commercial Bank</v>
          </cell>
          <cell r="L6" t="str">
            <v>65101</v>
          </cell>
          <cell r="M6" t="str">
            <v>Scheduled Commercial Banking</v>
          </cell>
        </row>
        <row r="7">
          <cell r="B7" t="str">
            <v>RA1</v>
          </cell>
          <cell r="C7" t="str">
            <v>S29753</v>
          </cell>
          <cell r="D7" t="str">
            <v>acid_qa</v>
          </cell>
        </row>
        <row r="8">
          <cell r="B8" t="str">
            <v>RA2</v>
          </cell>
          <cell r="C8" t="str">
            <v>A28430</v>
          </cell>
          <cell r="D8" t="str">
            <v>acid_qa</v>
          </cell>
        </row>
        <row r="9">
          <cell r="B9" t="str">
            <v>Basel1</v>
          </cell>
          <cell r="C9" t="str">
            <v>S15326</v>
          </cell>
          <cell r="D9" t="str">
            <v>acid_qa</v>
          </cell>
        </row>
        <row r="10">
          <cell r="B10" t="str">
            <v>Basel2</v>
          </cell>
          <cell r="C10" t="str">
            <v>A11705</v>
          </cell>
          <cell r="D10" t="str">
            <v>acid_qa</v>
          </cell>
        </row>
        <row r="11">
          <cell r="B11" t="str">
            <v>OV1</v>
          </cell>
          <cell r="C11" t="str">
            <v xml:space="preserve">
A27051</v>
          </cell>
          <cell r="D11" t="str">
            <v>acid_qa</v>
          </cell>
        </row>
        <row r="12">
          <cell r="B12" t="str">
            <v>OV3</v>
          </cell>
          <cell r="C12" t="str">
            <v>A0901</v>
          </cell>
          <cell r="D12" t="str">
            <v>acid_qa</v>
          </cell>
        </row>
        <row r="25">
          <cell r="F25" t="str">
            <v>UXIUT4532H</v>
          </cell>
          <cell r="H25" t="str">
            <v>20/12/2003</v>
          </cell>
        </row>
      </sheetData>
      <sheetData sheetId="102"/>
      <sheetData sheetId="10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Case"/>
      <sheetName val="SME"/>
      <sheetName val="SME OLD"/>
      <sheetName val="SME SERVICE"/>
      <sheetName val="LCM"/>
      <sheetName val="SIMPLIFIED"/>
      <sheetName val="JUDGEMENTAL"/>
      <sheetName val="Broker"/>
      <sheetName val="SCB"/>
      <sheetName val="NBFC"/>
      <sheetName val="COB"/>
      <sheetName val="Bank"/>
      <sheetName val="LI"/>
      <sheetName val="MF"/>
      <sheetName val="Infra Power"/>
      <sheetName val="Infra Port"/>
      <sheetName val="Infra Road"/>
      <sheetName val="Trader"/>
      <sheetName val="RD"/>
      <sheetName val="FinanceUpload"/>
      <sheetName val="DocUpload"/>
      <sheetName val="SentForAppoval"/>
      <sheetName val="Need more info"/>
      <sheetName val="InfoProvided"/>
      <sheetName val="Authorize"/>
      <sheetName val="Reject Borrower"/>
      <sheetName val="RM reassignment"/>
      <sheetName val="SME Model"/>
      <sheetName val="SME OLD Model"/>
      <sheetName val="SME SERVICE Model"/>
      <sheetName val="LCM Model"/>
      <sheetName val="Simplified Model"/>
      <sheetName val="Judgemental model"/>
      <sheetName val="Broker Model"/>
      <sheetName val="SCB Model"/>
      <sheetName val="NBFC Model"/>
      <sheetName val="COB Model"/>
      <sheetName val="Bank Model"/>
      <sheetName val="LI Model"/>
      <sheetName val="MF Model"/>
      <sheetName val="Infra Port Model"/>
      <sheetName val="Infra Power Model"/>
      <sheetName val="Infra Road Model"/>
      <sheetName val="Trader Model"/>
      <sheetName val="RD Model"/>
      <sheetName val="WarningSignal"/>
      <sheetName val="RA Submit"/>
      <sheetName val="RA Approved"/>
      <sheetName val="PendingDisagreement"/>
      <sheetName val="PendingDisagreement(2)"/>
      <sheetName val="RA Reverse"/>
      <sheetName val="RA Reject"/>
      <sheetName val="Review Provided"/>
      <sheetName val="Review Sentback"/>
      <sheetName val="Override Approve"/>
      <sheetName val="Override Sentback"/>
      <sheetName val="Override Special"/>
      <sheetName val="Withdraw"/>
      <sheetName val="ICR"/>
      <sheetName val="FCR"/>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ow r="2">
          <cell r="B2" t="str">
            <v>Login detatils of user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abSelected="1" zoomScale="98" zoomScaleNormal="98" workbookViewId="0">
      <pane ySplit="1" topLeftCell="A26" activePane="bottomLeft" state="frozen"/>
      <selection pane="bottomLeft" activeCell="H32" sqref="H32"/>
    </sheetView>
  </sheetViews>
  <sheetFormatPr defaultRowHeight="15" x14ac:dyDescent="0.25"/>
  <cols>
    <col min="2" max="2" width="46.28515625" customWidth="1" collapsed="1"/>
    <col min="3" max="3" width="9.5703125" style="37" bestFit="1" customWidth="1" collapsed="1"/>
  </cols>
  <sheetData>
    <row r="1" spans="1:11" x14ac:dyDescent="0.25">
      <c r="A1" s="11" t="s">
        <v>0</v>
      </c>
      <c r="B1" s="11" t="s">
        <v>2</v>
      </c>
      <c r="C1" s="43" t="s">
        <v>3</v>
      </c>
      <c r="D1" s="11" t="s">
        <v>70</v>
      </c>
      <c r="F1" s="44" t="s">
        <v>291</v>
      </c>
      <c r="G1" s="44" t="s">
        <v>75</v>
      </c>
      <c r="H1" s="44" t="s">
        <v>102</v>
      </c>
      <c r="I1" s="44" t="s">
        <v>399</v>
      </c>
      <c r="J1" s="44" t="s">
        <v>400</v>
      </c>
      <c r="K1" s="44" t="s">
        <v>401</v>
      </c>
    </row>
    <row r="2" spans="1:11" x14ac:dyDescent="0.25">
      <c r="A2" s="18" t="s">
        <v>1</v>
      </c>
      <c r="B2" s="41" t="s">
        <v>277</v>
      </c>
      <c r="C2" s="25" t="s">
        <v>248</v>
      </c>
      <c r="D2" s="1" t="str">
        <f>'Small Service'!SG2</f>
        <v>PASS</v>
      </c>
      <c r="F2" s="45" t="s">
        <v>402</v>
      </c>
      <c r="G2" s="47"/>
      <c r="H2" s="47"/>
      <c r="I2" s="47"/>
      <c r="J2" s="47"/>
      <c r="K2" s="47"/>
    </row>
    <row r="3" spans="1:11" x14ac:dyDescent="0.25">
      <c r="A3" s="18" t="s">
        <v>61</v>
      </c>
      <c r="B3" s="41" t="s">
        <v>126</v>
      </c>
      <c r="C3" s="25" t="s">
        <v>248</v>
      </c>
      <c r="D3" s="1" t="str">
        <f>NBFC!SG2</f>
        <v>PASS</v>
      </c>
      <c r="F3" s="47"/>
      <c r="G3" s="46" t="s">
        <v>402</v>
      </c>
      <c r="H3" s="47"/>
      <c r="I3" s="47"/>
      <c r="J3" s="47"/>
      <c r="K3" s="47"/>
    </row>
    <row r="4" spans="1:11" x14ac:dyDescent="0.25">
      <c r="A4" s="18" t="s">
        <v>62</v>
      </c>
      <c r="B4" s="41" t="s">
        <v>394</v>
      </c>
      <c r="C4" s="25" t="s">
        <v>248</v>
      </c>
      <c r="D4" s="1" t="str">
        <f>Trader!SG2</f>
        <v>PASS</v>
      </c>
      <c r="F4" s="47"/>
      <c r="G4" s="47"/>
      <c r="H4" s="45" t="s">
        <v>402</v>
      </c>
      <c r="I4" s="47"/>
      <c r="J4" s="47"/>
      <c r="K4" s="47"/>
    </row>
    <row r="5" spans="1:11" x14ac:dyDescent="0.25">
      <c r="A5" s="18" t="s">
        <v>63</v>
      </c>
      <c r="B5" s="41" t="s">
        <v>379</v>
      </c>
      <c r="C5" s="25" t="s">
        <v>248</v>
      </c>
      <c r="D5" s="1" t="str">
        <f>'Small Manufacturing'!SG2</f>
        <v>PASS</v>
      </c>
      <c r="F5" s="47"/>
      <c r="G5" s="47"/>
      <c r="H5" s="47"/>
      <c r="I5" s="46" t="s">
        <v>402</v>
      </c>
      <c r="J5" s="47"/>
      <c r="K5" s="47"/>
    </row>
    <row r="6" spans="1:11" x14ac:dyDescent="0.25">
      <c r="A6" s="18" t="s">
        <v>64</v>
      </c>
      <c r="B6" s="41" t="s">
        <v>381</v>
      </c>
      <c r="C6" s="25" t="s">
        <v>248</v>
      </c>
      <c r="D6" s="1" t="str">
        <f>'Large Manufacturing'!SG2</f>
        <v>PASS</v>
      </c>
      <c r="F6" s="47"/>
      <c r="G6" s="47"/>
      <c r="H6" s="47"/>
      <c r="I6" s="47"/>
      <c r="J6" s="45" t="s">
        <v>402</v>
      </c>
      <c r="K6" s="47"/>
    </row>
    <row r="7" spans="1:11" x14ac:dyDescent="0.25">
      <c r="A7" s="18" t="s">
        <v>66</v>
      </c>
      <c r="B7" s="41" t="s">
        <v>386</v>
      </c>
      <c r="C7" s="25" t="s">
        <v>248</v>
      </c>
      <c r="D7" s="1" t="str">
        <f>'Large Service'!SG2</f>
        <v>PASS</v>
      </c>
      <c r="F7" s="47"/>
      <c r="G7" s="47"/>
      <c r="H7" s="47"/>
      <c r="I7" s="47"/>
      <c r="J7" s="47"/>
      <c r="K7" s="46" t="s">
        <v>402</v>
      </c>
    </row>
    <row r="8" spans="1:11" x14ac:dyDescent="0.25">
      <c r="A8" s="18" t="s">
        <v>103</v>
      </c>
      <c r="B8" s="41" t="s">
        <v>127</v>
      </c>
      <c r="C8" s="25" t="s">
        <v>248</v>
      </c>
      <c r="D8" s="1" t="str">
        <f>FinanceUpload!H2</f>
        <v>PASS</v>
      </c>
      <c r="F8" s="45" t="s">
        <v>402</v>
      </c>
      <c r="G8" s="45" t="s">
        <v>402</v>
      </c>
      <c r="H8" s="45" t="s">
        <v>402</v>
      </c>
      <c r="I8" s="45" t="s">
        <v>402</v>
      </c>
      <c r="J8" s="45" t="s">
        <v>402</v>
      </c>
      <c r="K8" s="45" t="s">
        <v>402</v>
      </c>
    </row>
    <row r="9" spans="1:11" x14ac:dyDescent="0.25">
      <c r="A9" s="18" t="s">
        <v>74</v>
      </c>
      <c r="B9" s="41" t="s">
        <v>128</v>
      </c>
      <c r="C9" s="25" t="s">
        <v>248</v>
      </c>
      <c r="D9" s="1" t="str">
        <f>DocUpload!H2</f>
        <v>PASS</v>
      </c>
      <c r="F9" s="45" t="s">
        <v>402</v>
      </c>
      <c r="G9" s="45" t="s">
        <v>402</v>
      </c>
      <c r="H9" s="45" t="s">
        <v>402</v>
      </c>
      <c r="I9" s="45" t="s">
        <v>402</v>
      </c>
      <c r="J9" s="45" t="s">
        <v>402</v>
      </c>
      <c r="K9" s="45" t="s">
        <v>402</v>
      </c>
    </row>
    <row r="10" spans="1:11" x14ac:dyDescent="0.25">
      <c r="A10" s="18" t="s">
        <v>104</v>
      </c>
      <c r="B10" s="41" t="s">
        <v>129</v>
      </c>
      <c r="C10" s="25" t="s">
        <v>248</v>
      </c>
      <c r="D10" s="1" t="str">
        <f>SentForAppoval!SG2</f>
        <v>PASS</v>
      </c>
      <c r="F10" s="45" t="s">
        <v>402</v>
      </c>
      <c r="G10" s="45" t="s">
        <v>402</v>
      </c>
      <c r="H10" s="45" t="s">
        <v>402</v>
      </c>
      <c r="I10" s="45" t="s">
        <v>402</v>
      </c>
      <c r="J10" s="45" t="s">
        <v>402</v>
      </c>
      <c r="K10" s="45" t="s">
        <v>402</v>
      </c>
    </row>
    <row r="11" spans="1:11" x14ac:dyDescent="0.25">
      <c r="A11" s="18" t="s">
        <v>105</v>
      </c>
      <c r="B11" s="41" t="s">
        <v>130</v>
      </c>
      <c r="C11" s="25" t="s">
        <v>248</v>
      </c>
      <c r="D11" s="1" t="str">
        <f>'Need more info'!SG2</f>
        <v>PASS</v>
      </c>
      <c r="F11" s="47"/>
      <c r="G11" s="47"/>
      <c r="H11" s="47"/>
      <c r="I11" s="47"/>
      <c r="J11" s="47"/>
      <c r="K11" s="47"/>
    </row>
    <row r="12" spans="1:11" x14ac:dyDescent="0.25">
      <c r="A12" s="18" t="s">
        <v>106</v>
      </c>
      <c r="B12" s="41" t="s">
        <v>131</v>
      </c>
      <c r="C12" s="25" t="s">
        <v>248</v>
      </c>
      <c r="D12" s="1" t="str">
        <f>InfoProvided!SG2</f>
        <v>PASS</v>
      </c>
      <c r="F12" s="47"/>
      <c r="G12" s="47"/>
      <c r="H12" s="47"/>
      <c r="I12" s="47"/>
      <c r="J12" s="47"/>
      <c r="K12" s="47"/>
    </row>
    <row r="13" spans="1:11" x14ac:dyDescent="0.25">
      <c r="A13" s="18" t="s">
        <v>107</v>
      </c>
      <c r="B13" s="41" t="s">
        <v>132</v>
      </c>
      <c r="C13" s="25" t="s">
        <v>248</v>
      </c>
      <c r="D13" s="1" t="str">
        <f>Authorize!SG2</f>
        <v>PASS</v>
      </c>
      <c r="F13" s="45" t="s">
        <v>402</v>
      </c>
      <c r="G13" s="45" t="s">
        <v>402</v>
      </c>
      <c r="H13" s="45" t="s">
        <v>402</v>
      </c>
      <c r="I13" s="45" t="s">
        <v>402</v>
      </c>
      <c r="J13" s="45" t="s">
        <v>402</v>
      </c>
      <c r="K13" s="45" t="s">
        <v>402</v>
      </c>
    </row>
    <row r="14" spans="1:11" x14ac:dyDescent="0.25">
      <c r="A14" s="18" t="s">
        <v>110</v>
      </c>
      <c r="B14" s="41" t="s">
        <v>122</v>
      </c>
      <c r="C14" s="25" t="s">
        <v>248</v>
      </c>
      <c r="D14" s="1" t="str">
        <f>'Reject Borrower'!SG2</f>
        <v>FAIL</v>
      </c>
      <c r="F14" s="47"/>
      <c r="G14" s="47"/>
      <c r="H14" s="47"/>
      <c r="I14" s="47"/>
      <c r="J14" s="47"/>
      <c r="K14" s="47"/>
    </row>
    <row r="15" spans="1:11" x14ac:dyDescent="0.25">
      <c r="A15" s="18" t="s">
        <v>114</v>
      </c>
      <c r="B15" s="41" t="s">
        <v>133</v>
      </c>
      <c r="C15" s="25" t="s">
        <v>248</v>
      </c>
      <c r="D15" s="1" t="str">
        <f>'RM reassignment'!SG2</f>
        <v>PASS</v>
      </c>
      <c r="F15" s="47"/>
      <c r="G15" s="47"/>
      <c r="H15" s="47"/>
      <c r="I15" s="47"/>
      <c r="J15" s="47"/>
      <c r="K15" s="47"/>
    </row>
    <row r="16" spans="1:11" x14ac:dyDescent="0.25">
      <c r="A16" s="18" t="s">
        <v>116</v>
      </c>
      <c r="B16" s="41" t="s">
        <v>276</v>
      </c>
      <c r="C16" s="25" t="s">
        <v>248</v>
      </c>
      <c r="D16" s="1" t="str">
        <f>'Small Service Model'!SC2</f>
        <v>PASS</v>
      </c>
      <c r="F16" s="45" t="s">
        <v>402</v>
      </c>
      <c r="G16" s="47"/>
      <c r="H16" s="47"/>
      <c r="I16" s="47"/>
      <c r="J16" s="47"/>
      <c r="K16" s="47"/>
    </row>
    <row r="17" spans="1:11" x14ac:dyDescent="0.25">
      <c r="A17" s="18" t="s">
        <v>117</v>
      </c>
      <c r="B17" s="41" t="s">
        <v>162</v>
      </c>
      <c r="C17" s="25" t="s">
        <v>248</v>
      </c>
      <c r="D17" s="1" t="str">
        <f>'NBFC Model'!SG2</f>
        <v>PASS</v>
      </c>
      <c r="F17" s="47"/>
      <c r="G17" s="46" t="s">
        <v>402</v>
      </c>
      <c r="H17" s="47"/>
      <c r="I17" s="47"/>
      <c r="J17" s="47"/>
      <c r="K17" s="47"/>
    </row>
    <row r="18" spans="1:11" x14ac:dyDescent="0.25">
      <c r="A18" s="18" t="s">
        <v>118</v>
      </c>
      <c r="B18" s="41" t="s">
        <v>166</v>
      </c>
      <c r="C18" s="25" t="s">
        <v>248</v>
      </c>
      <c r="D18" s="1" t="str">
        <f>'Trader Model'!RZ2</f>
        <v>PASS</v>
      </c>
      <c r="F18" s="47"/>
      <c r="G18" s="47"/>
      <c r="H18" s="45" t="s">
        <v>402</v>
      </c>
      <c r="I18" s="47"/>
      <c r="J18" s="47"/>
      <c r="K18" s="47"/>
    </row>
    <row r="19" spans="1:11" x14ac:dyDescent="0.25">
      <c r="A19" s="18" t="s">
        <v>120</v>
      </c>
      <c r="B19" s="41" t="s">
        <v>380</v>
      </c>
      <c r="C19" s="25" t="s">
        <v>248</v>
      </c>
      <c r="D19" s="1" t="str">
        <f>'Small Manufacturing Model'!SG2</f>
        <v>PASS</v>
      </c>
      <c r="F19" s="47"/>
      <c r="G19" s="47"/>
      <c r="H19" s="47"/>
      <c r="I19" s="46" t="s">
        <v>402</v>
      </c>
      <c r="J19" s="47"/>
      <c r="K19" s="47"/>
    </row>
    <row r="20" spans="1:11" x14ac:dyDescent="0.25">
      <c r="A20" s="18" t="s">
        <v>121</v>
      </c>
      <c r="B20" s="41" t="s">
        <v>382</v>
      </c>
      <c r="C20" s="25" t="s">
        <v>248</v>
      </c>
      <c r="D20" s="1" t="str">
        <f>'Large Manufacturing Model'!SG2</f>
        <v>PASS</v>
      </c>
      <c r="F20" s="47"/>
      <c r="G20" s="47"/>
      <c r="H20" s="47"/>
      <c r="I20" s="47"/>
      <c r="J20" s="45" t="s">
        <v>402</v>
      </c>
      <c r="K20" s="47"/>
    </row>
    <row r="21" spans="1:11" x14ac:dyDescent="0.25">
      <c r="A21" s="18" t="s">
        <v>123</v>
      </c>
      <c r="B21" s="41" t="s">
        <v>387</v>
      </c>
      <c r="C21" s="25" t="s">
        <v>248</v>
      </c>
      <c r="D21" s="1" t="str">
        <f>'Large Service Model'!SG2</f>
        <v>PASS</v>
      </c>
      <c r="F21" s="47"/>
      <c r="G21" s="47"/>
      <c r="H21" s="47"/>
      <c r="I21" s="47"/>
      <c r="J21" s="47"/>
      <c r="K21" s="46" t="s">
        <v>402</v>
      </c>
    </row>
    <row r="22" spans="1:11" x14ac:dyDescent="0.25">
      <c r="A22" s="18" t="s">
        <v>124</v>
      </c>
      <c r="B22" s="41" t="s">
        <v>167</v>
      </c>
      <c r="C22" s="25" t="s">
        <v>248</v>
      </c>
      <c r="D22" s="1" t="str">
        <f>WarningSignal!SG2</f>
        <v>PASS</v>
      </c>
      <c r="F22" s="45"/>
      <c r="G22" s="46"/>
      <c r="H22" s="45" t="s">
        <v>402</v>
      </c>
      <c r="I22" s="46"/>
      <c r="J22" s="45"/>
      <c r="K22" s="46"/>
    </row>
    <row r="23" spans="1:11" x14ac:dyDescent="0.25">
      <c r="A23" s="18" t="s">
        <v>134</v>
      </c>
      <c r="B23" s="41" t="s">
        <v>168</v>
      </c>
      <c r="C23" s="25" t="s">
        <v>248</v>
      </c>
      <c r="D23" s="1" t="str">
        <f>'RA Submit'!SG2</f>
        <v>PASS</v>
      </c>
      <c r="F23" s="45" t="s">
        <v>402</v>
      </c>
      <c r="G23" s="47"/>
      <c r="H23" s="45" t="s">
        <v>402</v>
      </c>
      <c r="I23" s="45" t="s">
        <v>402</v>
      </c>
      <c r="J23" s="45" t="s">
        <v>402</v>
      </c>
      <c r="K23" s="45" t="s">
        <v>402</v>
      </c>
    </row>
    <row r="24" spans="1:11" x14ac:dyDescent="0.25">
      <c r="A24" s="18" t="s">
        <v>143</v>
      </c>
      <c r="B24" s="41" t="s">
        <v>365</v>
      </c>
      <c r="C24" s="25" t="s">
        <v>248</v>
      </c>
      <c r="D24" s="1" t="str">
        <f>'NBFC RA Submit'!SE2</f>
        <v>PASS</v>
      </c>
      <c r="F24" s="47"/>
      <c r="G24" s="46" t="s">
        <v>402</v>
      </c>
      <c r="H24" s="47"/>
      <c r="I24" s="47"/>
      <c r="J24" s="47"/>
      <c r="K24" s="47"/>
    </row>
    <row r="25" spans="1:11" x14ac:dyDescent="0.25">
      <c r="A25" s="18" t="s">
        <v>146</v>
      </c>
      <c r="B25" s="41" t="s">
        <v>282</v>
      </c>
      <c r="C25" s="25" t="s">
        <v>248</v>
      </c>
      <c r="D25" s="1" t="str">
        <f>'Quality Checklist'!SG2</f>
        <v>PASS</v>
      </c>
      <c r="F25" s="45" t="s">
        <v>402</v>
      </c>
      <c r="G25" s="47"/>
      <c r="H25" s="45" t="s">
        <v>402</v>
      </c>
      <c r="I25" s="46" t="s">
        <v>402</v>
      </c>
      <c r="J25" s="45" t="s">
        <v>402</v>
      </c>
      <c r="K25" s="46" t="s">
        <v>402</v>
      </c>
    </row>
    <row r="26" spans="1:11" x14ac:dyDescent="0.25">
      <c r="A26" s="18" t="s">
        <v>147</v>
      </c>
      <c r="B26" s="41" t="s">
        <v>337</v>
      </c>
      <c r="C26" s="25" t="s">
        <v>248</v>
      </c>
      <c r="D26" s="1" t="str">
        <f>'NBFC Quality Checklist'!SG2</f>
        <v>PASS</v>
      </c>
      <c r="F26" s="47"/>
      <c r="G26" s="46" t="s">
        <v>402</v>
      </c>
      <c r="H26" s="47"/>
      <c r="I26" s="47"/>
      <c r="J26" s="47"/>
      <c r="K26" s="47"/>
    </row>
    <row r="27" spans="1:11" x14ac:dyDescent="0.25">
      <c r="A27" s="18" t="s">
        <v>152</v>
      </c>
      <c r="B27" s="41" t="s">
        <v>169</v>
      </c>
      <c r="C27" s="25" t="s">
        <v>248</v>
      </c>
      <c r="D27" s="1" t="str">
        <f>'RA Approved'!SG2</f>
        <v>PASS</v>
      </c>
      <c r="F27" s="45"/>
      <c r="G27" s="46"/>
      <c r="H27" s="45" t="s">
        <v>402</v>
      </c>
      <c r="I27" s="46"/>
      <c r="J27" s="45"/>
      <c r="K27" s="46" t="s">
        <v>402</v>
      </c>
    </row>
    <row r="28" spans="1:11" x14ac:dyDescent="0.25">
      <c r="A28" s="18" t="s">
        <v>153</v>
      </c>
      <c r="B28" s="41" t="s">
        <v>170</v>
      </c>
      <c r="C28" s="25" t="s">
        <v>248</v>
      </c>
      <c r="D28" s="1" t="str">
        <f>PendingDisagreement!SG2</f>
        <v>PASS</v>
      </c>
      <c r="F28" s="45" t="s">
        <v>402</v>
      </c>
      <c r="G28" s="46"/>
      <c r="H28" s="45"/>
      <c r="I28" s="46"/>
      <c r="J28" s="45" t="s">
        <v>402</v>
      </c>
      <c r="K28" s="46" t="s">
        <v>402</v>
      </c>
    </row>
    <row r="29" spans="1:11" x14ac:dyDescent="0.25">
      <c r="A29" s="18" t="s">
        <v>154</v>
      </c>
      <c r="B29" s="42" t="s">
        <v>390</v>
      </c>
      <c r="C29" s="25" t="s">
        <v>248</v>
      </c>
      <c r="D29" s="1" t="str">
        <f>'PendingDisagreement(2)'!SG2</f>
        <v>PASS</v>
      </c>
      <c r="F29" s="45" t="s">
        <v>402</v>
      </c>
      <c r="G29" s="46"/>
      <c r="H29" s="45"/>
      <c r="I29" s="46"/>
      <c r="J29" s="45" t="s">
        <v>402</v>
      </c>
      <c r="K29" s="46" t="s">
        <v>402</v>
      </c>
    </row>
    <row r="30" spans="1:11" x14ac:dyDescent="0.25">
      <c r="A30" s="18" t="s">
        <v>155</v>
      </c>
      <c r="B30" s="41" t="s">
        <v>171</v>
      </c>
      <c r="C30" s="25" t="s">
        <v>248</v>
      </c>
      <c r="D30" s="1" t="str">
        <f>'RA Reverse'!SG2</f>
        <v>PASS</v>
      </c>
      <c r="F30" s="45"/>
      <c r="G30" s="46" t="s">
        <v>248</v>
      </c>
      <c r="H30" s="45" t="s">
        <v>402</v>
      </c>
      <c r="I30" s="46"/>
      <c r="J30" s="45"/>
      <c r="K30" s="46" t="s">
        <v>402</v>
      </c>
    </row>
    <row r="31" spans="1:11" x14ac:dyDescent="0.25">
      <c r="A31" s="18" t="s">
        <v>156</v>
      </c>
      <c r="B31" s="41" t="s">
        <v>172</v>
      </c>
      <c r="C31" s="25" t="s">
        <v>248</v>
      </c>
      <c r="D31" s="1" t="str">
        <f>'RA Reject'!SG2</f>
        <v>PASS</v>
      </c>
      <c r="F31" s="45"/>
      <c r="G31" s="46"/>
      <c r="H31" s="45"/>
      <c r="I31" s="46"/>
      <c r="J31" s="45"/>
      <c r="K31" s="46" t="s">
        <v>402</v>
      </c>
    </row>
    <row r="32" spans="1:11" x14ac:dyDescent="0.25">
      <c r="A32" s="18" t="s">
        <v>157</v>
      </c>
      <c r="B32" s="2" t="s">
        <v>173</v>
      </c>
      <c r="C32" s="25" t="s">
        <v>248</v>
      </c>
      <c r="D32" s="1" t="str">
        <f>'Review Provided'!SG2</f>
        <v>PASS</v>
      </c>
      <c r="F32" s="45" t="s">
        <v>402</v>
      </c>
      <c r="G32" s="46"/>
      <c r="H32" s="45" t="s">
        <v>402</v>
      </c>
      <c r="I32" s="46"/>
      <c r="J32" s="45" t="s">
        <v>402</v>
      </c>
      <c r="K32" s="46" t="s">
        <v>402</v>
      </c>
    </row>
    <row r="33" spans="1:11" x14ac:dyDescent="0.25">
      <c r="A33" s="18" t="s">
        <v>158</v>
      </c>
      <c r="B33" s="2" t="s">
        <v>174</v>
      </c>
      <c r="C33" s="25" t="s">
        <v>248</v>
      </c>
      <c r="D33" s="1" t="str">
        <f>'Review Sentback'!SG2</f>
        <v>PASS</v>
      </c>
      <c r="F33" s="45" t="s">
        <v>402</v>
      </c>
      <c r="G33" s="46"/>
      <c r="H33" s="45"/>
      <c r="I33" s="46"/>
      <c r="J33" s="45" t="s">
        <v>402</v>
      </c>
      <c r="K33" s="46" t="s">
        <v>402</v>
      </c>
    </row>
    <row r="34" spans="1:11" x14ac:dyDescent="0.25">
      <c r="A34" s="18" t="s">
        <v>159</v>
      </c>
      <c r="B34" s="41" t="s">
        <v>175</v>
      </c>
      <c r="C34" s="25" t="s">
        <v>248</v>
      </c>
      <c r="D34" s="1" t="str">
        <f>'Override Approve'!SG2</f>
        <v>PASS</v>
      </c>
      <c r="F34" s="45" t="s">
        <v>402</v>
      </c>
      <c r="G34" s="46"/>
      <c r="H34" s="45"/>
      <c r="I34" s="46"/>
      <c r="J34" s="45"/>
      <c r="K34" s="46" t="s">
        <v>402</v>
      </c>
    </row>
    <row r="35" spans="1:11" x14ac:dyDescent="0.25">
      <c r="A35" s="18" t="s">
        <v>160</v>
      </c>
      <c r="B35" s="2" t="s">
        <v>176</v>
      </c>
      <c r="C35" s="25" t="s">
        <v>248</v>
      </c>
      <c r="D35" s="1" t="str">
        <f>'Override Special'!SG2</f>
        <v>PASS</v>
      </c>
      <c r="F35" s="45" t="s">
        <v>402</v>
      </c>
      <c r="G35" s="46"/>
      <c r="H35" s="45" t="s">
        <v>402</v>
      </c>
      <c r="I35" s="46"/>
      <c r="J35" s="45"/>
      <c r="K35" s="46" t="s">
        <v>402</v>
      </c>
    </row>
    <row r="36" spans="1:11" x14ac:dyDescent="0.25">
      <c r="A36" s="18" t="s">
        <v>161</v>
      </c>
      <c r="B36" s="2" t="s">
        <v>177</v>
      </c>
      <c r="C36" s="25" t="s">
        <v>392</v>
      </c>
      <c r="D36" s="1" t="str">
        <f>'Override Special'!SG2</f>
        <v>PASS</v>
      </c>
      <c r="F36" s="45" t="s">
        <v>402</v>
      </c>
      <c r="G36" s="46"/>
      <c r="H36" s="45" t="s">
        <v>402</v>
      </c>
      <c r="I36" s="46"/>
      <c r="J36" s="45" t="s">
        <v>402</v>
      </c>
      <c r="K36" s="46" t="s">
        <v>402</v>
      </c>
    </row>
    <row r="37" spans="1:11" x14ac:dyDescent="0.25">
      <c r="A37" s="18" t="s">
        <v>163</v>
      </c>
      <c r="B37" s="41" t="s">
        <v>178</v>
      </c>
      <c r="C37" s="25" t="s">
        <v>248</v>
      </c>
      <c r="D37" s="1" t="str">
        <f>Withdraw!SG2</f>
        <v>PASS</v>
      </c>
      <c r="F37" s="45" t="s">
        <v>402</v>
      </c>
      <c r="G37" s="46"/>
      <c r="H37" s="45"/>
      <c r="I37" s="46"/>
      <c r="J37" s="45"/>
      <c r="K37" s="46" t="s">
        <v>402</v>
      </c>
    </row>
    <row r="38" spans="1:11" x14ac:dyDescent="0.25">
      <c r="A38" s="18" t="s">
        <v>164</v>
      </c>
      <c r="B38" s="41" t="s">
        <v>179</v>
      </c>
      <c r="C38" s="25" t="s">
        <v>248</v>
      </c>
      <c r="D38" s="1" t="str">
        <f>ICR!SG2</f>
        <v>PASS</v>
      </c>
      <c r="F38" s="45" t="s">
        <v>402</v>
      </c>
      <c r="G38" s="46" t="s">
        <v>248</v>
      </c>
      <c r="H38" s="45" t="s">
        <v>402</v>
      </c>
      <c r="I38" s="46"/>
      <c r="J38" s="45"/>
      <c r="K38" s="46" t="s">
        <v>402</v>
      </c>
    </row>
    <row r="39" spans="1:11" x14ac:dyDescent="0.25">
      <c r="A39" s="18" t="s">
        <v>165</v>
      </c>
      <c r="B39" s="41" t="s">
        <v>180</v>
      </c>
      <c r="C39" s="25" t="s">
        <v>392</v>
      </c>
      <c r="D39" s="1" t="str">
        <f>FCR!SG2</f>
        <v>PASS</v>
      </c>
      <c r="F39" s="45" t="s">
        <v>402</v>
      </c>
      <c r="G39" s="46" t="s">
        <v>248</v>
      </c>
      <c r="H39" s="45" t="s">
        <v>402</v>
      </c>
      <c r="I39" s="46"/>
      <c r="J39" s="45"/>
      <c r="K39" s="46" t="s">
        <v>402</v>
      </c>
    </row>
  </sheetData>
  <conditionalFormatting sqref="C1 C40:C1048576">
    <cfRule type="cellIs" dxfId="4" priority="16" operator="equal">
      <formula>"Yes"</formula>
    </cfRule>
    <cfRule type="cellIs" dxfId="3" priority="17" operator="equal">
      <formula>"Yes"</formula>
    </cfRule>
    <cfRule type="cellIs" dxfId="2" priority="18" operator="equal">
      <formula>"Yes"</formula>
    </cfRule>
    <cfRule type="cellIs" dxfId="1" priority="19" operator="equal">
      <formula>"Yes"</formula>
    </cfRule>
  </conditionalFormatting>
  <conditionalFormatting sqref="C1:C1048576">
    <cfRule type="cellIs" dxfId="0" priority="15" operator="equal">
      <formula>"Yes"</formula>
    </cfRule>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E16" sqref="E16"/>
    </sheetView>
  </sheetViews>
  <sheetFormatPr defaultRowHeight="15" x14ac:dyDescent="0.25"/>
  <cols>
    <col min="1" max="3" width="9.140625" style="8" collapsed="1"/>
    <col min="4" max="4" width="21.140625" style="8" customWidth="1" collapsed="1"/>
    <col min="5" max="5" width="24.42578125" style="8" customWidth="1" collapsed="1"/>
    <col min="6" max="6" width="17.28515625" style="8" customWidth="1" collapsed="1"/>
    <col min="7" max="16384" width="9.140625" style="8" collapsed="1"/>
  </cols>
  <sheetData>
    <row r="1" spans="1:501" x14ac:dyDescent="0.25">
      <c r="A1" s="8" t="s">
        <v>0</v>
      </c>
      <c r="B1" s="8" t="s">
        <v>4</v>
      </c>
      <c r="C1" s="8" t="s">
        <v>5</v>
      </c>
      <c r="D1" s="8" t="s">
        <v>6</v>
      </c>
      <c r="E1" s="8" t="s">
        <v>60</v>
      </c>
      <c r="F1" s="8" t="s">
        <v>30</v>
      </c>
      <c r="G1" s="8" t="s">
        <v>115</v>
      </c>
    </row>
    <row r="2" spans="1:501" x14ac:dyDescent="0.25">
      <c r="A2" t="s">
        <v>104</v>
      </c>
      <c r="B2" t="s">
        <v>9</v>
      </c>
      <c r="C2" t="s">
        <v>19</v>
      </c>
      <c r="D2" t="s">
        <v>28</v>
      </c>
      <c r="E2" t="s">
        <v>414</v>
      </c>
      <c r="F2" t="s">
        <v>38</v>
      </c>
      <c r="G2" s="27" t="str">
        <f>SG2</f>
        <v>FAIL</v>
      </c>
      <c r="H2" s="27" t="str">
        <f>IF(COUNTIF(G2:G2,"FAIL")&gt;0,"FAIL","PASS")</f>
        <v>FAIL</v>
      </c>
      <c r="SG2" s="8" t="s">
        <v>71</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Sheet2!$B$3:$B$12</xm:f>
          </x14:formula1>
          <xm:sqref>B2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E10" sqref="E10"/>
    </sheetView>
  </sheetViews>
  <sheetFormatPr defaultRowHeight="15" x14ac:dyDescent="0.25"/>
  <cols>
    <col min="1" max="4" width="9.140625" style="8" collapsed="1"/>
    <col min="5" max="5" width="15.5703125" style="8" customWidth="1" collapsed="1"/>
    <col min="6" max="6" width="20.85546875" style="8" customWidth="1" collapsed="1"/>
    <col min="7" max="7" width="34.85546875" style="8" customWidth="1" collapsed="1"/>
    <col min="8" max="8" width="22.42578125" style="8" customWidth="1" collapsed="1"/>
    <col min="9" max="9" width="13.5703125" style="8" customWidth="1" collapsed="1"/>
    <col min="10" max="10" width="19.28515625" style="8" customWidth="1" collapsed="1"/>
    <col min="11" max="11" width="23" style="8" bestFit="1" customWidth="1" collapsed="1"/>
    <col min="12" max="12" width="13.5703125" style="8" bestFit="1" customWidth="1" collapsed="1"/>
    <col min="13" max="13" width="12" style="8" bestFit="1" customWidth="1" collapsed="1"/>
    <col min="14" max="14" width="17.42578125" style="8" bestFit="1" customWidth="1" collapsed="1"/>
    <col min="15" max="15" width="13.85546875" style="8" bestFit="1" customWidth="1" collapsed="1"/>
    <col min="16" max="17" width="9.140625" style="8" collapsed="1"/>
    <col min="18" max="18" width="21.85546875" style="8" customWidth="1" collapsed="1"/>
    <col min="19" max="19" width="20.5703125" style="8" customWidth="1" collapsed="1"/>
    <col min="20" max="20" width="16.140625" style="8" customWidth="1" collapsed="1"/>
    <col min="21" max="21" width="10.42578125" style="8" customWidth="1" collapsed="1"/>
    <col min="22" max="16384" width="9.140625" style="8" collapsed="1"/>
  </cols>
  <sheetData>
    <row r="1" spans="1:501" x14ac:dyDescent="0.25">
      <c r="A1" s="8" t="s">
        <v>0</v>
      </c>
      <c r="B1" s="8" t="s">
        <v>4</v>
      </c>
      <c r="C1" s="8" t="s">
        <v>5</v>
      </c>
      <c r="D1" s="8" t="s">
        <v>6</v>
      </c>
      <c r="E1" s="8" t="s">
        <v>30</v>
      </c>
      <c r="F1" s="8" t="s">
        <v>31</v>
      </c>
      <c r="G1" s="8" t="s">
        <v>32</v>
      </c>
      <c r="H1" s="8" t="s">
        <v>33</v>
      </c>
      <c r="I1" s="8" t="s">
        <v>41</v>
      </c>
      <c r="J1" s="8" t="s">
        <v>44</v>
      </c>
      <c r="K1" s="8" t="s">
        <v>47</v>
      </c>
      <c r="L1" s="8" t="s">
        <v>48</v>
      </c>
      <c r="M1" s="8" t="s">
        <v>49</v>
      </c>
      <c r="N1" s="8" t="s">
        <v>50</v>
      </c>
      <c r="O1" s="8" t="s">
        <v>53</v>
      </c>
      <c r="P1" s="8" t="s">
        <v>54</v>
      </c>
      <c r="Q1" s="8" t="s">
        <v>56</v>
      </c>
      <c r="R1" s="8" t="s">
        <v>59</v>
      </c>
      <c r="S1" s="8" t="s">
        <v>60</v>
      </c>
      <c r="T1" s="8" t="s">
        <v>4</v>
      </c>
      <c r="U1" s="8" t="s">
        <v>5</v>
      </c>
      <c r="V1" s="8" t="s">
        <v>6</v>
      </c>
      <c r="W1" s="8" t="s">
        <v>332</v>
      </c>
      <c r="X1" s="8" t="s">
        <v>335</v>
      </c>
    </row>
    <row r="2" spans="1:501" x14ac:dyDescent="0.25">
      <c r="A2" s="8" t="s">
        <v>105</v>
      </c>
      <c r="B2" s="8" t="s">
        <v>9</v>
      </c>
      <c r="C2" s="8" t="str">
        <f>VLOOKUP($B2,Sheet2!$B$2:$D$12,2,FALSE)</f>
        <v>R6106</v>
      </c>
      <c r="D2" s="8" t="str">
        <f>VLOOKUP($B2,Sheet2!$B$2:$D$12,3,FALSE)</f>
        <v>acid_qa</v>
      </c>
      <c r="E2" s="8" t="s">
        <v>36</v>
      </c>
      <c r="F2" s="8" t="str">
        <f ca="1">Sheet2!$F147</f>
        <v>IDDDV1962Q</v>
      </c>
      <c r="G2" s="8" t="str">
        <f ca="1">CONCATENATE("A"," ",$E2," ","Borrower"," ",RANDBETWEEN(1,999))</f>
        <v>A Services Borrower 509</v>
      </c>
      <c r="H2" s="8" t="str">
        <f ca="1">Sheet2!H162</f>
        <v>12/12/2011</v>
      </c>
      <c r="J2" s="8" t="s">
        <v>45</v>
      </c>
      <c r="K2" s="8" t="s">
        <v>46</v>
      </c>
      <c r="L2" s="8" t="s">
        <v>36</v>
      </c>
      <c r="M2" t="s">
        <v>247</v>
      </c>
      <c r="N2" s="8" t="s">
        <v>51</v>
      </c>
      <c r="O2" s="8" t="s">
        <v>52</v>
      </c>
      <c r="P2" s="8" t="s">
        <v>55</v>
      </c>
      <c r="Q2" s="8" t="str">
        <f>VLOOKUP($E2,Sheet2!$K$3:$L$18,2,FALSE)</f>
        <v>1102</v>
      </c>
      <c r="R2" s="8" t="str">
        <f>VLOOKUP($E2,Sheet2!$K$3:$M$18,3,FALSE)</f>
        <v>Agriculture</v>
      </c>
      <c r="S2" s="8" t="s">
        <v>336</v>
      </c>
      <c r="T2" s="8" t="s">
        <v>7</v>
      </c>
      <c r="U2" s="8" t="str">
        <f>VLOOKUP($T2,Sheet2!$B$2:$D$12,2,FALSE)</f>
        <v>ADFC12313</v>
      </c>
      <c r="V2" s="8" t="str">
        <f>VLOOKUP($B2,Sheet2!$B$2:$D$12,3,FALSE)</f>
        <v>acid_qa</v>
      </c>
      <c r="W2" s="8" t="s">
        <v>333</v>
      </c>
      <c r="X2" s="8" t="s">
        <v>334</v>
      </c>
      <c r="SE2" s="8" t="s">
        <v>71</v>
      </c>
      <c r="SG2" s="8" t="s">
        <v>71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Sheet2!$B$3:$B$12</xm:f>
          </x14:formula1>
          <xm:sqref>B2 T2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3"/>
  <sheetViews>
    <sheetView workbookViewId="0">
      <selection activeCell="A2" sqref="A2"/>
    </sheetView>
  </sheetViews>
  <sheetFormatPr defaultRowHeight="15" x14ac:dyDescent="0.25"/>
  <cols>
    <col min="1" max="4" width="9.140625" style="8" collapsed="1"/>
    <col min="5" max="5" width="15.5703125" style="8" customWidth="1" collapsed="1"/>
    <col min="6" max="6" width="20.85546875" style="8" customWidth="1" collapsed="1"/>
    <col min="7" max="7" width="34.85546875" style="8" customWidth="1" collapsed="1"/>
    <col min="8" max="8" width="22.42578125" style="8" customWidth="1" collapsed="1"/>
    <col min="9" max="9" width="13.5703125" style="8" customWidth="1" collapsed="1"/>
    <col min="10" max="10" width="19.28515625" style="8" customWidth="1" collapsed="1"/>
    <col min="11" max="11" width="23" style="8" bestFit="1" customWidth="1" collapsed="1"/>
    <col min="12" max="12" width="13.5703125" style="8" bestFit="1" customWidth="1" collapsed="1"/>
    <col min="13" max="13" width="12" style="8" bestFit="1" customWidth="1" collapsed="1"/>
    <col min="14" max="14" width="17.42578125" style="8" bestFit="1" customWidth="1" collapsed="1"/>
    <col min="15" max="15" width="13.85546875" style="8" bestFit="1" customWidth="1" collapsed="1"/>
    <col min="16" max="17" width="9.140625" style="8" collapsed="1"/>
    <col min="18" max="18" width="21.85546875" style="8" customWidth="1" collapsed="1"/>
    <col min="19" max="19" width="20.5703125" style="8" customWidth="1" collapsed="1"/>
    <col min="20" max="20" width="16.140625" style="8" customWidth="1" collapsed="1"/>
    <col min="21" max="16384" width="9.140625" style="8" collapsed="1"/>
  </cols>
  <sheetData>
    <row r="1" spans="1:501" x14ac:dyDescent="0.25">
      <c r="A1" s="8" t="s">
        <v>0</v>
      </c>
      <c r="B1" s="8" t="s">
        <v>4</v>
      </c>
      <c r="C1" s="8" t="s">
        <v>5</v>
      </c>
      <c r="D1" s="8" t="s">
        <v>6</v>
      </c>
      <c r="E1" s="8" t="s">
        <v>30</v>
      </c>
      <c r="F1" s="8" t="s">
        <v>31</v>
      </c>
      <c r="G1" s="8" t="s">
        <v>32</v>
      </c>
      <c r="H1" s="8" t="s">
        <v>33</v>
      </c>
      <c r="I1" s="8" t="s">
        <v>41</v>
      </c>
      <c r="J1" s="8" t="s">
        <v>44</v>
      </c>
      <c r="K1" s="8" t="s">
        <v>47</v>
      </c>
      <c r="L1" s="8" t="s">
        <v>48</v>
      </c>
      <c r="M1" s="8" t="s">
        <v>49</v>
      </c>
      <c r="N1" s="8" t="s">
        <v>50</v>
      </c>
      <c r="O1" s="8" t="s">
        <v>53</v>
      </c>
      <c r="P1" s="8" t="s">
        <v>54</v>
      </c>
      <c r="Q1" s="8" t="s">
        <v>56</v>
      </c>
      <c r="R1" s="8" t="s">
        <v>59</v>
      </c>
      <c r="S1" s="8" t="s">
        <v>60</v>
      </c>
      <c r="T1" s="8" t="s">
        <v>4</v>
      </c>
      <c r="U1" s="8" t="s">
        <v>5</v>
      </c>
      <c r="V1" s="8" t="s">
        <v>6</v>
      </c>
      <c r="W1" s="8" t="s">
        <v>332</v>
      </c>
      <c r="X1" s="8" t="s">
        <v>335</v>
      </c>
    </row>
    <row r="2" spans="1:501" x14ac:dyDescent="0.25">
      <c r="A2" s="8" t="s">
        <v>106</v>
      </c>
      <c r="B2" s="8" t="s">
        <v>9</v>
      </c>
      <c r="C2" s="8" t="str">
        <f>VLOOKUP($B2,Sheet2!$B$2:$D$12,2,FALSE)</f>
        <v>R6106</v>
      </c>
      <c r="D2" s="8" t="str">
        <f>VLOOKUP($B2,Sheet2!$B$2:$D$12,3,FALSE)</f>
        <v>acid_qa</v>
      </c>
      <c r="E2" s="8" t="s">
        <v>36</v>
      </c>
      <c r="F2" s="8" t="str">
        <f ca="1">Sheet2!$F149</f>
        <v>UHQTY0597I</v>
      </c>
      <c r="G2" s="8" t="str">
        <f ca="1">CONCATENATE($E2," ","Borrower"," ",RANDBETWEEN(1,999))</f>
        <v>Services Borrower 85</v>
      </c>
      <c r="H2" s="8" t="str">
        <f ca="1">Sheet2!H162</f>
        <v>12/12/2011</v>
      </c>
      <c r="J2" s="8" t="s">
        <v>45</v>
      </c>
      <c r="K2" s="8" t="s">
        <v>46</v>
      </c>
      <c r="L2" s="8" t="s">
        <v>36</v>
      </c>
      <c r="M2" t="s">
        <v>247</v>
      </c>
      <c r="N2" s="8" t="s">
        <v>51</v>
      </c>
      <c r="O2" s="8" t="s">
        <v>52</v>
      </c>
      <c r="P2" s="8" t="s">
        <v>55</v>
      </c>
      <c r="Q2" s="8" t="str">
        <f>VLOOKUP($E2,Sheet2!$K$3:$L$18,2,FALSE)</f>
        <v>1102</v>
      </c>
      <c r="R2" s="8" t="str">
        <f>VLOOKUP($E2,Sheet2!$K$3:$M$18,3,FALSE)</f>
        <v>Agriculture</v>
      </c>
      <c r="S2" s="8" t="s">
        <v>370</v>
      </c>
      <c r="T2" s="8" t="s">
        <v>7</v>
      </c>
      <c r="U2" s="8" t="str">
        <f>VLOOKUP($T2,Sheet2!$B$2:$D$12,2,FALSE)</f>
        <v>ADFC12313</v>
      </c>
      <c r="V2" s="8" t="str">
        <f>VLOOKUP($B2,Sheet2!$B$2:$D$12,3,FALSE)</f>
        <v>acid_qa</v>
      </c>
      <c r="W2" s="8" t="s">
        <v>333</v>
      </c>
      <c r="X2" s="8" t="s">
        <v>334</v>
      </c>
      <c r="SE2" s="8" t="s">
        <v>71</v>
      </c>
      <c r="SG2" s="8" t="s">
        <v>71</v>
      </c>
    </row>
    <row r="3" spans="1:501" x14ac:dyDescent="0.25">
      <c r="T3" s="8">
        <v>19</v>
      </c>
      <c r="U3" s="8">
        <v>20</v>
      </c>
      <c r="V3" s="8">
        <v>21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Sheet2!$B$3:$B$12</xm:f>
          </x14:formula1>
          <xm:sqref>B2 T2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C8" sqref="C8"/>
    </sheetView>
  </sheetViews>
  <sheetFormatPr defaultRowHeight="15" x14ac:dyDescent="0.25"/>
  <cols>
    <col min="1" max="2" width="9.140625" style="8" collapsed="1"/>
    <col min="3" max="3" width="10.7109375" style="8" bestFit="1" customWidth="1" collapsed="1"/>
    <col min="4" max="4" width="9.42578125" style="8" bestFit="1" customWidth="1" collapsed="1"/>
    <col min="5" max="5" width="25" style="8" customWidth="1" collapsed="1"/>
    <col min="6" max="6" width="31.140625" style="8" customWidth="1" collapsed="1"/>
    <col min="7" max="7" width="9.140625" style="8" collapsed="1"/>
    <col min="8" max="8" width="18.7109375" style="8" customWidth="1" collapsed="1"/>
    <col min="9" max="16384" width="9.140625" style="8" collapsed="1"/>
  </cols>
  <sheetData>
    <row r="1" spans="1:501" x14ac:dyDescent="0.25">
      <c r="A1" s="8" t="s">
        <v>0</v>
      </c>
      <c r="B1" s="8" t="s">
        <v>4</v>
      </c>
      <c r="C1" s="8" t="s">
        <v>5</v>
      </c>
      <c r="D1" s="8" t="s">
        <v>6</v>
      </c>
      <c r="E1" s="8" t="s">
        <v>60</v>
      </c>
      <c r="F1" s="8" t="s">
        <v>30</v>
      </c>
      <c r="G1" s="8" t="s">
        <v>119</v>
      </c>
      <c r="I1" s="8" t="s">
        <v>115</v>
      </c>
    </row>
    <row r="2" spans="1:501" x14ac:dyDescent="0.25">
      <c r="A2" t="s">
        <v>107</v>
      </c>
      <c r="B2" t="s">
        <v>7</v>
      </c>
      <c r="C2" t="s">
        <v>65</v>
      </c>
      <c r="D2" t="s">
        <v>28</v>
      </c>
      <c r="E2" t="s">
        <v>414</v>
      </c>
      <c r="F2" t="s">
        <v>38</v>
      </c>
      <c r="G2" t="s">
        <v>150</v>
      </c>
      <c r="I2" s="22" t="s">
        <v>231</v>
      </c>
      <c r="J2" s="27" t="str">
        <f>IF(COUNTIF(I2:I2,"FAIL")&gt;0,"FAIL","PASS")</f>
        <v>PASS</v>
      </c>
      <c r="SG2" s="8" t="s">
        <v>71</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Sheet2!$B$3:$B$12</xm:f>
          </x14:formula1>
          <xm:sqref>B2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A2" sqref="A2"/>
    </sheetView>
  </sheetViews>
  <sheetFormatPr defaultRowHeight="15" x14ac:dyDescent="0.25"/>
  <cols>
    <col min="5" max="5" width="15.5703125" customWidth="1" collapsed="1"/>
    <col min="6" max="6" width="20.85546875" customWidth="1" collapsed="1"/>
    <col min="7" max="7" width="34.85546875" customWidth="1" collapsed="1"/>
    <col min="8" max="8" width="22.42578125" customWidth="1" collapsed="1"/>
    <col min="9" max="9" width="13.5703125" customWidth="1" collapsed="1"/>
    <col min="10" max="10" width="19.28515625" customWidth="1" collapsed="1"/>
    <col min="11" max="11" width="23" bestFit="1" customWidth="1" collapsed="1"/>
    <col min="12" max="12" width="13.5703125" bestFit="1" customWidth="1" collapsed="1"/>
    <col min="13" max="13" width="12" bestFit="1" customWidth="1" collapsed="1"/>
    <col min="14" max="14" width="17.42578125" bestFit="1" customWidth="1" collapsed="1"/>
    <col min="15" max="15" width="13.85546875" bestFit="1" customWidth="1" collapsed="1"/>
    <col min="18" max="18" width="21.85546875" customWidth="1" collapsed="1"/>
    <col min="19" max="19" width="20.5703125" customWidth="1" collapsed="1"/>
    <col min="20" max="20" width="16.140625" customWidth="1" collapsed="1"/>
  </cols>
  <sheetData>
    <row r="1" spans="1:501" x14ac:dyDescent="0.25">
      <c r="A1" t="s">
        <v>0</v>
      </c>
      <c r="B1" t="s">
        <v>4</v>
      </c>
      <c r="C1" t="s">
        <v>5</v>
      </c>
      <c r="D1" t="s">
        <v>6</v>
      </c>
      <c r="E1" t="s">
        <v>30</v>
      </c>
      <c r="F1" t="s">
        <v>31</v>
      </c>
      <c r="G1" t="s">
        <v>32</v>
      </c>
      <c r="H1" t="s">
        <v>33</v>
      </c>
      <c r="I1" t="s">
        <v>41</v>
      </c>
      <c r="J1" t="s">
        <v>44</v>
      </c>
      <c r="K1" t="s">
        <v>47</v>
      </c>
      <c r="L1" t="s">
        <v>48</v>
      </c>
      <c r="M1" t="s">
        <v>49</v>
      </c>
      <c r="N1" t="s">
        <v>50</v>
      </c>
      <c r="O1" t="s">
        <v>53</v>
      </c>
      <c r="P1" t="s">
        <v>54</v>
      </c>
      <c r="Q1" t="s">
        <v>56</v>
      </c>
      <c r="R1" t="s">
        <v>59</v>
      </c>
      <c r="S1" t="s">
        <v>60</v>
      </c>
      <c r="T1" t="s">
        <v>4</v>
      </c>
      <c r="U1" t="s">
        <v>5</v>
      </c>
      <c r="V1" t="s">
        <v>6</v>
      </c>
      <c r="W1" t="s">
        <v>135</v>
      </c>
    </row>
    <row r="2" spans="1:501" x14ac:dyDescent="0.25">
      <c r="A2" t="s">
        <v>110</v>
      </c>
      <c r="B2" t="s">
        <v>9</v>
      </c>
      <c r="C2" t="str">
        <f>VLOOKUP($B2,Sheet2!$B$2:$D$12,2,FALSE)</f>
        <v>R6106</v>
      </c>
      <c r="D2" t="str">
        <f>VLOOKUP($B2,Sheet2!$B$2:$D$12,3,FALSE)</f>
        <v>acid_qa</v>
      </c>
      <c r="E2" t="s">
        <v>36</v>
      </c>
      <c r="F2" t="str">
        <f ca="1">Sheet2!$F150</f>
        <v>RIWMB2062B</v>
      </c>
      <c r="G2" t="str">
        <f ca="1">CONCATENATE("Test "," ",$E2," ","Borrower"," ",RANDBETWEEN(1,999))</f>
        <v>Test  Services Borrower 869</v>
      </c>
      <c r="H2" t="str">
        <f ca="1">Sheet2!H162</f>
        <v>12/12/2011</v>
      </c>
      <c r="J2" t="s">
        <v>45</v>
      </c>
      <c r="K2" t="s">
        <v>46</v>
      </c>
      <c r="L2" t="s">
        <v>36</v>
      </c>
      <c r="M2" t="s">
        <v>247</v>
      </c>
      <c r="N2" t="s">
        <v>51</v>
      </c>
      <c r="O2" t="s">
        <v>52</v>
      </c>
      <c r="P2" t="s">
        <v>55</v>
      </c>
      <c r="Q2" t="str">
        <f>VLOOKUP($E2,Sheet2!$K$3:$L$18,2,FALSE)</f>
        <v>1102</v>
      </c>
      <c r="R2" t="str">
        <f>VLOOKUP($E2,Sheet2!$K$3:$M$18,3,FALSE)</f>
        <v>Agriculture</v>
      </c>
      <c r="S2" t="s">
        <v>371</v>
      </c>
      <c r="T2" t="s">
        <v>7</v>
      </c>
      <c r="U2" t="str">
        <f>VLOOKUP($T2,Sheet2!$B$2:$D$12,2,FALSE)</f>
        <v>ADFC12313</v>
      </c>
      <c r="V2" t="str">
        <f>VLOOKUP($B2,Sheet2!$B$2:$D$12,3,FALSE)</f>
        <v>acid_qa</v>
      </c>
      <c r="W2" t="s">
        <v>136</v>
      </c>
      <c r="SE2" t="s">
        <v>71</v>
      </c>
      <c r="SG2" t="s">
        <v>109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Sheet2!$B$3:$B$12</xm:f>
          </x14:formula1>
          <xm:sqref>B2 T2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A2" sqref="A2"/>
    </sheetView>
  </sheetViews>
  <sheetFormatPr defaultRowHeight="15" x14ac:dyDescent="0.25"/>
  <cols>
    <col min="5" max="5" width="15.5703125" customWidth="1" collapsed="1"/>
    <col min="6" max="6" width="20.85546875" customWidth="1" collapsed="1"/>
    <col min="7" max="7" width="34.85546875" customWidth="1" collapsed="1"/>
    <col min="8" max="8" width="22.42578125" customWidth="1" collapsed="1"/>
    <col min="9" max="9" width="13.5703125" customWidth="1" collapsed="1"/>
    <col min="10" max="10" width="19.28515625" customWidth="1" collapsed="1"/>
    <col min="11" max="11" width="23" bestFit="1" customWidth="1" collapsed="1"/>
    <col min="12" max="12" width="13.5703125" bestFit="1" customWidth="1" collapsed="1"/>
    <col min="13" max="13" width="12" bestFit="1" customWidth="1" collapsed="1"/>
    <col min="14" max="14" width="17.42578125" bestFit="1" customWidth="1" collapsed="1"/>
    <col min="15" max="15" width="13.85546875" bestFit="1" customWidth="1" collapsed="1"/>
    <col min="18" max="18" width="21.85546875" customWidth="1" collapsed="1"/>
    <col min="19" max="19" width="20.5703125" customWidth="1" collapsed="1"/>
    <col min="20" max="20" width="16.140625" customWidth="1" collapsed="1"/>
  </cols>
  <sheetData>
    <row r="1" spans="1:501" x14ac:dyDescent="0.25">
      <c r="A1" t="s">
        <v>0</v>
      </c>
      <c r="B1" t="s">
        <v>4</v>
      </c>
      <c r="C1" t="s">
        <v>5</v>
      </c>
      <c r="D1" t="s">
        <v>6</v>
      </c>
      <c r="E1" t="s">
        <v>30</v>
      </c>
      <c r="F1" t="s">
        <v>31</v>
      </c>
      <c r="G1" t="s">
        <v>32</v>
      </c>
      <c r="H1" t="s">
        <v>33</v>
      </c>
      <c r="I1" t="s">
        <v>41</v>
      </c>
      <c r="J1" t="s">
        <v>44</v>
      </c>
      <c r="K1" t="s">
        <v>47</v>
      </c>
      <c r="L1" t="s">
        <v>48</v>
      </c>
      <c r="M1" t="s">
        <v>49</v>
      </c>
      <c r="N1" t="s">
        <v>50</v>
      </c>
      <c r="O1" t="s">
        <v>53</v>
      </c>
      <c r="P1" t="s">
        <v>54</v>
      </c>
      <c r="Q1" t="s">
        <v>56</v>
      </c>
      <c r="R1" t="s">
        <v>59</v>
      </c>
      <c r="S1" t="s">
        <v>60</v>
      </c>
      <c r="T1" t="s">
        <v>111</v>
      </c>
      <c r="U1" t="s">
        <v>125</v>
      </c>
    </row>
    <row r="2" spans="1:501" x14ac:dyDescent="0.25">
      <c r="A2" t="s">
        <v>114</v>
      </c>
      <c r="B2" t="s">
        <v>7</v>
      </c>
      <c r="C2" t="str">
        <f>VLOOKUP($B2,Sheet2!$B$2:$D$12,2,FALSE)</f>
        <v>ADFC12313</v>
      </c>
      <c r="D2" t="str">
        <f>VLOOKUP($B2,Sheet2!$B$2:$D$12,3,FALSE)</f>
        <v>acid_qa</v>
      </c>
      <c r="E2" t="s">
        <v>36</v>
      </c>
      <c r="F2" t="str">
        <f ca="1">Sheet2!$F177</f>
        <v>VHQAI5921C</v>
      </c>
      <c r="G2" t="str">
        <f ca="1">CONCATENATE("Auto"," ",$E2," ","Borrower"," ",RANDBETWEEN(1,999))</f>
        <v>Auto Services Borrower 23</v>
      </c>
      <c r="H2" t="str">
        <f ca="1">Sheet2!H177</f>
        <v>11/10/2008</v>
      </c>
      <c r="J2" t="s">
        <v>45</v>
      </c>
      <c r="K2" t="s">
        <v>373</v>
      </c>
      <c r="L2" t="str">
        <f>E2</f>
        <v>Services</v>
      </c>
      <c r="M2" t="s">
        <v>247</v>
      </c>
      <c r="N2" t="s">
        <v>51</v>
      </c>
      <c r="O2" t="s">
        <v>52</v>
      </c>
      <c r="P2" t="s">
        <v>55</v>
      </c>
      <c r="Q2" t="str">
        <f>VLOOKUP($E2,Sheet2!$K$3:$L$18,2,FALSE)</f>
        <v>1102</v>
      </c>
      <c r="R2" t="str">
        <f>VLOOKUP($E2,Sheet2!$K$3:$M$18,3,FALSE)</f>
        <v>Agriculture</v>
      </c>
      <c r="S2" t="s">
        <v>372</v>
      </c>
      <c r="T2" t="s">
        <v>414</v>
      </c>
      <c r="U2" s="1" t="s">
        <v>20</v>
      </c>
      <c r="SG2" t="s">
        <v>71</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Sheet2!$B$3:$B$12</xm:f>
          </x14:formula1>
          <xm:sqref>B2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12"/>
  <sheetViews>
    <sheetView workbookViewId="0">
      <selection activeCell="A2" sqref="A2"/>
    </sheetView>
  </sheetViews>
  <sheetFormatPr defaultRowHeight="15" x14ac:dyDescent="0.25"/>
  <sheetData>
    <row r="1" spans="1:501" x14ac:dyDescent="0.25">
      <c r="A1" s="19" t="s">
        <v>137</v>
      </c>
      <c r="B1" s="19" t="s">
        <v>138</v>
      </c>
      <c r="C1" s="19" t="s">
        <v>5</v>
      </c>
      <c r="D1" s="19" t="s">
        <v>6</v>
      </c>
      <c r="E1" s="19" t="s">
        <v>60</v>
      </c>
      <c r="F1" s="20" t="s">
        <v>142</v>
      </c>
      <c r="G1" s="19" t="s">
        <v>249</v>
      </c>
      <c r="H1" s="19" t="s">
        <v>250</v>
      </c>
      <c r="I1" s="19" t="s">
        <v>141</v>
      </c>
      <c r="J1" s="19" t="s">
        <v>252</v>
      </c>
      <c r="K1" s="19" t="s">
        <v>253</v>
      </c>
      <c r="L1" s="19" t="s">
        <v>254</v>
      </c>
      <c r="M1" s="19" t="s">
        <v>256</v>
      </c>
      <c r="N1" s="19" t="s">
        <v>258</v>
      </c>
      <c r="O1" s="19" t="s">
        <v>260</v>
      </c>
      <c r="P1" s="19" t="s">
        <v>261</v>
      </c>
      <c r="Q1" s="19" t="s">
        <v>140</v>
      </c>
      <c r="R1" s="19" t="s">
        <v>264</v>
      </c>
      <c r="S1" s="19" t="s">
        <v>267</v>
      </c>
      <c r="T1" s="19" t="s">
        <v>268</v>
      </c>
      <c r="U1" s="19" t="s">
        <v>269</v>
      </c>
      <c r="V1" s="19" t="s">
        <v>270</v>
      </c>
      <c r="W1" s="19" t="s">
        <v>272</v>
      </c>
      <c r="X1" s="19" t="s">
        <v>273</v>
      </c>
      <c r="Y1" s="19" t="s">
        <v>274</v>
      </c>
      <c r="Z1" s="19" t="s">
        <v>275</v>
      </c>
      <c r="AA1" s="19" t="s">
        <v>144</v>
      </c>
      <c r="AB1" s="19" t="s">
        <v>145</v>
      </c>
    </row>
    <row r="2" spans="1:501" x14ac:dyDescent="0.25">
      <c r="A2" s="15" t="s">
        <v>116</v>
      </c>
      <c r="B2" s="8" t="s">
        <v>9</v>
      </c>
      <c r="C2" t="str">
        <f>VLOOKUP($B2,Sheet2!$B$2:$D$12,2,FALSE)</f>
        <v>R6106</v>
      </c>
      <c r="D2" t="str">
        <f>VLOOKUP($B2,Sheet2!$B$2:$D$12,3,FALSE)</f>
        <v>acid_qa</v>
      </c>
      <c r="E2" t="s">
        <v>411</v>
      </c>
      <c r="F2" s="21" t="s">
        <v>142</v>
      </c>
      <c r="G2" s="8" t="s">
        <v>108</v>
      </c>
      <c r="H2" s="8" t="s">
        <v>281</v>
      </c>
      <c r="I2" s="31" t="s">
        <v>251</v>
      </c>
      <c r="J2" s="8" t="s">
        <v>108</v>
      </c>
      <c r="K2" s="8" t="s">
        <v>234</v>
      </c>
      <c r="L2" s="14" t="s">
        <v>255</v>
      </c>
      <c r="M2" s="14" t="s">
        <v>257</v>
      </c>
      <c r="N2" t="s">
        <v>259</v>
      </c>
      <c r="O2" s="14" t="s">
        <v>262</v>
      </c>
      <c r="P2" s="14" t="s">
        <v>263</v>
      </c>
      <c r="Q2" s="14" t="s">
        <v>265</v>
      </c>
      <c r="R2" s="14" t="s">
        <v>266</v>
      </c>
      <c r="S2" s="8" t="s">
        <v>278</v>
      </c>
      <c r="T2" s="14" t="s">
        <v>108</v>
      </c>
      <c r="U2" s="14" t="s">
        <v>108</v>
      </c>
      <c r="V2" s="8" t="s">
        <v>278</v>
      </c>
      <c r="W2" s="8" t="s">
        <v>271</v>
      </c>
      <c r="X2" s="8" t="s">
        <v>281</v>
      </c>
      <c r="Y2" s="8" t="s">
        <v>279</v>
      </c>
      <c r="Z2" s="8" t="s">
        <v>280</v>
      </c>
      <c r="AA2" t="s">
        <v>412</v>
      </c>
      <c r="AB2" t="s">
        <v>200</v>
      </c>
      <c r="SC2" t="s">
        <v>71</v>
      </c>
      <c r="SG2" t="s">
        <v>71</v>
      </c>
    </row>
    <row r="6" spans="1:501" x14ac:dyDescent="0.25">
      <c r="A6">
        <v>0</v>
      </c>
      <c r="B6">
        <v>1</v>
      </c>
      <c r="C6">
        <v>2</v>
      </c>
      <c r="D6">
        <v>3</v>
      </c>
      <c r="E6">
        <v>4</v>
      </c>
      <c r="F6">
        <v>5</v>
      </c>
      <c r="G6">
        <v>6</v>
      </c>
      <c r="H6">
        <v>7</v>
      </c>
      <c r="I6">
        <v>8</v>
      </c>
      <c r="J6">
        <v>9</v>
      </c>
      <c r="K6">
        <v>10</v>
      </c>
      <c r="L6">
        <v>11</v>
      </c>
      <c r="M6">
        <v>12</v>
      </c>
      <c r="N6">
        <v>13</v>
      </c>
      <c r="O6">
        <v>14</v>
      </c>
      <c r="P6">
        <v>15</v>
      </c>
      <c r="Q6">
        <v>16</v>
      </c>
      <c r="R6">
        <v>17</v>
      </c>
      <c r="S6">
        <v>18</v>
      </c>
      <c r="T6">
        <v>19</v>
      </c>
      <c r="U6">
        <v>20</v>
      </c>
      <c r="V6">
        <v>21</v>
      </c>
      <c r="W6">
        <v>22</v>
      </c>
      <c r="X6">
        <v>23</v>
      </c>
      <c r="Y6">
        <v>24</v>
      </c>
      <c r="Z6">
        <v>25</v>
      </c>
      <c r="AA6">
        <v>26</v>
      </c>
      <c r="AB6">
        <v>27</v>
      </c>
    </row>
    <row r="12" spans="1:501" x14ac:dyDescent="0.25">
      <c r="Q12" s="8"/>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[2]Sheet2!#REF!</xm:f>
          </x14:formula1>
          <xm:sqref>B2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F9" sqref="F9"/>
    </sheetView>
  </sheetViews>
  <sheetFormatPr defaultRowHeight="15" x14ac:dyDescent="0.25"/>
  <sheetData>
    <row r="1" spans="1:501" s="14" customFormat="1" x14ac:dyDescent="0.25">
      <c r="A1" s="36" t="s">
        <v>137</v>
      </c>
      <c r="B1" s="36" t="s">
        <v>138</v>
      </c>
      <c r="C1" s="36" t="s">
        <v>5</v>
      </c>
      <c r="D1" s="36" t="s">
        <v>6</v>
      </c>
      <c r="E1" s="36" t="s">
        <v>60</v>
      </c>
      <c r="F1" s="34" t="s">
        <v>142</v>
      </c>
      <c r="G1" s="37" t="s">
        <v>338</v>
      </c>
      <c r="H1" s="14" t="s">
        <v>339</v>
      </c>
      <c r="I1" s="14" t="s">
        <v>340</v>
      </c>
      <c r="J1" s="14" t="s">
        <v>341</v>
      </c>
      <c r="K1" s="14" t="s">
        <v>342</v>
      </c>
      <c r="L1" s="14" t="s">
        <v>343</v>
      </c>
      <c r="M1" s="14" t="s">
        <v>344</v>
      </c>
      <c r="N1" s="14" t="s">
        <v>345</v>
      </c>
      <c r="O1" s="38" t="s">
        <v>202</v>
      </c>
      <c r="P1" s="38" t="s">
        <v>346</v>
      </c>
      <c r="Q1" s="38" t="s">
        <v>347</v>
      </c>
      <c r="R1" s="38" t="s">
        <v>348</v>
      </c>
      <c r="S1" s="38" t="s">
        <v>349</v>
      </c>
      <c r="T1" s="38" t="s">
        <v>350</v>
      </c>
      <c r="U1" s="38" t="s">
        <v>351</v>
      </c>
      <c r="V1" s="39" t="s">
        <v>144</v>
      </c>
      <c r="W1" s="39" t="s">
        <v>145</v>
      </c>
      <c r="X1" s="35"/>
      <c r="Y1" s="35"/>
      <c r="Z1" s="35"/>
      <c r="AA1" s="35"/>
      <c r="AB1" s="35"/>
      <c r="AC1" s="35"/>
      <c r="AD1" s="35"/>
    </row>
    <row r="2" spans="1:501" s="14" customFormat="1" x14ac:dyDescent="0.25">
      <c r="A2" s="33" t="s">
        <v>117</v>
      </c>
      <c r="B2" s="14" t="s">
        <v>9</v>
      </c>
      <c r="C2" s="14" t="str">
        <f>VLOOKUP($B2,Sheet2!$B$2:$D$12,2,FALSE)</f>
        <v>R6106</v>
      </c>
      <c r="D2" s="14" t="str">
        <f>VLOOKUP($B2,Sheet2!$B$2:$D$12,3,FALSE)</f>
        <v>acid_qa</v>
      </c>
      <c r="E2" t="s">
        <v>403</v>
      </c>
      <c r="F2" s="34" t="s">
        <v>142</v>
      </c>
      <c r="G2" s="14" t="s">
        <v>364</v>
      </c>
      <c r="H2" s="40" t="s">
        <v>201</v>
      </c>
      <c r="I2" s="40" t="s">
        <v>359</v>
      </c>
      <c r="J2" s="40" t="s">
        <v>360</v>
      </c>
      <c r="K2" s="40" t="s">
        <v>361</v>
      </c>
      <c r="L2" s="40" t="s">
        <v>203</v>
      </c>
      <c r="M2" s="40" t="s">
        <v>362</v>
      </c>
      <c r="N2" s="40" t="s">
        <v>363</v>
      </c>
      <c r="O2" s="14" t="s">
        <v>352</v>
      </c>
      <c r="P2" s="31" t="s">
        <v>353</v>
      </c>
      <c r="Q2" s="31" t="s">
        <v>354</v>
      </c>
      <c r="R2" s="31" t="s">
        <v>355</v>
      </c>
      <c r="S2" s="31" t="s">
        <v>356</v>
      </c>
      <c r="T2" s="31" t="s">
        <v>357</v>
      </c>
      <c r="U2" s="31" t="s">
        <v>358</v>
      </c>
      <c r="V2" s="14" t="s">
        <v>396</v>
      </c>
      <c r="W2" s="14" t="s">
        <v>200</v>
      </c>
      <c r="X2" s="35"/>
      <c r="Y2" s="35"/>
      <c r="Z2" s="35"/>
      <c r="AA2" s="35"/>
      <c r="AB2" s="35"/>
      <c r="AC2" s="35"/>
      <c r="AD2" s="35"/>
      <c r="SG2" s="14" t="s">
        <v>71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[2]Sheet2!#REF!</xm:f>
          </x14:formula1>
          <xm:sqref>B2</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4"/>
  <sheetViews>
    <sheetView workbookViewId="0">
      <selection activeCell="J13" sqref="J13"/>
    </sheetView>
  </sheetViews>
  <sheetFormatPr defaultRowHeight="15" x14ac:dyDescent="0.25"/>
  <sheetData>
    <row r="1" spans="1:501" x14ac:dyDescent="0.25">
      <c r="A1" s="19" t="s">
        <v>137</v>
      </c>
      <c r="B1" s="19" t="s">
        <v>138</v>
      </c>
      <c r="C1" s="19" t="s">
        <v>5</v>
      </c>
      <c r="D1" s="19" t="s">
        <v>6</v>
      </c>
      <c r="E1" s="19" t="s">
        <v>60</v>
      </c>
      <c r="F1" s="21" t="s">
        <v>142</v>
      </c>
      <c r="G1" s="19" t="s">
        <v>249</v>
      </c>
      <c r="H1" s="19" t="s">
        <v>250</v>
      </c>
      <c r="I1" s="19" t="s">
        <v>141</v>
      </c>
      <c r="J1" s="19" t="s">
        <v>252</v>
      </c>
      <c r="K1" s="19" t="s">
        <v>253</v>
      </c>
      <c r="L1" s="19" t="s">
        <v>254</v>
      </c>
      <c r="M1" s="19" t="s">
        <v>256</v>
      </c>
      <c r="N1" s="19" t="s">
        <v>258</v>
      </c>
      <c r="O1" s="19" t="s">
        <v>260</v>
      </c>
      <c r="P1" s="19" t="s">
        <v>261</v>
      </c>
      <c r="Q1" s="19" t="s">
        <v>140</v>
      </c>
      <c r="R1" s="19" t="s">
        <v>264</v>
      </c>
      <c r="S1" s="19" t="s">
        <v>267</v>
      </c>
      <c r="T1" s="19" t="s">
        <v>268</v>
      </c>
      <c r="U1" s="19" t="s">
        <v>269</v>
      </c>
      <c r="V1" s="19" t="s">
        <v>270</v>
      </c>
      <c r="W1" s="19" t="s">
        <v>272</v>
      </c>
      <c r="X1" s="19" t="s">
        <v>378</v>
      </c>
      <c r="Y1" s="19" t="s">
        <v>375</v>
      </c>
      <c r="Z1" s="19" t="s">
        <v>275</v>
      </c>
      <c r="AA1" s="19" t="s">
        <v>376</v>
      </c>
      <c r="AB1" s="19" t="s">
        <v>144</v>
      </c>
      <c r="AC1" s="19" t="s">
        <v>145</v>
      </c>
    </row>
    <row r="2" spans="1:501" x14ac:dyDescent="0.25">
      <c r="A2" s="15" t="s">
        <v>118</v>
      </c>
      <c r="B2" s="8" t="s">
        <v>9</v>
      </c>
      <c r="C2" t="str">
        <f>VLOOKUP($B2,Sheet2!$B$2:$D$12,2,FALSE)</f>
        <v>R6106</v>
      </c>
      <c r="D2" t="str">
        <f>VLOOKUP($B2,Sheet2!$B$2:$D$12,3,FALSE)</f>
        <v>acid_qa</v>
      </c>
      <c r="E2" t="s">
        <v>409</v>
      </c>
      <c r="F2" s="21" t="s">
        <v>142</v>
      </c>
      <c r="G2" s="8" t="s">
        <v>108</v>
      </c>
      <c r="H2" s="8" t="s">
        <v>281</v>
      </c>
      <c r="I2" s="31" t="s">
        <v>251</v>
      </c>
      <c r="J2" s="8" t="s">
        <v>108</v>
      </c>
      <c r="K2" s="8" t="s">
        <v>234</v>
      </c>
      <c r="L2" s="14" t="s">
        <v>255</v>
      </c>
      <c r="M2" s="14" t="s">
        <v>257</v>
      </c>
      <c r="N2" t="s">
        <v>259</v>
      </c>
      <c r="O2" t="s">
        <v>374</v>
      </c>
      <c r="P2" s="14" t="s">
        <v>263</v>
      </c>
      <c r="Q2" s="14" t="s">
        <v>265</v>
      </c>
      <c r="R2" s="14" t="s">
        <v>266</v>
      </c>
      <c r="S2" s="8" t="s">
        <v>278</v>
      </c>
      <c r="T2" s="14" t="s">
        <v>108</v>
      </c>
      <c r="U2" s="14" t="s">
        <v>108</v>
      </c>
      <c r="V2" s="8" t="s">
        <v>278</v>
      </c>
      <c r="W2" s="8" t="s">
        <v>271</v>
      </c>
      <c r="X2" s="8" t="s">
        <v>281</v>
      </c>
      <c r="Y2" s="8" t="s">
        <v>279</v>
      </c>
      <c r="Z2" s="8" t="s">
        <v>280</v>
      </c>
      <c r="AA2" s="8" t="s">
        <v>377</v>
      </c>
      <c r="AB2" t="s">
        <v>410</v>
      </c>
      <c r="AC2" t="s">
        <v>200</v>
      </c>
      <c r="RZ2" t="s">
        <v>71</v>
      </c>
      <c r="SG2" t="s">
        <v>71</v>
      </c>
    </row>
    <row r="4" spans="1:501" x14ac:dyDescent="0.25">
      <c r="A4">
        <v>0</v>
      </c>
      <c r="B4">
        <v>1</v>
      </c>
      <c r="C4">
        <v>2</v>
      </c>
      <c r="D4">
        <v>3</v>
      </c>
      <c r="E4">
        <v>4</v>
      </c>
      <c r="F4">
        <v>5</v>
      </c>
      <c r="G4">
        <v>6</v>
      </c>
      <c r="H4">
        <v>7</v>
      </c>
      <c r="I4">
        <v>8</v>
      </c>
      <c r="J4">
        <v>9</v>
      </c>
      <c r="K4">
        <v>10</v>
      </c>
      <c r="L4">
        <v>11</v>
      </c>
      <c r="M4">
        <v>12</v>
      </c>
      <c r="N4">
        <v>13</v>
      </c>
      <c r="O4">
        <v>14</v>
      </c>
      <c r="P4">
        <v>15</v>
      </c>
      <c r="Q4">
        <v>16</v>
      </c>
      <c r="R4">
        <v>17</v>
      </c>
      <c r="S4">
        <v>18</v>
      </c>
      <c r="T4">
        <v>19</v>
      </c>
      <c r="U4">
        <v>20</v>
      </c>
      <c r="V4">
        <v>21</v>
      </c>
      <c r="W4">
        <v>22</v>
      </c>
      <c r="X4">
        <v>23</v>
      </c>
      <c r="Y4">
        <v>24</v>
      </c>
      <c r="Z4">
        <v>25</v>
      </c>
      <c r="AA4">
        <v>26</v>
      </c>
      <c r="AB4">
        <v>27</v>
      </c>
      <c r="AC4">
        <v>28</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[2]Sheet2!#REF!</xm:f>
          </x14:formula1>
          <xm:sqref>B2</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6"/>
  <sheetViews>
    <sheetView workbookViewId="0">
      <selection activeCell="A2" sqref="A2"/>
    </sheetView>
  </sheetViews>
  <sheetFormatPr defaultRowHeight="15" x14ac:dyDescent="0.25"/>
  <sheetData>
    <row r="1" spans="1:501" x14ac:dyDescent="0.25">
      <c r="A1" s="19" t="s">
        <v>137</v>
      </c>
      <c r="B1" s="19" t="s">
        <v>138</v>
      </c>
      <c r="C1" s="19" t="s">
        <v>5</v>
      </c>
      <c r="D1" s="19" t="s">
        <v>6</v>
      </c>
      <c r="E1" s="19" t="s">
        <v>60</v>
      </c>
      <c r="F1" s="20" t="s">
        <v>142</v>
      </c>
      <c r="G1" s="19" t="s">
        <v>249</v>
      </c>
      <c r="H1" s="19" t="s">
        <v>250</v>
      </c>
      <c r="I1" s="19" t="s">
        <v>141</v>
      </c>
      <c r="J1" s="19" t="s">
        <v>252</v>
      </c>
      <c r="K1" s="19" t="s">
        <v>253</v>
      </c>
      <c r="L1" s="19" t="s">
        <v>254</v>
      </c>
      <c r="M1" s="19" t="s">
        <v>256</v>
      </c>
      <c r="N1" s="19" t="s">
        <v>258</v>
      </c>
      <c r="O1" s="19" t="s">
        <v>260</v>
      </c>
      <c r="P1" s="19" t="s">
        <v>261</v>
      </c>
      <c r="Q1" s="19" t="s">
        <v>140</v>
      </c>
      <c r="R1" s="19" t="s">
        <v>264</v>
      </c>
      <c r="S1" s="19" t="s">
        <v>267</v>
      </c>
      <c r="T1" s="19" t="s">
        <v>268</v>
      </c>
      <c r="U1" s="19" t="s">
        <v>269</v>
      </c>
      <c r="V1" s="19" t="s">
        <v>270</v>
      </c>
      <c r="W1" s="19" t="s">
        <v>272</v>
      </c>
      <c r="X1" s="19" t="s">
        <v>273</v>
      </c>
      <c r="Y1" s="19" t="s">
        <v>274</v>
      </c>
      <c r="Z1" s="19" t="s">
        <v>275</v>
      </c>
      <c r="AA1" s="19" t="s">
        <v>144</v>
      </c>
      <c r="AB1" s="19" t="s">
        <v>145</v>
      </c>
    </row>
    <row r="2" spans="1:501" x14ac:dyDescent="0.25">
      <c r="A2" s="15" t="s">
        <v>120</v>
      </c>
      <c r="B2" s="8" t="s">
        <v>9</v>
      </c>
      <c r="C2" t="str">
        <f>VLOOKUP($B2,Sheet2!$B$2:$D$12,2,FALSE)</f>
        <v>R6106</v>
      </c>
      <c r="D2" t="str">
        <f>VLOOKUP($B2,Sheet2!$B$2:$D$12,3,FALSE)</f>
        <v>acid_qa</v>
      </c>
      <c r="E2" t="s">
        <v>398</v>
      </c>
      <c r="F2" s="21" t="s">
        <v>142</v>
      </c>
      <c r="G2" s="8" t="s">
        <v>108</v>
      </c>
      <c r="H2" s="8" t="s">
        <v>281</v>
      </c>
      <c r="I2" s="31" t="s">
        <v>251</v>
      </c>
      <c r="J2" s="8" t="s">
        <v>108</v>
      </c>
      <c r="K2" s="8" t="s">
        <v>234</v>
      </c>
      <c r="L2" s="14" t="s">
        <v>255</v>
      </c>
      <c r="M2" s="14" t="s">
        <v>257</v>
      </c>
      <c r="N2" t="s">
        <v>259</v>
      </c>
      <c r="O2" s="14" t="s">
        <v>262</v>
      </c>
      <c r="P2" s="14" t="s">
        <v>263</v>
      </c>
      <c r="Q2" s="14" t="s">
        <v>265</v>
      </c>
      <c r="R2" s="14" t="s">
        <v>266</v>
      </c>
      <c r="S2" s="8" t="s">
        <v>278</v>
      </c>
      <c r="T2" s="14" t="s">
        <v>108</v>
      </c>
      <c r="U2" s="14" t="s">
        <v>108</v>
      </c>
      <c r="V2" s="8" t="s">
        <v>278</v>
      </c>
      <c r="W2" s="8" t="s">
        <v>271</v>
      </c>
      <c r="X2" s="8" t="s">
        <v>281</v>
      </c>
      <c r="Y2" s="8" t="s">
        <v>279</v>
      </c>
      <c r="Z2" s="8" t="s">
        <v>280</v>
      </c>
      <c r="AA2" t="s">
        <v>389</v>
      </c>
      <c r="AB2" t="s">
        <v>200</v>
      </c>
      <c r="SG2" t="s">
        <v>71</v>
      </c>
    </row>
    <row r="6" spans="1:501" x14ac:dyDescent="0.25">
      <c r="A6">
        <v>0</v>
      </c>
      <c r="B6">
        <v>1</v>
      </c>
      <c r="C6">
        <v>2</v>
      </c>
      <c r="D6">
        <v>3</v>
      </c>
      <c r="E6">
        <v>4</v>
      </c>
      <c r="F6">
        <v>5</v>
      </c>
      <c r="G6">
        <v>6</v>
      </c>
      <c r="H6">
        <v>7</v>
      </c>
      <c r="I6">
        <v>8</v>
      </c>
      <c r="J6">
        <v>9</v>
      </c>
      <c r="K6">
        <v>10</v>
      </c>
      <c r="L6">
        <v>11</v>
      </c>
      <c r="M6">
        <v>12</v>
      </c>
      <c r="N6">
        <v>13</v>
      </c>
      <c r="O6">
        <v>14</v>
      </c>
      <c r="P6">
        <v>15</v>
      </c>
      <c r="Q6">
        <v>16</v>
      </c>
      <c r="R6">
        <v>17</v>
      </c>
      <c r="S6">
        <v>18</v>
      </c>
      <c r="T6">
        <v>19</v>
      </c>
      <c r="U6">
        <v>20</v>
      </c>
      <c r="V6">
        <v>21</v>
      </c>
      <c r="W6">
        <v>22</v>
      </c>
      <c r="X6">
        <v>23</v>
      </c>
      <c r="Y6">
        <v>24</v>
      </c>
      <c r="Z6">
        <v>25</v>
      </c>
      <c r="AA6">
        <v>26</v>
      </c>
      <c r="AB6">
        <v>27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[2]Sheet2!#REF!</xm:f>
          </x14:formula1>
          <xm:sqref>B2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A2" sqref="A2"/>
    </sheetView>
  </sheetViews>
  <sheetFormatPr defaultRowHeight="15" x14ac:dyDescent="0.25"/>
  <cols>
    <col min="3" max="3" width="22.140625" customWidth="1" collapsed="1"/>
    <col min="5" max="5" width="15.5703125" customWidth="1" collapsed="1"/>
    <col min="6" max="6" width="20.85546875" customWidth="1" collapsed="1"/>
    <col min="7" max="7" width="34.85546875" customWidth="1" collapsed="1"/>
    <col min="10" max="10" width="10.7109375" bestFit="1" customWidth="1" collapsed="1"/>
    <col min="11" max="11" width="23" bestFit="1" customWidth="1" collapsed="1"/>
    <col min="12" max="12" width="13.5703125" bestFit="1" customWidth="1" collapsed="1"/>
    <col min="13" max="13" width="12" bestFit="1" customWidth="1" collapsed="1"/>
    <col min="14" max="14" width="17.42578125" bestFit="1" customWidth="1" collapsed="1"/>
    <col min="15" max="15" width="13.85546875" bestFit="1" customWidth="1" collapsed="1"/>
    <col min="18" max="18" width="21.85546875" customWidth="1" collapsed="1"/>
    <col min="19" max="19" width="20.5703125" customWidth="1" collapsed="1"/>
    <col min="20" max="20" width="16.140625" customWidth="1" collapsed="1"/>
  </cols>
  <sheetData>
    <row r="1" spans="1:501" x14ac:dyDescent="0.25">
      <c r="A1" t="s">
        <v>0</v>
      </c>
      <c r="B1" t="s">
        <v>4</v>
      </c>
      <c r="C1" t="s">
        <v>5</v>
      </c>
      <c r="D1" t="s">
        <v>6</v>
      </c>
      <c r="E1" t="s">
        <v>30</v>
      </c>
      <c r="F1" t="s">
        <v>31</v>
      </c>
      <c r="G1" t="s">
        <v>32</v>
      </c>
      <c r="H1" t="s">
        <v>33</v>
      </c>
      <c r="I1" t="s">
        <v>41</v>
      </c>
      <c r="J1" t="s">
        <v>44</v>
      </c>
      <c r="K1" t="s">
        <v>47</v>
      </c>
      <c r="L1" t="s">
        <v>48</v>
      </c>
      <c r="M1" t="s">
        <v>49</v>
      </c>
      <c r="N1" t="s">
        <v>50</v>
      </c>
      <c r="O1" t="s">
        <v>53</v>
      </c>
      <c r="P1" t="s">
        <v>54</v>
      </c>
      <c r="Q1" t="s">
        <v>56</v>
      </c>
      <c r="R1" t="s">
        <v>59</v>
      </c>
      <c r="S1" t="s">
        <v>60</v>
      </c>
      <c r="T1" t="s">
        <v>151</v>
      </c>
    </row>
    <row r="2" spans="1:501" x14ac:dyDescent="0.25">
      <c r="A2" t="s">
        <v>1</v>
      </c>
      <c r="B2" t="s">
        <v>9</v>
      </c>
      <c r="C2" t="str">
        <f>VLOOKUP($B2,Sheet2!$B$2:$D$12,2,FALSE)</f>
        <v>R6106</v>
      </c>
      <c r="D2" t="str">
        <f>VLOOKUP($B2,Sheet2!$B$2:$D$12,3,FALSE)</f>
        <v>acid_qa</v>
      </c>
      <c r="E2" s="8" t="s">
        <v>36</v>
      </c>
      <c r="F2" t="str">
        <f ca="1">Sheet2!$F25</f>
        <v>MPQHU4566U</v>
      </c>
      <c r="G2" t="str">
        <f ca="1">CONCATENATE("Small"," ",$E2," ","Borrower"," ",RANDBETWEEN(1,999))</f>
        <v>Small Services Borrower 541</v>
      </c>
      <c r="H2" t="str">
        <f ca="1">Sheet2!$H25</f>
        <v>17/10/2013</v>
      </c>
      <c r="J2" t="s">
        <v>45</v>
      </c>
      <c r="K2" t="s">
        <v>46</v>
      </c>
      <c r="L2" t="str">
        <f>E2</f>
        <v>Services</v>
      </c>
      <c r="M2" t="s">
        <v>247</v>
      </c>
      <c r="N2" t="s">
        <v>51</v>
      </c>
      <c r="O2" t="s">
        <v>52</v>
      </c>
      <c r="P2" t="s">
        <v>55</v>
      </c>
      <c r="Q2" s="8" t="str">
        <f>VLOOKUP($E2,Sheet2!$K$3:$L$6,2,FALSE)</f>
        <v>1102</v>
      </c>
      <c r="R2" t="str">
        <f>VLOOKUP($E2,Sheet2!$K$3:$M$6,3,FALSE)</f>
        <v>Agriculture</v>
      </c>
      <c r="S2" s="10" t="s">
        <v>411</v>
      </c>
      <c r="T2" t="s">
        <v>65</v>
      </c>
      <c r="SG2" t="s">
        <v>71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Sheet2!$B$3:$B$12</xm:f>
          </x14:formula1>
          <xm:sqref>B2</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N13" sqref="N13"/>
    </sheetView>
  </sheetViews>
  <sheetFormatPr defaultRowHeight="15" x14ac:dyDescent="0.25"/>
  <sheetData>
    <row r="1" spans="1:501" x14ac:dyDescent="0.25">
      <c r="A1" s="19" t="s">
        <v>137</v>
      </c>
      <c r="B1" s="19" t="s">
        <v>138</v>
      </c>
      <c r="C1" s="19" t="s">
        <v>5</v>
      </c>
      <c r="D1" s="19" t="s">
        <v>6</v>
      </c>
      <c r="E1" s="19" t="s">
        <v>60</v>
      </c>
      <c r="F1" s="20" t="s">
        <v>142</v>
      </c>
      <c r="G1" s="19" t="s">
        <v>249</v>
      </c>
      <c r="H1" s="19" t="s">
        <v>250</v>
      </c>
      <c r="I1" s="19" t="s">
        <v>141</v>
      </c>
      <c r="J1" s="19" t="s">
        <v>252</v>
      </c>
      <c r="K1" s="19" t="s">
        <v>253</v>
      </c>
      <c r="L1" s="19" t="s">
        <v>254</v>
      </c>
      <c r="M1" s="19" t="s">
        <v>256</v>
      </c>
      <c r="N1" s="19" t="s">
        <v>258</v>
      </c>
      <c r="O1" s="19" t="s">
        <v>260</v>
      </c>
      <c r="P1" s="19" t="s">
        <v>261</v>
      </c>
      <c r="Q1" s="19" t="s">
        <v>140</v>
      </c>
      <c r="R1" s="19" t="s">
        <v>264</v>
      </c>
      <c r="S1" s="19" t="s">
        <v>267</v>
      </c>
      <c r="T1" s="19" t="s">
        <v>268</v>
      </c>
      <c r="U1" s="19" t="s">
        <v>269</v>
      </c>
      <c r="V1" s="19" t="s">
        <v>270</v>
      </c>
      <c r="W1" s="19" t="s">
        <v>272</v>
      </c>
      <c r="X1" s="19" t="s">
        <v>273</v>
      </c>
      <c r="Y1" s="19" t="s">
        <v>274</v>
      </c>
      <c r="Z1" s="19" t="s">
        <v>275</v>
      </c>
      <c r="AA1" s="19" t="s">
        <v>144</v>
      </c>
      <c r="AB1" s="19" t="s">
        <v>145</v>
      </c>
      <c r="AC1" t="s">
        <v>383</v>
      </c>
      <c r="AD1" t="s">
        <v>385</v>
      </c>
    </row>
    <row r="2" spans="1:501" x14ac:dyDescent="0.25">
      <c r="A2" s="15" t="s">
        <v>121</v>
      </c>
      <c r="B2" s="8" t="s">
        <v>9</v>
      </c>
      <c r="C2" t="str">
        <f>VLOOKUP($B2,Sheet2!$B$2:$D$12,2,FALSE)</f>
        <v>R6106</v>
      </c>
      <c r="D2" t="str">
        <f>VLOOKUP($B2,Sheet2!$B$2:$D$12,3,FALSE)</f>
        <v>acid_qa</v>
      </c>
      <c r="E2" t="s">
        <v>414</v>
      </c>
      <c r="F2" s="21" t="s">
        <v>142</v>
      </c>
      <c r="G2" s="8" t="s">
        <v>108</v>
      </c>
      <c r="H2" s="8" t="s">
        <v>281</v>
      </c>
      <c r="I2" s="31" t="s">
        <v>251</v>
      </c>
      <c r="J2" s="8" t="s">
        <v>108</v>
      </c>
      <c r="K2" s="8" t="s">
        <v>234</v>
      </c>
      <c r="L2" s="14" t="s">
        <v>255</v>
      </c>
      <c r="M2" s="14" t="s">
        <v>257</v>
      </c>
      <c r="N2" t="s">
        <v>259</v>
      </c>
      <c r="O2" s="14" t="s">
        <v>262</v>
      </c>
      <c r="P2" s="14" t="s">
        <v>263</v>
      </c>
      <c r="Q2" s="14" t="s">
        <v>265</v>
      </c>
      <c r="R2" s="14" t="s">
        <v>266</v>
      </c>
      <c r="S2" s="8" t="s">
        <v>278</v>
      </c>
      <c r="T2" s="14" t="s">
        <v>108</v>
      </c>
      <c r="U2" s="14" t="s">
        <v>108</v>
      </c>
      <c r="V2" s="8" t="s">
        <v>278</v>
      </c>
      <c r="W2" s="8" t="s">
        <v>271</v>
      </c>
      <c r="X2" s="8" t="s">
        <v>281</v>
      </c>
      <c r="Y2" s="8" t="s">
        <v>279</v>
      </c>
      <c r="Z2" s="8" t="s">
        <v>280</v>
      </c>
      <c r="AA2" t="s">
        <v>415</v>
      </c>
      <c r="AB2" t="s">
        <v>200</v>
      </c>
      <c r="AC2" t="s">
        <v>384</v>
      </c>
      <c r="AD2" t="s">
        <v>377</v>
      </c>
      <c r="SG2" t="s">
        <v>71</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[2]Sheet2!#REF!</xm:f>
          </x14:formula1>
          <xm:sqref>B2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J16" sqref="J16"/>
    </sheetView>
  </sheetViews>
  <sheetFormatPr defaultRowHeight="15" x14ac:dyDescent="0.25"/>
  <sheetData>
    <row r="1" spans="1:501" x14ac:dyDescent="0.25">
      <c r="A1" s="19" t="s">
        <v>137</v>
      </c>
      <c r="B1" s="19" t="s">
        <v>138</v>
      </c>
      <c r="C1" s="19" t="s">
        <v>5</v>
      </c>
      <c r="D1" s="19" t="s">
        <v>6</v>
      </c>
      <c r="E1" s="19" t="s">
        <v>60</v>
      </c>
      <c r="F1" s="20" t="s">
        <v>142</v>
      </c>
      <c r="G1" s="19" t="s">
        <v>249</v>
      </c>
      <c r="H1" s="19" t="s">
        <v>250</v>
      </c>
      <c r="I1" s="19" t="s">
        <v>141</v>
      </c>
      <c r="J1" s="19" t="s">
        <v>252</v>
      </c>
      <c r="K1" s="19" t="s">
        <v>253</v>
      </c>
      <c r="L1" s="19" t="s">
        <v>254</v>
      </c>
      <c r="M1" s="19" t="s">
        <v>256</v>
      </c>
      <c r="N1" s="19" t="s">
        <v>258</v>
      </c>
      <c r="O1" s="19" t="s">
        <v>260</v>
      </c>
      <c r="P1" s="19" t="s">
        <v>261</v>
      </c>
      <c r="Q1" s="19" t="s">
        <v>140</v>
      </c>
      <c r="R1" s="19" t="s">
        <v>264</v>
      </c>
      <c r="S1" s="19" t="s">
        <v>267</v>
      </c>
      <c r="T1" s="19" t="s">
        <v>268</v>
      </c>
      <c r="U1" s="19" t="s">
        <v>269</v>
      </c>
      <c r="V1" s="19" t="s">
        <v>270</v>
      </c>
      <c r="W1" s="19" t="s">
        <v>272</v>
      </c>
      <c r="X1" s="19" t="s">
        <v>273</v>
      </c>
      <c r="Y1" s="19" t="s">
        <v>274</v>
      </c>
      <c r="Z1" s="19" t="s">
        <v>275</v>
      </c>
      <c r="AA1" s="19" t="s">
        <v>144</v>
      </c>
      <c r="AB1" s="19" t="s">
        <v>145</v>
      </c>
    </row>
    <row r="2" spans="1:501" x14ac:dyDescent="0.25">
      <c r="A2" s="15" t="s">
        <v>123</v>
      </c>
      <c r="B2" s="8" t="s">
        <v>9</v>
      </c>
      <c r="C2" t="str">
        <f>VLOOKUP($B2,[1]Sheet2!$B$2:$D$12,2,FALSE)</f>
        <v>R6106</v>
      </c>
      <c r="D2" t="str">
        <f>VLOOKUP($B2,[1]Sheet2!$B$2:$D$12,3,FALSE)</f>
        <v>acid_qa</v>
      </c>
      <c r="E2" t="s">
        <v>407</v>
      </c>
      <c r="F2" s="21" t="s">
        <v>142</v>
      </c>
      <c r="G2" s="8" t="s">
        <v>108</v>
      </c>
      <c r="H2" s="8" t="s">
        <v>281</v>
      </c>
      <c r="I2" s="31" t="s">
        <v>251</v>
      </c>
      <c r="J2" s="8" t="s">
        <v>108</v>
      </c>
      <c r="K2" s="8" t="s">
        <v>234</v>
      </c>
      <c r="L2" s="14" t="s">
        <v>255</v>
      </c>
      <c r="M2" s="14" t="s">
        <v>257</v>
      </c>
      <c r="N2" t="s">
        <v>259</v>
      </c>
      <c r="O2" s="14" t="s">
        <v>262</v>
      </c>
      <c r="P2" s="14" t="s">
        <v>263</v>
      </c>
      <c r="Q2" s="14" t="s">
        <v>265</v>
      </c>
      <c r="R2" s="14" t="s">
        <v>266</v>
      </c>
      <c r="S2" s="8" t="s">
        <v>278</v>
      </c>
      <c r="T2" s="14" t="s">
        <v>108</v>
      </c>
      <c r="U2" s="14" t="s">
        <v>108</v>
      </c>
      <c r="V2" s="8" t="s">
        <v>278</v>
      </c>
      <c r="W2" s="8" t="s">
        <v>271</v>
      </c>
      <c r="X2" s="8" t="s">
        <v>281</v>
      </c>
      <c r="Y2" s="8" t="s">
        <v>279</v>
      </c>
      <c r="Z2" s="8" t="s">
        <v>280</v>
      </c>
      <c r="AA2" t="s">
        <v>408</v>
      </c>
      <c r="AB2" t="s">
        <v>200</v>
      </c>
      <c r="SC2" t="s">
        <v>71</v>
      </c>
      <c r="SG2" t="s">
        <v>71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[2]Sheet2!#REF!</xm:f>
          </x14:formula1>
          <xm:sqref>B2</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10"/>
  <sheetViews>
    <sheetView workbookViewId="0">
      <selection activeCell="F14" sqref="F14"/>
    </sheetView>
  </sheetViews>
  <sheetFormatPr defaultRowHeight="15" x14ac:dyDescent="0.25"/>
  <cols>
    <col min="1" max="1" width="7.7109375" style="8" customWidth="1" collapsed="1"/>
    <col min="2" max="2" width="10.140625" style="8" bestFit="1" customWidth="1" collapsed="1"/>
    <col min="3" max="3" width="10" style="8" bestFit="1" customWidth="1" collapsed="1"/>
    <col min="4" max="4" width="9.42578125" style="8" bestFit="1" customWidth="1" collapsed="1"/>
    <col min="5" max="5" width="11.5703125" style="8" bestFit="1" customWidth="1" collapsed="1"/>
    <col min="6" max="6" width="14.140625" style="8" bestFit="1" customWidth="1" collapsed="1"/>
    <col min="7" max="16384" width="9.140625" style="8" collapsed="1"/>
  </cols>
  <sheetData>
    <row r="1" spans="1:501" x14ac:dyDescent="0.25">
      <c r="A1" s="26" t="s">
        <v>0</v>
      </c>
      <c r="B1" s="26" t="s">
        <v>4</v>
      </c>
      <c r="C1" s="26" t="s">
        <v>5</v>
      </c>
      <c r="D1" s="26" t="s">
        <v>6</v>
      </c>
      <c r="E1" s="26" t="s">
        <v>60</v>
      </c>
      <c r="F1" s="26" t="s">
        <v>30</v>
      </c>
    </row>
    <row r="2" spans="1:501" x14ac:dyDescent="0.25">
      <c r="A2" t="s">
        <v>124</v>
      </c>
      <c r="B2" t="s">
        <v>9</v>
      </c>
      <c r="C2" t="s">
        <v>19</v>
      </c>
      <c r="D2" t="s">
        <v>28</v>
      </c>
      <c r="E2" t="s">
        <v>414</v>
      </c>
      <c r="F2" t="s">
        <v>38</v>
      </c>
      <c r="G2" s="27" t="str">
        <f>SG2</f>
        <v>PASS</v>
      </c>
      <c r="H2" s="8" t="str">
        <f>IF(COUNTIF(G2:G5,"FAIL")&gt;0,"FAIL","PASS")</f>
        <v>PASS</v>
      </c>
      <c r="SG2" t="s">
        <v>71</v>
      </c>
    </row>
    <row r="3" spans="1:501" x14ac:dyDescent="0.25">
      <c r="E3"/>
      <c r="F3"/>
    </row>
    <row r="4" spans="1:501" x14ac:dyDescent="0.25">
      <c r="A4"/>
      <c r="B4"/>
      <c r="C4"/>
      <c r="D4"/>
      <c r="E4"/>
      <c r="F4"/>
    </row>
    <row r="5" spans="1:501" x14ac:dyDescent="0.25">
      <c r="A5"/>
      <c r="B5"/>
      <c r="C5"/>
      <c r="D5"/>
      <c r="E5"/>
      <c r="F5"/>
    </row>
    <row r="6" spans="1:501" x14ac:dyDescent="0.25">
      <c r="A6"/>
      <c r="B6"/>
      <c r="C6"/>
      <c r="D6"/>
      <c r="E6"/>
      <c r="F6"/>
    </row>
    <row r="7" spans="1:501" x14ac:dyDescent="0.25">
      <c r="A7"/>
      <c r="B7"/>
      <c r="C7"/>
      <c r="D7"/>
      <c r="E7"/>
      <c r="F7"/>
    </row>
    <row r="8" spans="1:501" x14ac:dyDescent="0.25">
      <c r="A8"/>
      <c r="B8"/>
      <c r="C8"/>
      <c r="D8"/>
      <c r="E8"/>
      <c r="F8"/>
    </row>
    <row r="9" spans="1:501" x14ac:dyDescent="0.25">
      <c r="A9"/>
      <c r="B9"/>
      <c r="C9"/>
      <c r="D9"/>
      <c r="E9"/>
      <c r="F9"/>
    </row>
    <row r="10" spans="1:501" x14ac:dyDescent="0.25">
      <c r="A10"/>
      <c r="B10"/>
      <c r="C10"/>
      <c r="D10"/>
      <c r="E10"/>
      <c r="F1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D9" sqref="D9"/>
    </sheetView>
  </sheetViews>
  <sheetFormatPr defaultRowHeight="15" x14ac:dyDescent="0.25"/>
  <cols>
    <col min="1" max="1" width="9.140625" style="8" collapsed="1"/>
    <col min="2" max="2" width="16.5703125" style="8" customWidth="1" collapsed="1"/>
    <col min="3" max="3" width="15.140625" style="8" customWidth="1" collapsed="1"/>
    <col min="4" max="4" width="13" style="8" customWidth="1" collapsed="1"/>
    <col min="5" max="5" width="22.140625" style="8" bestFit="1" customWidth="1" collapsed="1"/>
    <col min="6" max="6" width="20.28515625" style="8" customWidth="1" collapsed="1"/>
    <col min="7" max="7" width="10.85546875" style="8" bestFit="1" customWidth="1" collapsed="1"/>
    <col min="8" max="8" width="19.28515625" style="8" bestFit="1" customWidth="1" collapsed="1"/>
    <col min="9" max="16384" width="9.140625" style="8" collapsed="1"/>
  </cols>
  <sheetData>
    <row r="1" spans="1:501" x14ac:dyDescent="0.25">
      <c r="A1" s="26" t="s">
        <v>0</v>
      </c>
      <c r="B1" s="26" t="s">
        <v>4</v>
      </c>
      <c r="C1" s="26" t="s">
        <v>5</v>
      </c>
      <c r="D1" s="26" t="s">
        <v>6</v>
      </c>
      <c r="E1" s="26" t="s">
        <v>60</v>
      </c>
      <c r="F1" s="26" t="s">
        <v>30</v>
      </c>
      <c r="G1" s="26" t="s">
        <v>148</v>
      </c>
      <c r="H1" s="26" t="s">
        <v>145</v>
      </c>
    </row>
    <row r="2" spans="1:501" x14ac:dyDescent="0.25">
      <c r="A2" t="s">
        <v>134</v>
      </c>
      <c r="B2" t="s">
        <v>9</v>
      </c>
      <c r="C2" t="s">
        <v>19</v>
      </c>
      <c r="D2" t="s">
        <v>28</v>
      </c>
      <c r="E2" t="s">
        <v>414</v>
      </c>
      <c r="F2" t="s">
        <v>38</v>
      </c>
      <c r="G2" s="26" t="s">
        <v>21</v>
      </c>
      <c r="H2" s="26" t="s">
        <v>149</v>
      </c>
      <c r="I2" s="22" t="s">
        <v>231</v>
      </c>
      <c r="J2" s="27" t="str">
        <f>IF(COUNTIF(I2:I2,"FAIL")&gt;0,"FAIL","PASS")</f>
        <v>PASS</v>
      </c>
      <c r="SE2" s="8" t="s">
        <v>71</v>
      </c>
      <c r="SG2" t="s">
        <v>71</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Sheet2!$B$3:$B$12</xm:f>
          </x14:formula1>
          <xm:sqref>B2</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A2" sqref="A2"/>
    </sheetView>
  </sheetViews>
  <sheetFormatPr defaultRowHeight="15" x14ac:dyDescent="0.25"/>
  <cols>
    <col min="1" max="1" width="9.140625" style="8" collapsed="1"/>
    <col min="2" max="2" width="16.5703125" style="8" customWidth="1" collapsed="1"/>
    <col min="3" max="3" width="15.140625" style="8" customWidth="1" collapsed="1"/>
    <col min="4" max="4" width="13" style="8" customWidth="1" collapsed="1"/>
    <col min="5" max="5" width="22.140625" style="8" bestFit="1" customWidth="1" collapsed="1"/>
    <col min="6" max="6" width="20.28515625" style="8" customWidth="1" collapsed="1"/>
    <col min="7" max="7" width="10.85546875" style="8" bestFit="1" customWidth="1" collapsed="1"/>
    <col min="8" max="8" width="19.28515625" style="8" bestFit="1" customWidth="1" collapsed="1"/>
    <col min="9" max="16384" width="9.140625" style="8" collapsed="1"/>
  </cols>
  <sheetData>
    <row r="1" spans="1:501" x14ac:dyDescent="0.25">
      <c r="A1" s="26" t="s">
        <v>0</v>
      </c>
      <c r="B1" s="26" t="s">
        <v>4</v>
      </c>
      <c r="C1" s="26" t="s">
        <v>5</v>
      </c>
      <c r="D1" s="26" t="s">
        <v>6</v>
      </c>
      <c r="E1" s="26" t="s">
        <v>60</v>
      </c>
      <c r="F1" s="26" t="s">
        <v>30</v>
      </c>
      <c r="G1" s="26" t="s">
        <v>148</v>
      </c>
      <c r="H1" s="26" t="s">
        <v>145</v>
      </c>
    </row>
    <row r="2" spans="1:501" x14ac:dyDescent="0.25">
      <c r="A2" t="s">
        <v>143</v>
      </c>
      <c r="B2" t="s">
        <v>9</v>
      </c>
      <c r="C2" t="s">
        <v>19</v>
      </c>
      <c r="D2" t="s">
        <v>28</v>
      </c>
      <c r="E2" t="s">
        <v>403</v>
      </c>
      <c r="F2" t="s">
        <v>75</v>
      </c>
      <c r="G2" s="26" t="s">
        <v>21</v>
      </c>
      <c r="H2" s="26" t="s">
        <v>149</v>
      </c>
      <c r="I2" s="22" t="s">
        <v>231</v>
      </c>
      <c r="J2" s="27" t="str">
        <f>IF(COUNTIF(I2:I2,"FAIL")&gt;0,"FAIL","PASS")</f>
        <v>PASS</v>
      </c>
      <c r="SE2" s="8" t="s">
        <v>71</v>
      </c>
      <c r="SG2" t="s">
        <v>71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Sheet2!$B$3:$B$12</xm:f>
          </x14:formula1>
          <xm:sqref>B2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F1" sqref="F1"/>
    </sheetView>
  </sheetViews>
  <sheetFormatPr defaultRowHeight="15" x14ac:dyDescent="0.25"/>
  <cols>
    <col min="1" max="1" width="9.140625" style="8" collapsed="1"/>
    <col min="2" max="2" width="16.5703125" style="8" customWidth="1" collapsed="1"/>
    <col min="3" max="3" width="15.140625" style="8" customWidth="1" collapsed="1"/>
    <col min="4" max="4" width="13" style="8" customWidth="1" collapsed="1"/>
    <col min="5" max="5" width="22.140625" style="8" bestFit="1" customWidth="1" collapsed="1"/>
    <col min="6" max="6" width="20.28515625" style="8" customWidth="1" collapsed="1"/>
    <col min="7" max="7" width="10.85546875" style="8" bestFit="1" customWidth="1" collapsed="1"/>
    <col min="8" max="8" width="19.28515625" style="8" bestFit="1" customWidth="1" collapsed="1"/>
    <col min="9" max="16384" width="9.140625" style="8" collapsed="1"/>
  </cols>
  <sheetData>
    <row r="1" spans="1:501" x14ac:dyDescent="0.25">
      <c r="A1" s="26" t="s">
        <v>0</v>
      </c>
      <c r="B1" s="26" t="s">
        <v>4</v>
      </c>
      <c r="C1" s="26" t="s">
        <v>5</v>
      </c>
      <c r="D1" s="26" t="s">
        <v>6</v>
      </c>
      <c r="E1" s="26" t="s">
        <v>60</v>
      </c>
      <c r="F1" s="26" t="s">
        <v>30</v>
      </c>
      <c r="G1" t="s">
        <v>283</v>
      </c>
      <c r="H1" t="s">
        <v>284</v>
      </c>
      <c r="I1" s="8" t="s">
        <v>285</v>
      </c>
      <c r="J1" t="s">
        <v>286</v>
      </c>
      <c r="K1" t="s">
        <v>287</v>
      </c>
      <c r="L1" t="s">
        <v>288</v>
      </c>
      <c r="M1" t="s">
        <v>289</v>
      </c>
      <c r="N1" t="s">
        <v>316</v>
      </c>
      <c r="O1" t="s">
        <v>290</v>
      </c>
      <c r="P1" t="s">
        <v>291</v>
      </c>
      <c r="Q1" t="s">
        <v>292</v>
      </c>
      <c r="R1" t="s">
        <v>293</v>
      </c>
      <c r="S1" t="s">
        <v>294</v>
      </c>
      <c r="T1" t="s">
        <v>295</v>
      </c>
      <c r="U1" t="s">
        <v>296</v>
      </c>
      <c r="V1" t="s">
        <v>297</v>
      </c>
      <c r="W1" t="s">
        <v>298</v>
      </c>
      <c r="X1" t="s">
        <v>299</v>
      </c>
      <c r="Y1" t="s">
        <v>300</v>
      </c>
      <c r="Z1" t="s">
        <v>301</v>
      </c>
      <c r="AA1" t="s">
        <v>302</v>
      </c>
      <c r="AB1"/>
      <c r="AC1"/>
      <c r="AG1" s="8" t="s">
        <v>317</v>
      </c>
      <c r="AH1" s="8" t="s">
        <v>318</v>
      </c>
      <c r="AI1" s="8" t="s">
        <v>319</v>
      </c>
      <c r="AJ1" s="8" t="s">
        <v>320</v>
      </c>
      <c r="AK1" s="8" t="s">
        <v>321</v>
      </c>
      <c r="AL1" s="8" t="s">
        <v>322</v>
      </c>
      <c r="AM1" s="8" t="s">
        <v>323</v>
      </c>
      <c r="AN1" s="8" t="s">
        <v>324</v>
      </c>
      <c r="AO1" s="8" t="s">
        <v>325</v>
      </c>
      <c r="AP1" s="8" t="s">
        <v>326</v>
      </c>
      <c r="AQ1" s="8" t="s">
        <v>327</v>
      </c>
      <c r="AR1" s="8" t="s">
        <v>328</v>
      </c>
      <c r="AS1" s="8" t="s">
        <v>329</v>
      </c>
      <c r="AT1" s="8" t="s">
        <v>330</v>
      </c>
    </row>
    <row r="2" spans="1:501" x14ac:dyDescent="0.25">
      <c r="A2" t="s">
        <v>146</v>
      </c>
      <c r="B2" t="s">
        <v>11</v>
      </c>
      <c r="C2" t="s">
        <v>21</v>
      </c>
      <c r="D2" t="s">
        <v>28</v>
      </c>
      <c r="E2" t="s">
        <v>414</v>
      </c>
      <c r="F2" t="s">
        <v>38</v>
      </c>
      <c r="G2" t="s">
        <v>303</v>
      </c>
      <c r="H2" s="32" t="s">
        <v>304</v>
      </c>
      <c r="I2" s="8" t="s">
        <v>278</v>
      </c>
      <c r="J2" t="s">
        <v>305</v>
      </c>
      <c r="K2" t="s">
        <v>305</v>
      </c>
      <c r="L2" t="s">
        <v>305</v>
      </c>
      <c r="M2" t="s">
        <v>305</v>
      </c>
      <c r="N2" t="s">
        <v>305</v>
      </c>
      <c r="O2" t="s">
        <v>305</v>
      </c>
      <c r="P2" t="s">
        <v>305</v>
      </c>
      <c r="Q2" t="s">
        <v>305</v>
      </c>
      <c r="R2" t="s">
        <v>306</v>
      </c>
      <c r="S2" s="8" t="s">
        <v>315</v>
      </c>
      <c r="T2" t="s">
        <v>307</v>
      </c>
      <c r="U2" t="s">
        <v>308</v>
      </c>
      <c r="V2" t="s">
        <v>309</v>
      </c>
      <c r="W2" t="s">
        <v>310</v>
      </c>
      <c r="X2" t="s">
        <v>311</v>
      </c>
      <c r="Y2" t="s">
        <v>312</v>
      </c>
      <c r="Z2" t="s">
        <v>313</v>
      </c>
      <c r="AA2" t="s">
        <v>314</v>
      </c>
      <c r="AB2"/>
      <c r="AC2"/>
      <c r="AG2" t="s">
        <v>404</v>
      </c>
      <c r="AH2" t="s">
        <v>404</v>
      </c>
      <c r="AI2" t="s">
        <v>404</v>
      </c>
      <c r="AJ2" t="s">
        <v>404</v>
      </c>
      <c r="AK2" t="s">
        <v>404</v>
      </c>
      <c r="AL2" t="s">
        <v>391</v>
      </c>
      <c r="AM2" t="s">
        <v>108</v>
      </c>
      <c r="AN2" t="s">
        <v>393</v>
      </c>
      <c r="AO2" t="s">
        <v>315</v>
      </c>
      <c r="AP2" t="s">
        <v>228</v>
      </c>
      <c r="AQ2" t="s">
        <v>388</v>
      </c>
      <c r="AR2" t="s">
        <v>228</v>
      </c>
      <c r="AS2" t="s">
        <v>388</v>
      </c>
      <c r="AT2" t="s">
        <v>369</v>
      </c>
      <c r="SE2" s="8" t="s">
        <v>71</v>
      </c>
      <c r="SG2" t="s">
        <v>71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Sheet2!$B$3:$B$12</xm:f>
          </x14:formula1>
          <xm:sqref>B2</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E10" sqref="E10"/>
    </sheetView>
  </sheetViews>
  <sheetFormatPr defaultRowHeight="15" x14ac:dyDescent="0.25"/>
  <cols>
    <col min="1" max="1" width="9.140625" style="8" collapsed="1"/>
    <col min="2" max="2" width="16.5703125" style="8" customWidth="1" collapsed="1"/>
    <col min="3" max="3" width="15.140625" style="8" customWidth="1" collapsed="1"/>
    <col min="4" max="4" width="13" style="8" customWidth="1" collapsed="1"/>
    <col min="5" max="5" width="22.140625" style="8" bestFit="1" customWidth="1" collapsed="1"/>
    <col min="6" max="6" width="20.28515625" style="8" customWidth="1" collapsed="1"/>
    <col min="7" max="7" width="10.85546875" style="8" bestFit="1" customWidth="1" collapsed="1"/>
    <col min="8" max="8" width="19.28515625" style="8" bestFit="1" customWidth="1" collapsed="1"/>
    <col min="9" max="16384" width="9.140625" style="8" collapsed="1"/>
  </cols>
  <sheetData>
    <row r="1" spans="1:501" x14ac:dyDescent="0.25">
      <c r="A1" s="26" t="s">
        <v>0</v>
      </c>
      <c r="B1" s="26" t="s">
        <v>4</v>
      </c>
      <c r="C1" s="26" t="s">
        <v>5</v>
      </c>
      <c r="D1" s="26" t="s">
        <v>6</v>
      </c>
      <c r="E1" s="26" t="s">
        <v>60</v>
      </c>
      <c r="F1" s="26" t="s">
        <v>30</v>
      </c>
      <c r="G1" t="s">
        <v>283</v>
      </c>
      <c r="H1" t="s">
        <v>284</v>
      </c>
      <c r="I1" s="8" t="s">
        <v>285</v>
      </c>
      <c r="J1" t="s">
        <v>286</v>
      </c>
      <c r="K1" t="s">
        <v>287</v>
      </c>
      <c r="L1" t="s">
        <v>288</v>
      </c>
      <c r="M1" t="s">
        <v>289</v>
      </c>
      <c r="N1" t="s">
        <v>316</v>
      </c>
      <c r="O1" t="s">
        <v>290</v>
      </c>
      <c r="P1" t="s">
        <v>291</v>
      </c>
      <c r="Q1" t="s">
        <v>292</v>
      </c>
      <c r="R1" t="s">
        <v>293</v>
      </c>
      <c r="S1" t="s">
        <v>294</v>
      </c>
      <c r="T1" t="s">
        <v>295</v>
      </c>
      <c r="U1" t="s">
        <v>296</v>
      </c>
      <c r="V1" t="s">
        <v>297</v>
      </c>
      <c r="W1" t="s">
        <v>298</v>
      </c>
      <c r="X1" t="s">
        <v>299</v>
      </c>
      <c r="Y1" t="s">
        <v>300</v>
      </c>
      <c r="Z1" t="s">
        <v>301</v>
      </c>
      <c r="AA1" t="s">
        <v>302</v>
      </c>
      <c r="AB1"/>
      <c r="AC1"/>
      <c r="AG1" s="8" t="s">
        <v>317</v>
      </c>
      <c r="AH1" s="8" t="s">
        <v>318</v>
      </c>
      <c r="AI1" s="8" t="s">
        <v>319</v>
      </c>
      <c r="AJ1" s="8" t="s">
        <v>320</v>
      </c>
      <c r="AK1" s="8" t="s">
        <v>321</v>
      </c>
      <c r="AL1" s="8" t="s">
        <v>322</v>
      </c>
      <c r="AM1" s="8" t="s">
        <v>323</v>
      </c>
      <c r="AN1" s="8" t="s">
        <v>324</v>
      </c>
      <c r="AO1" s="8" t="s">
        <v>325</v>
      </c>
      <c r="AP1" s="8" t="s">
        <v>326</v>
      </c>
      <c r="AQ1" s="8" t="s">
        <v>327</v>
      </c>
      <c r="AR1" s="8" t="s">
        <v>328</v>
      </c>
      <c r="AS1" s="8" t="s">
        <v>329</v>
      </c>
      <c r="AT1" s="8" t="s">
        <v>330</v>
      </c>
    </row>
    <row r="2" spans="1:501" x14ac:dyDescent="0.25">
      <c r="A2" t="s">
        <v>147</v>
      </c>
      <c r="B2" t="s">
        <v>11</v>
      </c>
      <c r="C2" t="s">
        <v>21</v>
      </c>
      <c r="D2" t="s">
        <v>28</v>
      </c>
      <c r="E2" t="s">
        <v>403</v>
      </c>
      <c r="F2" t="s">
        <v>75</v>
      </c>
      <c r="G2" t="s">
        <v>303</v>
      </c>
      <c r="H2" s="32" t="s">
        <v>304</v>
      </c>
      <c r="I2" s="8" t="s">
        <v>278</v>
      </c>
      <c r="J2" t="s">
        <v>305</v>
      </c>
      <c r="K2" t="s">
        <v>305</v>
      </c>
      <c r="L2" t="s">
        <v>305</v>
      </c>
      <c r="M2" t="s">
        <v>305</v>
      </c>
      <c r="N2" t="s">
        <v>305</v>
      </c>
      <c r="O2" t="s">
        <v>305</v>
      </c>
      <c r="P2" t="s">
        <v>305</v>
      </c>
      <c r="Q2" t="s">
        <v>305</v>
      </c>
      <c r="R2" t="s">
        <v>306</v>
      </c>
      <c r="S2" s="8" t="s">
        <v>315</v>
      </c>
      <c r="T2" t="s">
        <v>307</v>
      </c>
      <c r="U2" t="s">
        <v>308</v>
      </c>
      <c r="V2" t="s">
        <v>309</v>
      </c>
      <c r="W2" t="s">
        <v>310</v>
      </c>
      <c r="X2" t="s">
        <v>311</v>
      </c>
      <c r="Y2" t="s">
        <v>312</v>
      </c>
      <c r="Z2" t="s">
        <v>313</v>
      </c>
      <c r="AA2" t="s">
        <v>314</v>
      </c>
      <c r="AB2"/>
      <c r="AC2"/>
      <c r="AG2" t="s">
        <v>366</v>
      </c>
      <c r="AH2" t="s">
        <v>395</v>
      </c>
      <c r="AI2" t="s">
        <v>306</v>
      </c>
      <c r="AJ2" t="s">
        <v>367</v>
      </c>
      <c r="AK2" t="s">
        <v>368</v>
      </c>
      <c r="AL2" t="s">
        <v>395</v>
      </c>
      <c r="AM2" t="s">
        <v>108</v>
      </c>
      <c r="AN2" t="s">
        <v>397</v>
      </c>
      <c r="AO2" t="s">
        <v>315</v>
      </c>
      <c r="AP2" t="s">
        <v>228</v>
      </c>
      <c r="AQ2" t="s">
        <v>369</v>
      </c>
      <c r="AR2" t="s">
        <v>228</v>
      </c>
      <c r="AS2" t="s">
        <v>369</v>
      </c>
      <c r="AT2" t="s">
        <v>369</v>
      </c>
      <c r="SE2" s="8" t="s">
        <v>71</v>
      </c>
      <c r="SG2" t="s">
        <v>71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Sheet2!$B$3:$B$12</xm:f>
          </x14:formula1>
          <xm:sqref>B2</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H12" sqref="H12"/>
    </sheetView>
  </sheetViews>
  <sheetFormatPr defaultRowHeight="15" x14ac:dyDescent="0.25"/>
  <sheetData>
    <row r="1" spans="1:501" x14ac:dyDescent="0.25">
      <c r="A1" s="4" t="s">
        <v>137</v>
      </c>
      <c r="B1" s="4" t="s">
        <v>138</v>
      </c>
      <c r="C1" s="4" t="s">
        <v>5</v>
      </c>
      <c r="D1" s="4" t="s">
        <v>6</v>
      </c>
      <c r="E1" s="4" t="s">
        <v>60</v>
      </c>
      <c r="F1" s="12" t="s">
        <v>139</v>
      </c>
      <c r="G1" s="16" t="s">
        <v>182</v>
      </c>
      <c r="H1" s="16" t="s">
        <v>185</v>
      </c>
      <c r="I1" s="16" t="s">
        <v>183</v>
      </c>
    </row>
    <row r="2" spans="1:501" x14ac:dyDescent="0.25">
      <c r="A2" s="1" t="s">
        <v>152</v>
      </c>
      <c r="B2" t="s">
        <v>11</v>
      </c>
      <c r="C2" t="s">
        <v>21</v>
      </c>
      <c r="D2" t="str">
        <f>VLOOKUP($B2,Sheet2!$B$2:$D$12,3,FALSE)</f>
        <v>acid_qa</v>
      </c>
      <c r="E2" t="s">
        <v>414</v>
      </c>
      <c r="F2" s="12" t="s">
        <v>142</v>
      </c>
      <c r="G2" t="s">
        <v>181</v>
      </c>
      <c r="H2" t="s">
        <v>184</v>
      </c>
      <c r="I2" t="s">
        <v>186</v>
      </c>
      <c r="SG2" t="s">
        <v>71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Sheet2!$B$3:$B$12</xm:f>
          </x14:formula1>
          <xm:sqref>B2</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A2" sqref="A2"/>
    </sheetView>
  </sheetViews>
  <sheetFormatPr defaultRowHeight="15" x14ac:dyDescent="0.25"/>
  <sheetData>
    <row r="1" spans="1:501" x14ac:dyDescent="0.25">
      <c r="A1" s="4" t="s">
        <v>137</v>
      </c>
      <c r="B1" s="4" t="s">
        <v>138</v>
      </c>
      <c r="C1" s="4" t="s">
        <v>5</v>
      </c>
      <c r="D1" s="4" t="s">
        <v>6</v>
      </c>
      <c r="E1" s="4" t="s">
        <v>60</v>
      </c>
      <c r="F1" s="12" t="s">
        <v>139</v>
      </c>
      <c r="G1" s="16" t="s">
        <v>182</v>
      </c>
      <c r="H1" s="16" t="s">
        <v>185</v>
      </c>
      <c r="I1" s="16" t="s">
        <v>183</v>
      </c>
    </row>
    <row r="2" spans="1:501" x14ac:dyDescent="0.25">
      <c r="A2" s="1" t="s">
        <v>153</v>
      </c>
      <c r="B2" t="s">
        <v>11</v>
      </c>
      <c r="C2" t="s">
        <v>21</v>
      </c>
      <c r="D2" t="str">
        <f>VLOOKUP($B2,Sheet2!$B$2:$D$12,3,FALSE)</f>
        <v>acid_qa</v>
      </c>
      <c r="E2" t="s">
        <v>414</v>
      </c>
      <c r="F2" s="12" t="s">
        <v>142</v>
      </c>
      <c r="G2" t="s">
        <v>181</v>
      </c>
      <c r="H2" t="s">
        <v>184</v>
      </c>
      <c r="I2" t="s">
        <v>186</v>
      </c>
      <c r="SG2" t="s">
        <v>71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Sheet2!$B$3:$B$12</xm:f>
          </x14:formula1>
          <xm:sqref>B2</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F14" sqref="F14"/>
    </sheetView>
  </sheetViews>
  <sheetFormatPr defaultRowHeight="15" x14ac:dyDescent="0.25"/>
  <cols>
    <col min="7" max="7" width="12.28515625" bestFit="1" customWidth="1" collapsed="1"/>
    <col min="8" max="8" width="14.28515625" bestFit="1" customWidth="1" collapsed="1"/>
    <col min="9" max="9" width="18.42578125" bestFit="1" customWidth="1" collapsed="1"/>
    <col min="10" max="10" width="10.5703125" bestFit="1" customWidth="1" collapsed="1"/>
  </cols>
  <sheetData>
    <row r="1" spans="1:501" x14ac:dyDescent="0.25">
      <c r="A1" s="4" t="s">
        <v>137</v>
      </c>
      <c r="B1" s="4" t="s">
        <v>138</v>
      </c>
      <c r="C1" s="4" t="s">
        <v>5</v>
      </c>
      <c r="D1" s="4" t="s">
        <v>6</v>
      </c>
      <c r="E1" s="4" t="s">
        <v>60</v>
      </c>
      <c r="F1" s="12" t="s">
        <v>139</v>
      </c>
      <c r="G1" s="16" t="s">
        <v>182</v>
      </c>
      <c r="H1" s="16" t="s">
        <v>185</v>
      </c>
      <c r="I1" s="16" t="s">
        <v>183</v>
      </c>
      <c r="J1" s="16" t="s">
        <v>187</v>
      </c>
      <c r="K1" s="24" t="s">
        <v>204</v>
      </c>
      <c r="L1" s="24" t="s">
        <v>205</v>
      </c>
    </row>
    <row r="2" spans="1:501" x14ac:dyDescent="0.25">
      <c r="A2" s="1" t="s">
        <v>154</v>
      </c>
      <c r="B2" t="s">
        <v>11</v>
      </c>
      <c r="C2" t="s">
        <v>21</v>
      </c>
      <c r="D2" t="str">
        <f>VLOOKUP($B2,Sheet2!$B$2:$D$12,3,FALSE)</f>
        <v>acid_qa</v>
      </c>
      <c r="E2" t="s">
        <v>414</v>
      </c>
      <c r="F2" s="12" t="s">
        <v>142</v>
      </c>
      <c r="G2" t="s">
        <v>181</v>
      </c>
      <c r="H2" t="s">
        <v>184</v>
      </c>
      <c r="I2" t="s">
        <v>186</v>
      </c>
      <c r="J2" t="s">
        <v>19</v>
      </c>
      <c r="K2" t="s">
        <v>206</v>
      </c>
      <c r="L2" t="s">
        <v>188</v>
      </c>
      <c r="SG2" t="s">
        <v>71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Sheet2!$B$3:$B$12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F2" sqref="F2"/>
    </sheetView>
  </sheetViews>
  <sheetFormatPr defaultRowHeight="15" x14ac:dyDescent="0.25"/>
  <cols>
    <col min="5" max="5" width="15.5703125" customWidth="1" collapsed="1"/>
    <col min="6" max="6" width="20.85546875" customWidth="1" collapsed="1"/>
    <col min="7" max="7" width="34.85546875" customWidth="1" collapsed="1"/>
    <col min="8" max="8" width="22.42578125" customWidth="1" collapsed="1"/>
    <col min="9" max="9" width="13.5703125" customWidth="1" collapsed="1"/>
    <col min="10" max="10" width="19.28515625" customWidth="1" collapsed="1"/>
    <col min="11" max="11" width="23" bestFit="1" customWidth="1" collapsed="1"/>
    <col min="12" max="12" width="13.5703125" bestFit="1" customWidth="1" collapsed="1"/>
    <col min="13" max="13" width="12" bestFit="1" customWidth="1" collapsed="1"/>
    <col min="14" max="14" width="17.42578125" bestFit="1" customWidth="1" collapsed="1"/>
    <col min="15" max="15" width="13.85546875" bestFit="1" customWidth="1" collapsed="1"/>
    <col min="18" max="18" width="21.85546875" customWidth="1" collapsed="1"/>
    <col min="19" max="19" width="20.5703125" customWidth="1" collapsed="1"/>
    <col min="20" max="20" width="16.140625" customWidth="1" collapsed="1"/>
  </cols>
  <sheetData>
    <row r="1" spans="1:501" x14ac:dyDescent="0.25">
      <c r="A1" t="s">
        <v>0</v>
      </c>
      <c r="B1" t="s">
        <v>4</v>
      </c>
      <c r="C1" t="s">
        <v>5</v>
      </c>
      <c r="D1" t="s">
        <v>6</v>
      </c>
      <c r="E1" t="s">
        <v>30</v>
      </c>
      <c r="F1" t="s">
        <v>31</v>
      </c>
      <c r="G1" t="s">
        <v>32</v>
      </c>
      <c r="H1" t="s">
        <v>33</v>
      </c>
      <c r="I1" t="s">
        <v>41</v>
      </c>
      <c r="J1" t="s">
        <v>44</v>
      </c>
      <c r="K1" t="s">
        <v>47</v>
      </c>
      <c r="L1" t="s">
        <v>48</v>
      </c>
      <c r="M1" t="s">
        <v>49</v>
      </c>
      <c r="N1" t="s">
        <v>50</v>
      </c>
      <c r="O1" t="s">
        <v>53</v>
      </c>
      <c r="P1" t="s">
        <v>54</v>
      </c>
      <c r="Q1" t="s">
        <v>56</v>
      </c>
      <c r="R1" t="s">
        <v>59</v>
      </c>
      <c r="S1" t="s">
        <v>60</v>
      </c>
      <c r="T1" t="s">
        <v>72</v>
      </c>
      <c r="U1" t="s">
        <v>73</v>
      </c>
    </row>
    <row r="2" spans="1:501" x14ac:dyDescent="0.25">
      <c r="A2" t="s">
        <v>61</v>
      </c>
      <c r="B2" t="s">
        <v>9</v>
      </c>
      <c r="C2" t="str">
        <f>VLOOKUP($B2,Sheet2!$B$2:$D$12,2,FALSE)</f>
        <v>R6106</v>
      </c>
      <c r="D2" t="str">
        <f>VLOOKUP($B2,Sheet2!$B$2:$D$12,3,FALSE)</f>
        <v>acid_qa</v>
      </c>
      <c r="E2" t="s">
        <v>75</v>
      </c>
      <c r="F2" t="str">
        <f ca="1">Sheet2!$F53</f>
        <v>HWHOY9839P</v>
      </c>
      <c r="G2" t="str">
        <f ca="1">CONCATENATE("New"," ",$E2," ","Borrower"," "," ",RANDBETWEEN(1,999))</f>
        <v>New NBFC Borrower  921</v>
      </c>
      <c r="H2" t="str">
        <f ca="1">Sheet2!H53</f>
        <v>28/10/2000</v>
      </c>
      <c r="J2" t="s">
        <v>84</v>
      </c>
      <c r="K2" t="s">
        <v>46</v>
      </c>
      <c r="L2" t="str">
        <f>E2</f>
        <v>NBFC</v>
      </c>
      <c r="M2" t="s">
        <v>247</v>
      </c>
      <c r="N2" t="s">
        <v>51</v>
      </c>
      <c r="O2" t="s">
        <v>52</v>
      </c>
      <c r="P2" t="s">
        <v>55</v>
      </c>
      <c r="Q2" t="str">
        <f>VLOOKUP($E2,Sheet2!$K$3:$L$18,2,FALSE)</f>
        <v>65921</v>
      </c>
      <c r="R2" t="str">
        <f>VLOOKUP($E2,Sheet2!$K$3:$M$18,3,FALSE)</f>
        <v>Commercial Vehicle Finance</v>
      </c>
      <c r="S2" s="9" t="s">
        <v>405</v>
      </c>
      <c r="T2" t="str">
        <f ca="1">Sheet2!F6</f>
        <v>XLHOL8766E</v>
      </c>
      <c r="U2" t="str">
        <f ca="1">CONCATENATE(G2,"Dedupe")</f>
        <v>New NBFC Borrower  921Dedupe</v>
      </c>
      <c r="SE2" t="s">
        <v>71</v>
      </c>
      <c r="SG2" t="s">
        <v>71</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Sheet2!$B$3:$B$12</xm:f>
          </x14:formula1>
          <xm:sqref>B2</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K10" sqref="K10"/>
    </sheetView>
  </sheetViews>
  <sheetFormatPr defaultRowHeight="15" x14ac:dyDescent="0.25"/>
  <sheetData>
    <row r="1" spans="1:501" x14ac:dyDescent="0.25">
      <c r="A1" s="4" t="s">
        <v>137</v>
      </c>
      <c r="B1" s="4" t="s">
        <v>138</v>
      </c>
      <c r="C1" s="4" t="s">
        <v>5</v>
      </c>
      <c r="D1" s="4" t="s">
        <v>6</v>
      </c>
      <c r="E1" s="4" t="s">
        <v>60</v>
      </c>
      <c r="F1" s="12" t="s">
        <v>142</v>
      </c>
      <c r="G1" s="24" t="s">
        <v>204</v>
      </c>
      <c r="H1" s="24" t="s">
        <v>205</v>
      </c>
    </row>
    <row r="2" spans="1:501" x14ac:dyDescent="0.25">
      <c r="A2" s="1" t="s">
        <v>155</v>
      </c>
      <c r="B2" t="s">
        <v>11</v>
      </c>
      <c r="C2" t="s">
        <v>21</v>
      </c>
      <c r="D2" t="str">
        <f>VLOOKUP($B2,Sheet2!$B$2:$D$12,3,FALSE)</f>
        <v>acid_qa</v>
      </c>
      <c r="E2" t="s">
        <v>414</v>
      </c>
      <c r="F2" s="12" t="s">
        <v>142</v>
      </c>
      <c r="G2" t="s">
        <v>206</v>
      </c>
      <c r="H2" t="s">
        <v>188</v>
      </c>
      <c r="SG2" t="s">
        <v>71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Sheet2!$B$3:$B$12</xm:f>
          </x14:formula1>
          <xm:sqref>B2</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E3" sqref="E3"/>
    </sheetView>
  </sheetViews>
  <sheetFormatPr defaultRowHeight="15" x14ac:dyDescent="0.25"/>
  <sheetData>
    <row r="1" spans="1:501" x14ac:dyDescent="0.25">
      <c r="A1" s="4" t="s">
        <v>137</v>
      </c>
      <c r="B1" s="4" t="s">
        <v>138</v>
      </c>
      <c r="C1" s="4" t="s">
        <v>5</v>
      </c>
      <c r="D1" s="4" t="s">
        <v>6</v>
      </c>
      <c r="E1" s="4" t="s">
        <v>60</v>
      </c>
      <c r="F1" s="12" t="s">
        <v>139</v>
      </c>
      <c r="G1" s="16" t="s">
        <v>189</v>
      </c>
    </row>
    <row r="2" spans="1:501" x14ac:dyDescent="0.25">
      <c r="A2" s="1" t="s">
        <v>156</v>
      </c>
      <c r="B2" t="s">
        <v>11</v>
      </c>
      <c r="C2" t="s">
        <v>21</v>
      </c>
      <c r="D2" t="str">
        <f>VLOOKUP($B2,Sheet2!$B$2:$D$12,3,FALSE)</f>
        <v>acid_qa</v>
      </c>
      <c r="E2" t="s">
        <v>414</v>
      </c>
      <c r="F2" s="12" t="s">
        <v>142</v>
      </c>
      <c r="G2" t="s">
        <v>136</v>
      </c>
      <c r="SG2" t="s">
        <v>71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Sheet2!$B$3:$B$12</xm:f>
          </x14:formula1>
          <xm:sqref>B2</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M8" sqref="M8"/>
    </sheetView>
  </sheetViews>
  <sheetFormatPr defaultRowHeight="15" x14ac:dyDescent="0.25"/>
  <sheetData>
    <row r="1" spans="1:501" x14ac:dyDescent="0.25">
      <c r="A1" s="4" t="s">
        <v>137</v>
      </c>
      <c r="B1" s="4" t="s">
        <v>138</v>
      </c>
      <c r="C1" s="4" t="s">
        <v>5</v>
      </c>
      <c r="D1" s="4" t="s">
        <v>6</v>
      </c>
      <c r="E1" s="4" t="s">
        <v>60</v>
      </c>
      <c r="F1" s="12" t="s">
        <v>139</v>
      </c>
      <c r="G1" s="16" t="s">
        <v>190</v>
      </c>
      <c r="H1" s="16" t="s">
        <v>192</v>
      </c>
      <c r="I1" s="16" t="s">
        <v>193</v>
      </c>
      <c r="J1" s="16" t="s">
        <v>182</v>
      </c>
      <c r="K1" s="16" t="s">
        <v>185</v>
      </c>
      <c r="L1" s="16" t="s">
        <v>183</v>
      </c>
    </row>
    <row r="2" spans="1:501" x14ac:dyDescent="0.25">
      <c r="A2" s="1" t="s">
        <v>157</v>
      </c>
      <c r="B2" t="s">
        <v>11</v>
      </c>
      <c r="C2" t="s">
        <v>21</v>
      </c>
      <c r="D2" t="str">
        <f>VLOOKUP($B2,Sheet2!$B$2:$D$12,3,FALSE)</f>
        <v>acid_qa</v>
      </c>
      <c r="E2" t="s">
        <v>414</v>
      </c>
      <c r="F2" s="12" t="s">
        <v>142</v>
      </c>
      <c r="G2" t="s">
        <v>406</v>
      </c>
      <c r="H2" t="s">
        <v>191</v>
      </c>
      <c r="I2" t="s">
        <v>191</v>
      </c>
      <c r="J2" t="s">
        <v>181</v>
      </c>
      <c r="K2" t="s">
        <v>184</v>
      </c>
      <c r="L2" t="s">
        <v>186</v>
      </c>
      <c r="SG2" t="s">
        <v>71</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Sheet2!$B$3:$B$12</xm:f>
          </x14:formula1>
          <xm:sqref>B2</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G2" sqref="G2"/>
    </sheetView>
  </sheetViews>
  <sheetFormatPr defaultRowHeight="15" x14ac:dyDescent="0.25"/>
  <sheetData>
    <row r="1" spans="1:501" x14ac:dyDescent="0.25">
      <c r="A1" s="4" t="s">
        <v>137</v>
      </c>
      <c r="B1" s="4" t="s">
        <v>138</v>
      </c>
      <c r="C1" s="4" t="s">
        <v>5</v>
      </c>
      <c r="D1" s="4" t="s">
        <v>6</v>
      </c>
      <c r="E1" s="4" t="s">
        <v>60</v>
      </c>
      <c r="F1" s="12" t="s">
        <v>139</v>
      </c>
      <c r="G1" s="16" t="s">
        <v>190</v>
      </c>
      <c r="H1" s="16" t="s">
        <v>182</v>
      </c>
      <c r="I1" s="16" t="s">
        <v>185</v>
      </c>
      <c r="J1" s="16" t="s">
        <v>183</v>
      </c>
    </row>
    <row r="2" spans="1:501" x14ac:dyDescent="0.25">
      <c r="A2" s="1" t="s">
        <v>158</v>
      </c>
      <c r="B2" t="s">
        <v>11</v>
      </c>
      <c r="C2" t="s">
        <v>21</v>
      </c>
      <c r="D2" t="str">
        <f>VLOOKUP($B2,Sheet2!$B$2:$D$12,3,FALSE)</f>
        <v>acid_qa</v>
      </c>
      <c r="E2" t="s">
        <v>414</v>
      </c>
      <c r="F2" s="12" t="s">
        <v>142</v>
      </c>
      <c r="G2" t="s">
        <v>406</v>
      </c>
      <c r="H2" t="s">
        <v>181</v>
      </c>
      <c r="I2" t="s">
        <v>184</v>
      </c>
      <c r="J2" t="s">
        <v>186</v>
      </c>
      <c r="SG2" t="s">
        <v>71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Sheet2!$B$3:$B$12</xm:f>
          </x14:formula1>
          <xm:sqref>B2</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H12" sqref="H12"/>
    </sheetView>
  </sheetViews>
  <sheetFormatPr defaultRowHeight="15" x14ac:dyDescent="0.25"/>
  <cols>
    <col min="8" max="8" width="17.85546875" bestFit="1" customWidth="1" collapsed="1"/>
    <col min="9" max="9" width="14.28515625" bestFit="1" customWidth="1" collapsed="1"/>
    <col min="10" max="10" width="11.140625" bestFit="1" customWidth="1" collapsed="1"/>
  </cols>
  <sheetData>
    <row r="1" spans="1:501" x14ac:dyDescent="0.25">
      <c r="A1" s="4" t="s">
        <v>137</v>
      </c>
      <c r="B1" s="4" t="s">
        <v>138</v>
      </c>
      <c r="C1" s="4" t="s">
        <v>5</v>
      </c>
      <c r="D1" s="4" t="s">
        <v>6</v>
      </c>
      <c r="E1" s="4" t="s">
        <v>60</v>
      </c>
      <c r="F1" s="12" t="s">
        <v>139</v>
      </c>
      <c r="H1" s="17" t="s">
        <v>195</v>
      </c>
      <c r="I1" s="17" t="s">
        <v>185</v>
      </c>
      <c r="J1" s="17" t="s">
        <v>182</v>
      </c>
      <c r="K1" s="17" t="s">
        <v>196</v>
      </c>
      <c r="L1" s="17" t="s">
        <v>198</v>
      </c>
    </row>
    <row r="2" spans="1:501" x14ac:dyDescent="0.25">
      <c r="A2" s="1" t="s">
        <v>159</v>
      </c>
      <c r="B2" t="s">
        <v>11</v>
      </c>
      <c r="C2" t="s">
        <v>21</v>
      </c>
      <c r="D2" t="str">
        <f>VLOOKUP($B2,Sheet2!$B$2:$D$12,3,FALSE)</f>
        <v>acid_qa</v>
      </c>
      <c r="E2" t="s">
        <v>414</v>
      </c>
      <c r="F2" s="12" t="s">
        <v>142</v>
      </c>
      <c r="G2" s="10" t="s">
        <v>228</v>
      </c>
      <c r="H2" t="s">
        <v>197</v>
      </c>
      <c r="I2" t="s">
        <v>184</v>
      </c>
      <c r="J2" t="s">
        <v>55</v>
      </c>
      <c r="K2" t="s">
        <v>232</v>
      </c>
      <c r="L2" t="s">
        <v>199</v>
      </c>
      <c r="SG2" t="s">
        <v>71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Sheet2!$B$3:$B$12</xm:f>
          </x14:formula1>
          <xm:sqref>B2</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H12" sqref="H12"/>
    </sheetView>
  </sheetViews>
  <sheetFormatPr defaultRowHeight="15" x14ac:dyDescent="0.25"/>
  <cols>
    <col min="8" max="8" width="17.85546875" bestFit="1" customWidth="1" collapsed="1"/>
    <col min="9" max="9" width="14.28515625" bestFit="1" customWidth="1" collapsed="1"/>
    <col min="10" max="10" width="11.140625" bestFit="1" customWidth="1" collapsed="1"/>
    <col min="11" max="11" width="13.140625" bestFit="1" customWidth="1" collapsed="1"/>
    <col min="12" max="12" width="18.28515625" bestFit="1" customWidth="1" collapsed="1"/>
  </cols>
  <sheetData>
    <row r="1" spans="1:501" x14ac:dyDescent="0.25">
      <c r="A1" s="4" t="s">
        <v>137</v>
      </c>
      <c r="B1" s="4" t="s">
        <v>138</v>
      </c>
      <c r="C1" s="4" t="s">
        <v>5</v>
      </c>
      <c r="D1" s="4" t="s">
        <v>6</v>
      </c>
      <c r="E1" s="4" t="s">
        <v>60</v>
      </c>
      <c r="F1" s="12" t="s">
        <v>139</v>
      </c>
      <c r="H1" s="17" t="s">
        <v>195</v>
      </c>
      <c r="I1" s="17" t="s">
        <v>185</v>
      </c>
      <c r="J1" s="17" t="s">
        <v>182</v>
      </c>
      <c r="K1" s="17" t="s">
        <v>196</v>
      </c>
      <c r="L1" s="17" t="s">
        <v>207</v>
      </c>
    </row>
    <row r="2" spans="1:501" x14ac:dyDescent="0.25">
      <c r="A2" s="1" t="s">
        <v>160</v>
      </c>
      <c r="B2" t="s">
        <v>11</v>
      </c>
      <c r="C2" t="s">
        <v>21</v>
      </c>
      <c r="D2" t="str">
        <f>VLOOKUP($B2,Sheet2!$B$2:$D$12,3,FALSE)</f>
        <v>acid_qa</v>
      </c>
      <c r="E2" t="s">
        <v>414</v>
      </c>
      <c r="F2" s="12" t="s">
        <v>142</v>
      </c>
      <c r="G2" s="10" t="s">
        <v>194</v>
      </c>
      <c r="H2" t="s">
        <v>197</v>
      </c>
      <c r="I2" t="s">
        <v>184</v>
      </c>
      <c r="J2" t="s">
        <v>55</v>
      </c>
      <c r="K2" t="s">
        <v>197</v>
      </c>
      <c r="L2" t="s">
        <v>208</v>
      </c>
      <c r="SG2" t="s">
        <v>71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Sheet2!$B$3:$B$12</xm:f>
          </x14:formula1>
          <xm:sqref>B2</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J2" sqref="J2"/>
    </sheetView>
  </sheetViews>
  <sheetFormatPr defaultRowHeight="15" x14ac:dyDescent="0.25"/>
  <sheetData>
    <row r="1" spans="1:501" x14ac:dyDescent="0.25">
      <c r="A1" s="4" t="s">
        <v>137</v>
      </c>
      <c r="B1" s="4" t="s">
        <v>138</v>
      </c>
      <c r="C1" s="4" t="s">
        <v>5</v>
      </c>
      <c r="D1" s="4" t="s">
        <v>6</v>
      </c>
      <c r="E1" s="4" t="s">
        <v>60</v>
      </c>
      <c r="F1" s="12" t="s">
        <v>139</v>
      </c>
      <c r="H1" t="s">
        <v>195</v>
      </c>
      <c r="I1" t="s">
        <v>185</v>
      </c>
      <c r="J1" t="s">
        <v>182</v>
      </c>
      <c r="K1" t="s">
        <v>196</v>
      </c>
      <c r="L1" t="s">
        <v>207</v>
      </c>
    </row>
    <row r="2" spans="1:501" ht="30" x14ac:dyDescent="0.25">
      <c r="A2" s="1" t="s">
        <v>161</v>
      </c>
      <c r="B2" t="s">
        <v>11</v>
      </c>
      <c r="C2" t="s">
        <v>21</v>
      </c>
      <c r="D2" t="str">
        <f>VLOOKUP($B2,Sheet2!$B$2:$D$12,3,FALSE)</f>
        <v>acid_qa</v>
      </c>
      <c r="E2" t="s">
        <v>414</v>
      </c>
      <c r="F2" s="12" t="s">
        <v>142</v>
      </c>
      <c r="G2" s="10" t="s">
        <v>230</v>
      </c>
      <c r="H2" s="28" t="s">
        <v>229</v>
      </c>
      <c r="I2" t="s">
        <v>184</v>
      </c>
      <c r="J2" t="s">
        <v>55</v>
      </c>
      <c r="K2" s="28" t="s">
        <v>229</v>
      </c>
      <c r="L2" t="s">
        <v>199</v>
      </c>
      <c r="SG2" t="s">
        <v>71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Sheet2!$B$3:$B$12</xm:f>
          </x14:formula1>
          <xm:sqref>B2</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H2" sqref="H2"/>
    </sheetView>
  </sheetViews>
  <sheetFormatPr defaultRowHeight="15" x14ac:dyDescent="0.25"/>
  <sheetData>
    <row r="1" spans="1:501" x14ac:dyDescent="0.25">
      <c r="A1" s="4" t="s">
        <v>137</v>
      </c>
      <c r="B1" s="4" t="s">
        <v>138</v>
      </c>
      <c r="C1" s="4" t="s">
        <v>5</v>
      </c>
      <c r="D1" s="4" t="s">
        <v>6</v>
      </c>
      <c r="E1" s="4" t="s">
        <v>60</v>
      </c>
      <c r="F1" s="12" t="s">
        <v>139</v>
      </c>
      <c r="H1" s="17" t="s">
        <v>195</v>
      </c>
      <c r="I1" s="17" t="s">
        <v>185</v>
      </c>
      <c r="J1" s="17" t="s">
        <v>182</v>
      </c>
      <c r="K1" s="17" t="s">
        <v>196</v>
      </c>
      <c r="L1" s="17" t="s">
        <v>198</v>
      </c>
    </row>
    <row r="2" spans="1:501" x14ac:dyDescent="0.25">
      <c r="A2" s="1" t="s">
        <v>163</v>
      </c>
      <c r="B2" t="s">
        <v>11</v>
      </c>
      <c r="C2" t="s">
        <v>21</v>
      </c>
      <c r="D2" t="str">
        <f>VLOOKUP($B2,Sheet2!$B$2:$D$12,3,FALSE)</f>
        <v>acid_qa</v>
      </c>
      <c r="E2" t="s">
        <v>414</v>
      </c>
      <c r="F2" s="12" t="s">
        <v>142</v>
      </c>
      <c r="G2" s="10" t="s">
        <v>194</v>
      </c>
      <c r="H2" t="s">
        <v>197</v>
      </c>
      <c r="I2" t="s">
        <v>184</v>
      </c>
      <c r="J2" t="s">
        <v>55</v>
      </c>
      <c r="K2" t="s">
        <v>197</v>
      </c>
      <c r="L2" t="s">
        <v>199</v>
      </c>
      <c r="SG2" t="s">
        <v>71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Sheet2!$B$3:$B$12</xm:f>
          </x14:formula1>
          <xm:sqref>B2</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E9" sqref="E9"/>
    </sheetView>
  </sheetViews>
  <sheetFormatPr defaultRowHeight="15" x14ac:dyDescent="0.25"/>
  <sheetData>
    <row r="1" spans="1:501" x14ac:dyDescent="0.25">
      <c r="A1" s="4" t="s">
        <v>137</v>
      </c>
      <c r="B1" s="4" t="s">
        <v>138</v>
      </c>
      <c r="C1" s="4" t="s">
        <v>5</v>
      </c>
      <c r="D1" s="4" t="s">
        <v>6</v>
      </c>
      <c r="E1" s="4" t="s">
        <v>60</v>
      </c>
      <c r="F1" s="12" t="s">
        <v>139</v>
      </c>
    </row>
    <row r="2" spans="1:501" x14ac:dyDescent="0.25">
      <c r="A2" s="1" t="s">
        <v>164</v>
      </c>
      <c r="B2" t="s">
        <v>9</v>
      </c>
      <c r="C2" t="str">
        <f>VLOOKUP($B2,Sheet2!$B$2:$D$12,2,FALSE)</f>
        <v>R6106</v>
      </c>
      <c r="D2" t="str">
        <f>VLOOKUP($B2,Sheet2!$B$2:$D$12,3,FALSE)</f>
        <v>acid_qa</v>
      </c>
      <c r="E2" t="s">
        <v>414</v>
      </c>
      <c r="F2" s="12" t="s">
        <v>142</v>
      </c>
      <c r="SG2" t="s">
        <v>71</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Sheet2!$B$3:$B$12</xm:f>
          </x14:formula1>
          <xm:sqref>B2</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J9" sqref="J9"/>
    </sheetView>
  </sheetViews>
  <sheetFormatPr defaultRowHeight="15" x14ac:dyDescent="0.25"/>
  <sheetData>
    <row r="1" spans="1:501" x14ac:dyDescent="0.25">
      <c r="A1" s="4" t="s">
        <v>137</v>
      </c>
      <c r="B1" s="4" t="s">
        <v>138</v>
      </c>
      <c r="C1" s="4" t="s">
        <v>5</v>
      </c>
      <c r="D1" s="4" t="s">
        <v>6</v>
      </c>
      <c r="E1" s="4" t="s">
        <v>60</v>
      </c>
      <c r="F1" s="12" t="s">
        <v>139</v>
      </c>
      <c r="G1" s="16" t="s">
        <v>182</v>
      </c>
      <c r="H1" s="16" t="s">
        <v>185</v>
      </c>
      <c r="I1" s="16" t="s">
        <v>183</v>
      </c>
    </row>
    <row r="2" spans="1:501" x14ac:dyDescent="0.25">
      <c r="A2" s="1" t="s">
        <v>165</v>
      </c>
      <c r="B2" t="s">
        <v>11</v>
      </c>
      <c r="C2" t="s">
        <v>21</v>
      </c>
      <c r="D2" t="str">
        <f>VLOOKUP($B2,Sheet2!$B$2:$D$12,3,FALSE)</f>
        <v>acid_qa</v>
      </c>
      <c r="E2" t="s">
        <v>414</v>
      </c>
      <c r="F2" s="12" t="s">
        <v>142</v>
      </c>
      <c r="G2" t="s">
        <v>181</v>
      </c>
      <c r="H2" t="s">
        <v>184</v>
      </c>
      <c r="I2" t="s">
        <v>186</v>
      </c>
      <c r="SG2" t="s">
        <v>71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Sheet2!$B$3:$B$12</xm:f>
          </x14:formula1>
          <xm:sqref>B2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A2" sqref="A2"/>
    </sheetView>
  </sheetViews>
  <sheetFormatPr defaultRowHeight="15" x14ac:dyDescent="0.25"/>
  <cols>
    <col min="5" max="5" width="15.5703125" customWidth="1" collapsed="1"/>
    <col min="6" max="6" width="20.85546875" customWidth="1" collapsed="1"/>
    <col min="7" max="7" width="34.85546875" customWidth="1" collapsed="1"/>
    <col min="8" max="8" width="22.42578125" customWidth="1" collapsed="1"/>
    <col min="9" max="9" width="13.5703125" customWidth="1" collapsed="1"/>
    <col min="10" max="10" width="19.28515625" customWidth="1" collapsed="1"/>
    <col min="11" max="11" width="23" bestFit="1" customWidth="1" collapsed="1"/>
    <col min="12" max="12" width="13.5703125" bestFit="1" customWidth="1" collapsed="1"/>
    <col min="13" max="13" width="12" bestFit="1" customWidth="1" collapsed="1"/>
    <col min="14" max="14" width="17.42578125" bestFit="1" customWidth="1" collapsed="1"/>
    <col min="15" max="15" width="13.85546875" bestFit="1" customWidth="1" collapsed="1"/>
    <col min="18" max="18" width="21.85546875" customWidth="1" collapsed="1"/>
    <col min="19" max="19" width="20.5703125" customWidth="1" collapsed="1"/>
    <col min="20" max="20" width="16.140625" customWidth="1" collapsed="1"/>
  </cols>
  <sheetData>
    <row r="1" spans="1:501" x14ac:dyDescent="0.25">
      <c r="A1" t="s">
        <v>0</v>
      </c>
      <c r="B1" t="s">
        <v>4</v>
      </c>
      <c r="C1" t="s">
        <v>5</v>
      </c>
      <c r="D1" t="s">
        <v>6</v>
      </c>
      <c r="E1" t="s">
        <v>30</v>
      </c>
      <c r="F1" t="s">
        <v>31</v>
      </c>
      <c r="G1" t="s">
        <v>32</v>
      </c>
      <c r="H1" t="s">
        <v>33</v>
      </c>
      <c r="I1" t="s">
        <v>41</v>
      </c>
      <c r="J1" t="s">
        <v>44</v>
      </c>
      <c r="K1" t="s">
        <v>47</v>
      </c>
      <c r="L1" t="s">
        <v>48</v>
      </c>
      <c r="M1" t="s">
        <v>49</v>
      </c>
      <c r="N1" t="s">
        <v>50</v>
      </c>
      <c r="O1" t="s">
        <v>53</v>
      </c>
      <c r="P1" t="s">
        <v>54</v>
      </c>
      <c r="Q1" t="s">
        <v>56</v>
      </c>
      <c r="R1" t="s">
        <v>59</v>
      </c>
      <c r="S1" t="s">
        <v>60</v>
      </c>
      <c r="T1" t="s">
        <v>72</v>
      </c>
      <c r="U1" t="s">
        <v>73</v>
      </c>
    </row>
    <row r="2" spans="1:501" x14ac:dyDescent="0.25">
      <c r="A2" t="s">
        <v>62</v>
      </c>
      <c r="B2" t="s">
        <v>9</v>
      </c>
      <c r="C2" t="str">
        <f>VLOOKUP($B2,Sheet2!$B$2:$D$12,2,FALSE)</f>
        <v>R6106</v>
      </c>
      <c r="D2" t="str">
        <f>VLOOKUP($B2,Sheet2!$B$2:$D$12,3,FALSE)</f>
        <v>acid_qa</v>
      </c>
      <c r="E2" t="s">
        <v>102</v>
      </c>
      <c r="F2" t="str">
        <f ca="1">Sheet2!$F177</f>
        <v>VHQAI5921C</v>
      </c>
      <c r="G2" t="str">
        <f ca="1">CONCATENATE("Sanity 10.43"," ",$E2," ","Borrower"," ",RANDBETWEEN(1,999))</f>
        <v>Sanity 10.43 Trader Borrower 934</v>
      </c>
      <c r="H2" t="str">
        <f ca="1">Sheet2!H177</f>
        <v>11/10/2008</v>
      </c>
      <c r="J2" t="s">
        <v>45</v>
      </c>
      <c r="K2" t="s">
        <v>46</v>
      </c>
      <c r="L2" t="str">
        <f>E2</f>
        <v>Trader</v>
      </c>
      <c r="M2" t="s">
        <v>247</v>
      </c>
      <c r="N2" t="s">
        <v>51</v>
      </c>
      <c r="O2" t="s">
        <v>52</v>
      </c>
      <c r="P2" t="s">
        <v>55</v>
      </c>
      <c r="Q2" t="str">
        <f>VLOOKUP($E2,Sheet2!$K$3:$L$18,2,FALSE)</f>
        <v>1102</v>
      </c>
      <c r="R2" t="str">
        <f>VLOOKUP($E2,Sheet2!$K$3:$M$18,3,FALSE)</f>
        <v>Agriculture</v>
      </c>
      <c r="S2" t="s">
        <v>409</v>
      </c>
      <c r="T2" t="str">
        <f ca="1">Sheet2!F6</f>
        <v>XLHOL8766E</v>
      </c>
      <c r="U2" t="str">
        <f ca="1">CONCATENATE(G2,"Dedupe")</f>
        <v>Sanity 10.43 Trader Borrower 934Dedupe</v>
      </c>
      <c r="SE2" t="s">
        <v>71</v>
      </c>
      <c r="SG2" t="s">
        <v>71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Sheet2!$B$3:$B$12</xm:f>
          </x14:formula1>
          <xm:sqref>B2</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J16" sqref="J16"/>
    </sheetView>
  </sheetViews>
  <sheetFormatPr defaultRowHeight="15" x14ac:dyDescent="0.25"/>
  <sheetData>
    <row r="1" spans="1:501" x14ac:dyDescent="0.25">
      <c r="A1" s="4" t="s">
        <v>137</v>
      </c>
      <c r="B1" s="4" t="s">
        <v>138</v>
      </c>
      <c r="C1" s="4" t="s">
        <v>5</v>
      </c>
      <c r="D1" s="4" t="s">
        <v>6</v>
      </c>
      <c r="E1" s="16" t="s">
        <v>235</v>
      </c>
      <c r="F1" s="16" t="s">
        <v>236</v>
      </c>
    </row>
    <row r="2" spans="1:501" x14ac:dyDescent="0.25">
      <c r="A2" s="2" t="s">
        <v>331</v>
      </c>
      <c r="B2" t="s">
        <v>244</v>
      </c>
      <c r="C2" t="s">
        <v>245</v>
      </c>
      <c r="D2" s="23" t="s">
        <v>28</v>
      </c>
      <c r="E2" s="29" t="s">
        <v>246</v>
      </c>
      <c r="F2" s="23"/>
      <c r="SG2" t="s">
        <v>71</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86"/>
  <sheetViews>
    <sheetView workbookViewId="0">
      <selection activeCell="F3" sqref="F3"/>
    </sheetView>
  </sheetViews>
  <sheetFormatPr defaultRowHeight="15" x14ac:dyDescent="0.25"/>
  <cols>
    <col min="2" max="2" width="19.7109375" bestFit="1" customWidth="1" collapsed="1"/>
    <col min="6" max="6" width="13.5703125" bestFit="1" customWidth="1" collapsed="1"/>
    <col min="8" max="8" width="26.28515625" customWidth="1" collapsed="1"/>
    <col min="11" max="11" width="20.42578125" bestFit="1" customWidth="1" collapsed="1"/>
    <col min="13" max="13" width="21.5703125" customWidth="1" collapsed="1"/>
  </cols>
  <sheetData>
    <row r="1" spans="2:14" x14ac:dyDescent="0.25">
      <c r="F1" t="s">
        <v>79</v>
      </c>
      <c r="H1" t="s">
        <v>79</v>
      </c>
    </row>
    <row r="2" spans="2:14" x14ac:dyDescent="0.25">
      <c r="B2" s="4" t="s">
        <v>17</v>
      </c>
      <c r="C2" s="4" t="s">
        <v>27</v>
      </c>
      <c r="D2" s="4" t="s">
        <v>6</v>
      </c>
      <c r="F2" s="5" t="s">
        <v>29</v>
      </c>
      <c r="H2" s="6" t="s">
        <v>33</v>
      </c>
      <c r="K2" t="s">
        <v>34</v>
      </c>
      <c r="L2" t="s">
        <v>35</v>
      </c>
      <c r="M2" t="s">
        <v>57</v>
      </c>
    </row>
    <row r="3" spans="2:14" x14ac:dyDescent="0.25">
      <c r="B3" s="2" t="s">
        <v>7</v>
      </c>
      <c r="C3" s="2" t="s">
        <v>65</v>
      </c>
      <c r="D3" s="1" t="s">
        <v>28</v>
      </c>
      <c r="F3" t="str">
        <f ca="1">CONCATENATE(CHAR(RANDBETWEEN(65,90)),CHAR(RANDBETWEEN(65,90)),CHAR(RANDBETWEEN(65,90)),CHAR(RANDBETWEEN(65,90)),CHAR(RANDBETWEEN(65,90)),RANDBETWEEN(0,9),RANDBETWEEN(0,9),RANDBETWEEN(0,9),RANDBETWEEN(0,9),CHAR(RANDBETWEEN(65,90)))</f>
        <v>GXRIB1024S</v>
      </c>
      <c r="H3" t="str">
        <f ca="1">CONCATENATE(RANDBETWEEN(10,30),"/",RANDBETWEEN(10,12),"/",RANDBETWEEN(1991,2021))</f>
        <v>23/12/1997</v>
      </c>
      <c r="K3" t="s">
        <v>36</v>
      </c>
      <c r="L3" s="9" t="s">
        <v>67</v>
      </c>
      <c r="M3" t="s">
        <v>58</v>
      </c>
      <c r="N3" s="7" t="s">
        <v>42</v>
      </c>
    </row>
    <row r="4" spans="2:14" x14ac:dyDescent="0.25">
      <c r="B4" s="2" t="s">
        <v>8</v>
      </c>
      <c r="C4" s="2" t="s">
        <v>18</v>
      </c>
      <c r="D4" s="1" t="s">
        <v>28</v>
      </c>
      <c r="F4" t="str">
        <f t="shared" ref="F4:F5" ca="1" si="0">CONCATENATE(CHAR(RANDBETWEEN(65,90)),CHAR(RANDBETWEEN(65,90)),CHAR(RANDBETWEEN(65,90)),CHAR(RANDBETWEEN(65,90)),CHAR(RANDBETWEEN(65,90)),RANDBETWEEN(0,9),RANDBETWEEN(0,9),RANDBETWEEN(0,9),RANDBETWEEN(0,9),CHAR(RANDBETWEEN(65,90)))</f>
        <v>LLAYE3781A</v>
      </c>
      <c r="H4" t="str">
        <f t="shared" ref="H4:H12" ca="1" si="1">CONCATENATE(RANDBETWEEN(10,30),"/",RANDBETWEEN(10,12),"/",RANDBETWEEN(1991,2019))</f>
        <v>10/10/2016</v>
      </c>
      <c r="K4" t="s">
        <v>37</v>
      </c>
      <c r="L4" s="9" t="s">
        <v>68</v>
      </c>
      <c r="M4" t="s">
        <v>37</v>
      </c>
      <c r="N4" s="7" t="s">
        <v>43</v>
      </c>
    </row>
    <row r="5" spans="2:14" x14ac:dyDescent="0.25">
      <c r="B5" s="2" t="s">
        <v>9</v>
      </c>
      <c r="C5" s="2" t="s">
        <v>19</v>
      </c>
      <c r="D5" s="1" t="s">
        <v>28</v>
      </c>
      <c r="F5" t="str">
        <f t="shared" ca="1" si="0"/>
        <v>EJNFM4621T</v>
      </c>
      <c r="H5" t="str">
        <f t="shared" ca="1" si="1"/>
        <v>19/12/2007</v>
      </c>
      <c r="K5" t="s">
        <v>38</v>
      </c>
      <c r="L5" s="9" t="s">
        <v>67</v>
      </c>
      <c r="M5" t="s">
        <v>58</v>
      </c>
    </row>
    <row r="6" spans="2:14" x14ac:dyDescent="0.25">
      <c r="B6" s="2" t="s">
        <v>10</v>
      </c>
      <c r="C6" s="2" t="s">
        <v>20</v>
      </c>
      <c r="D6" s="1" t="s">
        <v>28</v>
      </c>
      <c r="F6" t="str">
        <f ca="1">CONCATENATE(CHAR(RANDBETWEEN(65,90)),CHAR(RANDBETWEEN(65,90)),CHAR(RANDBETWEEN(65,90)),CHAR(RANDBETWEEN(65,90)),CHAR(RANDBETWEEN(65,90)),RANDBETWEEN(0,9),RANDBETWEEN(0,9),RANDBETWEEN(0,9),RANDBETWEEN(0,9),CHAR(RANDBETWEEN(65,90)))</f>
        <v>XLHOL8766E</v>
      </c>
      <c r="H6" t="str">
        <f ca="1">CONCATENATE(RANDBETWEEN(10,30),"/",RANDBETWEEN(10,12),"/",RANDBETWEEN(1991,2019))</f>
        <v>11/10/1997</v>
      </c>
      <c r="K6" t="s">
        <v>83</v>
      </c>
      <c r="L6" s="9" t="s">
        <v>69</v>
      </c>
      <c r="M6" t="s">
        <v>40</v>
      </c>
    </row>
    <row r="7" spans="2:14" x14ac:dyDescent="0.25">
      <c r="B7" s="2" t="s">
        <v>11</v>
      </c>
      <c r="C7" s="2" t="s">
        <v>22</v>
      </c>
      <c r="D7" s="1" t="s">
        <v>28</v>
      </c>
      <c r="F7" t="str">
        <f t="shared" ref="F7:F12" ca="1" si="2">CONCATENATE(CHAR(RANDBETWEEN(65,90)),CHAR(RANDBETWEEN(65,90)),CHAR(RANDBETWEEN(65,90)),CHAR(RANDBETWEEN(65,90)),CHAR(RANDBETWEEN(65,90)),RANDBETWEEN(0,9),RANDBETWEEN(0,9),RANDBETWEEN(0,9),RANDBETWEEN(0,9),CHAR(RANDBETWEEN(65,90)))</f>
        <v>PDAYE7502G</v>
      </c>
      <c r="H7" t="str">
        <f t="shared" ca="1" si="1"/>
        <v>23/12/2002</v>
      </c>
      <c r="K7" t="s">
        <v>75</v>
      </c>
      <c r="L7" s="9" t="s">
        <v>76</v>
      </c>
      <c r="M7" t="s">
        <v>77</v>
      </c>
    </row>
    <row r="8" spans="2:14" x14ac:dyDescent="0.25">
      <c r="B8" s="2" t="s">
        <v>12</v>
      </c>
      <c r="C8" s="2" t="s">
        <v>21</v>
      </c>
      <c r="D8" s="1" t="s">
        <v>28</v>
      </c>
      <c r="F8" t="str">
        <f t="shared" ca="1" si="2"/>
        <v>HOOGT0875M</v>
      </c>
      <c r="H8" t="str">
        <f t="shared" ca="1" si="1"/>
        <v>16/10/2004</v>
      </c>
      <c r="K8" t="s">
        <v>78</v>
      </c>
      <c r="L8" s="9" t="s">
        <v>68</v>
      </c>
      <c r="M8" t="s">
        <v>78</v>
      </c>
    </row>
    <row r="9" spans="2:14" x14ac:dyDescent="0.25">
      <c r="B9" s="2" t="s">
        <v>13</v>
      </c>
      <c r="C9" s="2" t="s">
        <v>23</v>
      </c>
      <c r="D9" s="1" t="s">
        <v>28</v>
      </c>
      <c r="F9" t="str">
        <f t="shared" ca="1" si="2"/>
        <v>JYQAX3711O</v>
      </c>
      <c r="H9" t="str">
        <f t="shared" ca="1" si="1"/>
        <v>26/12/2011</v>
      </c>
      <c r="K9" t="s">
        <v>85</v>
      </c>
      <c r="L9" s="9" t="s">
        <v>69</v>
      </c>
      <c r="M9" t="s">
        <v>86</v>
      </c>
    </row>
    <row r="10" spans="2:14" x14ac:dyDescent="0.25">
      <c r="B10" s="2" t="s">
        <v>14</v>
      </c>
      <c r="C10" s="2" t="s">
        <v>24</v>
      </c>
      <c r="D10" s="1" t="s">
        <v>28</v>
      </c>
      <c r="F10" t="str">
        <f t="shared" ca="1" si="2"/>
        <v>LBSNF9622J</v>
      </c>
      <c r="H10" t="str">
        <f t="shared" ca="1" si="1"/>
        <v>24/12/2007</v>
      </c>
      <c r="K10" t="s">
        <v>87</v>
      </c>
      <c r="L10" s="9" t="s">
        <v>88</v>
      </c>
      <c r="M10" t="s">
        <v>87</v>
      </c>
    </row>
    <row r="11" spans="2:14" ht="30" x14ac:dyDescent="0.25">
      <c r="B11" s="2" t="s">
        <v>15</v>
      </c>
      <c r="C11" s="3" t="s">
        <v>25</v>
      </c>
      <c r="D11" s="1" t="s">
        <v>28</v>
      </c>
      <c r="F11" t="str">
        <f t="shared" ca="1" si="2"/>
        <v>DHMDT6684Q</v>
      </c>
      <c r="H11" t="str">
        <f ca="1">CONCATENATE(RANDBETWEEN(10,30),"/",RANDBETWEEN(10,12),"/",RANDBETWEEN(1991,2019))</f>
        <v>12/10/1993</v>
      </c>
      <c r="K11" t="s">
        <v>89</v>
      </c>
      <c r="L11" s="9" t="s">
        <v>90</v>
      </c>
      <c r="M11" t="s">
        <v>89</v>
      </c>
    </row>
    <row r="12" spans="2:14" x14ac:dyDescent="0.25">
      <c r="B12" s="2" t="s">
        <v>16</v>
      </c>
      <c r="C12" s="2" t="s">
        <v>26</v>
      </c>
      <c r="D12" s="1" t="s">
        <v>28</v>
      </c>
      <c r="F12" t="str">
        <f t="shared" ca="1" si="2"/>
        <v>MHLGS3606S</v>
      </c>
      <c r="H12" t="str">
        <f t="shared" ca="1" si="1"/>
        <v>21/12/2001</v>
      </c>
      <c r="K12" t="s">
        <v>93</v>
      </c>
      <c r="L12" s="9" t="s">
        <v>97</v>
      </c>
      <c r="M12" t="s">
        <v>96</v>
      </c>
    </row>
    <row r="13" spans="2:14" x14ac:dyDescent="0.25">
      <c r="K13" t="s">
        <v>94</v>
      </c>
      <c r="L13" s="9" t="s">
        <v>99</v>
      </c>
      <c r="M13" t="s">
        <v>98</v>
      </c>
    </row>
    <row r="14" spans="2:14" x14ac:dyDescent="0.25">
      <c r="K14" t="s">
        <v>95</v>
      </c>
      <c r="L14" s="9" t="s">
        <v>101</v>
      </c>
      <c r="M14" t="s">
        <v>100</v>
      </c>
    </row>
    <row r="15" spans="2:14" x14ac:dyDescent="0.25">
      <c r="K15" t="s">
        <v>102</v>
      </c>
      <c r="L15" s="9" t="s">
        <v>67</v>
      </c>
      <c r="M15" t="s">
        <v>58</v>
      </c>
    </row>
    <row r="16" spans="2:14" x14ac:dyDescent="0.25">
      <c r="K16" t="s">
        <v>113</v>
      </c>
      <c r="L16" s="9" t="s">
        <v>112</v>
      </c>
      <c r="M16" t="s">
        <v>113</v>
      </c>
    </row>
    <row r="18" spans="6:8" x14ac:dyDescent="0.25">
      <c r="F18" t="s">
        <v>80</v>
      </c>
      <c r="H18" t="s">
        <v>80</v>
      </c>
    </row>
    <row r="19" spans="6:8" x14ac:dyDescent="0.25">
      <c r="F19" s="5" t="s">
        <v>29</v>
      </c>
      <c r="H19" s="6" t="s">
        <v>33</v>
      </c>
    </row>
    <row r="20" spans="6:8" x14ac:dyDescent="0.25">
      <c r="F20" t="str">
        <f ca="1">CONCATENATE(CHAR(RANDBETWEEN(65,90)),CHAR(RANDBETWEEN(65,90)),CHAR(RANDBETWEEN(65,90)),CHAR(RANDBETWEEN(65,90)),CHAR(RANDBETWEEN(65,90)),RANDBETWEEN(0,9),RANDBETWEEN(0,9),RANDBETWEEN(0,9),RANDBETWEEN(0,9),CHAR(RANDBETWEEN(65,90)))</f>
        <v>FCOUZ3801N</v>
      </c>
      <c r="H20" t="str">
        <f ca="1">CONCATENATE(RANDBETWEEN(10,30),"/",RANDBETWEEN(10,12),"/",RANDBETWEEN(1991,2019))</f>
        <v>12/10/1998</v>
      </c>
    </row>
    <row r="21" spans="6:8" x14ac:dyDescent="0.25">
      <c r="F21" t="str">
        <f t="shared" ref="F21:F22" ca="1" si="3">CONCATENATE(CHAR(RANDBETWEEN(65,90)),CHAR(RANDBETWEEN(65,90)),CHAR(RANDBETWEEN(65,90)),CHAR(RANDBETWEEN(65,90)),CHAR(RANDBETWEEN(65,90)),RANDBETWEEN(0,9),RANDBETWEEN(0,9),RANDBETWEEN(0,9),RANDBETWEEN(0,9),CHAR(RANDBETWEEN(65,90)))</f>
        <v>BFFGF4430L</v>
      </c>
      <c r="H21" t="str">
        <f t="shared" ref="H21:H29" ca="1" si="4">CONCATENATE(RANDBETWEEN(10,30),"/",RANDBETWEEN(10,12),"/",RANDBETWEEN(1991,2019))</f>
        <v>12/10/1995</v>
      </c>
    </row>
    <row r="22" spans="6:8" x14ac:dyDescent="0.25">
      <c r="F22" t="str">
        <f t="shared" ca="1" si="3"/>
        <v>PIYKI1035V</v>
      </c>
      <c r="H22" t="str">
        <f t="shared" ca="1" si="4"/>
        <v>18/11/1994</v>
      </c>
    </row>
    <row r="23" spans="6:8" x14ac:dyDescent="0.25">
      <c r="F23" t="str">
        <f ca="1">CONCATENATE(CHAR(RANDBETWEEN(65,90)),CHAR(RANDBETWEEN(65,90)),CHAR(RANDBETWEEN(65,90)),CHAR(RANDBETWEEN(65,90)),CHAR(RANDBETWEEN(65,90)),RANDBETWEEN(0,9),RANDBETWEEN(0,9),RANDBETWEEN(0,9),RANDBETWEEN(0,9),CHAR(RANDBETWEEN(65,90)))</f>
        <v>VVYVA9656W</v>
      </c>
      <c r="H23" t="str">
        <f t="shared" ca="1" si="4"/>
        <v>24/11/2005</v>
      </c>
    </row>
    <row r="24" spans="6:8" x14ac:dyDescent="0.25">
      <c r="F24" t="str">
        <f t="shared" ref="F24:F29" ca="1" si="5">CONCATENATE(CHAR(RANDBETWEEN(65,90)),CHAR(RANDBETWEEN(65,90)),CHAR(RANDBETWEEN(65,90)),CHAR(RANDBETWEEN(65,90)),CHAR(RANDBETWEEN(65,90)),RANDBETWEEN(0,9),RANDBETWEEN(0,9),RANDBETWEEN(0,9),RANDBETWEEN(0,9),CHAR(RANDBETWEEN(65,90)))</f>
        <v>COAQU7011X</v>
      </c>
      <c r="H24" t="str">
        <f t="shared" ca="1" si="4"/>
        <v>11/10/1998</v>
      </c>
    </row>
    <row r="25" spans="6:8" x14ac:dyDescent="0.25">
      <c r="F25" t="str">
        <f t="shared" ca="1" si="5"/>
        <v>MPQHU4566U</v>
      </c>
      <c r="H25" t="str">
        <f t="shared" ca="1" si="4"/>
        <v>17/10/2013</v>
      </c>
    </row>
    <row r="26" spans="6:8" x14ac:dyDescent="0.25">
      <c r="F26" t="str">
        <f t="shared" ca="1" si="5"/>
        <v>BHSNH1899C</v>
      </c>
      <c r="H26" t="str">
        <f t="shared" ca="1" si="4"/>
        <v>28/11/1997</v>
      </c>
    </row>
    <row r="27" spans="6:8" x14ac:dyDescent="0.25">
      <c r="F27" t="str">
        <f t="shared" ca="1" si="5"/>
        <v>UFBTH6447H</v>
      </c>
      <c r="H27" t="str">
        <f t="shared" ca="1" si="4"/>
        <v>16/10/1993</v>
      </c>
    </row>
    <row r="28" spans="6:8" x14ac:dyDescent="0.25">
      <c r="F28" t="str">
        <f t="shared" ca="1" si="5"/>
        <v>VNJZM2808G</v>
      </c>
      <c r="H28" t="str">
        <f t="shared" ca="1" si="4"/>
        <v>23/10/2019</v>
      </c>
    </row>
    <row r="29" spans="6:8" x14ac:dyDescent="0.25">
      <c r="F29" t="str">
        <f t="shared" ca="1" si="5"/>
        <v>NNPSW1000R</v>
      </c>
      <c r="H29" t="str">
        <f t="shared" ca="1" si="4"/>
        <v>20/12/1998</v>
      </c>
    </row>
    <row r="35" spans="6:8" x14ac:dyDescent="0.25">
      <c r="F35" t="s">
        <v>81</v>
      </c>
      <c r="H35" t="s">
        <v>81</v>
      </c>
    </row>
    <row r="36" spans="6:8" x14ac:dyDescent="0.25">
      <c r="F36" s="5" t="s">
        <v>29</v>
      </c>
      <c r="H36" s="6" t="s">
        <v>33</v>
      </c>
    </row>
    <row r="37" spans="6:8" x14ac:dyDescent="0.25">
      <c r="F37" t="str">
        <f ca="1">CONCATENATE(CHAR(RANDBETWEEN(65,90)),CHAR(RANDBETWEEN(65,90)),CHAR(RANDBETWEEN(65,90)),CHAR(RANDBETWEEN(65,90)),CHAR(RANDBETWEEN(65,90)),RANDBETWEEN(0,9),RANDBETWEEN(0,9),RANDBETWEEN(0,9),RANDBETWEEN(0,9),CHAR(RANDBETWEEN(65,90)))</f>
        <v>EZOGZ5773I</v>
      </c>
      <c r="H37" t="str">
        <f ca="1">CONCATENATE(RANDBETWEEN(10,30),"/",RANDBETWEEN(10,12),"/",RANDBETWEEN(1991,2019))</f>
        <v>25/10/2013</v>
      </c>
    </row>
    <row r="38" spans="6:8" x14ac:dyDescent="0.25">
      <c r="F38" t="str">
        <f t="shared" ref="F38:F39" ca="1" si="6">CONCATENATE(CHAR(RANDBETWEEN(65,90)),CHAR(RANDBETWEEN(65,90)),CHAR(RANDBETWEEN(65,90)),CHAR(RANDBETWEEN(65,90)),CHAR(RANDBETWEEN(65,90)),RANDBETWEEN(0,9),RANDBETWEEN(0,9),RANDBETWEEN(0,9),RANDBETWEEN(0,9),CHAR(RANDBETWEEN(65,90)))</f>
        <v>OJODL1489A</v>
      </c>
      <c r="H38" t="str">
        <f t="shared" ref="H38:H46" ca="1" si="7">CONCATENATE(RANDBETWEEN(10,30),"/",RANDBETWEEN(10,12),"/",RANDBETWEEN(1991,2019))</f>
        <v>15/12/2008</v>
      </c>
    </row>
    <row r="39" spans="6:8" x14ac:dyDescent="0.25">
      <c r="F39" t="str">
        <f t="shared" ca="1" si="6"/>
        <v>NJNPJ1028H</v>
      </c>
      <c r="H39" t="str">
        <f t="shared" ca="1" si="7"/>
        <v>25/10/2010</v>
      </c>
    </row>
    <row r="40" spans="6:8" x14ac:dyDescent="0.25">
      <c r="F40" t="str">
        <f ca="1">CONCATENATE(CHAR(RANDBETWEEN(65,90)),CHAR(RANDBETWEEN(65,90)),CHAR(RANDBETWEEN(65,90)),CHAR(RANDBETWEEN(65,90)),CHAR(RANDBETWEEN(65,90)),RANDBETWEEN(0,9),RANDBETWEEN(0,9),RANDBETWEEN(0,9),RANDBETWEEN(0,9),CHAR(RANDBETWEEN(65,90)))</f>
        <v>JLEOS2824E</v>
      </c>
      <c r="H40" t="str">
        <f t="shared" ca="1" si="7"/>
        <v>27/11/2004</v>
      </c>
    </row>
    <row r="41" spans="6:8" x14ac:dyDescent="0.25">
      <c r="F41" t="str">
        <f t="shared" ref="F41:F46" ca="1" si="8">CONCATENATE(CHAR(RANDBETWEEN(65,90)),CHAR(RANDBETWEEN(65,90)),CHAR(RANDBETWEEN(65,90)),CHAR(RANDBETWEEN(65,90)),CHAR(RANDBETWEEN(65,90)),RANDBETWEEN(0,9),RANDBETWEEN(0,9),RANDBETWEEN(0,9),RANDBETWEEN(0,9),CHAR(RANDBETWEEN(65,90)))</f>
        <v>NCKRM7858U</v>
      </c>
      <c r="H41" t="str">
        <f t="shared" ca="1" si="7"/>
        <v>29/10/2010</v>
      </c>
    </row>
    <row r="42" spans="6:8" x14ac:dyDescent="0.25">
      <c r="F42" t="str">
        <f t="shared" ca="1" si="8"/>
        <v>NGNIP4246X</v>
      </c>
      <c r="H42" t="str">
        <f t="shared" ca="1" si="7"/>
        <v>18/10/2005</v>
      </c>
    </row>
    <row r="43" spans="6:8" x14ac:dyDescent="0.25">
      <c r="F43" t="str">
        <f t="shared" ca="1" si="8"/>
        <v>AWTBD0308L</v>
      </c>
      <c r="H43" t="str">
        <f t="shared" ca="1" si="7"/>
        <v>20/12/2000</v>
      </c>
    </row>
    <row r="44" spans="6:8" x14ac:dyDescent="0.25">
      <c r="F44" t="str">
        <f t="shared" ca="1" si="8"/>
        <v>SVFFZ0624J</v>
      </c>
      <c r="H44" t="str">
        <f t="shared" ca="1" si="7"/>
        <v>13/11/2015</v>
      </c>
    </row>
    <row r="45" spans="6:8" x14ac:dyDescent="0.25">
      <c r="F45" t="str">
        <f t="shared" ca="1" si="8"/>
        <v>CZHRV5839F</v>
      </c>
      <c r="H45" t="str">
        <f t="shared" ca="1" si="7"/>
        <v>24/10/1999</v>
      </c>
    </row>
    <row r="46" spans="6:8" x14ac:dyDescent="0.25">
      <c r="F46" t="str">
        <f t="shared" ca="1" si="8"/>
        <v>NBQTP8175Y</v>
      </c>
      <c r="H46" t="str">
        <f t="shared" ca="1" si="7"/>
        <v>20/12/1993</v>
      </c>
    </row>
    <row r="51" spans="6:8" x14ac:dyDescent="0.25">
      <c r="F51" t="s">
        <v>75</v>
      </c>
      <c r="H51" t="s">
        <v>75</v>
      </c>
    </row>
    <row r="52" spans="6:8" x14ac:dyDescent="0.25">
      <c r="F52" s="5" t="s">
        <v>29</v>
      </c>
      <c r="H52" s="6" t="s">
        <v>33</v>
      </c>
    </row>
    <row r="53" spans="6:8" x14ac:dyDescent="0.25">
      <c r="F53" t="str">
        <f ca="1">CONCATENATE(CHAR(RANDBETWEEN(65,90)),CHAR(RANDBETWEEN(65,90)),CHAR(RANDBETWEEN(65,90)),CHAR(RANDBETWEEN(65,90)),CHAR(RANDBETWEEN(65,90)),RANDBETWEEN(0,9),RANDBETWEEN(0,9),RANDBETWEEN(0,9),RANDBETWEEN(0,9),CHAR(RANDBETWEEN(65,90)))</f>
        <v>HWHOY9839P</v>
      </c>
      <c r="H53" t="str">
        <f ca="1">CONCATENATE(RANDBETWEEN(10,30),"/",RANDBETWEEN(10,12),"/",RANDBETWEEN(1991,2019))</f>
        <v>28/10/2000</v>
      </c>
    </row>
    <row r="54" spans="6:8" x14ac:dyDescent="0.25">
      <c r="F54" t="str">
        <f t="shared" ref="F54:F55" ca="1" si="9">CONCATENATE(CHAR(RANDBETWEEN(65,90)),CHAR(RANDBETWEEN(65,90)),CHAR(RANDBETWEEN(65,90)),CHAR(RANDBETWEEN(65,90)),CHAR(RANDBETWEEN(65,90)),RANDBETWEEN(0,9),RANDBETWEEN(0,9),RANDBETWEEN(0,9),RANDBETWEEN(0,9),CHAR(RANDBETWEEN(65,90)))</f>
        <v>YYWND2520T</v>
      </c>
      <c r="H54" t="str">
        <f t="shared" ref="H54:H62" ca="1" si="10">CONCATENATE(RANDBETWEEN(10,30),"/",RANDBETWEEN(10,12),"/",RANDBETWEEN(1991,2019))</f>
        <v>30/12/1992</v>
      </c>
    </row>
    <row r="55" spans="6:8" x14ac:dyDescent="0.25">
      <c r="F55" t="str">
        <f t="shared" ca="1" si="9"/>
        <v>MYOED5951P</v>
      </c>
      <c r="H55" t="str">
        <f t="shared" ca="1" si="10"/>
        <v>28/10/2001</v>
      </c>
    </row>
    <row r="56" spans="6:8" x14ac:dyDescent="0.25">
      <c r="F56" t="str">
        <f ca="1">CONCATENATE(CHAR(RANDBETWEEN(65,90)),CHAR(RANDBETWEEN(65,90)),CHAR(RANDBETWEEN(65,90)),CHAR(RANDBETWEEN(65,90)),CHAR(RANDBETWEEN(65,90)),RANDBETWEEN(0,9),RANDBETWEEN(0,9),RANDBETWEEN(0,9),RANDBETWEEN(0,9),CHAR(RANDBETWEEN(65,90)))</f>
        <v>MEDYA8242D</v>
      </c>
      <c r="H56" t="str">
        <f t="shared" ca="1" si="10"/>
        <v>14/11/2014</v>
      </c>
    </row>
    <row r="57" spans="6:8" x14ac:dyDescent="0.25">
      <c r="F57" t="str">
        <f t="shared" ref="F57:F62" ca="1" si="11">CONCATENATE(CHAR(RANDBETWEEN(65,90)),CHAR(RANDBETWEEN(65,90)),CHAR(RANDBETWEEN(65,90)),CHAR(RANDBETWEEN(65,90)),CHAR(RANDBETWEEN(65,90)),RANDBETWEEN(0,9),RANDBETWEEN(0,9),RANDBETWEEN(0,9),RANDBETWEEN(0,9),CHAR(RANDBETWEEN(65,90)))</f>
        <v>YYAVQ7564O</v>
      </c>
      <c r="H57" t="str">
        <f t="shared" ca="1" si="10"/>
        <v>17/10/1997</v>
      </c>
    </row>
    <row r="58" spans="6:8" x14ac:dyDescent="0.25">
      <c r="F58" t="str">
        <f t="shared" ca="1" si="11"/>
        <v>HWVRA7756T</v>
      </c>
      <c r="H58" t="str">
        <f t="shared" ca="1" si="10"/>
        <v>26/11/2009</v>
      </c>
    </row>
    <row r="59" spans="6:8" x14ac:dyDescent="0.25">
      <c r="F59" t="str">
        <f t="shared" ca="1" si="11"/>
        <v>UPJZS0763K</v>
      </c>
      <c r="H59" t="str">
        <f t="shared" ca="1" si="10"/>
        <v>26/10/2019</v>
      </c>
    </row>
    <row r="60" spans="6:8" x14ac:dyDescent="0.25">
      <c r="F60" t="str">
        <f t="shared" ca="1" si="11"/>
        <v>MCRYI6190W</v>
      </c>
      <c r="H60" t="str">
        <f t="shared" ca="1" si="10"/>
        <v>26/10/2013</v>
      </c>
    </row>
    <row r="61" spans="6:8" x14ac:dyDescent="0.25">
      <c r="F61" t="str">
        <f t="shared" ca="1" si="11"/>
        <v>LDBZV7222P</v>
      </c>
      <c r="H61" t="str">
        <f t="shared" ca="1" si="10"/>
        <v>19/11/2018</v>
      </c>
    </row>
    <row r="62" spans="6:8" x14ac:dyDescent="0.25">
      <c r="F62" t="str">
        <f t="shared" ca="1" si="11"/>
        <v>FKZWP6292S</v>
      </c>
      <c r="H62" t="str">
        <f t="shared" ca="1" si="10"/>
        <v>19/12/2011</v>
      </c>
    </row>
    <row r="67" spans="6:8" x14ac:dyDescent="0.25">
      <c r="F67" t="s">
        <v>82</v>
      </c>
      <c r="H67" t="s">
        <v>82</v>
      </c>
    </row>
    <row r="68" spans="6:8" x14ac:dyDescent="0.25">
      <c r="F68" s="5" t="s">
        <v>29</v>
      </c>
      <c r="H68" s="6" t="s">
        <v>33</v>
      </c>
    </row>
    <row r="69" spans="6:8" x14ac:dyDescent="0.25">
      <c r="F69" t="str">
        <f ca="1">CONCATENATE(CHAR(RANDBETWEEN(65,90)),CHAR(RANDBETWEEN(65,90)),CHAR(RANDBETWEEN(65,90)),CHAR(RANDBETWEEN(65,90)),CHAR(RANDBETWEEN(65,90)),RANDBETWEEN(0,9),RANDBETWEEN(0,9),RANDBETWEEN(0,9),RANDBETWEEN(0,9),CHAR(RANDBETWEEN(65,90)))</f>
        <v>OGBJS3796K</v>
      </c>
      <c r="H69" t="str">
        <f ca="1">CONCATENATE(RANDBETWEEN(10,30),"/",RANDBETWEEN(10,12),"/",RANDBETWEEN(1991,2019))</f>
        <v>27/10/1997</v>
      </c>
    </row>
    <row r="70" spans="6:8" x14ac:dyDescent="0.25">
      <c r="F70" t="str">
        <f t="shared" ref="F70:F71" ca="1" si="12">CONCATENATE(CHAR(RANDBETWEEN(65,90)),CHAR(RANDBETWEEN(65,90)),CHAR(RANDBETWEEN(65,90)),CHAR(RANDBETWEEN(65,90)),CHAR(RANDBETWEEN(65,90)),RANDBETWEEN(0,9),RANDBETWEEN(0,9),RANDBETWEEN(0,9),RANDBETWEEN(0,9),CHAR(RANDBETWEEN(65,90)))</f>
        <v>TPYPP5152Q</v>
      </c>
      <c r="H70" t="str">
        <f t="shared" ref="H70:H78" ca="1" si="13">CONCATENATE(RANDBETWEEN(10,30),"/",RANDBETWEEN(10,12),"/",RANDBETWEEN(1991,2019))</f>
        <v>16/11/1998</v>
      </c>
    </row>
    <row r="71" spans="6:8" x14ac:dyDescent="0.25">
      <c r="F71" t="str">
        <f t="shared" ca="1" si="12"/>
        <v>XXJNH3011R</v>
      </c>
      <c r="H71" t="str">
        <f t="shared" ca="1" si="13"/>
        <v>27/12/1997</v>
      </c>
    </row>
    <row r="72" spans="6:8" x14ac:dyDescent="0.25">
      <c r="F72" t="str">
        <f ca="1">CONCATENATE(CHAR(RANDBETWEEN(65,90)),CHAR(RANDBETWEEN(65,90)),CHAR(RANDBETWEEN(65,90)),CHAR(RANDBETWEEN(65,90)),CHAR(RANDBETWEEN(65,90)),RANDBETWEEN(0,9),RANDBETWEEN(0,9),RANDBETWEEN(0,9),RANDBETWEEN(0,9),CHAR(RANDBETWEEN(65,90)))</f>
        <v>YHFTO7031S</v>
      </c>
      <c r="H72" t="str">
        <f t="shared" ca="1" si="13"/>
        <v>14/11/2019</v>
      </c>
    </row>
    <row r="73" spans="6:8" x14ac:dyDescent="0.25">
      <c r="F73" t="str">
        <f t="shared" ref="F73:F78" ca="1" si="14">CONCATENATE(CHAR(RANDBETWEEN(65,90)),CHAR(RANDBETWEEN(65,90)),CHAR(RANDBETWEEN(65,90)),CHAR(RANDBETWEEN(65,90)),CHAR(RANDBETWEEN(65,90)),RANDBETWEEN(0,9),RANDBETWEEN(0,9),RANDBETWEEN(0,9),RANDBETWEEN(0,9),CHAR(RANDBETWEEN(65,90)))</f>
        <v>WERYV5656D</v>
      </c>
      <c r="H73" t="str">
        <f t="shared" ca="1" si="13"/>
        <v>17/10/2019</v>
      </c>
    </row>
    <row r="74" spans="6:8" x14ac:dyDescent="0.25">
      <c r="F74" t="str">
        <f t="shared" ca="1" si="14"/>
        <v>OYUAN1049R</v>
      </c>
      <c r="H74" t="str">
        <f t="shared" ca="1" si="13"/>
        <v>19/12/2019</v>
      </c>
    </row>
    <row r="75" spans="6:8" x14ac:dyDescent="0.25">
      <c r="F75" t="str">
        <f t="shared" ca="1" si="14"/>
        <v>FTPKN9493W</v>
      </c>
      <c r="H75" t="str">
        <f t="shared" ca="1" si="13"/>
        <v>28/12/2011</v>
      </c>
    </row>
    <row r="76" spans="6:8" x14ac:dyDescent="0.25">
      <c r="F76" t="str">
        <f t="shared" ca="1" si="14"/>
        <v>GNDTJ0156C</v>
      </c>
      <c r="H76" t="str">
        <f t="shared" ca="1" si="13"/>
        <v>26/12/1995</v>
      </c>
    </row>
    <row r="77" spans="6:8" x14ac:dyDescent="0.25">
      <c r="F77" t="str">
        <f t="shared" ca="1" si="14"/>
        <v>VMZAQ4179D</v>
      </c>
      <c r="H77" t="str">
        <f t="shared" ca="1" si="13"/>
        <v>23/10/2017</v>
      </c>
    </row>
    <row r="78" spans="6:8" x14ac:dyDescent="0.25">
      <c r="F78" t="str">
        <f t="shared" ca="1" si="14"/>
        <v>HWQOO2651P</v>
      </c>
      <c r="H78" t="str">
        <f t="shared" ca="1" si="13"/>
        <v>29/12/2018</v>
      </c>
    </row>
    <row r="83" spans="6:8" x14ac:dyDescent="0.25">
      <c r="F83" t="s">
        <v>39</v>
      </c>
      <c r="H83" t="s">
        <v>39</v>
      </c>
    </row>
    <row r="84" spans="6:8" x14ac:dyDescent="0.25">
      <c r="F84" s="5" t="s">
        <v>29</v>
      </c>
      <c r="H84" s="6" t="s">
        <v>33</v>
      </c>
    </row>
    <row r="85" spans="6:8" x14ac:dyDescent="0.25">
      <c r="F85" t="str">
        <f ca="1">CONCATENATE(CHAR(RANDBETWEEN(65,90)),CHAR(RANDBETWEEN(65,90)),CHAR(RANDBETWEEN(65,90)),CHAR(RANDBETWEEN(65,90)),CHAR(RANDBETWEEN(65,90)),RANDBETWEEN(0,9),RANDBETWEEN(0,9),RANDBETWEEN(0,9),RANDBETWEEN(0,9),CHAR(RANDBETWEEN(65,90)))</f>
        <v>JWGUU0542P</v>
      </c>
      <c r="H85" t="str">
        <f ca="1">CONCATENATE(RANDBETWEEN(10,30),"/",RANDBETWEEN(10,12),"/",RANDBETWEEN(1991,2019))</f>
        <v>25/12/2003</v>
      </c>
    </row>
    <row r="86" spans="6:8" x14ac:dyDescent="0.25">
      <c r="F86" t="str">
        <f t="shared" ref="F86:F87" ca="1" si="15">CONCATENATE(CHAR(RANDBETWEEN(65,90)),CHAR(RANDBETWEEN(65,90)),CHAR(RANDBETWEEN(65,90)),CHAR(RANDBETWEEN(65,90)),CHAR(RANDBETWEEN(65,90)),RANDBETWEEN(0,9),RANDBETWEEN(0,9),RANDBETWEEN(0,9),RANDBETWEEN(0,9),CHAR(RANDBETWEEN(65,90)))</f>
        <v>ULYZR6906P</v>
      </c>
      <c r="H86" t="str">
        <f t="shared" ref="H86:H94" ca="1" si="16">CONCATENATE(RANDBETWEEN(10,30),"/",RANDBETWEEN(10,12),"/",RANDBETWEEN(1991,2019))</f>
        <v>12/12/1996</v>
      </c>
    </row>
    <row r="87" spans="6:8" x14ac:dyDescent="0.25">
      <c r="F87" t="str">
        <f t="shared" ca="1" si="15"/>
        <v>BVXMO9503T</v>
      </c>
      <c r="H87" t="str">
        <f t="shared" ca="1" si="16"/>
        <v>26/12/1991</v>
      </c>
    </row>
    <row r="88" spans="6:8" x14ac:dyDescent="0.25">
      <c r="F88" t="str">
        <f ca="1">CONCATENATE(CHAR(RANDBETWEEN(65,90)),CHAR(RANDBETWEEN(65,90)),CHAR(RANDBETWEEN(65,90)),CHAR(RANDBETWEEN(65,90)),CHAR(RANDBETWEEN(65,90)),RANDBETWEEN(0,9),RANDBETWEEN(0,9),RANDBETWEEN(0,9),RANDBETWEEN(0,9),CHAR(RANDBETWEEN(65,90)))</f>
        <v>JQQGO7844T</v>
      </c>
      <c r="H88" t="str">
        <f t="shared" ca="1" si="16"/>
        <v>29/10/2004</v>
      </c>
    </row>
    <row r="89" spans="6:8" x14ac:dyDescent="0.25">
      <c r="F89" t="str">
        <f t="shared" ref="F89:F94" ca="1" si="17">CONCATENATE(CHAR(RANDBETWEEN(65,90)),CHAR(RANDBETWEEN(65,90)),CHAR(RANDBETWEEN(65,90)),CHAR(RANDBETWEEN(65,90)),CHAR(RANDBETWEEN(65,90)),RANDBETWEEN(0,9),RANDBETWEEN(0,9),RANDBETWEEN(0,9),RANDBETWEEN(0,9),CHAR(RANDBETWEEN(65,90)))</f>
        <v>CQONI2629Q</v>
      </c>
      <c r="H89" t="str">
        <f t="shared" ca="1" si="16"/>
        <v>10/12/1997</v>
      </c>
    </row>
    <row r="90" spans="6:8" x14ac:dyDescent="0.25">
      <c r="F90" t="str">
        <f t="shared" ca="1" si="17"/>
        <v>KSYBD6699Z</v>
      </c>
      <c r="H90" t="str">
        <f t="shared" ca="1" si="16"/>
        <v>23/12/2001</v>
      </c>
    </row>
    <row r="91" spans="6:8" x14ac:dyDescent="0.25">
      <c r="F91" t="str">
        <f t="shared" ca="1" si="17"/>
        <v>SNNGI5536U</v>
      </c>
      <c r="H91" t="str">
        <f t="shared" ca="1" si="16"/>
        <v>27/11/2011</v>
      </c>
    </row>
    <row r="92" spans="6:8" x14ac:dyDescent="0.25">
      <c r="F92" t="str">
        <f t="shared" ca="1" si="17"/>
        <v>CQNWW2029U</v>
      </c>
      <c r="H92" t="str">
        <f t="shared" ca="1" si="16"/>
        <v>30/10/2012</v>
      </c>
    </row>
    <row r="93" spans="6:8" x14ac:dyDescent="0.25">
      <c r="F93" t="str">
        <f t="shared" ca="1" si="17"/>
        <v>FAEXV5702U</v>
      </c>
      <c r="H93" t="str">
        <f t="shared" ca="1" si="16"/>
        <v>11/12/2006</v>
      </c>
    </row>
    <row r="94" spans="6:8" x14ac:dyDescent="0.25">
      <c r="F94" t="str">
        <f t="shared" ca="1" si="17"/>
        <v>LWVVI2214M</v>
      </c>
      <c r="H94" t="str">
        <f t="shared" ca="1" si="16"/>
        <v>27/10/2013</v>
      </c>
    </row>
    <row r="99" spans="6:8" x14ac:dyDescent="0.25">
      <c r="F99" t="s">
        <v>87</v>
      </c>
      <c r="H99" t="s">
        <v>87</v>
      </c>
    </row>
    <row r="100" spans="6:8" x14ac:dyDescent="0.25">
      <c r="F100" s="5" t="s">
        <v>29</v>
      </c>
      <c r="H100" s="6" t="s">
        <v>33</v>
      </c>
    </row>
    <row r="101" spans="6:8" x14ac:dyDescent="0.25">
      <c r="F101" t="str">
        <f ca="1">CONCATENATE(CHAR(RANDBETWEEN(65,90)),CHAR(RANDBETWEEN(65,90)),CHAR(RANDBETWEEN(65,90)),CHAR(RANDBETWEEN(65,90)),CHAR(RANDBETWEEN(65,90)),RANDBETWEEN(0,9),RANDBETWEEN(0,9),RANDBETWEEN(0,9),RANDBETWEEN(0,9),CHAR(RANDBETWEEN(65,90)))</f>
        <v>KYZEO3862X</v>
      </c>
      <c r="H101" t="str">
        <f ca="1">CONCATENATE(RANDBETWEEN(10,30),"/",RANDBETWEEN(10,12),"/",RANDBETWEEN(1991,2019))</f>
        <v>27/12/2015</v>
      </c>
    </row>
    <row r="102" spans="6:8" x14ac:dyDescent="0.25">
      <c r="F102" t="str">
        <f t="shared" ref="F102:F103" ca="1" si="18">CONCATENATE(CHAR(RANDBETWEEN(65,90)),CHAR(RANDBETWEEN(65,90)),CHAR(RANDBETWEEN(65,90)),CHAR(RANDBETWEEN(65,90)),CHAR(RANDBETWEEN(65,90)),RANDBETWEEN(0,9),RANDBETWEEN(0,9),RANDBETWEEN(0,9),RANDBETWEEN(0,9),CHAR(RANDBETWEEN(65,90)))</f>
        <v>NFQWV3312U</v>
      </c>
      <c r="H102" t="str">
        <f t="shared" ref="H102:H110" ca="1" si="19">CONCATENATE(RANDBETWEEN(10,30),"/",RANDBETWEEN(10,12),"/",RANDBETWEEN(1991,2019))</f>
        <v>27/11/2000</v>
      </c>
    </row>
    <row r="103" spans="6:8" x14ac:dyDescent="0.25">
      <c r="F103" t="str">
        <f t="shared" ca="1" si="18"/>
        <v>MFAIH8054P</v>
      </c>
      <c r="H103" t="str">
        <f t="shared" ca="1" si="19"/>
        <v>24/10/1998</v>
      </c>
    </row>
    <row r="104" spans="6:8" x14ac:dyDescent="0.25">
      <c r="F104" t="str">
        <f ca="1">CONCATENATE(CHAR(RANDBETWEEN(65,90)),CHAR(RANDBETWEEN(65,90)),CHAR(RANDBETWEEN(65,90)),CHAR(RANDBETWEEN(65,90)),CHAR(RANDBETWEEN(65,90)),RANDBETWEEN(0,9),RANDBETWEEN(0,9),RANDBETWEEN(0,9),RANDBETWEEN(0,9),CHAR(RANDBETWEEN(65,90)))</f>
        <v>UFYLY6332X</v>
      </c>
      <c r="H104" t="str">
        <f t="shared" ca="1" si="19"/>
        <v>29/11/2005</v>
      </c>
    </row>
    <row r="105" spans="6:8" x14ac:dyDescent="0.25">
      <c r="F105" t="str">
        <f t="shared" ref="F105:F110" ca="1" si="20">CONCATENATE(CHAR(RANDBETWEEN(65,90)),CHAR(RANDBETWEEN(65,90)),CHAR(RANDBETWEEN(65,90)),CHAR(RANDBETWEEN(65,90)),CHAR(RANDBETWEEN(65,90)),RANDBETWEEN(0,9),RANDBETWEEN(0,9),RANDBETWEEN(0,9),RANDBETWEEN(0,9),CHAR(RANDBETWEEN(65,90)))</f>
        <v>YDXXF7201S</v>
      </c>
      <c r="H105" t="str">
        <f t="shared" ca="1" si="19"/>
        <v>12/12/2007</v>
      </c>
    </row>
    <row r="106" spans="6:8" x14ac:dyDescent="0.25">
      <c r="F106" t="str">
        <f t="shared" ca="1" si="20"/>
        <v>RNGWO3865B</v>
      </c>
      <c r="H106" t="str">
        <f t="shared" ca="1" si="19"/>
        <v>17/11/1992</v>
      </c>
    </row>
    <row r="107" spans="6:8" x14ac:dyDescent="0.25">
      <c r="F107" t="str">
        <f t="shared" ca="1" si="20"/>
        <v>LKUEF8351N</v>
      </c>
      <c r="H107" t="str">
        <f t="shared" ca="1" si="19"/>
        <v>29/11/1996</v>
      </c>
    </row>
    <row r="108" spans="6:8" x14ac:dyDescent="0.25">
      <c r="F108" t="str">
        <f t="shared" ca="1" si="20"/>
        <v>BSLHC4269T</v>
      </c>
      <c r="H108" t="str">
        <f t="shared" ca="1" si="19"/>
        <v>13/10/2003</v>
      </c>
    </row>
    <row r="109" spans="6:8" x14ac:dyDescent="0.25">
      <c r="F109" t="str">
        <f t="shared" ca="1" si="20"/>
        <v>PPCRU2284K</v>
      </c>
      <c r="H109" t="str">
        <f t="shared" ca="1" si="19"/>
        <v>16/11/1993</v>
      </c>
    </row>
    <row r="110" spans="6:8" x14ac:dyDescent="0.25">
      <c r="F110" t="str">
        <f t="shared" ca="1" si="20"/>
        <v>SXHZM9524O</v>
      </c>
      <c r="H110" t="str">
        <f t="shared" ca="1" si="19"/>
        <v>19/11/2010</v>
      </c>
    </row>
    <row r="114" spans="6:8" x14ac:dyDescent="0.25">
      <c r="F114" t="s">
        <v>91</v>
      </c>
      <c r="H114" t="s">
        <v>91</v>
      </c>
    </row>
    <row r="115" spans="6:8" x14ac:dyDescent="0.25">
      <c r="F115" s="5" t="s">
        <v>29</v>
      </c>
      <c r="H115" s="6" t="s">
        <v>33</v>
      </c>
    </row>
    <row r="116" spans="6:8" x14ac:dyDescent="0.25">
      <c r="F116" t="str">
        <f ca="1">CONCATENATE(CHAR(RANDBETWEEN(65,90)),CHAR(RANDBETWEEN(65,90)),CHAR(RANDBETWEEN(65,90)),CHAR(RANDBETWEEN(65,90)),CHAR(RANDBETWEEN(65,90)),RANDBETWEEN(0,9),RANDBETWEEN(0,9),RANDBETWEEN(0,9),RANDBETWEEN(0,9),CHAR(RANDBETWEEN(65,90)))</f>
        <v>JMIPO7816C</v>
      </c>
      <c r="H116" t="str">
        <f ca="1">CONCATENATE(RANDBETWEEN(10,30),"/",RANDBETWEEN(10,12),"/",RANDBETWEEN(1991,2019))</f>
        <v>30/11/2000</v>
      </c>
    </row>
    <row r="117" spans="6:8" x14ac:dyDescent="0.25">
      <c r="F117" t="str">
        <f t="shared" ref="F117:F118" ca="1" si="21">CONCATENATE(CHAR(RANDBETWEEN(65,90)),CHAR(RANDBETWEEN(65,90)),CHAR(RANDBETWEEN(65,90)),CHAR(RANDBETWEEN(65,90)),CHAR(RANDBETWEEN(65,90)),RANDBETWEEN(0,9),RANDBETWEEN(0,9),RANDBETWEEN(0,9),RANDBETWEEN(0,9),CHAR(RANDBETWEEN(65,90)))</f>
        <v>EOXLT9881X</v>
      </c>
      <c r="H117" t="str">
        <f t="shared" ref="H117:H125" ca="1" si="22">CONCATENATE(RANDBETWEEN(10,30),"/",RANDBETWEEN(10,12),"/",RANDBETWEEN(1991,2019))</f>
        <v>23/12/1991</v>
      </c>
    </row>
    <row r="118" spans="6:8" x14ac:dyDescent="0.25">
      <c r="F118" t="str">
        <f t="shared" ca="1" si="21"/>
        <v>ONTKJ2101U</v>
      </c>
      <c r="H118" t="str">
        <f t="shared" ca="1" si="22"/>
        <v>28/11/2012</v>
      </c>
    </row>
    <row r="119" spans="6:8" x14ac:dyDescent="0.25">
      <c r="F119" t="str">
        <f ca="1">CONCATENATE(CHAR(RANDBETWEEN(65,90)),CHAR(RANDBETWEEN(65,90)),CHAR(RANDBETWEEN(65,90)),CHAR(RANDBETWEEN(65,90)),CHAR(RANDBETWEEN(65,90)),RANDBETWEEN(0,9),RANDBETWEEN(0,9),RANDBETWEEN(0,9),RANDBETWEEN(0,9),CHAR(RANDBETWEEN(65,90)))</f>
        <v>NNSTK5928M</v>
      </c>
      <c r="H119" t="str">
        <f t="shared" ca="1" si="22"/>
        <v>28/10/2001</v>
      </c>
    </row>
    <row r="120" spans="6:8" x14ac:dyDescent="0.25">
      <c r="F120" t="str">
        <f t="shared" ref="F120:F125" ca="1" si="23">CONCATENATE(CHAR(RANDBETWEEN(65,90)),CHAR(RANDBETWEEN(65,90)),CHAR(RANDBETWEEN(65,90)),CHAR(RANDBETWEEN(65,90)),CHAR(RANDBETWEEN(65,90)),RANDBETWEEN(0,9),RANDBETWEEN(0,9),RANDBETWEEN(0,9),RANDBETWEEN(0,9),CHAR(RANDBETWEEN(65,90)))</f>
        <v>WIFTR1505Z</v>
      </c>
      <c r="H120" t="str">
        <f t="shared" ca="1" si="22"/>
        <v>18/12/1997</v>
      </c>
    </row>
    <row r="121" spans="6:8" x14ac:dyDescent="0.25">
      <c r="F121" t="str">
        <f t="shared" ca="1" si="23"/>
        <v>IBUMV2783I</v>
      </c>
      <c r="H121" t="str">
        <f t="shared" ca="1" si="22"/>
        <v>24/12/1992</v>
      </c>
    </row>
    <row r="122" spans="6:8" x14ac:dyDescent="0.25">
      <c r="F122" t="str">
        <f t="shared" ca="1" si="23"/>
        <v>DKUZY1632O</v>
      </c>
      <c r="H122" t="str">
        <f t="shared" ca="1" si="22"/>
        <v>17/11/2017</v>
      </c>
    </row>
    <row r="123" spans="6:8" x14ac:dyDescent="0.25">
      <c r="F123" t="str">
        <f t="shared" ca="1" si="23"/>
        <v>UVSJK6451U</v>
      </c>
      <c r="H123" t="str">
        <f t="shared" ca="1" si="22"/>
        <v>24/10/2015</v>
      </c>
    </row>
    <row r="124" spans="6:8" x14ac:dyDescent="0.25">
      <c r="F124" t="str">
        <f t="shared" ca="1" si="23"/>
        <v>HSDYM2532A</v>
      </c>
      <c r="H124" t="str">
        <f t="shared" ca="1" si="22"/>
        <v>18/11/2014</v>
      </c>
    </row>
    <row r="125" spans="6:8" x14ac:dyDescent="0.25">
      <c r="F125" t="str">
        <f t="shared" ca="1" si="23"/>
        <v>MLBBJ4008M</v>
      </c>
      <c r="H125" t="str">
        <f t="shared" ca="1" si="22"/>
        <v>16/11/1992</v>
      </c>
    </row>
    <row r="128" spans="6:8" x14ac:dyDescent="0.25">
      <c r="F128" t="s">
        <v>93</v>
      </c>
      <c r="H128" t="s">
        <v>93</v>
      </c>
    </row>
    <row r="129" spans="6:8" x14ac:dyDescent="0.25">
      <c r="F129" s="5" t="s">
        <v>29</v>
      </c>
      <c r="H129" s="6" t="s">
        <v>33</v>
      </c>
    </row>
    <row r="130" spans="6:8" x14ac:dyDescent="0.25">
      <c r="F130" t="str">
        <f ca="1">CONCATENATE(CHAR(RANDBETWEEN(65,90)),CHAR(RANDBETWEEN(65,90)),CHAR(RANDBETWEEN(65,90)),CHAR(RANDBETWEEN(65,90)),CHAR(RANDBETWEEN(65,90)),RANDBETWEEN(0,9),RANDBETWEEN(0,9),RANDBETWEEN(0,9),RANDBETWEEN(0,9),CHAR(RANDBETWEEN(65,90)))</f>
        <v>SPNWG4807U</v>
      </c>
      <c r="H130" t="str">
        <f ca="1">CONCATENATE(RANDBETWEEN(10,30),"/",RANDBETWEEN(10,12),"/",RANDBETWEEN(1991,2019))</f>
        <v>22/10/1992</v>
      </c>
    </row>
    <row r="131" spans="6:8" x14ac:dyDescent="0.25">
      <c r="F131" t="str">
        <f t="shared" ref="F131:F132" ca="1" si="24">CONCATENATE(CHAR(RANDBETWEEN(65,90)),CHAR(RANDBETWEEN(65,90)),CHAR(RANDBETWEEN(65,90)),CHAR(RANDBETWEEN(65,90)),CHAR(RANDBETWEEN(65,90)),RANDBETWEEN(0,9),RANDBETWEEN(0,9),RANDBETWEEN(0,9),RANDBETWEEN(0,9),CHAR(RANDBETWEEN(65,90)))</f>
        <v>HSJLA9865L</v>
      </c>
      <c r="H131" t="str">
        <f t="shared" ref="H131:H139" ca="1" si="25">CONCATENATE(RANDBETWEEN(10,30),"/",RANDBETWEEN(10,12),"/",RANDBETWEEN(1991,2019))</f>
        <v>29/12/2009</v>
      </c>
    </row>
    <row r="132" spans="6:8" x14ac:dyDescent="0.25">
      <c r="F132" t="str">
        <f t="shared" ca="1" si="24"/>
        <v>CFCZC6290Q</v>
      </c>
      <c r="H132" t="str">
        <f t="shared" ca="1" si="25"/>
        <v>23/11/2010</v>
      </c>
    </row>
    <row r="133" spans="6:8" x14ac:dyDescent="0.25">
      <c r="F133" t="str">
        <f ca="1">CONCATENATE(CHAR(RANDBETWEEN(65,90)),CHAR(RANDBETWEEN(65,90)),CHAR(RANDBETWEEN(65,90)),CHAR(RANDBETWEEN(65,90)),CHAR(RANDBETWEEN(65,90)),RANDBETWEEN(0,9),RANDBETWEEN(0,9),RANDBETWEEN(0,9),RANDBETWEEN(0,9),CHAR(RANDBETWEEN(65,90)))</f>
        <v>EWQJB9122G</v>
      </c>
      <c r="H133" t="str">
        <f t="shared" ca="1" si="25"/>
        <v>17/12/2008</v>
      </c>
    </row>
    <row r="134" spans="6:8" x14ac:dyDescent="0.25">
      <c r="F134" t="str">
        <f t="shared" ref="F134:F139" ca="1" si="26">CONCATENATE(CHAR(RANDBETWEEN(65,90)),CHAR(RANDBETWEEN(65,90)),CHAR(RANDBETWEEN(65,90)),CHAR(RANDBETWEEN(65,90)),CHAR(RANDBETWEEN(65,90)),RANDBETWEEN(0,9),RANDBETWEEN(0,9),RANDBETWEEN(0,9),RANDBETWEEN(0,9),CHAR(RANDBETWEEN(65,90)))</f>
        <v>ZVXNZ5425M</v>
      </c>
      <c r="H134" t="str">
        <f t="shared" ca="1" si="25"/>
        <v>20/12/2001</v>
      </c>
    </row>
    <row r="135" spans="6:8" x14ac:dyDescent="0.25">
      <c r="F135" t="str">
        <f t="shared" ca="1" si="26"/>
        <v>FWKTQ7372Y</v>
      </c>
      <c r="H135" t="str">
        <f t="shared" ca="1" si="25"/>
        <v>16/12/1998</v>
      </c>
    </row>
    <row r="136" spans="6:8" x14ac:dyDescent="0.25">
      <c r="F136" t="str">
        <f t="shared" ca="1" si="26"/>
        <v>QRNDH8685N</v>
      </c>
      <c r="H136" t="str">
        <f t="shared" ca="1" si="25"/>
        <v>17/11/1997</v>
      </c>
    </row>
    <row r="137" spans="6:8" x14ac:dyDescent="0.25">
      <c r="F137" t="str">
        <f t="shared" ca="1" si="26"/>
        <v>GAOEA9435B</v>
      </c>
      <c r="H137" t="str">
        <f t="shared" ca="1" si="25"/>
        <v>14/10/1991</v>
      </c>
    </row>
    <row r="138" spans="6:8" x14ac:dyDescent="0.25">
      <c r="F138" t="str">
        <f t="shared" ca="1" si="26"/>
        <v>NUEWU7046N</v>
      </c>
      <c r="H138" t="str">
        <f t="shared" ca="1" si="25"/>
        <v>19/12/1992</v>
      </c>
    </row>
    <row r="139" spans="6:8" x14ac:dyDescent="0.25">
      <c r="F139" t="str">
        <f t="shared" ca="1" si="26"/>
        <v>YEDIN7504G</v>
      </c>
      <c r="H139" t="str">
        <f t="shared" ca="1" si="25"/>
        <v>30/12/2005</v>
      </c>
    </row>
    <row r="144" spans="6:8" x14ac:dyDescent="0.25">
      <c r="F144" t="s">
        <v>94</v>
      </c>
      <c r="H144" t="s">
        <v>94</v>
      </c>
    </row>
    <row r="145" spans="6:8" x14ac:dyDescent="0.25">
      <c r="F145" s="5" t="s">
        <v>29</v>
      </c>
      <c r="H145" s="6" t="s">
        <v>33</v>
      </c>
    </row>
    <row r="146" spans="6:8" x14ac:dyDescent="0.25">
      <c r="F146" t="str">
        <f ca="1">CONCATENATE(CHAR(RANDBETWEEN(65,90)),CHAR(RANDBETWEEN(65,90)),CHAR(RANDBETWEEN(65,90)),CHAR(RANDBETWEEN(65,90)),CHAR(RANDBETWEEN(65,90)),RANDBETWEEN(0,9),RANDBETWEEN(0,9),RANDBETWEEN(0,9),RANDBETWEEN(0,9),CHAR(RANDBETWEEN(65,90)))</f>
        <v>ZPCIZ7310B</v>
      </c>
      <c r="H146" t="str">
        <f ca="1">CONCATENATE(RANDBETWEEN(10,30),"/",RANDBETWEEN(10,12),"/",RANDBETWEEN(1991,2019))</f>
        <v>19/12/2003</v>
      </c>
    </row>
    <row r="147" spans="6:8" x14ac:dyDescent="0.25">
      <c r="F147" t="str">
        <f t="shared" ref="F147:F148" ca="1" si="27">CONCATENATE(CHAR(RANDBETWEEN(65,90)),CHAR(RANDBETWEEN(65,90)),CHAR(RANDBETWEEN(65,90)),CHAR(RANDBETWEEN(65,90)),CHAR(RANDBETWEEN(65,90)),RANDBETWEEN(0,9),RANDBETWEEN(0,9),RANDBETWEEN(0,9),RANDBETWEEN(0,9),CHAR(RANDBETWEEN(65,90)))</f>
        <v>IDDDV1962Q</v>
      </c>
      <c r="H147" t="str">
        <f t="shared" ref="H147:H155" ca="1" si="28">CONCATENATE(RANDBETWEEN(10,30),"/",RANDBETWEEN(10,12),"/",RANDBETWEEN(1991,2019))</f>
        <v>10/11/1991</v>
      </c>
    </row>
    <row r="148" spans="6:8" x14ac:dyDescent="0.25">
      <c r="F148" t="str">
        <f t="shared" ca="1" si="27"/>
        <v>EAXKM3751H</v>
      </c>
      <c r="H148" t="str">
        <f t="shared" ca="1" si="28"/>
        <v>15/12/2013</v>
      </c>
    </row>
    <row r="149" spans="6:8" x14ac:dyDescent="0.25">
      <c r="F149" t="str">
        <f ca="1">CONCATENATE(CHAR(RANDBETWEEN(65,90)),CHAR(RANDBETWEEN(65,90)),CHAR(RANDBETWEEN(65,90)),CHAR(RANDBETWEEN(65,90)),CHAR(RANDBETWEEN(65,90)),RANDBETWEEN(0,9),RANDBETWEEN(0,9),RANDBETWEEN(0,9),RANDBETWEEN(0,9),CHAR(RANDBETWEEN(65,90)))</f>
        <v>UHQTY0597I</v>
      </c>
      <c r="H149" t="str">
        <f t="shared" ca="1" si="28"/>
        <v>12/10/2006</v>
      </c>
    </row>
    <row r="150" spans="6:8" x14ac:dyDescent="0.25">
      <c r="F150" t="str">
        <f t="shared" ref="F150:F155" ca="1" si="29">CONCATENATE(CHAR(RANDBETWEEN(65,90)),CHAR(RANDBETWEEN(65,90)),CHAR(RANDBETWEEN(65,90)),CHAR(RANDBETWEEN(65,90)),CHAR(RANDBETWEEN(65,90)),RANDBETWEEN(0,9),RANDBETWEEN(0,9),RANDBETWEEN(0,9),RANDBETWEEN(0,9),CHAR(RANDBETWEEN(65,90)))</f>
        <v>RIWMB2062B</v>
      </c>
      <c r="H150" t="str">
        <f t="shared" ca="1" si="28"/>
        <v>22/12/1994</v>
      </c>
    </row>
    <row r="151" spans="6:8" x14ac:dyDescent="0.25">
      <c r="F151" t="str">
        <f t="shared" ca="1" si="29"/>
        <v>FKHVH5005T</v>
      </c>
      <c r="H151" t="str">
        <f t="shared" ca="1" si="28"/>
        <v>22/11/2004</v>
      </c>
    </row>
    <row r="152" spans="6:8" x14ac:dyDescent="0.25">
      <c r="F152" t="str">
        <f t="shared" ca="1" si="29"/>
        <v>CHUHU2195F</v>
      </c>
      <c r="H152" t="str">
        <f t="shared" ca="1" si="28"/>
        <v>23/10/2008</v>
      </c>
    </row>
    <row r="153" spans="6:8" x14ac:dyDescent="0.25">
      <c r="F153" t="str">
        <f t="shared" ca="1" si="29"/>
        <v>FMTOO7830V</v>
      </c>
      <c r="H153" t="str">
        <f t="shared" ca="1" si="28"/>
        <v>29/11/2019</v>
      </c>
    </row>
    <row r="154" spans="6:8" x14ac:dyDescent="0.25">
      <c r="F154" t="str">
        <f t="shared" ca="1" si="29"/>
        <v>TZEKF4035N</v>
      </c>
      <c r="H154" t="str">
        <f t="shared" ca="1" si="28"/>
        <v>22/11/2000</v>
      </c>
    </row>
    <row r="155" spans="6:8" x14ac:dyDescent="0.25">
      <c r="F155" t="str">
        <f t="shared" ca="1" si="29"/>
        <v>MKFUU6977G</v>
      </c>
      <c r="H155" t="str">
        <f t="shared" ca="1" si="28"/>
        <v>22/12/2009</v>
      </c>
    </row>
    <row r="160" spans="6:8" x14ac:dyDescent="0.25">
      <c r="F160" t="s">
        <v>95</v>
      </c>
      <c r="H160" t="s">
        <v>95</v>
      </c>
    </row>
    <row r="161" spans="6:8" x14ac:dyDescent="0.25">
      <c r="F161" s="5" t="s">
        <v>29</v>
      </c>
      <c r="H161" s="6" t="s">
        <v>33</v>
      </c>
    </row>
    <row r="162" spans="6:8" x14ac:dyDescent="0.25">
      <c r="F162" t="str">
        <f ca="1">CONCATENATE(CHAR(RANDBETWEEN(65,90)),CHAR(RANDBETWEEN(65,90)),CHAR(RANDBETWEEN(65,90)),CHAR(RANDBETWEEN(65,90)),CHAR(RANDBETWEEN(65,90)),RANDBETWEEN(0,9),RANDBETWEEN(0,9),RANDBETWEEN(0,9),RANDBETWEEN(0,9),CHAR(RANDBETWEEN(65,90)))</f>
        <v>KWGLD0533H</v>
      </c>
      <c r="H162" t="str">
        <f ca="1">CONCATENATE(RANDBETWEEN(10,30),"/",RANDBETWEEN(10,12),"/",RANDBETWEEN(1991,2019))</f>
        <v>12/12/2011</v>
      </c>
    </row>
    <row r="163" spans="6:8" x14ac:dyDescent="0.25">
      <c r="F163" t="str">
        <f t="shared" ref="F163:F164" ca="1" si="30">CONCATENATE(CHAR(RANDBETWEEN(65,90)),CHAR(RANDBETWEEN(65,90)),CHAR(RANDBETWEEN(65,90)),CHAR(RANDBETWEEN(65,90)),CHAR(RANDBETWEEN(65,90)),RANDBETWEEN(0,9),RANDBETWEEN(0,9),RANDBETWEEN(0,9),RANDBETWEEN(0,9),CHAR(RANDBETWEEN(65,90)))</f>
        <v>VPDQZ6351E</v>
      </c>
      <c r="H163" t="str">
        <f t="shared" ref="H163:H171" ca="1" si="31">CONCATENATE(RANDBETWEEN(10,30),"/",RANDBETWEEN(10,12),"/",RANDBETWEEN(1991,2019))</f>
        <v>16/10/2005</v>
      </c>
    </row>
    <row r="164" spans="6:8" x14ac:dyDescent="0.25">
      <c r="F164" t="str">
        <f t="shared" ca="1" si="30"/>
        <v>QJHRO9378K</v>
      </c>
      <c r="H164" t="str">
        <f t="shared" ca="1" si="31"/>
        <v>12/12/1996</v>
      </c>
    </row>
    <row r="165" spans="6:8" x14ac:dyDescent="0.25">
      <c r="F165" t="str">
        <f ca="1">CONCATENATE(CHAR(RANDBETWEEN(65,90)),CHAR(RANDBETWEEN(65,90)),CHAR(RANDBETWEEN(65,90)),CHAR(RANDBETWEEN(65,90)),CHAR(RANDBETWEEN(65,90)),RANDBETWEEN(0,9),RANDBETWEEN(0,9),RANDBETWEEN(0,9),RANDBETWEEN(0,9),CHAR(RANDBETWEEN(65,90)))</f>
        <v>ELLNM9784Y</v>
      </c>
      <c r="H165" t="str">
        <f t="shared" ca="1" si="31"/>
        <v>30/10/2014</v>
      </c>
    </row>
    <row r="166" spans="6:8" x14ac:dyDescent="0.25">
      <c r="F166" t="str">
        <f t="shared" ref="F166:F171" ca="1" si="32">CONCATENATE(CHAR(RANDBETWEEN(65,90)),CHAR(RANDBETWEEN(65,90)),CHAR(RANDBETWEEN(65,90)),CHAR(RANDBETWEEN(65,90)),CHAR(RANDBETWEEN(65,90)),RANDBETWEEN(0,9),RANDBETWEEN(0,9),RANDBETWEEN(0,9),RANDBETWEEN(0,9),CHAR(RANDBETWEEN(65,90)))</f>
        <v>GZPXP9129Y</v>
      </c>
      <c r="H166" t="str">
        <f t="shared" ca="1" si="31"/>
        <v>21/10/2016</v>
      </c>
    </row>
    <row r="167" spans="6:8" x14ac:dyDescent="0.25">
      <c r="F167" t="str">
        <f t="shared" ca="1" si="32"/>
        <v>MDZPZ4659N</v>
      </c>
      <c r="H167" t="str">
        <f t="shared" ca="1" si="31"/>
        <v>18/12/2007</v>
      </c>
    </row>
    <row r="168" spans="6:8" x14ac:dyDescent="0.25">
      <c r="F168" t="str">
        <f t="shared" ca="1" si="32"/>
        <v>NUUMY3624S</v>
      </c>
      <c r="H168" t="str">
        <f t="shared" ca="1" si="31"/>
        <v>23/10/2001</v>
      </c>
    </row>
    <row r="169" spans="6:8" x14ac:dyDescent="0.25">
      <c r="F169" t="str">
        <f t="shared" ca="1" si="32"/>
        <v>UMWVI1075D</v>
      </c>
      <c r="H169" t="str">
        <f t="shared" ca="1" si="31"/>
        <v>17/10/2018</v>
      </c>
    </row>
    <row r="170" spans="6:8" x14ac:dyDescent="0.25">
      <c r="F170" t="str">
        <f t="shared" ca="1" si="32"/>
        <v>PZVWM9576I</v>
      </c>
      <c r="H170" t="str">
        <f t="shared" ca="1" si="31"/>
        <v>22/10/2000</v>
      </c>
    </row>
    <row r="171" spans="6:8" x14ac:dyDescent="0.25">
      <c r="F171" t="str">
        <f t="shared" ca="1" si="32"/>
        <v>IEAPY6652E</v>
      </c>
      <c r="H171" t="str">
        <f t="shared" ca="1" si="31"/>
        <v>26/10/1993</v>
      </c>
    </row>
    <row r="175" spans="6:8" x14ac:dyDescent="0.25">
      <c r="F175" t="s">
        <v>102</v>
      </c>
      <c r="H175" t="s">
        <v>102</v>
      </c>
    </row>
    <row r="176" spans="6:8" x14ac:dyDescent="0.25">
      <c r="F176" s="5" t="s">
        <v>29</v>
      </c>
      <c r="H176" s="6" t="s">
        <v>33</v>
      </c>
    </row>
    <row r="177" spans="6:8" x14ac:dyDescent="0.25">
      <c r="F177" t="str">
        <f ca="1">CONCATENATE(CHAR(RANDBETWEEN(65,90)),CHAR(RANDBETWEEN(65,90)),CHAR(RANDBETWEEN(65,90)),CHAR(RANDBETWEEN(65,90)),CHAR(RANDBETWEEN(65,90)),RANDBETWEEN(0,9),RANDBETWEEN(0,9),RANDBETWEEN(0,9),RANDBETWEEN(0,9),CHAR(RANDBETWEEN(65,90)))</f>
        <v>VHQAI5921C</v>
      </c>
      <c r="H177" t="str">
        <f ca="1">CONCATENATE(RANDBETWEEN(10,30),"/",RANDBETWEEN(10,12),"/",RANDBETWEEN(1991,2019))</f>
        <v>11/10/2008</v>
      </c>
    </row>
    <row r="178" spans="6:8" x14ac:dyDescent="0.25">
      <c r="F178" t="str">
        <f t="shared" ref="F178:F179" ca="1" si="33">CONCATENATE(CHAR(RANDBETWEEN(65,90)),CHAR(RANDBETWEEN(65,90)),CHAR(RANDBETWEEN(65,90)),CHAR(RANDBETWEEN(65,90)),CHAR(RANDBETWEEN(65,90)),RANDBETWEEN(0,9),RANDBETWEEN(0,9),RANDBETWEEN(0,9),RANDBETWEEN(0,9),CHAR(RANDBETWEEN(65,90)))</f>
        <v>UVLVU0832H</v>
      </c>
      <c r="H178" t="str">
        <f t="shared" ref="H178:H186" ca="1" si="34">CONCATENATE(RANDBETWEEN(10,30),"/",RANDBETWEEN(10,12),"/",RANDBETWEEN(1991,2019))</f>
        <v>30/10/2012</v>
      </c>
    </row>
    <row r="179" spans="6:8" x14ac:dyDescent="0.25">
      <c r="F179" t="str">
        <f t="shared" ca="1" si="33"/>
        <v>MQERA5640N</v>
      </c>
      <c r="H179" t="str">
        <f t="shared" ca="1" si="34"/>
        <v>28/11/1995</v>
      </c>
    </row>
    <row r="180" spans="6:8" x14ac:dyDescent="0.25">
      <c r="F180" t="str">
        <f ca="1">CONCATENATE(CHAR(RANDBETWEEN(65,90)),CHAR(RANDBETWEEN(65,90)),CHAR(RANDBETWEEN(65,90)),CHAR(RANDBETWEEN(65,90)),CHAR(RANDBETWEEN(65,90)),RANDBETWEEN(0,9),RANDBETWEEN(0,9),RANDBETWEEN(0,9),RANDBETWEEN(0,9),CHAR(RANDBETWEEN(65,90)))</f>
        <v>XNZDJ2494B</v>
      </c>
      <c r="H180" t="str">
        <f t="shared" ca="1" si="34"/>
        <v>30/12/2003</v>
      </c>
    </row>
    <row r="181" spans="6:8" x14ac:dyDescent="0.25">
      <c r="F181" t="str">
        <f t="shared" ref="F181:F186" ca="1" si="35">CONCATENATE(CHAR(RANDBETWEEN(65,90)),CHAR(RANDBETWEEN(65,90)),CHAR(RANDBETWEEN(65,90)),CHAR(RANDBETWEEN(65,90)),CHAR(RANDBETWEEN(65,90)),RANDBETWEEN(0,9),RANDBETWEEN(0,9),RANDBETWEEN(0,9),RANDBETWEEN(0,9),CHAR(RANDBETWEEN(65,90)))</f>
        <v>VYWHJ1088Z</v>
      </c>
      <c r="H181" t="str">
        <f t="shared" ca="1" si="34"/>
        <v>21/12/2004</v>
      </c>
    </row>
    <row r="182" spans="6:8" x14ac:dyDescent="0.25">
      <c r="F182" t="str">
        <f t="shared" ca="1" si="35"/>
        <v>WPNKP3760M</v>
      </c>
      <c r="H182" t="str">
        <f t="shared" ca="1" si="34"/>
        <v>14/10/2010</v>
      </c>
    </row>
    <row r="183" spans="6:8" x14ac:dyDescent="0.25">
      <c r="F183" t="str">
        <f t="shared" ca="1" si="35"/>
        <v>RGUGH5748I</v>
      </c>
      <c r="H183" t="str">
        <f t="shared" ca="1" si="34"/>
        <v>30/10/2004</v>
      </c>
    </row>
    <row r="184" spans="6:8" x14ac:dyDescent="0.25">
      <c r="F184" t="str">
        <f t="shared" ca="1" si="35"/>
        <v>LGPUM7869J</v>
      </c>
      <c r="H184" t="str">
        <f t="shared" ca="1" si="34"/>
        <v>24/11/2019</v>
      </c>
    </row>
    <row r="185" spans="6:8" x14ac:dyDescent="0.25">
      <c r="F185" t="str">
        <f t="shared" ca="1" si="35"/>
        <v>GZPMQ3087K</v>
      </c>
      <c r="H185" t="str">
        <f t="shared" ca="1" si="34"/>
        <v>15/12/1992</v>
      </c>
    </row>
    <row r="186" spans="6:8" x14ac:dyDescent="0.25">
      <c r="F186" t="str">
        <f t="shared" ca="1" si="35"/>
        <v>NNFCY9667N</v>
      </c>
      <c r="H186" t="str">
        <f t="shared" ca="1" si="34"/>
        <v>30/11/2011</v>
      </c>
    </row>
  </sheetData>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opLeftCell="A7" workbookViewId="0">
      <selection activeCell="D26" sqref="D26"/>
    </sheetView>
  </sheetViews>
  <sheetFormatPr defaultRowHeight="15" x14ac:dyDescent="0.25"/>
  <cols>
    <col min="2" max="2" width="19.42578125" customWidth="1" collapsed="1"/>
    <col min="3" max="3" width="16.5703125" customWidth="1" collapsed="1"/>
    <col min="4" max="4" width="26.5703125" bestFit="1" customWidth="1" collapsed="1"/>
  </cols>
  <sheetData>
    <row r="1" spans="1:4" x14ac:dyDescent="0.25">
      <c r="A1" s="1" t="s">
        <v>210</v>
      </c>
      <c r="B1" s="1" t="s">
        <v>211</v>
      </c>
      <c r="C1" s="1" t="s">
        <v>60</v>
      </c>
      <c r="D1" s="1" t="s">
        <v>30</v>
      </c>
    </row>
    <row r="2" spans="1:4" x14ac:dyDescent="0.25">
      <c r="A2" s="25">
        <v>1</v>
      </c>
      <c r="B2" s="1" t="s">
        <v>212</v>
      </c>
      <c r="C2" s="1" t="e">
        <f>#REF!</f>
        <v>#REF!</v>
      </c>
      <c r="D2" s="15" t="e">
        <f>#REF!</f>
        <v>#REF!</v>
      </c>
    </row>
    <row r="3" spans="1:4" x14ac:dyDescent="0.25">
      <c r="A3" s="25">
        <v>2</v>
      </c>
      <c r="B3" s="1" t="s">
        <v>213</v>
      </c>
      <c r="C3" s="1" t="e">
        <f>#REF!</f>
        <v>#REF!</v>
      </c>
      <c r="D3" s="15" t="e">
        <f>#REF!</f>
        <v>#REF!</v>
      </c>
    </row>
    <row r="4" spans="1:4" x14ac:dyDescent="0.25">
      <c r="A4" s="25">
        <v>3</v>
      </c>
      <c r="B4" s="1" t="s">
        <v>214</v>
      </c>
      <c r="C4" s="1" t="e">
        <f>#REF!</f>
        <v>#REF!</v>
      </c>
      <c r="D4" s="15" t="e">
        <f>#REF!</f>
        <v>#REF!</v>
      </c>
    </row>
    <row r="5" spans="1:4" x14ac:dyDescent="0.25">
      <c r="A5" s="25">
        <v>4</v>
      </c>
      <c r="B5" s="1" t="s">
        <v>215</v>
      </c>
      <c r="C5" s="1" t="e">
        <f>#REF!</f>
        <v>#REF!</v>
      </c>
      <c r="D5" s="1" t="s">
        <v>209</v>
      </c>
    </row>
    <row r="6" spans="1:4" x14ac:dyDescent="0.25">
      <c r="A6" s="25">
        <v>5</v>
      </c>
      <c r="B6" s="1" t="s">
        <v>217</v>
      </c>
      <c r="C6" s="1" t="e">
        <f>#REF!</f>
        <v>#REF!</v>
      </c>
      <c r="D6" s="15" t="e">
        <f>#REF!</f>
        <v>#REF!</v>
      </c>
    </row>
    <row r="7" spans="1:4" x14ac:dyDescent="0.25">
      <c r="A7" s="25">
        <v>6</v>
      </c>
      <c r="B7" s="1" t="s">
        <v>81</v>
      </c>
      <c r="C7" s="1" t="e">
        <f>#REF!</f>
        <v>#REF!</v>
      </c>
      <c r="D7" s="1" t="e">
        <f>#REF!</f>
        <v>#REF!</v>
      </c>
    </row>
    <row r="8" spans="1:4" x14ac:dyDescent="0.25">
      <c r="A8" s="25">
        <v>7</v>
      </c>
      <c r="B8" s="1" t="s">
        <v>75</v>
      </c>
      <c r="C8" s="1" t="str">
        <f>NBFC!S2</f>
        <v>332131</v>
      </c>
      <c r="D8" s="1" t="str">
        <f>NBFC!E2</f>
        <v>NBFC</v>
      </c>
    </row>
    <row r="9" spans="1:4" x14ac:dyDescent="0.25">
      <c r="A9" s="25">
        <v>8</v>
      </c>
      <c r="B9" s="1" t="s">
        <v>82</v>
      </c>
      <c r="C9" s="1" t="e">
        <f>#REF!</f>
        <v>#REF!</v>
      </c>
      <c r="D9" s="1" t="e">
        <f>#REF!</f>
        <v>#REF!</v>
      </c>
    </row>
    <row r="10" spans="1:4" x14ac:dyDescent="0.25">
      <c r="A10" s="25">
        <v>9</v>
      </c>
      <c r="B10" s="1" t="s">
        <v>216</v>
      </c>
      <c r="C10" s="1" t="e">
        <f>#REF!</f>
        <v>#REF!</v>
      </c>
      <c r="D10" s="1" t="s">
        <v>218</v>
      </c>
    </row>
    <row r="11" spans="1:4" x14ac:dyDescent="0.25">
      <c r="A11" s="25">
        <v>10</v>
      </c>
      <c r="B11" s="1" t="s">
        <v>219</v>
      </c>
      <c r="C11" s="1" t="e">
        <f>#REF!</f>
        <v>#REF!</v>
      </c>
      <c r="D11" s="1" t="e">
        <f>#REF!</f>
        <v>#REF!</v>
      </c>
    </row>
    <row r="12" spans="1:4" x14ac:dyDescent="0.25">
      <c r="A12" s="25">
        <v>11</v>
      </c>
      <c r="B12" s="1" t="s">
        <v>220</v>
      </c>
      <c r="C12" s="1" t="e">
        <f>#REF!</f>
        <v>#REF!</v>
      </c>
      <c r="D12" s="1" t="e">
        <f>#REF!</f>
        <v>#REF!</v>
      </c>
    </row>
    <row r="13" spans="1:4" x14ac:dyDescent="0.25">
      <c r="A13" s="25">
        <v>12</v>
      </c>
      <c r="B13" s="1" t="s">
        <v>221</v>
      </c>
      <c r="C13" s="1" t="str">
        <f>Trader!S2</f>
        <v>00758584</v>
      </c>
      <c r="D13" s="1" t="str">
        <f>Trader!E2</f>
        <v>Trader</v>
      </c>
    </row>
    <row r="14" spans="1:4" x14ac:dyDescent="0.25">
      <c r="A14" s="25">
        <v>13</v>
      </c>
      <c r="B14" s="1" t="s">
        <v>222</v>
      </c>
      <c r="C14" s="1" t="e">
        <f>#REF!</f>
        <v>#REF!</v>
      </c>
      <c r="D14" s="15" t="s">
        <v>92</v>
      </c>
    </row>
    <row r="15" spans="1:4" x14ac:dyDescent="0.25">
      <c r="A15" s="25">
        <v>14</v>
      </c>
      <c r="B15" s="1" t="s">
        <v>223</v>
      </c>
      <c r="C15" s="1" t="e">
        <f>#REF!</f>
        <v>#REF!</v>
      </c>
      <c r="D15" s="1" t="s">
        <v>92</v>
      </c>
    </row>
    <row r="16" spans="1:4" x14ac:dyDescent="0.25">
      <c r="A16" s="25">
        <v>15</v>
      </c>
      <c r="B16" s="1" t="s">
        <v>224</v>
      </c>
      <c r="C16" s="1" t="e">
        <f>#REF!</f>
        <v>#REF!</v>
      </c>
      <c r="D16" s="1" t="s">
        <v>92</v>
      </c>
    </row>
    <row r="17" spans="1:4" x14ac:dyDescent="0.25">
      <c r="A17" s="25">
        <v>16</v>
      </c>
      <c r="B17" s="1" t="s">
        <v>225</v>
      </c>
      <c r="C17" s="1" t="str">
        <f>'Small Service'!S2</f>
        <v>00758601</v>
      </c>
      <c r="D17" s="1" t="s">
        <v>36</v>
      </c>
    </row>
    <row r="18" spans="1:4" x14ac:dyDescent="0.25">
      <c r="A18" s="25">
        <v>17</v>
      </c>
      <c r="B18" s="1" t="s">
        <v>226</v>
      </c>
      <c r="C18" s="1" t="e">
        <f>#REF!</f>
        <v>#REF!</v>
      </c>
      <c r="D18" s="1" t="s">
        <v>36</v>
      </c>
    </row>
    <row r="19" spans="1:4" x14ac:dyDescent="0.25">
      <c r="A19" s="25">
        <v>18</v>
      </c>
      <c r="B19" s="1" t="s">
        <v>227</v>
      </c>
      <c r="C19" s="1" t="e">
        <f>#REF!</f>
        <v>#REF!</v>
      </c>
      <c r="D19" s="1" t="e">
        <f>#REF!</f>
        <v>#REF!</v>
      </c>
    </row>
    <row r="20" spans="1:4" x14ac:dyDescent="0.25">
      <c r="A20" s="30">
        <v>19</v>
      </c>
      <c r="B20" s="2" t="s">
        <v>237</v>
      </c>
      <c r="C20" t="e">
        <f>#REF!</f>
        <v>#REF!</v>
      </c>
      <c r="D20" s="1" t="s">
        <v>39</v>
      </c>
    </row>
    <row r="21" spans="1:4" x14ac:dyDescent="0.25">
      <c r="A21" s="30">
        <v>20</v>
      </c>
      <c r="B21" s="2" t="s">
        <v>238</v>
      </c>
      <c r="C21" s="1" t="e">
        <f>#REF!</f>
        <v>#REF!</v>
      </c>
      <c r="D21" s="1" t="s">
        <v>80</v>
      </c>
    </row>
    <row r="22" spans="1:4" x14ac:dyDescent="0.25">
      <c r="A22" s="30">
        <v>21</v>
      </c>
      <c r="B22" s="2" t="s">
        <v>239</v>
      </c>
      <c r="C22" s="1" t="e">
        <f>#REF!</f>
        <v>#REF!</v>
      </c>
      <c r="D22" s="1" t="s">
        <v>233</v>
      </c>
    </row>
    <row r="23" spans="1:4" x14ac:dyDescent="0.25">
      <c r="A23" s="30">
        <v>22</v>
      </c>
      <c r="B23" s="2" t="s">
        <v>240</v>
      </c>
      <c r="C23" s="1" t="e">
        <f>#REF!</f>
        <v>#REF!</v>
      </c>
      <c r="D23" s="1" t="s">
        <v>92</v>
      </c>
    </row>
    <row r="24" spans="1:4" x14ac:dyDescent="0.25">
      <c r="A24" s="30">
        <v>23</v>
      </c>
      <c r="B24" s="2" t="s">
        <v>241</v>
      </c>
      <c r="C24" s="1" t="e">
        <f>#REF!</f>
        <v>#REF!</v>
      </c>
      <c r="D24" s="1" t="s">
        <v>87</v>
      </c>
    </row>
    <row r="25" spans="1:4" x14ac:dyDescent="0.25">
      <c r="A25" s="30">
        <v>24</v>
      </c>
      <c r="B25" s="2" t="s">
        <v>242</v>
      </c>
      <c r="C25" s="1"/>
      <c r="D25" s="1" t="s">
        <v>89</v>
      </c>
    </row>
    <row r="26" spans="1:4" x14ac:dyDescent="0.25">
      <c r="A26" s="30">
        <v>25</v>
      </c>
      <c r="B26" s="2" t="s">
        <v>243</v>
      </c>
      <c r="C26" s="1" t="e">
        <f>#REF!</f>
        <v>#REF!</v>
      </c>
      <c r="D26" s="1" t="s">
        <v>75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5" workbookViewId="0">
      <selection activeCell="S10" sqref="S10"/>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A2" sqref="A2"/>
    </sheetView>
  </sheetViews>
  <sheetFormatPr defaultRowHeight="15" x14ac:dyDescent="0.25"/>
  <sheetData>
    <row r="1" spans="1:501" x14ac:dyDescent="0.25">
      <c r="A1" t="s">
        <v>0</v>
      </c>
      <c r="B1" t="s">
        <v>4</v>
      </c>
      <c r="C1" t="s">
        <v>5</v>
      </c>
      <c r="D1" t="s">
        <v>6</v>
      </c>
      <c r="E1" t="s">
        <v>30</v>
      </c>
      <c r="F1" t="s">
        <v>31</v>
      </c>
      <c r="G1" t="s">
        <v>32</v>
      </c>
      <c r="H1" t="s">
        <v>33</v>
      </c>
      <c r="I1" t="s">
        <v>41</v>
      </c>
      <c r="J1" t="s">
        <v>44</v>
      </c>
      <c r="K1" t="s">
        <v>47</v>
      </c>
      <c r="L1" t="s">
        <v>48</v>
      </c>
      <c r="M1" t="s">
        <v>49</v>
      </c>
      <c r="N1" t="s">
        <v>50</v>
      </c>
      <c r="O1" t="s">
        <v>53</v>
      </c>
      <c r="P1" t="s">
        <v>54</v>
      </c>
      <c r="Q1" t="s">
        <v>56</v>
      </c>
      <c r="R1" t="s">
        <v>59</v>
      </c>
      <c r="S1" t="s">
        <v>60</v>
      </c>
      <c r="T1" t="s">
        <v>151</v>
      </c>
    </row>
    <row r="2" spans="1:501" x14ac:dyDescent="0.25">
      <c r="A2" t="s">
        <v>63</v>
      </c>
      <c r="B2" t="s">
        <v>9</v>
      </c>
      <c r="C2" t="str">
        <f>VLOOKUP($B2,[1]Sheet2!$B$2:$D$12,2,FALSE)</f>
        <v>R6106</v>
      </c>
      <c r="D2" t="str">
        <f>VLOOKUP($B2,[1]Sheet2!$B$2:$D$12,3,FALSE)</f>
        <v>acid_qa</v>
      </c>
      <c r="E2" s="8" t="s">
        <v>38</v>
      </c>
      <c r="F2" t="str">
        <f>[1]Sheet2!$F25</f>
        <v>UXIUT4532H</v>
      </c>
      <c r="G2" t="str">
        <f ca="1">CONCATENATE("SM"," ",$E2," ","Borrower"," ",RANDBETWEEN(1,999))</f>
        <v>SM Manufacturing Borrower 11</v>
      </c>
      <c r="H2" t="str">
        <f>[1]Sheet2!$H25</f>
        <v>20/12/2003</v>
      </c>
      <c r="J2" t="s">
        <v>45</v>
      </c>
      <c r="K2" t="s">
        <v>46</v>
      </c>
      <c r="L2" t="str">
        <f>E2</f>
        <v>Manufacturing</v>
      </c>
      <c r="M2" t="s">
        <v>247</v>
      </c>
      <c r="N2" t="s">
        <v>51</v>
      </c>
      <c r="O2" t="s">
        <v>52</v>
      </c>
      <c r="P2" t="s">
        <v>55</v>
      </c>
      <c r="Q2" s="8" t="str">
        <f>VLOOKUP($E2,[1]Sheet2!$K$3:$L$6,2,FALSE)</f>
        <v>1102</v>
      </c>
      <c r="R2" t="str">
        <f>VLOOKUP($E2,[1]Sheet2!$K$3:$M$6,3,FALSE)</f>
        <v>Agriculture</v>
      </c>
      <c r="S2" s="10" t="s">
        <v>398</v>
      </c>
      <c r="T2" t="s">
        <v>65</v>
      </c>
      <c r="SG2" t="s">
        <v>71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[1]Sheet2!#REF!</xm:f>
          </x14:formula1>
          <xm:sqref>B2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F2" sqref="F2"/>
    </sheetView>
  </sheetViews>
  <sheetFormatPr defaultRowHeight="15" x14ac:dyDescent="0.25"/>
  <cols>
    <col min="6" max="6" width="11.5703125" bestFit="1" customWidth="1" collapsed="1"/>
    <col min="7" max="7" width="31.85546875" bestFit="1" customWidth="1" collapsed="1"/>
  </cols>
  <sheetData>
    <row r="1" spans="1:501" x14ac:dyDescent="0.25">
      <c r="A1" t="s">
        <v>0</v>
      </c>
      <c r="B1" t="s">
        <v>4</v>
      </c>
      <c r="C1" t="s">
        <v>5</v>
      </c>
      <c r="D1" t="s">
        <v>6</v>
      </c>
      <c r="E1" t="s">
        <v>30</v>
      </c>
      <c r="F1" t="s">
        <v>31</v>
      </c>
      <c r="G1" t="s">
        <v>32</v>
      </c>
      <c r="H1" t="s">
        <v>33</v>
      </c>
      <c r="I1" t="s">
        <v>41</v>
      </c>
      <c r="J1" t="s">
        <v>44</v>
      </c>
      <c r="K1" t="s">
        <v>47</v>
      </c>
      <c r="L1" t="s">
        <v>48</v>
      </c>
      <c r="M1" t="s">
        <v>49</v>
      </c>
      <c r="N1" t="s">
        <v>50</v>
      </c>
      <c r="O1" t="s">
        <v>53</v>
      </c>
      <c r="P1" t="s">
        <v>54</v>
      </c>
      <c r="Q1" t="s">
        <v>56</v>
      </c>
      <c r="R1" t="s">
        <v>59</v>
      </c>
      <c r="S1" t="s">
        <v>60</v>
      </c>
      <c r="T1" t="s">
        <v>151</v>
      </c>
    </row>
    <row r="2" spans="1:501" x14ac:dyDescent="0.25">
      <c r="A2" t="s">
        <v>64</v>
      </c>
      <c r="B2" t="s">
        <v>9</v>
      </c>
      <c r="C2" t="str">
        <f>VLOOKUP($B2,Sheet2!$B$2:$D$12,2,FALSE)</f>
        <v>R6106</v>
      </c>
      <c r="D2" t="str">
        <f>VLOOKUP($B2,Sheet2!$B$2:$D$12,3,FALSE)</f>
        <v>acid_qa</v>
      </c>
      <c r="E2" s="8" t="s">
        <v>38</v>
      </c>
      <c r="F2" t="str">
        <f ca="1">Sheet2!$F74</f>
        <v>OYUAN1049R</v>
      </c>
      <c r="G2" t="str">
        <f ca="1">CONCATENATE("Large"," ",$E2," ","Borrower"," ",RANDBETWEEN(1,999))</f>
        <v>Large Manufacturing Borrower 153</v>
      </c>
      <c r="H2" t="str">
        <f ca="1">Sheet2!$H25</f>
        <v>17/10/2013</v>
      </c>
      <c r="J2" t="s">
        <v>45</v>
      </c>
      <c r="K2" t="s">
        <v>46</v>
      </c>
      <c r="L2" t="str">
        <f>E2</f>
        <v>Manufacturing</v>
      </c>
      <c r="M2" t="s">
        <v>247</v>
      </c>
      <c r="N2" t="s">
        <v>51</v>
      </c>
      <c r="O2" t="s">
        <v>52</v>
      </c>
      <c r="P2" t="s">
        <v>55</v>
      </c>
      <c r="Q2" s="8" t="str">
        <f>VLOOKUP($E2,Sheet2!$K$3:$L$6,2,FALSE)</f>
        <v>1102</v>
      </c>
      <c r="R2" t="str">
        <f>VLOOKUP($E2,Sheet2!$K$3:$M$6,3,FALSE)</f>
        <v>Agriculture</v>
      </c>
      <c r="S2" s="10" t="s">
        <v>414</v>
      </c>
      <c r="T2" t="s">
        <v>65</v>
      </c>
      <c r="SG2" t="s">
        <v>71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Sheet2!$B$3:$B$12</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topLeftCell="B1" workbookViewId="0">
      <selection activeCell="H15" sqref="H15"/>
    </sheetView>
  </sheetViews>
  <sheetFormatPr defaultRowHeight="15" x14ac:dyDescent="0.25"/>
  <cols>
    <col min="6" max="6" width="12.5703125" bestFit="1" customWidth="1" collapsed="1"/>
    <col min="7" max="7" width="26.140625" bestFit="1" customWidth="1" collapsed="1"/>
  </cols>
  <sheetData>
    <row r="1" spans="1:501" x14ac:dyDescent="0.25">
      <c r="A1" t="s">
        <v>0</v>
      </c>
      <c r="B1" t="s">
        <v>4</v>
      </c>
      <c r="C1" t="s">
        <v>5</v>
      </c>
      <c r="D1" t="s">
        <v>6</v>
      </c>
      <c r="E1" t="s">
        <v>30</v>
      </c>
      <c r="F1" t="s">
        <v>31</v>
      </c>
      <c r="G1" t="s">
        <v>32</v>
      </c>
      <c r="H1" t="s">
        <v>33</v>
      </c>
      <c r="I1" t="s">
        <v>41</v>
      </c>
      <c r="J1" t="s">
        <v>44</v>
      </c>
      <c r="K1" t="s">
        <v>47</v>
      </c>
      <c r="L1" t="s">
        <v>48</v>
      </c>
      <c r="M1" t="s">
        <v>49</v>
      </c>
      <c r="N1" t="s">
        <v>50</v>
      </c>
      <c r="O1" t="s">
        <v>53</v>
      </c>
      <c r="P1" t="s">
        <v>54</v>
      </c>
      <c r="Q1" t="s">
        <v>56</v>
      </c>
      <c r="R1" t="s">
        <v>59</v>
      </c>
      <c r="S1" t="s">
        <v>60</v>
      </c>
      <c r="T1" t="s">
        <v>151</v>
      </c>
    </row>
    <row r="2" spans="1:501" x14ac:dyDescent="0.25">
      <c r="A2" t="s">
        <v>66</v>
      </c>
      <c r="B2" t="s">
        <v>9</v>
      </c>
      <c r="C2" t="str">
        <f>VLOOKUP($B2,Sheet2!$B$2:$D$12,2,FALSE)</f>
        <v>R6106</v>
      </c>
      <c r="D2" t="str">
        <f>VLOOKUP($B2,Sheet2!$B$2:$D$12,3,FALSE)</f>
        <v>acid_qa</v>
      </c>
      <c r="E2" s="8" t="s">
        <v>36</v>
      </c>
      <c r="F2" t="str">
        <f ca="1">Sheet2!$F75</f>
        <v>FTPKN9493W</v>
      </c>
      <c r="G2" t="str">
        <f ca="1">CONCATENATE("Large"," ",$E2," ","Borrower"," ",RANDBETWEEN(1,999))</f>
        <v>Large Services Borrower 46</v>
      </c>
      <c r="H2" t="str">
        <f ca="1">Sheet2!$H25</f>
        <v>17/10/2013</v>
      </c>
      <c r="J2" t="s">
        <v>45</v>
      </c>
      <c r="K2" t="s">
        <v>46</v>
      </c>
      <c r="L2" t="str">
        <f>E2</f>
        <v>Services</v>
      </c>
      <c r="M2" t="s">
        <v>247</v>
      </c>
      <c r="N2" t="s">
        <v>51</v>
      </c>
      <c r="O2" t="s">
        <v>52</v>
      </c>
      <c r="P2" t="s">
        <v>55</v>
      </c>
      <c r="Q2" s="8" t="str">
        <f>VLOOKUP($E2,Sheet2!$K$3:$L$6,2,FALSE)</f>
        <v>1102</v>
      </c>
      <c r="R2" t="str">
        <f>VLOOKUP($E2,Sheet2!$K$3:$M$6,3,FALSE)</f>
        <v>Agriculture</v>
      </c>
      <c r="S2" s="10" t="s">
        <v>407</v>
      </c>
      <c r="T2" t="s">
        <v>65</v>
      </c>
      <c r="SG2" t="s">
        <v>71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Sheet2!$B$3:$B$12</xm:f>
          </x14:formula1>
          <xm:sqref>B2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F16" sqref="F16"/>
    </sheetView>
  </sheetViews>
  <sheetFormatPr defaultRowHeight="15" x14ac:dyDescent="0.25"/>
  <cols>
    <col min="1" max="4" width="9.140625" style="8" collapsed="1"/>
    <col min="5" max="5" width="20.5703125" style="8" customWidth="1" collapsed="1"/>
    <col min="6" max="6" width="26.5703125" style="8" bestFit="1" customWidth="1" collapsed="1"/>
    <col min="7" max="16384" width="9.140625" style="8" collapsed="1"/>
  </cols>
  <sheetData>
    <row r="1" spans="1:501" x14ac:dyDescent="0.25">
      <c r="A1" s="8" t="s">
        <v>0</v>
      </c>
      <c r="B1" s="8" t="s">
        <v>4</v>
      </c>
      <c r="C1" s="8" t="s">
        <v>5</v>
      </c>
      <c r="D1" s="8" t="s">
        <v>6</v>
      </c>
      <c r="E1" s="8" t="s">
        <v>60</v>
      </c>
      <c r="F1" s="8" t="s">
        <v>30</v>
      </c>
      <c r="G1" s="8" t="s">
        <v>115</v>
      </c>
    </row>
    <row r="2" spans="1:501" s="22" customFormat="1" x14ac:dyDescent="0.25">
      <c r="A2" t="s">
        <v>103</v>
      </c>
      <c r="B2" t="s">
        <v>9</v>
      </c>
      <c r="C2" t="s">
        <v>19</v>
      </c>
      <c r="D2" t="s">
        <v>28</v>
      </c>
      <c r="E2" t="s">
        <v>414</v>
      </c>
      <c r="F2" t="s">
        <v>413</v>
      </c>
      <c r="G2" s="27" t="str">
        <f>SG2</f>
        <v>PASS</v>
      </c>
      <c r="H2" s="27" t="str">
        <f>IF(COUNTIF(G2:G2,"FAIL")&gt;0,"FAIL","PASS")</f>
        <v>PASS</v>
      </c>
      <c r="SG2" s="13" t="s">
        <v>71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2"/>
  <sheetViews>
    <sheetView workbookViewId="0">
      <selection activeCell="A2" sqref="A2"/>
    </sheetView>
  </sheetViews>
  <sheetFormatPr defaultRowHeight="15" x14ac:dyDescent="0.25"/>
  <cols>
    <col min="1" max="4" width="9.140625" style="8" collapsed="1"/>
    <col min="5" max="5" width="20.5703125" style="8" customWidth="1" collapsed="1"/>
    <col min="6" max="6" width="26.5703125" style="8" bestFit="1" customWidth="1" collapsed="1"/>
    <col min="7" max="16384" width="9.140625" style="8" collapsed="1"/>
  </cols>
  <sheetData>
    <row r="1" spans="1:501" x14ac:dyDescent="0.25">
      <c r="A1" s="8" t="s">
        <v>0</v>
      </c>
      <c r="B1" s="8" t="s">
        <v>4</v>
      </c>
      <c r="C1" s="8" t="s">
        <v>5</v>
      </c>
      <c r="D1" s="8" t="s">
        <v>6</v>
      </c>
      <c r="E1" s="8" t="s">
        <v>60</v>
      </c>
      <c r="F1" s="8" t="s">
        <v>30</v>
      </c>
      <c r="G1" s="8" t="s">
        <v>115</v>
      </c>
    </row>
    <row r="2" spans="1:501" x14ac:dyDescent="0.25">
      <c r="A2" t="s">
        <v>74</v>
      </c>
      <c r="B2" t="s">
        <v>9</v>
      </c>
      <c r="C2" t="s">
        <v>19</v>
      </c>
      <c r="D2" t="s">
        <v>28</v>
      </c>
      <c r="E2" t="s">
        <v>414</v>
      </c>
      <c r="F2" t="s">
        <v>38</v>
      </c>
      <c r="G2" s="27" t="str">
        <f t="shared" ref="G2" si="0">SG2</f>
        <v>PASS</v>
      </c>
      <c r="H2" s="27" t="str">
        <f>IF(COUNTIF(G2:G2,"FAIL")&gt;0,"FAIL","PASS")</f>
        <v>PASS</v>
      </c>
      <c r="SG2" t="s">
        <v>71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TestCase</vt:lpstr>
      <vt:lpstr>Small Service</vt:lpstr>
      <vt:lpstr>NBFC</vt:lpstr>
      <vt:lpstr>Trader</vt:lpstr>
      <vt:lpstr>Small Manufacturing</vt:lpstr>
      <vt:lpstr>Large Manufacturing</vt:lpstr>
      <vt:lpstr>Large Service</vt:lpstr>
      <vt:lpstr>FinanceUpload</vt:lpstr>
      <vt:lpstr>DocUpload</vt:lpstr>
      <vt:lpstr>SentForAppoval</vt:lpstr>
      <vt:lpstr>Need more info</vt:lpstr>
      <vt:lpstr>InfoProvided</vt:lpstr>
      <vt:lpstr>Authorize</vt:lpstr>
      <vt:lpstr>Reject Borrower</vt:lpstr>
      <vt:lpstr>RM reassignment</vt:lpstr>
      <vt:lpstr>Small Service Model</vt:lpstr>
      <vt:lpstr>NBFC Model</vt:lpstr>
      <vt:lpstr>Trader Model</vt:lpstr>
      <vt:lpstr>Small Manufacturing Model</vt:lpstr>
      <vt:lpstr>Large Manufacturing Model</vt:lpstr>
      <vt:lpstr>Large Service Model</vt:lpstr>
      <vt:lpstr>WarningSignal</vt:lpstr>
      <vt:lpstr>RA Submit</vt:lpstr>
      <vt:lpstr>NBFC RA Submit</vt:lpstr>
      <vt:lpstr>Quality Checklist</vt:lpstr>
      <vt:lpstr>NBFC Quality Checklist</vt:lpstr>
      <vt:lpstr>RA Approved</vt:lpstr>
      <vt:lpstr>PendingDisagreement</vt:lpstr>
      <vt:lpstr>PendingDisagreement(2)</vt:lpstr>
      <vt:lpstr>RA Reverse</vt:lpstr>
      <vt:lpstr>RA Reject</vt:lpstr>
      <vt:lpstr>Review Provided</vt:lpstr>
      <vt:lpstr>Review Sentback</vt:lpstr>
      <vt:lpstr>Override Approve</vt:lpstr>
      <vt:lpstr>Override Sentback</vt:lpstr>
      <vt:lpstr>Override Special</vt:lpstr>
      <vt:lpstr>Withdraw</vt:lpstr>
      <vt:lpstr>ICR</vt:lpstr>
      <vt:lpstr>FCR</vt:lpstr>
      <vt:lpstr>AdminLogin</vt:lpstr>
      <vt:lpstr>Sheet2</vt:lpstr>
      <vt:lpstr>DataCopy</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2022-04-25T10:30:00Z</dcterms:modified>
</cp:coreProperties>
</file>