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5D4D9EFF-89FA-D241-83F4-3B4643DC6129}" xr6:coauthVersionLast="36" xr6:coauthVersionMax="36" xr10:uidLastSave="{00000000-0000-0000-0000-000000000000}"/>
  <bookViews>
    <workbookView xWindow="20" yWindow="460" windowWidth="28040" windowHeight="17040" activeTab="3" xr2:uid="{BAE652E6-99CF-044B-A16A-4D1DC21C6130}"/>
  </bookViews>
  <sheets>
    <sheet name="Cover" sheetId="2" r:id="rId1"/>
    <sheet name="Biomass" sheetId="3" r:id="rId2"/>
    <sheet name="Richness" sheetId="4" r:id="rId3"/>
    <sheet name="Diversity" sheetId="8" r:id="rId4"/>
    <sheet name="Exotic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8" l="1"/>
  <c r="P29" i="8"/>
  <c r="P30" i="8"/>
  <c r="P31" i="8"/>
  <c r="P32" i="8"/>
  <c r="P33" i="8"/>
  <c r="P34" i="8"/>
  <c r="P35" i="8"/>
  <c r="P36" i="8"/>
  <c r="P27" i="8"/>
  <c r="H65" i="8"/>
  <c r="H67" i="8"/>
  <c r="H69" i="8"/>
  <c r="H71" i="8"/>
  <c r="H73" i="8"/>
  <c r="H75" i="8"/>
  <c r="H77" i="8"/>
  <c r="H81" i="8"/>
  <c r="H83" i="8"/>
  <c r="H85" i="8"/>
  <c r="H87" i="8"/>
  <c r="G79" i="8"/>
  <c r="H79" i="8" s="1"/>
  <c r="H89" i="8"/>
  <c r="H91" i="8"/>
  <c r="H93" i="8"/>
  <c r="H95" i="8"/>
  <c r="H97" i="8"/>
  <c r="H103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65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J2" i="8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<sst xmlns="http://schemas.openxmlformats.org/spreadsheetml/2006/main" count="12707" uniqueCount="212">
  <si>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</si>
  <si>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</si>
  <si>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</si>
  <si>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</si>
  <si>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</si>
  <si>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</si>
  <si>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</si>
  <si>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</si>
  <si>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</si>
  <si>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</si>
  <si>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</si>
  <si>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</si>
  <si>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</si>
  <si>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</si>
  <si>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</si>
  <si>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</si>
  <si>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</si>
  <si>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</si>
  <si>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</si>
  <si>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</si>
  <si>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</si>
  <si>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</si>
  <si>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</si>
  <si>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</si>
  <si>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</si>
  <si>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</si>
  <si>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</si>
  <si>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</si>
  <si>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</si>
  <si>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</si>
  <si>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</si>
  <si>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</si>
  <si>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</si>
  <si>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</si>
  <si>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</si>
  <si>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</si>
  <si>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</si>
  <si>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</si>
  <si>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</si>
  <si>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</si>
  <si>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</si>
  <si>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</si>
  <si>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</si>
  <si>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</si>
  <si>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</si>
  <si>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</si>
  <si>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</si>
  <si>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</si>
  <si>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</si>
  <si>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</si>
  <si>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</si>
  <si>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</si>
  <si>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</si>
  <si>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</si>
  <si>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</si>
  <si>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</si>
  <si>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</si>
  <si>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</si>
  <si>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</si>
  <si>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</si>
  <si>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</si>
  <si>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</si>
  <si>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</si>
  <si>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</si>
  <si>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</si>
  <si>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</si>
  <si>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</si>
  <si>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</si>
  <si>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</si>
  <si>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</si>
  <si>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</si>
  <si>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</si>
  <si>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</si>
  <si>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</si>
  <si>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</si>
  <si>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</si>
  <si>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</si>
  <si>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</si>
  <si>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</si>
  <si>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</si>
  <si>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</si>
  <si>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</si>
  <si>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</si>
  <si>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</si>
  <si>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</si>
  <si>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</si>
  <si>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</si>
  <si>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</si>
  <si>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</si>
  <si>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</si>
  <si>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</si>
  <si>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</si>
  <si>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</si>
  <si>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</si>
  <si>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</si>
  <si>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</si>
  <si>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</si>
  <si>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</si>
  <si>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</si>
  <si>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</si>
  <si>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</si>
  <si>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</si>
  <si>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</si>
  <si>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</si>
  <si>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</si>
  <si>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</si>
  <si>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</si>
  <si>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</si>
  <si>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</si>
  <si>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</si>
  <si>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</si>
  <si>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</si>
  <si>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</si>
  <si>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</si>
  <si>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</si>
  <si>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</si>
  <si>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</si>
  <si>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</si>
  <si>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</si>
  <si>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</si>
  <si>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</si>
  <si>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</si>
  <si>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</si>
  <si>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</si>
  <si>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</si>
  <si>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</si>
  <si>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</si>
  <si>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</si>
  <si>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</si>
  <si>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</si>
  <si>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</si>
  <si>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</si>
  <si>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</si>
  <si>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</si>
  <si>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</si>
  <si>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</si>
  <si>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</si>
  <si>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</si>
  <si>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</si>
  <si>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</si>
  <si>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</si>
  <si>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</si>
  <si>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</si>
  <si>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</si>
  <si>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</si>
  <si>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</si>
  <si>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</si>
  <si>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</si>
  <si>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</si>
  <si>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</si>
  <si>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</si>
  <si>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</si>
  <si>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</si>
  <si>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</si>
  <si>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</si>
  <si>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</si>
  <si>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</si>
  <si>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</si>
  <si>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</si>
  <si>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</si>
  <si>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</si>
  <si>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</si>
  <si>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</si>
  <si>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</si>
  <si>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</si>
  <si>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</si>
  <si>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</si>
  <si>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</si>
  <si>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</si>
  <si>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</si>
  <si>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</si>
  <si>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</si>
  <si>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</si>
  <si>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</si>
  <si>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</si>
  <si>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</si>
  <si>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</si>
  <si>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</si>
  <si>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</si>
  <si>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</si>
  <si>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</si>
  <si>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</si>
  <si>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</si>
  <si>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</si>
  <si>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</si>
  <si>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</si>
  <si>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</si>
  <si>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</si>
  <si>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</si>
  <si>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</si>
  <si>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</si>
  <si>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</si>
  <si>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</si>
  <si>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</si>
  <si>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</si>
  <si>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</si>
  <si>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</si>
  <si>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</si>
  <si>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</si>
  <si>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</si>
  <si>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</si>
  <si>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</si>
  <si>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</si>
  <si>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</si>
  <si>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</si>
  <si>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</si>
  <si>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</si>
  <si>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</si>
  <si>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</si>
  <si>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</si>
  <si>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</si>
  <si>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*note Gazol was in invSimp so transform to just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</si>
</sst>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72" activePane="bottomLeft" state="frozen"/>
      <selection pane="bottomLeft" activeCell="C89" sqref="C89:G89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>0.053730321*H6</f>
        <v>7.3073236559999994</v>
      </c>
      <c r="K6">
        <v>28</v>
      </c>
      <c r="L6">
        <v>67</v>
      </c>
      <c r="N6" s="8">
        <f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>0.053730321*H7</f>
        <v>6.1789869149999994</v>
      </c>
      <c r="K7">
        <v>28</v>
      </c>
      <c r="L7">
        <v>67</v>
      </c>
      <c r="N7" s="8">
        <f>0.253288233*L7</f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>0.053730321*H8</f>
        <v>5.8028746679999994</v>
      </c>
      <c r="K8">
        <v>28</v>
      </c>
      <c r="L8">
        <v>67</v>
      </c>
      <c r="N8" s="8">
        <f>0.253288233*L8</f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>0.053730321*H9</f>
        <v>1.7569814967000001</v>
      </c>
      <c r="K9">
        <v>3</v>
      </c>
      <c r="L9">
        <v>4.4000000000000004</v>
      </c>
      <c r="N9" s="8">
        <f>0.253288233*L9</f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>0.053730321*H10</f>
        <v>1.9074263954999999</v>
      </c>
      <c r="K10">
        <v>3</v>
      </c>
      <c r="L10">
        <v>4.4000000000000004</v>
      </c>
      <c r="N10" s="8">
        <f>0.253288233*L10</f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>0.053730321*H11</f>
        <v>2.6059205684999998</v>
      </c>
      <c r="K11">
        <v>3</v>
      </c>
      <c r="L11">
        <v>4.4000000000000004</v>
      </c>
      <c r="N11" s="8">
        <f>0.253288233*L11</f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>0.053730321*H12</f>
        <v>3.0142710081000001</v>
      </c>
      <c r="K12">
        <v>3</v>
      </c>
      <c r="L12">
        <v>4.4000000000000004</v>
      </c>
      <c r="N12" s="8">
        <f>0.253288233*L12</f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>0.053730321*H13</f>
        <v>4.1479807812000002</v>
      </c>
      <c r="K13">
        <v>3</v>
      </c>
      <c r="L13">
        <v>4.4000000000000004</v>
      </c>
      <c r="N13" s="8">
        <f>0.253288233*L13</f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>0.053730321*H14</f>
        <v>4.6422997343999999</v>
      </c>
      <c r="K14">
        <v>3</v>
      </c>
      <c r="L14">
        <v>4.4000000000000004</v>
      </c>
      <c r="N14" s="8">
        <f>0.253288233*L14</f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>0.053730321*H15</f>
        <v>1.6763860151999999</v>
      </c>
      <c r="K15">
        <v>3</v>
      </c>
      <c r="L15">
        <v>9.1</v>
      </c>
      <c r="N15" s="8">
        <f>0.253288233*L15</f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>0.053730321*H16</f>
        <v>1.8966803312999998</v>
      </c>
      <c r="K16">
        <v>3</v>
      </c>
      <c r="L16">
        <v>9.1</v>
      </c>
      <c r="N16" s="8">
        <f>0.253288233*L16</f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>0.053730321*H17</f>
        <v>2.0632443264</v>
      </c>
      <c r="K17">
        <v>3</v>
      </c>
      <c r="L17">
        <v>9.1</v>
      </c>
      <c r="N17" s="8">
        <f>0.253288233*L17</f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>0.053730321*H18</f>
        <v>2.5253250869999997</v>
      </c>
      <c r="K18">
        <v>3</v>
      </c>
      <c r="L18">
        <v>9.1</v>
      </c>
      <c r="N18" s="8">
        <f>0.253288233*L18</f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>0.053730321*H19</f>
        <v>2.9390485587000001</v>
      </c>
      <c r="K19">
        <v>3</v>
      </c>
      <c r="L19">
        <v>9.1</v>
      </c>
      <c r="N19" s="8">
        <f>0.253288233*L19</f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>0.053730321*H20</f>
        <v>3.2882956451999998</v>
      </c>
      <c r="K20">
        <v>3</v>
      </c>
      <c r="L20">
        <v>9.1</v>
      </c>
      <c r="N20" s="8">
        <f>0.253288233*L20</f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183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177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182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>0.053730321*H29</f>
        <v>4.9754277245999994</v>
      </c>
      <c r="K29" s="1">
        <v>1</v>
      </c>
      <c r="L29" s="1">
        <v>20</v>
      </c>
      <c r="M29" s="5"/>
      <c r="N29" s="8">
        <f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174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182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>0.053730321*H30</f>
        <v>4.8303558578999999</v>
      </c>
      <c r="K30" s="1">
        <v>1</v>
      </c>
      <c r="L30" s="1">
        <v>10</v>
      </c>
      <c r="M30" s="5"/>
      <c r="N30" s="8">
        <f>0.253288233*L30</f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174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>0.053730321*H31</f>
        <v>3.47044143339</v>
      </c>
      <c r="K31">
        <v>5</v>
      </c>
      <c r="L31">
        <v>3.63</v>
      </c>
      <c r="N31" s="8">
        <f>0.253288233*L31</f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>0.053730321*H32</f>
        <v>4.8206844001199993</v>
      </c>
      <c r="K32">
        <v>5</v>
      </c>
      <c r="L32">
        <v>3.63</v>
      </c>
      <c r="N32" s="8">
        <f>0.253288233*L32</f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>0.053730321*H33</f>
        <v>4.8206844001199993</v>
      </c>
      <c r="K33">
        <v>5</v>
      </c>
      <c r="L33">
        <v>3.63</v>
      </c>
      <c r="N33" s="8">
        <f>0.253288233*L33</f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>0.053730321*H34</f>
        <v>5.2612730323200001</v>
      </c>
      <c r="K34">
        <v>5</v>
      </c>
      <c r="L34">
        <v>3.63</v>
      </c>
      <c r="N34" s="8">
        <f>0.253288233*L34</f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>0.053730321*H35</f>
        <v>3.7380184319699996</v>
      </c>
      <c r="K35">
        <v>5</v>
      </c>
      <c r="L35">
        <v>5.09</v>
      </c>
      <c r="N35" s="8">
        <f>0.253288233*L35</f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>0.053730321*H36</f>
        <v>4.8206844001199993</v>
      </c>
      <c r="K36">
        <v>5</v>
      </c>
      <c r="L36">
        <v>5.09</v>
      </c>
      <c r="N36" s="8">
        <f>0.253288233*L36</f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>0.053730321*H37</f>
        <v>4.8206844001199993</v>
      </c>
      <c r="K37">
        <v>5</v>
      </c>
      <c r="L37">
        <v>5.09</v>
      </c>
      <c r="N37" s="8">
        <f>0.253288233*L37</f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>0.053730321*H38</f>
        <v>5.0941717340099997</v>
      </c>
      <c r="K38">
        <v>5</v>
      </c>
      <c r="L38">
        <v>5.09</v>
      </c>
      <c r="N38" s="8">
        <f>0.253288233*L38</f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>0.053730321*H39</f>
        <v>2.3936858005499997</v>
      </c>
      <c r="K39">
        <v>5</v>
      </c>
      <c r="L39">
        <v>9.0299999999999994</v>
      </c>
      <c r="N39" s="8">
        <f>0.253288233*L39</f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>0.053730321*H40</f>
        <v>4.3908418321199996</v>
      </c>
      <c r="K40">
        <v>5</v>
      </c>
      <c r="L40">
        <v>9.0299999999999994</v>
      </c>
      <c r="N40" s="8">
        <f>0.253288233*L40</f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>0.053730321*H41</f>
        <v>4.5531074015399993</v>
      </c>
      <c r="K41">
        <v>5</v>
      </c>
      <c r="L41">
        <v>9.0299999999999994</v>
      </c>
      <c r="N41" s="8">
        <f>0.253288233*L41</f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>0.053730321*H42</f>
        <v>5.2559000002199996</v>
      </c>
      <c r="K42">
        <v>5</v>
      </c>
      <c r="L42">
        <v>9.0299999999999994</v>
      </c>
      <c r="N42" s="8">
        <f>0.253288233*L42</f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>0.053730321*H43</f>
        <v>2.1201984666599998</v>
      </c>
      <c r="K43">
        <v>5</v>
      </c>
      <c r="L43">
        <v>8.1</v>
      </c>
      <c r="N43" s="8">
        <f>0.253288233*L43</f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>0.053730321*H44</f>
        <v>4.2849930997499994</v>
      </c>
      <c r="K44">
        <v>5</v>
      </c>
      <c r="L44">
        <v>8.1</v>
      </c>
      <c r="N44" s="8">
        <f>0.253288233*L44</f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>0.053730321*H45</f>
        <v>4.8206844001199993</v>
      </c>
      <c r="K45">
        <v>5</v>
      </c>
      <c r="L45">
        <v>8.1</v>
      </c>
      <c r="N45" s="8">
        <f>0.253288233*L45</f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>0.053730321*H46</f>
        <v>5.0941717340099997</v>
      </c>
      <c r="K46">
        <v>5</v>
      </c>
      <c r="L46">
        <v>8.1</v>
      </c>
      <c r="N46" s="8">
        <f>0.253288233*L46</f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>0.053730321*H47</f>
        <v>2.0143497342900001</v>
      </c>
      <c r="K47">
        <v>5</v>
      </c>
      <c r="L47">
        <v>6.13</v>
      </c>
      <c r="N47" s="8">
        <f>0.253288233*L47</f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>0.053730321*H48</f>
        <v>4.0061327337600003</v>
      </c>
      <c r="K48">
        <v>5</v>
      </c>
      <c r="L48">
        <v>6.13</v>
      </c>
      <c r="N48" s="8">
        <f>0.253288233*L48</f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>0.053730321*H49</f>
        <v>4.2737097323400004</v>
      </c>
      <c r="K49">
        <v>5</v>
      </c>
      <c r="L49">
        <v>6.13</v>
      </c>
      <c r="N49" s="8">
        <f>0.253288233*L49</f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>0.053730321*H50</f>
        <v>4.5531074015399993</v>
      </c>
      <c r="K50">
        <v>5</v>
      </c>
      <c r="L50">
        <v>6.13</v>
      </c>
      <c r="N50" s="8">
        <f>0.253288233*L50</f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178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179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>0.053730321*H52</f>
        <v>4.78790890431</v>
      </c>
      <c r="K52">
        <v>1</v>
      </c>
      <c r="L52">
        <v>1.72</v>
      </c>
      <c r="N52" s="8">
        <f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>0.053730321*H53</f>
        <v>4.44940788201</v>
      </c>
      <c r="K53">
        <v>1</v>
      </c>
      <c r="L53">
        <v>1.72</v>
      </c>
      <c r="N53" s="8">
        <f>0.253288233*L53</f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>0.053730321*H54</f>
        <v>5.1957220406999998</v>
      </c>
      <c r="K54">
        <v>1</v>
      </c>
      <c r="L54">
        <v>1.72</v>
      </c>
      <c r="N54" s="8">
        <f>0.253288233*L54</f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>0.053730321*H55</f>
        <v>5.0957836436399999</v>
      </c>
      <c r="K55">
        <v>1</v>
      </c>
      <c r="L55">
        <v>1.72</v>
      </c>
      <c r="N55" s="8">
        <f>0.253288233*L55</f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>0.053730321*H56</f>
        <v>4.4800341649799993</v>
      </c>
      <c r="K56">
        <v>1</v>
      </c>
      <c r="L56">
        <v>4.7300000000000004</v>
      </c>
      <c r="N56" s="8">
        <f>0.253288233*L56</f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>0.053730321*H57</f>
        <v>0.78499998980999997</v>
      </c>
      <c r="K57">
        <v>1</v>
      </c>
      <c r="L57">
        <v>4.7300000000000004</v>
      </c>
      <c r="N57" s="8">
        <f>0.253288233*L57</f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>0.053730321*H58</f>
        <v>3.5102018709299996</v>
      </c>
      <c r="K58">
        <v>1</v>
      </c>
      <c r="L58">
        <v>4.7300000000000004</v>
      </c>
      <c r="N58" s="8">
        <f>0.253288233*L58</f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>0.053730321*H59</f>
        <v>1.8628302290700001</v>
      </c>
      <c r="K59">
        <v>1</v>
      </c>
      <c r="L59">
        <v>4.7300000000000004</v>
      </c>
      <c r="N59" s="8">
        <f>0.253288233*L59</f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>0.053730321*H60</f>
        <v>4.9813380599099997</v>
      </c>
      <c r="K60">
        <v>1</v>
      </c>
      <c r="L60">
        <v>69.040000000000006</v>
      </c>
      <c r="N60" s="8">
        <f>0.253288233*L60</f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>0.053730321*H61</f>
        <v>5.1989458599600002</v>
      </c>
      <c r="K61">
        <v>1</v>
      </c>
      <c r="L61">
        <v>69.040000000000006</v>
      </c>
      <c r="N61" s="8">
        <f>0.253288233*L61</f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>0.053730321*H62</f>
        <v>4.5541820079599997</v>
      </c>
      <c r="K62">
        <v>1</v>
      </c>
      <c r="L62">
        <v>69.040000000000006</v>
      </c>
      <c r="N62" s="8">
        <f>0.253288233*L62</f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>0.053730321*H63</f>
        <v>4.2323373851699992</v>
      </c>
      <c r="K63">
        <v>1</v>
      </c>
      <c r="L63">
        <v>63.05</v>
      </c>
      <c r="N63" s="8">
        <f>0.253288233*L63</f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>0.053730321*H64</f>
        <v>4.5805098652499998</v>
      </c>
      <c r="K64">
        <v>1</v>
      </c>
      <c r="L64">
        <v>63.05</v>
      </c>
      <c r="N64" s="8">
        <f>0.253288233*L64</f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>0.053730321*H65</f>
        <v>4.8244455225900005</v>
      </c>
      <c r="K65">
        <v>1</v>
      </c>
      <c r="L65">
        <v>63.05</v>
      </c>
      <c r="N65" s="8">
        <f>0.253288233*L65</f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>0.053730321*H66</f>
        <v>4.0319232878399998</v>
      </c>
      <c r="K66">
        <v>1</v>
      </c>
      <c r="L66">
        <v>63.05</v>
      </c>
      <c r="N66" s="8">
        <f>0.253288233*L66</f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>0.053730321*H67</f>
        <v>1.988021877</v>
      </c>
      <c r="K67">
        <v>4</v>
      </c>
      <c r="L67">
        <v>30</v>
      </c>
      <c r="N67" s="8">
        <f>0.253288233*L67</f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>0.053730321*H68</f>
        <v>1.8805612349999998</v>
      </c>
      <c r="K68">
        <v>4</v>
      </c>
      <c r="L68">
        <v>30</v>
      </c>
      <c r="N68" s="8">
        <f>0.253288233*L68</f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>0.053730321*H69</f>
        <v>1.9342915559999998</v>
      </c>
      <c r="K69">
        <v>4</v>
      </c>
      <c r="L69">
        <v>30</v>
      </c>
      <c r="N69" s="8">
        <f>0.253288233*L69</f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>0.053730321*H70</f>
        <v>2.9014373339999997</v>
      </c>
      <c r="K70">
        <v>4</v>
      </c>
      <c r="L70">
        <v>35</v>
      </c>
      <c r="N70" s="8">
        <f>0.253288233*L70</f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>0.053730321*H71</f>
        <v>2.7939766919999998</v>
      </c>
      <c r="K71">
        <v>4</v>
      </c>
      <c r="L71">
        <v>35</v>
      </c>
      <c r="N71" s="8">
        <f>0.253288233*L71</f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>0.053730321*H72</f>
        <v>2.9551676549999999</v>
      </c>
      <c r="K72">
        <v>4</v>
      </c>
      <c r="L72">
        <v>35</v>
      </c>
      <c r="N72" s="8">
        <f>0.253288233*L72</f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>0.053730321*H73</f>
        <v>2.2566734820000001</v>
      </c>
      <c r="K73">
        <v>4</v>
      </c>
      <c r="L73">
        <v>31</v>
      </c>
      <c r="N73" s="8">
        <f>0.253288233*L73</f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>0.053730321*H74</f>
        <v>1.988021877</v>
      </c>
      <c r="K74">
        <v>4</v>
      </c>
      <c r="L74">
        <v>31</v>
      </c>
      <c r="N74" s="8">
        <f>0.253288233*L74</f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>0.053730321*H75</f>
        <v>1.8805612349999998</v>
      </c>
      <c r="K75">
        <v>4</v>
      </c>
      <c r="L75">
        <v>31</v>
      </c>
      <c r="N75" s="8">
        <f>0.253288233*L75</f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>0.053730321*H76</f>
        <v>1.504448988</v>
      </c>
      <c r="K76">
        <v>4</v>
      </c>
      <c r="L76">
        <v>25</v>
      </c>
      <c r="N76" s="8">
        <f>0.253288233*L76</f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>0.053730321*H77</f>
        <v>1.504448988</v>
      </c>
      <c r="K77">
        <v>4</v>
      </c>
      <c r="L77">
        <v>25</v>
      </c>
      <c r="N77" s="8">
        <f>0.253288233*L77</f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>0.053730321*H78</f>
        <v>1.7193702719999999</v>
      </c>
      <c r="K78">
        <v>4</v>
      </c>
      <c r="L78">
        <v>25</v>
      </c>
      <c r="N78" s="8">
        <f>0.253288233*L78</f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>0.053730321*H90</f>
        <v>5.3042572891199997</v>
      </c>
      <c r="K90">
        <v>4</v>
      </c>
      <c r="L90">
        <v>98.53</v>
      </c>
      <c r="N90" s="8">
        <f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>0.053730321*H91</f>
        <v>5.3042572891199997</v>
      </c>
      <c r="K91">
        <v>4</v>
      </c>
      <c r="L91">
        <v>98.53</v>
      </c>
      <c r="N91" s="8">
        <f>0.253288233*L91</f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>0.053730321*H92</f>
        <v>5.2725563997299991</v>
      </c>
      <c r="K92">
        <v>4</v>
      </c>
      <c r="L92">
        <v>98.53</v>
      </c>
      <c r="N92" s="8">
        <f>0.253288233*L92</f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>0.053730321*H93</f>
        <v>5.3574503069099997</v>
      </c>
      <c r="K93">
        <v>4</v>
      </c>
      <c r="L93">
        <v>98.53</v>
      </c>
      <c r="N93" s="8">
        <f>0.253288233*L93</f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>0.053730321*H94</f>
        <v>5.3574503069099997</v>
      </c>
      <c r="K94">
        <v>4</v>
      </c>
      <c r="L94">
        <v>98.53</v>
      </c>
      <c r="N94" s="8">
        <f>0.253288233*L94</f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>0.053730321*H95</f>
        <v>5.3558383972800003</v>
      </c>
      <c r="K95">
        <v>4</v>
      </c>
      <c r="L95">
        <v>99.68</v>
      </c>
      <c r="N95" s="8">
        <f>0.253288233*L95</f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>0.053730321*H96</f>
        <v>5.3558383972800003</v>
      </c>
      <c r="K96">
        <v>4</v>
      </c>
      <c r="L96">
        <v>99.68</v>
      </c>
      <c r="N96" s="8">
        <f>0.253288233*L96</f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>0.053730321*H97</f>
        <v>5.3332716624599996</v>
      </c>
      <c r="K97">
        <v>4</v>
      </c>
      <c r="L97">
        <v>99.68</v>
      </c>
      <c r="N97" s="8">
        <f>0.253288233*L97</f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>0.053730321*H98</f>
        <v>5.3558383972800003</v>
      </c>
      <c r="K98">
        <v>4</v>
      </c>
      <c r="L98">
        <v>99.68</v>
      </c>
      <c r="N98" s="8">
        <f>0.253288233*L98</f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>0.053730321*H99</f>
        <v>5.3558383972800003</v>
      </c>
      <c r="K99">
        <v>4</v>
      </c>
      <c r="L99">
        <v>99.68</v>
      </c>
      <c r="N99" s="8">
        <f>0.253288233*L99</f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>0.053730321*H100</f>
        <v>5.32574941752</v>
      </c>
      <c r="K100">
        <v>4</v>
      </c>
      <c r="L100">
        <v>99.31</v>
      </c>
      <c r="N100" s="8">
        <f>0.253288233*L100</f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>0.053730321*H101</f>
        <v>5.3676590679</v>
      </c>
      <c r="K101">
        <v>4</v>
      </c>
      <c r="L101">
        <v>99.31</v>
      </c>
      <c r="N101" s="8">
        <f>0.253288233*L101</f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>0.053730321*H102</f>
        <v>5.3150033533199998</v>
      </c>
      <c r="K102">
        <v>4</v>
      </c>
      <c r="L102">
        <v>99.31</v>
      </c>
      <c r="N102" s="8">
        <f>0.253288233*L102</f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>0.053730321*H103</f>
        <v>5.3042572891199997</v>
      </c>
      <c r="K103">
        <v>4</v>
      </c>
      <c r="L103">
        <v>99.31</v>
      </c>
      <c r="N103" s="8">
        <f>0.253288233*L103</f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>0.053730321*H104</f>
        <v>5.3784051320999993</v>
      </c>
      <c r="K104">
        <v>4</v>
      </c>
      <c r="L104">
        <v>99.31</v>
      </c>
      <c r="N104" s="8">
        <f>0.253288233*L104</f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>0.053730321*H105</f>
        <v>5.3558383972800003</v>
      </c>
      <c r="K105">
        <v>4</v>
      </c>
      <c r="L105">
        <v>99.79</v>
      </c>
      <c r="N105" s="8">
        <f>0.253288233*L105</f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>0.053730321*H106</f>
        <v>5.3558383972800003</v>
      </c>
      <c r="K106">
        <v>4</v>
      </c>
      <c r="L106">
        <v>99.79</v>
      </c>
      <c r="N106" s="8">
        <f>0.253288233*L106</f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>0.053730321*H107</f>
        <v>5.3558383972800003</v>
      </c>
      <c r="K107">
        <v>4</v>
      </c>
      <c r="L107">
        <v>99.79</v>
      </c>
      <c r="N107" s="8">
        <f>0.253288233*L107</f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>0.053730321*H108</f>
        <v>5.3558383972800003</v>
      </c>
      <c r="K108">
        <v>4</v>
      </c>
      <c r="L108">
        <v>99.79</v>
      </c>
      <c r="N108" s="8">
        <f>0.253288233*L108</f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>0.053730321*H109</f>
        <v>5.3332716624599996</v>
      </c>
      <c r="K109">
        <v>4</v>
      </c>
      <c r="L109">
        <v>99.79</v>
      </c>
      <c r="N109" s="8">
        <f>0.253288233*L109</f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>0.053730321*H119</f>
        <v>4.0297740749999997</v>
      </c>
      <c r="K119">
        <v>4</v>
      </c>
      <c r="L119">
        <v>41</v>
      </c>
      <c r="N119" s="8">
        <f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>0.053730321*H120</f>
        <v>3.7611224699999997</v>
      </c>
      <c r="K120">
        <v>4</v>
      </c>
      <c r="L120">
        <v>41</v>
      </c>
      <c r="N120" s="8">
        <f>0.253288233*L120</f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>0.053730321*H121</f>
        <v>2.4715947659999999</v>
      </c>
      <c r="K121">
        <v>4</v>
      </c>
      <c r="L121">
        <v>41</v>
      </c>
      <c r="N121" s="8">
        <f>0.253288233*L121</f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>0.053730321*H122</f>
        <v>5.104380495</v>
      </c>
      <c r="K122">
        <v>4</v>
      </c>
      <c r="L122">
        <v>47</v>
      </c>
      <c r="N122" s="8">
        <f>0.253288233*L122</f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>0.053730321*H123</f>
        <v>5.2655714580000001</v>
      </c>
      <c r="K123">
        <v>4</v>
      </c>
      <c r="L123">
        <v>47</v>
      </c>
      <c r="N123" s="8">
        <f>0.253288233*L123</f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>0.053730321*H124</f>
        <v>5.1581108159999998</v>
      </c>
      <c r="K124">
        <v>4</v>
      </c>
      <c r="L124">
        <v>47</v>
      </c>
      <c r="N124" s="8">
        <f>0.253288233*L124</f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>0.053730321*H125</f>
        <v>5.1581108159999998</v>
      </c>
      <c r="K125">
        <v>4</v>
      </c>
      <c r="L125">
        <v>59</v>
      </c>
      <c r="N125" s="8">
        <f>0.253288233*L125</f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>0.053730321*H126</f>
        <v>5.3193017789999999</v>
      </c>
      <c r="K126">
        <v>4</v>
      </c>
      <c r="L126">
        <v>59</v>
      </c>
      <c r="N126" s="8">
        <f>0.253288233*L126</f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>0.053730321*H127</f>
        <v>5.2655714580000001</v>
      </c>
      <c r="K127">
        <v>4</v>
      </c>
      <c r="L127">
        <v>59</v>
      </c>
      <c r="N127" s="8">
        <f>0.253288233*L127</f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>0.053730321*H128</f>
        <v>5.3676590679000009</v>
      </c>
      <c r="K128">
        <v>6</v>
      </c>
      <c r="L128">
        <f>45.3+6.9+45.3+1.1+1.4</f>
        <v>100</v>
      </c>
      <c r="N128" s="8">
        <f>0.253288233*L128</f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>0.053730321*H129</f>
        <v>5.3730320999999996</v>
      </c>
      <c r="K129">
        <v>6</v>
      </c>
      <c r="L129">
        <f>45.3+6.9+45.3+1.1+1.4</f>
        <v>100</v>
      </c>
      <c r="N129" s="8">
        <f>0.253288233*L129</f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>0.053730321*H130</f>
        <v>5.3784051320999993</v>
      </c>
      <c r="K130">
        <v>6</v>
      </c>
      <c r="L130">
        <f>45.3+6.9+45.3+1.1+1.4</f>
        <v>100</v>
      </c>
      <c r="N130" s="8">
        <f>0.253288233*L130</f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>0.053730321*H131</f>
        <v>5.3730320999999996</v>
      </c>
      <c r="K131">
        <v>6</v>
      </c>
      <c r="L131">
        <f>45.3+6.9+45.3+1.1+1.4</f>
        <v>100</v>
      </c>
      <c r="N131" s="8">
        <f>0.253288233*L131</f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>0.053730321*H132</f>
        <v>5.3676590679</v>
      </c>
      <c r="K132">
        <v>6</v>
      </c>
      <c r="L132">
        <f>45.3+6.9+45.3+1.1+1.4</f>
        <v>100</v>
      </c>
      <c r="N132" s="8">
        <f>0.253288233*L132</f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>0.053730321*H133</f>
        <v>5.3784051321000002</v>
      </c>
      <c r="K133">
        <v>6</v>
      </c>
      <c r="L133">
        <f>45.3+6.9+45.3+1.1+1.4</f>
        <v>100</v>
      </c>
      <c r="N133" s="8">
        <f>0.253288233*L133</f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>0.053730321*H134</f>
        <v>5.3676590679</v>
      </c>
      <c r="K134">
        <v>6</v>
      </c>
      <c r="L134">
        <f>45.3+6.9+45.3+1.1+1.4</f>
        <v>100</v>
      </c>
      <c r="N134" s="8">
        <f>0.253288233*L134</f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>0.053730321*H135</f>
        <v>5.3730320999999996</v>
      </c>
      <c r="K135">
        <v>6</v>
      </c>
      <c r="L135">
        <f>45.3+6.9+45.3+1.1+1.4</f>
        <v>100</v>
      </c>
      <c r="N135" s="8">
        <f>0.253288233*L135</f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>0.053730321*H136</f>
        <v>5.2908247088700007</v>
      </c>
      <c r="K136">
        <v>6</v>
      </c>
      <c r="L136">
        <f>45.3+6.9+45.3+1.1+1.4</f>
        <v>100</v>
      </c>
      <c r="N136" s="8">
        <f>0.253288233*L136</f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>0.053730321*H137</f>
        <v>5.3784051321000002</v>
      </c>
      <c r="K137">
        <v>6</v>
      </c>
      <c r="L137">
        <f>45.3+6.9+45.3+1.1+1.4</f>
        <v>100</v>
      </c>
      <c r="N137" s="8">
        <f>0.253288233*L137</f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>0.053730321*H138</f>
        <v>5.3730321000000005</v>
      </c>
      <c r="K138">
        <v>6</v>
      </c>
      <c r="L138">
        <f>45.3+6.9+45.3+1.1+1.4</f>
        <v>100</v>
      </c>
      <c r="N138" s="8">
        <f>0.253288233*L138</f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>0.053730321*H139</f>
        <v>5.3784051320999993</v>
      </c>
      <c r="K139">
        <v>6</v>
      </c>
      <c r="L139">
        <f>45.3+6.9+45.3+1.1+1.4</f>
        <v>100</v>
      </c>
      <c r="N139" s="8">
        <f>0.253288233*L139</f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>0.053730321*H140</f>
        <v>5.3676590679</v>
      </c>
      <c r="K140">
        <v>6</v>
      </c>
      <c r="L140">
        <f>45.3+6.9+45.3+1.1+1.4</f>
        <v>100</v>
      </c>
      <c r="N140" s="8">
        <f>0.253288233*L140</f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>0.053730321*H141</f>
        <v>5.3676590678999991</v>
      </c>
      <c r="K141">
        <v>6</v>
      </c>
      <c r="L141">
        <f>45.3+6.9+45.3+1.1+1.4</f>
        <v>100</v>
      </c>
      <c r="N141" s="8">
        <f>0.253288233*L141</f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>0.053730321*H142</f>
        <v>5.378405132100001</v>
      </c>
      <c r="K142">
        <v>6</v>
      </c>
      <c r="L142">
        <f>45.3+6.9+45.3+1.1+1.4</f>
        <v>100</v>
      </c>
      <c r="N142" s="8">
        <f>0.253288233*L142</f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>0.053730321*H143</f>
        <v>2.8691991413999998</v>
      </c>
      <c r="K143">
        <v>4</v>
      </c>
      <c r="L143">
        <v>28.4</v>
      </c>
      <c r="N143" s="8">
        <f>0.253288233*L143</f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>0.053730321*H144</f>
        <v>4.1963380700999995</v>
      </c>
      <c r="K144">
        <v>4</v>
      </c>
      <c r="L144">
        <v>28.4</v>
      </c>
      <c r="N144" s="8">
        <f>0.253288233*L144</f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>0.053730321*H145</f>
        <v>3.6214236354000002</v>
      </c>
      <c r="K145">
        <v>4</v>
      </c>
      <c r="L145">
        <v>28.4</v>
      </c>
      <c r="N145" s="8">
        <f>0.253288233*L145</f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192</v>
      </c>
      <c r="D176">
        <v>1994</v>
      </c>
      <c r="E176">
        <v>224</v>
      </c>
      <c r="F176">
        <v>3</v>
      </c>
      <c r="H176">
        <v>91.3</v>
      </c>
      <c r="J176" s="2">
        <f>0.053730321*H176</f>
        <v>4.9055783072999999</v>
      </c>
      <c r="K176">
        <v>3</v>
      </c>
      <c r="L176">
        <v>19.5</v>
      </c>
      <c r="N176" s="8">
        <f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192</v>
      </c>
      <c r="D177">
        <v>1994</v>
      </c>
      <c r="E177">
        <v>224</v>
      </c>
      <c r="F177">
        <v>3</v>
      </c>
      <c r="H177">
        <v>95.6</v>
      </c>
      <c r="J177" s="2">
        <f>0.053730321*H177</f>
        <v>5.1366186875999995</v>
      </c>
      <c r="K177">
        <v>3</v>
      </c>
      <c r="L177">
        <v>14.7</v>
      </c>
      <c r="N177" s="8">
        <f>0.253288233*L177</f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>0.053730321*H178</f>
        <v>2.1277207115999999</v>
      </c>
      <c r="K178">
        <v>3</v>
      </c>
      <c r="L178">
        <v>10.9</v>
      </c>
      <c r="N178" s="8">
        <f>0.253288233*L178</f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>0.053730321*H179</f>
        <v>2.0847364547999998</v>
      </c>
      <c r="K179">
        <v>3</v>
      </c>
      <c r="L179">
        <v>10.9</v>
      </c>
      <c r="N179" s="8">
        <f>0.253288233*L179</f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>0.053730321*H180</f>
        <v>4.7712525047999996</v>
      </c>
      <c r="K180">
        <v>3</v>
      </c>
      <c r="L180">
        <v>26.7</v>
      </c>
      <c r="N180" s="8">
        <f>0.253288233*L180</f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>0.053730321*H181</f>
        <v>4.6154345739</v>
      </c>
      <c r="K181">
        <v>3</v>
      </c>
      <c r="L181">
        <v>26.7</v>
      </c>
      <c r="N181" s="8">
        <f>0.253288233*L181</f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180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180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>O183+1</f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180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>O184+1</f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180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>O185+1</f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180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>O186+1</f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180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>O187+1</f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>0.053730321*H196</f>
        <v>4.0297740749999997</v>
      </c>
      <c r="K196">
        <v>4</v>
      </c>
      <c r="L196">
        <v>50</v>
      </c>
      <c r="N196" s="8">
        <f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>0.053730321*H197</f>
        <v>3.7611224699999997</v>
      </c>
      <c r="K197">
        <v>4</v>
      </c>
      <c r="L197">
        <v>50</v>
      </c>
      <c r="N197" s="8">
        <f>0.253288233*L197</f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>0.053730321*H198</f>
        <v>2.4715947659999999</v>
      </c>
      <c r="K198">
        <v>4</v>
      </c>
      <c r="L198">
        <v>50</v>
      </c>
      <c r="N198" s="8">
        <f>0.253288233*L198</f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>0.053730321*H199</f>
        <v>5.104380495</v>
      </c>
      <c r="K199">
        <v>4</v>
      </c>
      <c r="L199">
        <v>38</v>
      </c>
      <c r="N199" s="8">
        <f>0.253288233*L199</f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>0.053730321*H200</f>
        <v>5.2655714580000001</v>
      </c>
      <c r="K200">
        <v>4</v>
      </c>
      <c r="L200">
        <v>38</v>
      </c>
      <c r="N200" s="8">
        <f>0.253288233*L200</f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>0.053730321*H201</f>
        <v>5.1581108159999998</v>
      </c>
      <c r="K201">
        <v>4</v>
      </c>
      <c r="L201">
        <v>38</v>
      </c>
      <c r="N201" s="8">
        <f>0.253288233*L201</f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>0.053730321*H202</f>
        <v>5.1581108159999998</v>
      </c>
      <c r="K202">
        <v>4</v>
      </c>
      <c r="L202">
        <v>50</v>
      </c>
      <c r="N202" s="8">
        <f>0.253288233*L202</f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>0.053730321*H203</f>
        <v>5.3193017789999999</v>
      </c>
      <c r="K203">
        <v>4</v>
      </c>
      <c r="L203">
        <v>50</v>
      </c>
      <c r="N203" s="8">
        <f>0.253288233*L203</f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>0.053730321*H204</f>
        <v>5.2655714580000001</v>
      </c>
      <c r="K204">
        <v>4</v>
      </c>
      <c r="L204">
        <v>50</v>
      </c>
      <c r="N204" s="8">
        <f>0.253288233*L204</f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>0.053730321*H205</f>
        <v>5.1581108159999998</v>
      </c>
      <c r="K205">
        <v>4</v>
      </c>
      <c r="L205">
        <v>50</v>
      </c>
      <c r="N205" s="8">
        <f>0.253288233*L205</f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>0.053730321*H206</f>
        <v>5.2655714580000001</v>
      </c>
      <c r="K206">
        <v>4</v>
      </c>
      <c r="L206">
        <v>50</v>
      </c>
      <c r="M206"/>
      <c r="N206" s="8">
        <f>0.253288233*L206</f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>0.053730321*H207</f>
        <v>5.2655714580000001</v>
      </c>
      <c r="K207">
        <v>4</v>
      </c>
      <c r="L207">
        <v>50</v>
      </c>
      <c r="M207"/>
      <c r="N207" s="8">
        <f>0.253288233*L207</f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>0.053730321*H208</f>
        <v>5.1581108159999998</v>
      </c>
      <c r="K208">
        <v>4</v>
      </c>
      <c r="L208">
        <v>38</v>
      </c>
      <c r="M208"/>
      <c r="N208" s="8">
        <f>0.253288233*L208</f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>0.053730321*H209</f>
        <v>4.9969198529999996</v>
      </c>
      <c r="K209">
        <v>4</v>
      </c>
      <c r="L209">
        <v>38</v>
      </c>
      <c r="M209"/>
      <c r="N209" s="8">
        <f>0.253288233*L209</f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>0.053730321*H210</f>
        <v>5.2118411369999995</v>
      </c>
      <c r="K210">
        <v>4</v>
      </c>
      <c r="L210">
        <v>38</v>
      </c>
      <c r="M210"/>
      <c r="N210" s="8">
        <f>0.253288233*L210</f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184" activePane="bottomLeft" state="frozen"/>
      <selection pane="bottomLeft" activeCell="F207" sqref="F207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>0.400619702*H8</f>
        <v>197.10489338400001</v>
      </c>
      <c r="K8">
        <v>3</v>
      </c>
      <c r="L8">
        <v>188</v>
      </c>
      <c r="N8" s="2">
        <f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>0.400619702*H9</f>
        <v>153.83796556800002</v>
      </c>
      <c r="K9">
        <v>3</v>
      </c>
      <c r="L9">
        <v>188</v>
      </c>
      <c r="N9" s="2">
        <f>0.478752551*L9</f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>0.400619702*H10</f>
        <v>306.07345232800003</v>
      </c>
      <c r="K10">
        <v>3</v>
      </c>
      <c r="L10">
        <v>188</v>
      </c>
      <c r="N10" s="2">
        <f>0.478752551*L10</f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>0.400619702*H11</f>
        <v>305.27221292400003</v>
      </c>
      <c r="K11">
        <v>3</v>
      </c>
      <c r="L11">
        <v>188</v>
      </c>
      <c r="N11" s="2">
        <f>0.478752551*L11</f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>0.400619702*H12</f>
        <v>931.8694702311401</v>
      </c>
      <c r="K12">
        <v>3</v>
      </c>
      <c r="L12">
        <v>880</v>
      </c>
      <c r="N12" s="2">
        <f>0.478752551*L12</f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>0.400619702*H13</f>
        <v>1130.96143733706</v>
      </c>
      <c r="K13">
        <v>3</v>
      </c>
      <c r="L13">
        <v>880</v>
      </c>
      <c r="N13" s="2">
        <f>0.478752551*L13</f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>0.400619702*H14</f>
        <v>1474.28050336</v>
      </c>
      <c r="K14">
        <v>3</v>
      </c>
      <c r="L14">
        <v>880</v>
      </c>
      <c r="N14" s="2">
        <f>0.478752551*L14</f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>0.400619702*H15</f>
        <v>1407.3890317170601</v>
      </c>
      <c r="K15">
        <v>3</v>
      </c>
      <c r="L15">
        <v>880</v>
      </c>
      <c r="N15" s="2">
        <f>0.478752551*L15</f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>0.400619702*H27</f>
        <v>19.830675249000002</v>
      </c>
      <c r="K27">
        <v>3</v>
      </c>
      <c r="L27">
        <v>86.6</v>
      </c>
      <c r="N27" s="2">
        <f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>0.400619702*H28</f>
        <v>25.439351077000001</v>
      </c>
      <c r="K28">
        <v>3</v>
      </c>
      <c r="L28">
        <v>86.6</v>
      </c>
      <c r="N28" s="2">
        <f>0.478752551*L28</f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>0.400619702*H29</f>
        <v>42.625936292800006</v>
      </c>
      <c r="K29">
        <v>3</v>
      </c>
      <c r="L29">
        <v>86.6</v>
      </c>
      <c r="N29" s="2">
        <f>0.478752551*L29</f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>0.400619702*H30</f>
        <v>60.7740087934</v>
      </c>
      <c r="K30">
        <v>3</v>
      </c>
      <c r="L30">
        <v>86.6</v>
      </c>
      <c r="N30" s="2">
        <f>0.478752551*L30</f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>0.400619702*H31</f>
        <v>77.840408098600008</v>
      </c>
      <c r="K31">
        <v>3</v>
      </c>
      <c r="L31">
        <v>86.6</v>
      </c>
      <c r="N31" s="2">
        <f>0.478752551*L31</f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>0.400619702*H32</f>
        <v>90.059309009600014</v>
      </c>
      <c r="K32">
        <v>3</v>
      </c>
      <c r="L32">
        <v>86.6</v>
      </c>
      <c r="N32" s="2">
        <f>0.478752551*L32</f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>0.400619702*H33</f>
        <v>15.503982467400002</v>
      </c>
      <c r="K33">
        <v>3</v>
      </c>
      <c r="L33">
        <v>177</v>
      </c>
      <c r="N33" s="2">
        <f>0.478752551*L33</f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>0.400619702*H34</f>
        <v>20.952410414599999</v>
      </c>
      <c r="K34">
        <v>3</v>
      </c>
      <c r="L34">
        <v>177</v>
      </c>
      <c r="N34" s="2">
        <f>0.478752551*L34</f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>0.400619702*H35</f>
        <v>28.484060812199999</v>
      </c>
      <c r="K35">
        <v>3</v>
      </c>
      <c r="L35">
        <v>177</v>
      </c>
      <c r="N35" s="2">
        <f>0.478752551*L35</f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>0.400619702*H36</f>
        <v>39.661350498000004</v>
      </c>
      <c r="K36">
        <v>3</v>
      </c>
      <c r="L36">
        <v>177</v>
      </c>
      <c r="N36" s="2">
        <f>0.478752551*L36</f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>0.400619702*H37</f>
        <v>48.955727584400002</v>
      </c>
      <c r="K37">
        <v>3</v>
      </c>
      <c r="L37">
        <v>177</v>
      </c>
      <c r="N37" s="2">
        <f>0.478752551*L37</f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>0.400619702*H38</f>
        <v>56.887997684000005</v>
      </c>
      <c r="K38">
        <v>3</v>
      </c>
      <c r="L38">
        <v>177</v>
      </c>
      <c r="N38" s="2">
        <f>0.478752551*L38</f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>0.400619702*H63</f>
        <v>419.84944769600003</v>
      </c>
      <c r="K63">
        <v>2</v>
      </c>
      <c r="L63">
        <v>733</v>
      </c>
      <c r="N63" s="2">
        <f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>0.400619702*H64</f>
        <v>299.262917394</v>
      </c>
      <c r="K64">
        <v>2</v>
      </c>
      <c r="L64">
        <v>465</v>
      </c>
      <c r="N64" s="2">
        <f>0.478752551*L64</f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>0.400619702*H65</f>
        <v>457.50769968400004</v>
      </c>
      <c r="K65">
        <v>2</v>
      </c>
      <c r="L65">
        <v>1275</v>
      </c>
      <c r="N65" s="2">
        <f>0.478752551*L65</f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>0.400619702*H66</f>
        <v>444.28724951800001</v>
      </c>
      <c r="K66">
        <v>2</v>
      </c>
      <c r="L66">
        <v>434</v>
      </c>
      <c r="N66" s="2">
        <f>0.478752551*L66</f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>0.400619702*H67</f>
        <v>469.12567104200002</v>
      </c>
      <c r="K67">
        <v>2</v>
      </c>
      <c r="L67">
        <v>1597</v>
      </c>
      <c r="N67" s="2">
        <f>0.478752551*L67</f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>0.400619702*H68</f>
        <v>789.62143264200006</v>
      </c>
      <c r="K68">
        <v>2</v>
      </c>
      <c r="L68">
        <v>648</v>
      </c>
      <c r="N68" s="2">
        <f>0.478752551*L68</f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>0.400619702*H69</f>
        <v>32.814759790819998</v>
      </c>
      <c r="K69">
        <v>5</v>
      </c>
      <c r="L69">
        <v>19.11</v>
      </c>
      <c r="N69" s="2">
        <f>0.478752551*L69</f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>0.400619702*H70</f>
        <v>89.694745080779995</v>
      </c>
      <c r="K70">
        <v>5</v>
      </c>
      <c r="L70">
        <v>19.11</v>
      </c>
      <c r="N70" s="2">
        <f>0.478752551*L70</f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>0.400619702*H71</f>
        <v>49.224142784740003</v>
      </c>
      <c r="K71">
        <v>5</v>
      </c>
      <c r="L71">
        <v>19.11</v>
      </c>
      <c r="N71" s="2">
        <f>0.478752551*L71</f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>0.400619702*H72</f>
        <v>66.358647439279991</v>
      </c>
      <c r="K72">
        <v>5</v>
      </c>
      <c r="L72">
        <v>19.11</v>
      </c>
      <c r="N72" s="2">
        <f>0.478752551*L72</f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>0.400619702*H73</f>
        <v>133.81499286203999</v>
      </c>
      <c r="K73">
        <v>5</v>
      </c>
      <c r="L73">
        <v>83.73</v>
      </c>
      <c r="N73" s="2">
        <f>0.478752551*L73</f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>0.400619702*H74</f>
        <v>258.51188130655999</v>
      </c>
      <c r="K74">
        <v>5</v>
      </c>
      <c r="L74">
        <v>83.73</v>
      </c>
      <c r="N74" s="2">
        <f>0.478752551*L74</f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>0.400619702*H75</f>
        <v>207.46491887772001</v>
      </c>
      <c r="K75">
        <v>5</v>
      </c>
      <c r="L75">
        <v>83.73</v>
      </c>
      <c r="N75" s="2">
        <f>0.478752551*L75</f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>0.400619702*H76</f>
        <v>319.40206981354004</v>
      </c>
      <c r="K76">
        <v>5</v>
      </c>
      <c r="L76">
        <v>83.73</v>
      </c>
      <c r="N76" s="2">
        <f>0.478752551*L76</f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>0.400619702*H77</f>
        <v>95.163204013080005</v>
      </c>
      <c r="K77">
        <v>5</v>
      </c>
      <c r="L77">
        <v>62.8</v>
      </c>
      <c r="N77" s="2">
        <f>0.478752551*L77</f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>0.400619702*H78</f>
        <v>104.28130843060001</v>
      </c>
      <c r="K78">
        <v>5</v>
      </c>
      <c r="L78">
        <v>62.8</v>
      </c>
      <c r="N78" s="2">
        <f>0.478752551*L78</f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>0.400619702*H79</f>
        <v>178.66036230392001</v>
      </c>
      <c r="K79">
        <v>5</v>
      </c>
      <c r="L79">
        <v>62.8</v>
      </c>
      <c r="N79" s="2">
        <f>0.478752551*L79</f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>0.400619702*H80</f>
        <v>231.53014437685999</v>
      </c>
      <c r="K80">
        <v>5</v>
      </c>
      <c r="L80">
        <v>62.8</v>
      </c>
      <c r="N80" s="2">
        <f>0.478752551*L80</f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>0.400619702*H81</f>
        <v>93.704948297800001</v>
      </c>
      <c r="K81">
        <v>5</v>
      </c>
      <c r="L81">
        <v>78.27</v>
      </c>
      <c r="N81" s="2">
        <f>0.478752551*L81</f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>0.400619702*H82</f>
        <v>145.48103858428001</v>
      </c>
      <c r="K82">
        <v>5</v>
      </c>
      <c r="L82">
        <v>78.27</v>
      </c>
      <c r="N82" s="2">
        <f>0.478752551*L82</f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>0.400619702*H83</f>
        <v>170.27539194106001</v>
      </c>
      <c r="K83">
        <v>5</v>
      </c>
      <c r="L83">
        <v>78.27</v>
      </c>
      <c r="N83" s="2">
        <f>0.478752551*L83</f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>0.400619702*H84</f>
        <v>218.40183674232</v>
      </c>
      <c r="K84">
        <v>5</v>
      </c>
      <c r="L84">
        <v>78.27</v>
      </c>
      <c r="N84" s="2">
        <f>0.478752551*L84</f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>0.400619702*H85</f>
        <v>94.43407615544001</v>
      </c>
      <c r="K85">
        <v>5</v>
      </c>
      <c r="L85">
        <v>72.81</v>
      </c>
      <c r="N85" s="2">
        <f>0.478752551*L85</f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>0.400619702*H86</f>
        <v>93.340384368980011</v>
      </c>
      <c r="K86">
        <v>5</v>
      </c>
      <c r="L86">
        <v>72.81</v>
      </c>
      <c r="N86" s="2">
        <f>0.478752551*L86</f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>0.400619702*H87</f>
        <v>82.403466504380006</v>
      </c>
      <c r="K87">
        <v>5</v>
      </c>
      <c r="L87">
        <v>72.81</v>
      </c>
      <c r="N87" s="2">
        <f>0.478752551*L87</f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>0.400619702*H88</f>
        <v>126.88427201744001</v>
      </c>
      <c r="K88">
        <v>5</v>
      </c>
      <c r="L88">
        <v>72.81</v>
      </c>
      <c r="N88" s="2">
        <f>0.478752551*L88</f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178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185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>0.400619702*H90</f>
        <v>34.934038014400002</v>
      </c>
      <c r="K90">
        <v>4</v>
      </c>
      <c r="L90">
        <v>65.2</v>
      </c>
      <c r="N90" s="2">
        <f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>0.400619702*H91</f>
        <v>36.616640762800003</v>
      </c>
      <c r="K91">
        <v>4</v>
      </c>
      <c r="L91">
        <v>65.2</v>
      </c>
      <c r="N91" s="2">
        <f>0.478752551*L91</f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>0.400619702*H92</f>
        <v>33.051125415000001</v>
      </c>
      <c r="K92">
        <v>4</v>
      </c>
      <c r="L92">
        <v>65.2</v>
      </c>
      <c r="N92" s="2">
        <f>0.478752551*L92</f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>0.400619702*H93</f>
        <v>58.290166641000006</v>
      </c>
      <c r="K93">
        <v>4</v>
      </c>
      <c r="L93">
        <v>120.8</v>
      </c>
      <c r="N93" s="2">
        <f>0.478752551*L93</f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>0.400619702*H94</f>
        <v>56.767811773399998</v>
      </c>
      <c r="K94">
        <v>4</v>
      </c>
      <c r="L94">
        <v>120.8</v>
      </c>
      <c r="N94" s="2">
        <f>0.478752551*L94</f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>0.400619702*H95</f>
        <v>61.495124257000001</v>
      </c>
      <c r="K95">
        <v>4</v>
      </c>
      <c r="L95">
        <v>120.8</v>
      </c>
      <c r="N95" s="2">
        <f>0.478752551*L95</f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>0.400619702*H96</f>
        <v>40.863209604000005</v>
      </c>
      <c r="K96">
        <v>4</v>
      </c>
      <c r="L96">
        <v>79.5</v>
      </c>
      <c r="N96" s="2">
        <f>0.478752551*L96</f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>0.400619702*H97</f>
        <v>45.229964355800007</v>
      </c>
      <c r="K97">
        <v>4</v>
      </c>
      <c r="L97">
        <v>79.5</v>
      </c>
      <c r="N97" s="2">
        <f>0.478752551*L97</f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>0.400619702*H98</f>
        <v>40.382465961599998</v>
      </c>
      <c r="K98">
        <v>4</v>
      </c>
      <c r="L98">
        <v>79.5</v>
      </c>
      <c r="N98" s="2">
        <f>0.478752551*L98</f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>0.400619702*H99</f>
        <v>22.835323014</v>
      </c>
      <c r="K99">
        <v>4</v>
      </c>
      <c r="L99">
        <v>41.7</v>
      </c>
      <c r="N99" s="2">
        <f>0.478752551*L99</f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>0.400619702*H100</f>
        <v>29.1651143056</v>
      </c>
      <c r="K100">
        <v>4</v>
      </c>
      <c r="L100">
        <v>41.7</v>
      </c>
      <c r="N100" s="2">
        <f>0.478752551*L100</f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>0.400619702*H101</f>
        <v>28.684370663199999</v>
      </c>
      <c r="K101">
        <v>4</v>
      </c>
      <c r="L101">
        <v>41.7</v>
      </c>
      <c r="N101" s="2">
        <f>0.478752551*L101</f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>0.400619702*H133</f>
        <v>391.40544885400004</v>
      </c>
      <c r="K133">
        <v>4</v>
      </c>
      <c r="L133">
        <v>153</v>
      </c>
      <c r="N133" s="2">
        <f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>0.400619702*H134</f>
        <v>369.77198494600003</v>
      </c>
      <c r="K134">
        <v>4</v>
      </c>
      <c r="L134">
        <v>153</v>
      </c>
      <c r="N134" s="2">
        <f>0.478752551*L134</f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>0.400619702*H135</f>
        <v>280.83441110199999</v>
      </c>
      <c r="K135">
        <v>4</v>
      </c>
      <c r="L135">
        <v>153</v>
      </c>
      <c r="N135" s="2">
        <f>0.478752551*L135</f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>0.400619702*H136</f>
        <v>80.123940400000009</v>
      </c>
      <c r="K136">
        <v>4</v>
      </c>
      <c r="L136">
        <v>206</v>
      </c>
      <c r="N136" s="2">
        <f>0.478752551*L136</f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>0.400619702*H137</f>
        <v>113.37537566600001</v>
      </c>
      <c r="K137">
        <v>4</v>
      </c>
      <c r="L137">
        <v>206</v>
      </c>
      <c r="N137" s="2">
        <f>0.478752551*L137</f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>0.400619702*H138</f>
        <v>130.20140315</v>
      </c>
      <c r="K138">
        <v>4</v>
      </c>
      <c r="L138">
        <v>206</v>
      </c>
      <c r="N138" s="2">
        <f>0.478752551*L138</f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>0.400619702*H139</f>
        <v>193.89993576800001</v>
      </c>
      <c r="K139">
        <v>4</v>
      </c>
      <c r="L139">
        <v>200</v>
      </c>
      <c r="N139" s="2">
        <f>0.478752551*L139</f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>0.400619702*H140</f>
        <v>332.91497236200001</v>
      </c>
      <c r="K140">
        <v>4</v>
      </c>
      <c r="L140">
        <v>200</v>
      </c>
      <c r="N140" s="2">
        <f>0.478752551*L140</f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>0.400619702*H141</f>
        <v>339.32488759400002</v>
      </c>
      <c r="K141">
        <v>4</v>
      </c>
      <c r="L141">
        <v>200</v>
      </c>
      <c r="N141" s="2">
        <f>0.478752551*L141</f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>0.400619702*H157</f>
        <v>612.14690465600006</v>
      </c>
      <c r="K157">
        <v>4</v>
      </c>
      <c r="L157">
        <v>69</v>
      </c>
      <c r="N157" s="2">
        <f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>0.400619702*H158</f>
        <v>656.615691578</v>
      </c>
      <c r="K158">
        <v>4</v>
      </c>
      <c r="L158">
        <v>69</v>
      </c>
      <c r="N158" s="2">
        <f>0.478752551*L158</f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>0.400619702*H159</f>
        <v>668.63428263800006</v>
      </c>
      <c r="K159">
        <v>4</v>
      </c>
      <c r="L159">
        <v>69</v>
      </c>
      <c r="N159" s="2">
        <f>0.478752551*L159</f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>0.400619702*H160</f>
        <v>510.79012005000004</v>
      </c>
      <c r="K160">
        <v>4</v>
      </c>
      <c r="L160">
        <v>105</v>
      </c>
      <c r="N160" s="2">
        <f>0.478752551*L160</f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>0.400619702*H161</f>
        <v>643.39524141200002</v>
      </c>
      <c r="K161">
        <v>4</v>
      </c>
      <c r="L161">
        <v>105</v>
      </c>
      <c r="N161" s="2">
        <f>0.478752551*L161</f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>0.400619702*H162</f>
        <v>832.08712105400002</v>
      </c>
      <c r="K162">
        <v>4</v>
      </c>
      <c r="L162">
        <v>105</v>
      </c>
      <c r="N162" s="2">
        <f>0.478752551*L162</f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>0.400619702*H163</f>
        <v>434.67237667000001</v>
      </c>
      <c r="K163">
        <v>4</v>
      </c>
      <c r="L163">
        <v>232</v>
      </c>
      <c r="N163" s="2">
        <f>0.478752551*L163</f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>0.400619702*H164</f>
        <v>448.29344653800001</v>
      </c>
      <c r="K164">
        <v>4</v>
      </c>
      <c r="L164">
        <v>232</v>
      </c>
      <c r="N164" s="2">
        <f>0.478752551*L164</f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>0.400619702*H165</f>
        <v>580.09732849600005</v>
      </c>
      <c r="K165">
        <v>4</v>
      </c>
      <c r="L165">
        <v>232</v>
      </c>
      <c r="N165" s="2">
        <f>0.478752551*L165</f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>0.400619702*H166</f>
        <v>166.65779603200002</v>
      </c>
      <c r="K166">
        <v>4</v>
      </c>
      <c r="L166">
        <v>47</v>
      </c>
      <c r="N166" s="2">
        <f>0.478752551*L166</f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>0.400619702*H167</f>
        <v>386.99863213200001</v>
      </c>
      <c r="K167">
        <v>4</v>
      </c>
      <c r="L167">
        <v>47</v>
      </c>
      <c r="N167" s="2">
        <f>0.478752551*L167</f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>0.400619702*H168</f>
        <v>579.29608909199999</v>
      </c>
      <c r="K168">
        <v>4</v>
      </c>
      <c r="L168">
        <v>47</v>
      </c>
      <c r="N168" s="2">
        <f>0.478752551*L168</f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>0.400619702*H206</f>
        <v>49.752960791380005</v>
      </c>
      <c r="K206">
        <v>3</v>
      </c>
      <c r="L206">
        <v>125.1</v>
      </c>
      <c r="N206" s="2">
        <f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>0.400619702*H207</f>
        <v>73.882285442840001</v>
      </c>
      <c r="K207">
        <v>3</v>
      </c>
      <c r="L207">
        <v>116.97</v>
      </c>
      <c r="N207" s="2">
        <f>0.478752551*L207</f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>0.400619702*H208</f>
        <v>49.616750092700002</v>
      </c>
      <c r="K208">
        <v>3</v>
      </c>
      <c r="L208">
        <v>125.1</v>
      </c>
      <c r="N208" s="2">
        <f>0.478752551*L208</f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>0.400619702*H209</f>
        <v>69.615685616540006</v>
      </c>
      <c r="K209">
        <v>3</v>
      </c>
      <c r="L209">
        <v>116.97</v>
      </c>
      <c r="N209" s="2">
        <f>0.478752551*L209</f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>0.400619702*H210</f>
        <v>71.005835982480008</v>
      </c>
      <c r="K210">
        <v>3</v>
      </c>
      <c r="L210">
        <v>125.1</v>
      </c>
      <c r="N210" s="2">
        <f>0.478752551*L210</f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>0.400619702*H211</f>
        <v>56.65563825684</v>
      </c>
      <c r="K211">
        <v>3</v>
      </c>
      <c r="L211">
        <v>116.97</v>
      </c>
      <c r="N211" s="2">
        <f>0.478752551*L211</f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>0.400619702*H212</f>
        <v>29.213188669840001</v>
      </c>
      <c r="K212">
        <v>4</v>
      </c>
      <c r="L212">
        <v>40.86</v>
      </c>
      <c r="N212" s="2">
        <f>0.478752551*L212</f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>0.400619702*H213</f>
        <v>31.452652804020005</v>
      </c>
      <c r="K213">
        <v>4</v>
      </c>
      <c r="L213">
        <v>40.86</v>
      </c>
      <c r="N213" s="2">
        <f>0.478752551*L213</f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>0.400619702*H214</f>
        <v>28.968810651620004</v>
      </c>
      <c r="K214">
        <v>4</v>
      </c>
      <c r="L214">
        <v>40.86</v>
      </c>
      <c r="N214" s="2">
        <f>0.478752551*L214</f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>0.400619702*H215</f>
        <v>45.081735066060006</v>
      </c>
      <c r="K215">
        <v>4</v>
      </c>
      <c r="L215">
        <v>40.86</v>
      </c>
      <c r="N215" s="2">
        <f>0.478752551*L215</f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>0.400619702*H216</f>
        <v>51.439569736800003</v>
      </c>
      <c r="K216">
        <v>4</v>
      </c>
      <c r="L216">
        <v>40.86</v>
      </c>
      <c r="N216" s="2">
        <f>0.478752551*L216</f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>0.400619702*H217</f>
        <v>58.586625220480009</v>
      </c>
      <c r="K217">
        <v>4</v>
      </c>
      <c r="L217">
        <v>40.86</v>
      </c>
      <c r="N217" s="2">
        <f>0.478752551*L217</f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>0.400619702*H218</f>
        <v>34.361151840540003</v>
      </c>
      <c r="K218">
        <v>4</v>
      </c>
      <c r="L218">
        <v>40.86</v>
      </c>
      <c r="N218" s="2">
        <f>0.478752551*L218</f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>0.400619702*H219</f>
        <v>46.535984584319998</v>
      </c>
      <c r="K219">
        <v>4</v>
      </c>
      <c r="L219">
        <v>40.86</v>
      </c>
      <c r="N219" s="2">
        <f>0.478752551*L219</f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193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>0.400619702*H220</f>
        <v>36.576578792600003</v>
      </c>
      <c r="K220">
        <v>3</v>
      </c>
      <c r="L220">
        <v>19.5</v>
      </c>
      <c r="N220" s="2">
        <f>0.478752551*L220</f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193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>0.400619702*H221</f>
        <v>38.299243511199997</v>
      </c>
      <c r="K221">
        <v>3</v>
      </c>
      <c r="L221">
        <v>14.7</v>
      </c>
      <c r="N221" s="2">
        <f>0.478752551*L221</f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>0.400619702*H222</f>
        <v>78.922081294000009</v>
      </c>
      <c r="K222">
        <v>4</v>
      </c>
      <c r="L222">
        <v>163</v>
      </c>
      <c r="N222" s="2">
        <f>0.478752551*L222</f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>0.400619702*H223</f>
        <v>82.52765861200001</v>
      </c>
      <c r="K223">
        <v>4</v>
      </c>
      <c r="L223">
        <v>163</v>
      </c>
      <c r="N223" s="2">
        <f>0.478752551*L223</f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>0.400619702*H224</f>
        <v>96.549348182000003</v>
      </c>
      <c r="K224">
        <v>4</v>
      </c>
      <c r="L224">
        <v>163</v>
      </c>
      <c r="N224" s="2">
        <f>0.478752551*L224</f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>0.400619702*H225</f>
        <v>107.36608013600001</v>
      </c>
      <c r="K225">
        <v>4</v>
      </c>
      <c r="L225">
        <v>163</v>
      </c>
      <c r="N225" s="2">
        <f>0.478752551*L225</f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>0.400619702*H226</f>
        <v>98.151826990000004</v>
      </c>
      <c r="K226">
        <v>4</v>
      </c>
      <c r="L226">
        <v>163</v>
      </c>
      <c r="N226" s="2">
        <f>0.478752551*L226</f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>0.400619702*H227</f>
        <v>17.947762649600001</v>
      </c>
      <c r="K227">
        <v>4</v>
      </c>
      <c r="L227">
        <v>43.2</v>
      </c>
      <c r="N227" s="2">
        <f>0.478752551*L227</f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>0.400619702*H228</f>
        <v>14.822928974000002</v>
      </c>
      <c r="K228">
        <v>4</v>
      </c>
      <c r="L228">
        <v>43.2</v>
      </c>
      <c r="N228" s="2">
        <f>0.478752551*L228</f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>0.400619702*H229</f>
        <v>15.5440444376</v>
      </c>
      <c r="K229">
        <v>4</v>
      </c>
      <c r="L229">
        <v>43.2</v>
      </c>
      <c r="N229" s="2">
        <f>0.478752551*L229</f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>0.400619702*H230</f>
        <v>18.027886590000001</v>
      </c>
      <c r="K230">
        <v>4</v>
      </c>
      <c r="L230">
        <v>43.2</v>
      </c>
      <c r="N230" s="2">
        <f>0.478752551*L230</f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>0.400619702*H231</f>
        <v>17.306771126400001</v>
      </c>
      <c r="K231">
        <v>4</v>
      </c>
      <c r="L231">
        <v>43.2</v>
      </c>
      <c r="N231" s="2">
        <f>0.478752551*L231</f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>0.400619702*H256</f>
        <v>107.51831562276</v>
      </c>
      <c r="K256">
        <v>4</v>
      </c>
      <c r="L256">
        <v>107.69</v>
      </c>
      <c r="N256" s="2">
        <f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>0.400619702*H257</f>
        <v>65.056633407779998</v>
      </c>
      <c r="K257">
        <v>4</v>
      </c>
      <c r="L257">
        <v>107.69</v>
      </c>
      <c r="N257" s="2">
        <f>0.478752551*L257</f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>0.400619702*H258</f>
        <v>39.721443453300004</v>
      </c>
      <c r="K258">
        <v>4</v>
      </c>
      <c r="L258">
        <v>107.69</v>
      </c>
      <c r="N258" s="2">
        <f>0.478752551*L258</f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>0.400619702*H259</f>
        <v>393.77311129282003</v>
      </c>
      <c r="K259">
        <v>4</v>
      </c>
      <c r="L259">
        <v>157.26</v>
      </c>
      <c r="N259" s="2">
        <f>0.478752551*L259</f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>0.400619702*H260</f>
        <v>371.85921359342001</v>
      </c>
      <c r="K260">
        <v>4</v>
      </c>
      <c r="L260">
        <v>157.26</v>
      </c>
      <c r="N260" s="2">
        <f>0.478752551*L260</f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>0.400619702*H261</f>
        <v>281.45937783711997</v>
      </c>
      <c r="K261">
        <v>4</v>
      </c>
      <c r="L261">
        <v>157.26</v>
      </c>
      <c r="N261" s="2">
        <f>0.478752551*L261</f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>0.400619702*H262</f>
        <v>242.42700027126</v>
      </c>
      <c r="K262">
        <v>4</v>
      </c>
      <c r="L262">
        <v>201.71</v>
      </c>
      <c r="N262" s="2">
        <f>0.478752551*L262</f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>0.400619702*H263</f>
        <v>386.92251438862002</v>
      </c>
      <c r="K263">
        <v>4</v>
      </c>
      <c r="L263">
        <v>201.71</v>
      </c>
      <c r="N263" s="2">
        <f>0.478752551*L263</f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>0.400619702*H264</f>
        <v>221.19816226227999</v>
      </c>
      <c r="K264">
        <v>4</v>
      </c>
      <c r="L264">
        <v>201.71</v>
      </c>
      <c r="N264" s="2">
        <f>0.478752551*L264</f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>0.400619702*H265</f>
        <v>119.62504301720001</v>
      </c>
      <c r="K265">
        <v>4</v>
      </c>
      <c r="L265">
        <v>167.44</v>
      </c>
      <c r="N265" s="2">
        <f>0.478752551*L265</f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>0.400619702*H266</f>
        <v>165.46394932004</v>
      </c>
      <c r="K266">
        <v>4</v>
      </c>
      <c r="L266">
        <v>167.44</v>
      </c>
      <c r="N266" s="2">
        <f>0.478752551*L266</f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>0.400619702*H267</f>
        <v>125.59027037998001</v>
      </c>
      <c r="K267">
        <v>4</v>
      </c>
      <c r="L267">
        <v>167.44</v>
      </c>
      <c r="N267" s="2">
        <f>0.478752551*L267</f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>0.400619702*H268</f>
        <v>87.575466857199999</v>
      </c>
      <c r="K268">
        <v>4</v>
      </c>
      <c r="L268">
        <v>162.79</v>
      </c>
      <c r="N268" s="2">
        <f>0.478752551*L268</f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>0.400619702*H269</f>
        <v>95.776152157140004</v>
      </c>
      <c r="K269">
        <v>4</v>
      </c>
      <c r="L269">
        <v>162.79</v>
      </c>
      <c r="N269" s="2">
        <f>0.478752551*L269</f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>0.400619702*H270</f>
        <v>94.658423188560008</v>
      </c>
      <c r="K270">
        <v>4</v>
      </c>
      <c r="L270">
        <v>162.79</v>
      </c>
      <c r="N270" s="2">
        <f>0.478752551*L270</f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O1" workbookViewId="0">
      <pane ySplit="1" topLeftCell="A42" activePane="bottomLeft" state="frozen"/>
      <selection pane="bottomLeft" activeCell="Q50" sqref="Q50:AB59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>0.215304722*H2</f>
        <v>1.5501939984000002</v>
      </c>
      <c r="K2">
        <v>28</v>
      </c>
      <c r="L2">
        <v>7.8</v>
      </c>
      <c r="N2" s="2">
        <f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>0.215304722*H3</f>
        <v>4.0757183874600003</v>
      </c>
      <c r="K3">
        <v>4</v>
      </c>
      <c r="L3">
        <v>15.82</v>
      </c>
      <c r="N3" s="2">
        <f>0.16219089*L3</f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>0.215304722*H4</f>
        <v>0.75356652700000004</v>
      </c>
      <c r="K4">
        <v>2</v>
      </c>
      <c r="L4">
        <v>3</v>
      </c>
      <c r="N4" s="2">
        <f>0.16219089*L4</f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>0.215304722*H5</f>
        <v>0.75356652700000004</v>
      </c>
      <c r="K5">
        <v>2</v>
      </c>
      <c r="L5">
        <v>3</v>
      </c>
      <c r="N5" s="2">
        <f>0.16219089*L5</f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>0.215304722*H6</f>
        <v>0.75356652700000004</v>
      </c>
      <c r="K6">
        <v>2</v>
      </c>
      <c r="L6">
        <v>3</v>
      </c>
      <c r="N6" s="2">
        <f>0.16219089*L6</f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>0.215304722*H7</f>
        <v>0.96887124899999999</v>
      </c>
      <c r="K7">
        <v>4</v>
      </c>
      <c r="L7">
        <v>11</v>
      </c>
      <c r="N7" s="2">
        <f>0.16219089*L7</f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>0.215304722*H8</f>
        <v>0.96887124899999999</v>
      </c>
      <c r="K8">
        <v>4</v>
      </c>
      <c r="L8">
        <v>11</v>
      </c>
      <c r="N8" s="2">
        <f>0.16219089*L8</f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>0.215304722*H9</f>
        <v>0.96887124899999999</v>
      </c>
      <c r="K9">
        <v>4</v>
      </c>
      <c r="L9">
        <v>11</v>
      </c>
      <c r="N9" s="2">
        <f>0.16219089*L9</f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>0.215304722*H10</f>
        <v>0.96887124899999999</v>
      </c>
      <c r="K10">
        <v>4</v>
      </c>
      <c r="L10">
        <v>15</v>
      </c>
      <c r="N10" s="2">
        <f>0.16219089*L10</f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>0.215304722*H11</f>
        <v>0.96887124899999999</v>
      </c>
      <c r="K11">
        <v>4</v>
      </c>
      <c r="L11">
        <v>15</v>
      </c>
      <c r="N11" s="2">
        <f>0.16219089*L11</f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>0.215304722*H12</f>
        <v>0.64591416600000007</v>
      </c>
      <c r="K12">
        <v>4</v>
      </c>
      <c r="L12">
        <v>4</v>
      </c>
      <c r="N12" s="2">
        <f>0.16219089*L12</f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>0.215304722*H13</f>
        <v>0.64591416600000007</v>
      </c>
      <c r="K13">
        <v>4</v>
      </c>
      <c r="L13">
        <v>4</v>
      </c>
      <c r="N13" s="2">
        <f>0.16219089*L13</f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>0.215304722*H14</f>
        <v>0.64591416600000007</v>
      </c>
      <c r="K14">
        <v>4</v>
      </c>
      <c r="L14">
        <v>4</v>
      </c>
      <c r="N14" s="2">
        <f>0.16219089*L14</f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>0.215304722*H15</f>
        <v>3.0142661080000002</v>
      </c>
      <c r="K15">
        <v>4</v>
      </c>
      <c r="L15">
        <v>8</v>
      </c>
      <c r="N15" s="2">
        <f>0.16219089*L15</f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>0.215304722*H16</f>
        <v>3.0142661080000002</v>
      </c>
      <c r="K16">
        <v>4</v>
      </c>
      <c r="L16">
        <v>8</v>
      </c>
      <c r="N16" s="2">
        <f>0.16219089*L16</f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>0.215304722*H17</f>
        <v>3.0142661080000002</v>
      </c>
      <c r="K17">
        <v>4</v>
      </c>
      <c r="L17">
        <v>8</v>
      </c>
      <c r="N17" s="2">
        <f>0.16219089*L17</f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>0.215304722*H18</f>
        <v>0.96887124899999999</v>
      </c>
      <c r="K18">
        <v>4</v>
      </c>
      <c r="L18">
        <v>15</v>
      </c>
      <c r="N18" s="2">
        <f>0.16219089*L18</f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>0.215304722*H19</f>
        <v>0.75356652700000004</v>
      </c>
      <c r="K19">
        <v>4</v>
      </c>
      <c r="L19">
        <v>4</v>
      </c>
      <c r="N19" s="2">
        <f>0.16219089*L19</f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>0.215304722*H20</f>
        <v>0.75356652700000004</v>
      </c>
      <c r="K20">
        <v>4</v>
      </c>
      <c r="L20">
        <v>4</v>
      </c>
      <c r="N20" s="2">
        <f>0.16219089*L20</f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>0.215304722*H21</f>
        <v>0.75356652700000004</v>
      </c>
      <c r="K21">
        <v>4</v>
      </c>
      <c r="L21">
        <v>4</v>
      </c>
      <c r="N21" s="2">
        <f>0.16219089*L21</f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>0.215304722*H22</f>
        <v>5.1199462891600005</v>
      </c>
      <c r="K22">
        <v>5</v>
      </c>
      <c r="L22">
        <v>15.89</v>
      </c>
      <c r="N22" s="2">
        <f>0.16219089*L22</f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>0.215304722*H23</f>
        <v>4.6979490340400005</v>
      </c>
      <c r="K23">
        <v>5</v>
      </c>
      <c r="L23">
        <v>15.89</v>
      </c>
      <c r="N23" s="2">
        <f>0.16219089*L23</f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>0.215304722*H24</f>
        <v>6.4203868100400001</v>
      </c>
      <c r="K24">
        <v>5</v>
      </c>
      <c r="L24">
        <v>15.89</v>
      </c>
      <c r="N24" s="2">
        <f>0.16219089*L24</f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>0.215304722*H25</f>
        <v>3.8539545237999997</v>
      </c>
      <c r="K25">
        <v>5</v>
      </c>
      <c r="L25">
        <v>15.89</v>
      </c>
      <c r="N25" s="2">
        <f>0.16219089*L25</f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>0.215304722*H26</f>
        <v>7.731592567019999</v>
      </c>
      <c r="K26">
        <v>5</v>
      </c>
      <c r="L26">
        <v>28.89</v>
      </c>
      <c r="N26" s="2">
        <f>0.16219089*L26</f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>0.215304722*H27</f>
        <v>7.5313591755599996</v>
      </c>
      <c r="K27">
        <v>5</v>
      </c>
      <c r="L27">
        <v>28.89</v>
      </c>
      <c r="N27" s="2">
        <f>0.16219089*L27</f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>0.215304722*H28</f>
        <v>6.8768328206800007</v>
      </c>
      <c r="K28">
        <v>5</v>
      </c>
      <c r="L28">
        <v>28.89</v>
      </c>
      <c r="N28" s="2">
        <f>0.16219089*L28</f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>0.215304722*H29</f>
        <v>6.0091547910200003</v>
      </c>
      <c r="K29">
        <v>5</v>
      </c>
      <c r="L29">
        <v>28.89</v>
      </c>
      <c r="N29" s="2">
        <f>0.16219089*L29</f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>0.215304722*H30</f>
        <v>10.366922364300001</v>
      </c>
      <c r="K30">
        <v>5</v>
      </c>
      <c r="L30">
        <v>28.89</v>
      </c>
      <c r="N30" s="2">
        <f>0.16219089*L30</f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>0.215304722*H31</f>
        <v>6.2438369380000003</v>
      </c>
      <c r="K31">
        <v>5</v>
      </c>
      <c r="L31">
        <v>28.89</v>
      </c>
      <c r="N31" s="2">
        <f>0.16219089*L31</f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>0.215304722*H32</f>
        <v>5.5871575359000003</v>
      </c>
      <c r="K32">
        <v>5</v>
      </c>
      <c r="L32">
        <v>28.89</v>
      </c>
      <c r="N32" s="2">
        <f>0.16219089*L32</f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>0.215304722*H33</f>
        <v>5.5871575359000003</v>
      </c>
      <c r="K33">
        <v>5</v>
      </c>
      <c r="L33">
        <v>28.89</v>
      </c>
      <c r="N33" s="2">
        <f>0.16219089*L33</f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>0.215304722*H34</f>
        <v>6.8768328206800007</v>
      </c>
      <c r="K34">
        <v>5</v>
      </c>
      <c r="L34">
        <v>24.97</v>
      </c>
      <c r="N34" s="2">
        <f>0.16219089*L34</f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>0.215304722*H35</f>
        <v>4.7323977895600002</v>
      </c>
      <c r="K35">
        <v>5</v>
      </c>
      <c r="L35">
        <v>24.97</v>
      </c>
      <c r="N35" s="2">
        <f>0.16219089*L35</f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>0.215304722*H36</f>
        <v>7.5313591755599996</v>
      </c>
      <c r="K36">
        <v>5</v>
      </c>
      <c r="L36">
        <v>24.97</v>
      </c>
      <c r="N36" s="2">
        <f>0.16219089*L36</f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>0.215304722*H37</f>
        <v>5.3761589083399999</v>
      </c>
      <c r="K37">
        <v>5</v>
      </c>
      <c r="L37">
        <v>24.97</v>
      </c>
      <c r="N37" s="2">
        <f>0.16219089*L37</f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>0.215304722*H38</f>
        <v>3.4448755520000001</v>
      </c>
      <c r="K38">
        <v>4</v>
      </c>
      <c r="L38">
        <v>16</v>
      </c>
      <c r="N38" s="2">
        <f>0.16219089*L38</f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>0.215304722*H39</f>
        <v>3.0142661080000002</v>
      </c>
      <c r="K39">
        <v>4</v>
      </c>
      <c r="L39">
        <v>16</v>
      </c>
      <c r="N39" s="2">
        <f>0.16219089*L39</f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>0.215304722*H40</f>
        <v>2.1530472199999999</v>
      </c>
      <c r="K40">
        <v>4</v>
      </c>
      <c r="L40">
        <v>16</v>
      </c>
      <c r="N40" s="2">
        <f>0.16219089*L40</f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>0.215304722*H41</f>
        <v>2.3683519419999999</v>
      </c>
      <c r="K41">
        <v>4</v>
      </c>
      <c r="L41">
        <v>14</v>
      </c>
      <c r="N41" s="2">
        <f>0.16219089*L41</f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>0.215304722*H42</f>
        <v>2.3683519419999999</v>
      </c>
      <c r="K42">
        <v>4</v>
      </c>
      <c r="L42">
        <v>14</v>
      </c>
      <c r="N42" s="2">
        <f>0.16219089*L42</f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>0.215304722*H43</f>
        <v>2.1530472199999999</v>
      </c>
      <c r="K43">
        <v>4</v>
      </c>
      <c r="L43">
        <v>14</v>
      </c>
      <c r="N43" s="2">
        <f>0.16219089*L43</f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>0.215304722*H44</f>
        <v>3.4448755520000001</v>
      </c>
      <c r="K44">
        <v>4</v>
      </c>
      <c r="L44">
        <v>13</v>
      </c>
      <c r="N44" s="2">
        <f>0.16219089*L44</f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>0.215304722*H45</f>
        <v>3.0142661080000002</v>
      </c>
      <c r="K45">
        <v>4</v>
      </c>
      <c r="L45">
        <v>13</v>
      </c>
      <c r="N45" s="2">
        <f>0.16219089*L45</f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>0.215304722*H46</f>
        <v>3.0142661080000002</v>
      </c>
      <c r="K46">
        <v>4</v>
      </c>
      <c r="L46">
        <v>13</v>
      </c>
      <c r="N46" s="2">
        <f>0.16219089*L46</f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>0.215304722*H47</f>
        <v>3.0142661080000002</v>
      </c>
      <c r="K47">
        <v>4</v>
      </c>
      <c r="L47">
        <v>11</v>
      </c>
      <c r="N47" s="2">
        <f>0.16219089*L47</f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>0.215304722*H48</f>
        <v>2.3683519419999999</v>
      </c>
      <c r="K48">
        <v>4</v>
      </c>
      <c r="L48">
        <v>11</v>
      </c>
      <c r="N48" s="2">
        <f>0.16219089*L48</f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>0.215304722*H49</f>
        <v>1.937742498</v>
      </c>
      <c r="K49">
        <v>4</v>
      </c>
      <c r="L49">
        <v>11</v>
      </c>
      <c r="N49" s="2">
        <f>0.16219089*L49</f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>0.215304722*H73</f>
        <v>0.86121888800000002</v>
      </c>
      <c r="K73">
        <v>6</v>
      </c>
      <c r="L73">
        <v>5</v>
      </c>
      <c r="N73" s="2">
        <f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>0.215304722*H74</f>
        <v>1.07652361</v>
      </c>
      <c r="K74">
        <v>6</v>
      </c>
      <c r="L74">
        <v>5</v>
      </c>
      <c r="N74" s="2">
        <f>0.16219089*L74</f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>0.215304722*H75</f>
        <v>1.07652361</v>
      </c>
      <c r="K75">
        <v>6</v>
      </c>
      <c r="L75">
        <v>5</v>
      </c>
      <c r="N75" s="2">
        <f>0.16219089*L75</f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>0.215304722*H76</f>
        <v>1.07652361</v>
      </c>
      <c r="K76">
        <v>6</v>
      </c>
      <c r="L76">
        <v>5</v>
      </c>
      <c r="N76" s="2">
        <f>0.16219089*L76</f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>0.215304722*H77</f>
        <v>1.2918283320000001</v>
      </c>
      <c r="K77">
        <v>6</v>
      </c>
      <c r="L77">
        <v>5</v>
      </c>
      <c r="N77" s="2">
        <f>0.16219089*L77</f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>0.215304722*H78</f>
        <v>1.2918283320000001</v>
      </c>
      <c r="K78">
        <v>6</v>
      </c>
      <c r="L78">
        <v>5</v>
      </c>
      <c r="N78" s="2">
        <f>0.16219089*L78</f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>0.215304722*H79</f>
        <v>1.07652361</v>
      </c>
      <c r="K79">
        <v>6</v>
      </c>
      <c r="L79">
        <v>5</v>
      </c>
      <c r="N79" s="2">
        <f>0.16219089*L79</f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>0.215304722*H80</f>
        <v>1.2918283320000001</v>
      </c>
      <c r="K80">
        <v>6</v>
      </c>
      <c r="L80">
        <v>5</v>
      </c>
      <c r="N80" s="2">
        <f>0.16219089*L80</f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>0.215304722*H81</f>
        <v>1.07652361</v>
      </c>
      <c r="K81">
        <v>6</v>
      </c>
      <c r="L81">
        <v>5</v>
      </c>
      <c r="N81" s="2">
        <f>0.16219089*L81</f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>0.215304722*H82</f>
        <v>1.2918283320000001</v>
      </c>
      <c r="K82">
        <v>6</v>
      </c>
      <c r="L82">
        <v>5</v>
      </c>
      <c r="N82" s="2">
        <f>0.16219089*L82</f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>0.215304722*H83</f>
        <v>1.2918283320000001</v>
      </c>
      <c r="K83">
        <v>6</v>
      </c>
      <c r="L83">
        <v>5</v>
      </c>
      <c r="N83" s="2">
        <f>0.16219089*L83</f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>0.215304722*H84</f>
        <v>0.86121888800000002</v>
      </c>
      <c r="K84">
        <v>6</v>
      </c>
      <c r="L84">
        <v>5</v>
      </c>
      <c r="N84" s="2">
        <f>0.16219089*L84</f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>0.215304722*H85</f>
        <v>1.07652361</v>
      </c>
      <c r="K85">
        <v>6</v>
      </c>
      <c r="L85">
        <v>5</v>
      </c>
      <c r="N85" s="2">
        <f>0.16219089*L85</f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>0.215304722*H86</f>
        <v>1.07652361</v>
      </c>
      <c r="K86">
        <v>6</v>
      </c>
      <c r="L86">
        <v>5</v>
      </c>
      <c r="N86" s="2">
        <f>0.16219089*L86</f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>0.215304722*H87</f>
        <v>1.07652361</v>
      </c>
      <c r="K87">
        <v>6</v>
      </c>
      <c r="L87">
        <v>5</v>
      </c>
      <c r="N87" s="2">
        <f>0.16219089*L87</f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>0.215304722*H105</f>
        <v>2.9432155497400001</v>
      </c>
      <c r="K105">
        <v>3</v>
      </c>
      <c r="L105">
        <v>18</v>
      </c>
      <c r="N105" s="2">
        <f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>0.215304722*H106</f>
        <v>1.07652361</v>
      </c>
      <c r="K106">
        <v>3</v>
      </c>
      <c r="L106">
        <v>7</v>
      </c>
      <c r="N106" s="2">
        <f>0.16219089*L106</f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>0.215304722*H107</f>
        <v>1.7934883342600001</v>
      </c>
      <c r="K107">
        <v>3</v>
      </c>
      <c r="L107">
        <v>18</v>
      </c>
      <c r="N107" s="2">
        <f>0.16219089*L107</f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>0.215304722*H108</f>
        <v>1.0054730517399999</v>
      </c>
      <c r="K108">
        <v>3</v>
      </c>
      <c r="L108">
        <v>7</v>
      </c>
      <c r="N108" s="2">
        <f>0.16219089*L108</f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>0.215304722*H109</f>
        <v>2.0819966617399999</v>
      </c>
      <c r="K109">
        <v>3</v>
      </c>
      <c r="L109">
        <v>18</v>
      </c>
      <c r="N109" s="2">
        <f>0.16219089*L109</f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>0.215304722*H110</f>
        <v>1.2207777737400001</v>
      </c>
      <c r="K110">
        <v>3</v>
      </c>
      <c r="L110">
        <v>7</v>
      </c>
      <c r="N110" s="2">
        <f>0.16219089*L110</f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180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180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>O112+1</f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180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>O113+1</f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180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>O114+1</f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180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>O115+1</f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180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>O116+1</f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>0.215304722*H117</f>
        <v>3.5309974407999998</v>
      </c>
      <c r="K117">
        <v>4</v>
      </c>
      <c r="L117">
        <v>19.600000000000001</v>
      </c>
      <c r="N117" s="2">
        <f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>0.215304722*H118</f>
        <v>3.7463021627999997</v>
      </c>
      <c r="K118">
        <v>4</v>
      </c>
      <c r="L118">
        <v>19.600000000000001</v>
      </c>
      <c r="N118" s="2">
        <f>0.16219089*L118</f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>0.215304722*H119</f>
        <v>2.8635528026000001</v>
      </c>
      <c r="K119">
        <v>4</v>
      </c>
      <c r="L119">
        <v>19.600000000000001</v>
      </c>
      <c r="N119" s="2">
        <f>0.16219089*L119</f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>0.215304722*H120</f>
        <v>2.3683519419999999</v>
      </c>
      <c r="K120">
        <v>4</v>
      </c>
      <c r="L120">
        <v>19.600000000000001</v>
      </c>
      <c r="N120" s="2">
        <f>0.16219089*L120</f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>0.215304722*H121</f>
        <v>2.3683519419999999</v>
      </c>
      <c r="K121">
        <v>4</v>
      </c>
      <c r="L121">
        <v>19.600000000000001</v>
      </c>
      <c r="N121" s="2">
        <f>0.16219089*L121</f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>0.215304722*H122</f>
        <v>3.8324240516000003</v>
      </c>
      <c r="K122">
        <v>4</v>
      </c>
      <c r="L122">
        <v>16.600000000000001</v>
      </c>
      <c r="N122" s="2">
        <f>0.16219089*L122</f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>0.215304722*H123</f>
        <v>3.3587536631999999</v>
      </c>
      <c r="K123">
        <v>4</v>
      </c>
      <c r="L123">
        <v>16.600000000000001</v>
      </c>
      <c r="N123" s="2">
        <f>0.16219089*L123</f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>0.215304722*H124</f>
        <v>2.6913090250000002</v>
      </c>
      <c r="K124">
        <v>4</v>
      </c>
      <c r="L124">
        <v>16.600000000000001</v>
      </c>
      <c r="N124" s="2">
        <f>0.16219089*L124</f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>0.215304722*H125</f>
        <v>2.4760043029999999</v>
      </c>
      <c r="K125">
        <v>4</v>
      </c>
      <c r="L125">
        <v>16.600000000000001</v>
      </c>
      <c r="N125" s="2">
        <f>0.16219089*L125</f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>0.215304722*H126</f>
        <v>2.6482480806000002</v>
      </c>
      <c r="K126">
        <v>4</v>
      </c>
      <c r="L126">
        <v>16.600000000000001</v>
      </c>
      <c r="N126" s="2">
        <f>0.16219089*L126</f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>0.215304722*H127</f>
        <v>8.1815794359999998</v>
      </c>
      <c r="K127">
        <v>5</v>
      </c>
      <c r="L127">
        <v>31</v>
      </c>
      <c r="N127" s="2">
        <f>0.16219089*L127</f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>0.215304722*H128</f>
        <v>7.320360548</v>
      </c>
      <c r="K128">
        <v>5</v>
      </c>
      <c r="L128">
        <v>31</v>
      </c>
      <c r="N128" s="2">
        <f>0.16219089*L128</f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>0.215304722*H129</f>
        <v>9.2581030460000004</v>
      </c>
      <c r="K129">
        <v>5</v>
      </c>
      <c r="L129">
        <v>31</v>
      </c>
      <c r="N129" s="2">
        <f>0.16219089*L129</f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>0.215304722*H130</f>
        <v>7.320360548</v>
      </c>
      <c r="K130">
        <v>5</v>
      </c>
      <c r="L130">
        <v>31</v>
      </c>
      <c r="N130" s="2">
        <f>0.16219089*L130</f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>0.215304722*H131</f>
        <v>8.6121888799999997</v>
      </c>
      <c r="K131">
        <v>5</v>
      </c>
      <c r="L131">
        <v>31</v>
      </c>
      <c r="N131" s="2">
        <f>0.16219089*L131</f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>0.215304722*H132</f>
        <v>9.2581030460000004</v>
      </c>
      <c r="K132">
        <v>5</v>
      </c>
      <c r="L132">
        <v>31</v>
      </c>
      <c r="N132" s="2">
        <f>0.16219089*L132</f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>0.215304722*H133</f>
        <v>1.3133588042</v>
      </c>
      <c r="K133">
        <v>1</v>
      </c>
      <c r="L133">
        <v>9.14</v>
      </c>
      <c r="N133" s="2">
        <f>0.16219089*L133</f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>0.215304722*H134</f>
        <v>1.7439682481999998</v>
      </c>
      <c r="K134">
        <v>1</v>
      </c>
      <c r="L134">
        <v>9.14</v>
      </c>
      <c r="N134" s="2">
        <f>0.16219089*L134</f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>0.215304722*H135</f>
        <v>2.1788837866399997</v>
      </c>
      <c r="K135">
        <v>1</v>
      </c>
      <c r="L135">
        <v>9.14</v>
      </c>
      <c r="N135" s="2">
        <f>0.16219089*L135</f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>0.215304722*H136</f>
        <v>1.3133588042</v>
      </c>
      <c r="K136">
        <v>1</v>
      </c>
      <c r="L136">
        <v>10.119999999999999</v>
      </c>
      <c r="N136" s="2">
        <f>0.16219089*L136</f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>0.215304722*H137</f>
        <v>1.30689966254</v>
      </c>
      <c r="K137">
        <v>1</v>
      </c>
      <c r="L137">
        <v>10.119999999999999</v>
      </c>
      <c r="N137" s="2">
        <f>0.16219089*L137</f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>0.215304722*H138</f>
        <v>2.1788837866399997</v>
      </c>
      <c r="K138">
        <v>1</v>
      </c>
      <c r="L138">
        <v>10.119999999999999</v>
      </c>
      <c r="N138" s="2">
        <f>0.16219089*L138</f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>0.215304722*H139</f>
        <v>1.96142601742</v>
      </c>
      <c r="K139">
        <v>1</v>
      </c>
      <c r="L139">
        <v>8.07</v>
      </c>
      <c r="N139" s="2">
        <f>0.16219089*L139</f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>0.215304722*H140</f>
        <v>1.3176648986400001</v>
      </c>
      <c r="K140">
        <v>1</v>
      </c>
      <c r="L140">
        <v>8.07</v>
      </c>
      <c r="N140" s="2">
        <f>0.16219089*L140</f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>0.215304722*H141</f>
        <v>1.52005133732</v>
      </c>
      <c r="K141">
        <v>1</v>
      </c>
      <c r="L141">
        <v>8.07</v>
      </c>
      <c r="N141" s="2">
        <f>0.16219089*L141</f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>0.215304722*H142</f>
        <v>1.5265104789799999</v>
      </c>
      <c r="K142">
        <v>1</v>
      </c>
      <c r="L142">
        <v>6.12</v>
      </c>
      <c r="N142" s="2">
        <f>0.16219089*L142</f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>0.215304722*H143</f>
        <v>1.5308165734200001</v>
      </c>
      <c r="K143">
        <v>1</v>
      </c>
      <c r="L143">
        <v>6.12</v>
      </c>
      <c r="N143" s="2">
        <f>0.16219089*L143</f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>0.215304722*H144</f>
        <v>1.5265104789799999</v>
      </c>
      <c r="K144">
        <v>1</v>
      </c>
      <c r="L144">
        <v>6.12</v>
      </c>
      <c r="N144" s="2">
        <f>0.16219089*L144</f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>0.215304722*H145</f>
        <v>1.30689966254</v>
      </c>
      <c r="K145">
        <v>1</v>
      </c>
      <c r="L145">
        <v>12.1</v>
      </c>
      <c r="N145" s="2">
        <f>0.16219089*L145</f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>0.215304722*H146</f>
        <v>1.5308165734200001</v>
      </c>
      <c r="K146">
        <v>1</v>
      </c>
      <c r="L146">
        <v>12.1</v>
      </c>
      <c r="N146" s="2">
        <f>0.16219089*L146</f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>0.215304722*H147</f>
        <v>2.6051871362000001</v>
      </c>
      <c r="K147">
        <v>1</v>
      </c>
      <c r="L147">
        <v>12.1</v>
      </c>
      <c r="N147" s="2">
        <f>0.16219089*L147</f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>0.215304722*H148</f>
        <v>1.52005133732</v>
      </c>
      <c r="K148">
        <v>1</v>
      </c>
      <c r="L148">
        <v>6.07</v>
      </c>
      <c r="N148" s="2">
        <f>0.16219089*L148</f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>0.215304722*H149</f>
        <v>1.3133588042</v>
      </c>
      <c r="K149">
        <v>1</v>
      </c>
      <c r="L149">
        <v>6.07</v>
      </c>
      <c r="N149" s="2">
        <f>0.16219089*L149</f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>0.215304722*H150</f>
        <v>2.1788837866399997</v>
      </c>
      <c r="K150">
        <v>1</v>
      </c>
      <c r="L150">
        <v>6.07</v>
      </c>
      <c r="N150" s="2">
        <f>0.16219089*L150</f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>0.215304722*H151</f>
        <v>1.1066662710799999</v>
      </c>
      <c r="K151">
        <v>1</v>
      </c>
      <c r="L151">
        <v>6.07</v>
      </c>
      <c r="N151" s="2">
        <f>0.16219089*L151</f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>0.215304722*H152</f>
        <v>1.7482743426399998</v>
      </c>
      <c r="K152">
        <v>1</v>
      </c>
      <c r="L152">
        <v>6.07</v>
      </c>
      <c r="N152" s="2">
        <f>0.16219089*L152</f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>0.215304722*H153</f>
        <v>1.5308165734200001</v>
      </c>
      <c r="K153">
        <v>1</v>
      </c>
      <c r="L153">
        <v>6.07</v>
      </c>
      <c r="N153" s="2">
        <f>0.16219089*L153</f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>0.215304722*H154</f>
        <v>1.7332030121000002</v>
      </c>
      <c r="K154">
        <v>1</v>
      </c>
      <c r="L154">
        <v>7.06</v>
      </c>
      <c r="N154" s="2">
        <f>0.16219089*L154</f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>0.215304722*H155</f>
        <v>1.09590103498</v>
      </c>
      <c r="K155">
        <v>1</v>
      </c>
      <c r="L155">
        <v>7.06</v>
      </c>
      <c r="N155" s="2">
        <f>0.16219089*L155</f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>0.215304722*H156</f>
        <v>1.5265104789799999</v>
      </c>
      <c r="K156">
        <v>1</v>
      </c>
      <c r="L156">
        <v>7.06</v>
      </c>
      <c r="N156" s="2">
        <f>0.16219089*L156</f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>0.215304722*H157</f>
        <v>0.43060944400000001</v>
      </c>
      <c r="K157">
        <v>3</v>
      </c>
      <c r="L157">
        <v>0</v>
      </c>
      <c r="N157" s="2">
        <f>0.16219089*L157</f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>0.215304722*H158</f>
        <v>0.64591416600000007</v>
      </c>
      <c r="K158">
        <v>3</v>
      </c>
      <c r="L158">
        <v>0</v>
      </c>
      <c r="N158" s="2">
        <f>0.16219089*L158</f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>0.215304722*H159</f>
        <v>0.86121888800000002</v>
      </c>
      <c r="K159">
        <v>3</v>
      </c>
      <c r="L159">
        <v>0</v>
      </c>
      <c r="N159" s="2">
        <f>0.16219089*L159</f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>0.215304722*H160</f>
        <v>0.43060944400000001</v>
      </c>
      <c r="K160">
        <v>3</v>
      </c>
      <c r="L160">
        <v>0</v>
      </c>
      <c r="N160" s="2">
        <f>0.16219089*L160</f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8"/>
  <sheetViews>
    <sheetView tabSelected="1" workbookViewId="0">
      <selection activeCell="Q27" sqref="Q27:AB36"/>
    </sheetView>
  </sheetViews>
  <sheetFormatPr baseColWidth="10" defaultRowHeight="16" x14ac:dyDescent="0.2"/>
  <cols>
    <col min="3" max="3" width="17" bestFit="1" customWidth="1"/>
    <col min="20" max="20" width="11.33203125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>
        <f>0.2*SQRT(F2)</f>
        <v>0.69282032302755092</v>
      </c>
      <c r="K2">
        <v>12</v>
      </c>
      <c r="L2">
        <v>2.2999999999999998</v>
      </c>
      <c r="M2">
        <v>0.09</v>
      </c>
      <c r="N2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K3">
        <v>4</v>
      </c>
      <c r="L3">
        <v>1.8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K4">
        <v>4</v>
      </c>
      <c r="L4">
        <v>1.8</v>
      </c>
      <c r="O4">
        <v>1</v>
      </c>
      <c r="P4">
        <f t="shared" ref="P4:P15" si="0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K5">
        <v>4</v>
      </c>
      <c r="L5">
        <v>1.8</v>
      </c>
      <c r="O5">
        <v>1</v>
      </c>
      <c r="P5">
        <f t="shared" si="0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K6">
        <v>4</v>
      </c>
      <c r="L6">
        <v>1.8</v>
      </c>
      <c r="O6">
        <v>2</v>
      </c>
      <c r="P6">
        <f t="shared" si="0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K7">
        <v>4</v>
      </c>
      <c r="L7">
        <v>1.8</v>
      </c>
      <c r="O7">
        <v>2</v>
      </c>
      <c r="P7">
        <f t="shared" si="0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K8">
        <v>4</v>
      </c>
      <c r="L8">
        <v>1.8</v>
      </c>
      <c r="O8">
        <v>2</v>
      </c>
      <c r="P8">
        <f t="shared" si="0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K9">
        <v>4</v>
      </c>
      <c r="L9">
        <v>1.7</v>
      </c>
      <c r="O9">
        <v>3</v>
      </c>
      <c r="P9">
        <f t="shared" si="0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K10">
        <v>4</v>
      </c>
      <c r="L10">
        <v>1.7</v>
      </c>
      <c r="O10">
        <v>3</v>
      </c>
      <c r="P10">
        <f t="shared" si="0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K11">
        <v>4</v>
      </c>
      <c r="L11">
        <v>1.7</v>
      </c>
      <c r="O11">
        <v>3</v>
      </c>
      <c r="P11">
        <f t="shared" si="0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K12">
        <v>4</v>
      </c>
      <c r="L12">
        <v>1.6</v>
      </c>
      <c r="O12">
        <v>4</v>
      </c>
      <c r="P12">
        <f t="shared" si="0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K13">
        <v>4</v>
      </c>
      <c r="L13">
        <v>1.6</v>
      </c>
      <c r="O13">
        <v>4</v>
      </c>
      <c r="P13">
        <f t="shared" si="0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K14">
        <v>4</v>
      </c>
      <c r="L14">
        <v>1.6</v>
      </c>
      <c r="O14">
        <v>4</v>
      </c>
      <c r="P14">
        <f t="shared" si="0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>
        <v>6.2E-2</v>
      </c>
      <c r="K15">
        <v>4</v>
      </c>
      <c r="L15">
        <v>0.1</v>
      </c>
      <c r="M15">
        <v>1.0999999999999999E-2</v>
      </c>
      <c r="N15">
        <v>6.2E-2</v>
      </c>
      <c r="O15">
        <v>6</v>
      </c>
      <c r="P15">
        <f t="shared" si="0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2">
        <v>0.54772255750516607</v>
      </c>
      <c r="K16">
        <v>5</v>
      </c>
      <c r="L16">
        <v>33.22</v>
      </c>
      <c r="M16">
        <v>2.96</v>
      </c>
      <c r="N16">
        <v>8.9999999999999858E-2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2">
        <v>0.70710678118654757</v>
      </c>
      <c r="K17">
        <v>5</v>
      </c>
      <c r="L17">
        <v>35.76</v>
      </c>
      <c r="M17">
        <v>2.93</v>
      </c>
      <c r="N17">
        <v>0.13999999999999968</v>
      </c>
      <c r="O17">
        <v>2</v>
      </c>
      <c r="P17">
        <f t="shared" ref="P17:P26" si="1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2">
        <v>1.0954451150103321</v>
      </c>
      <c r="K18">
        <v>5</v>
      </c>
      <c r="L18">
        <v>36.450000000000003</v>
      </c>
      <c r="M18">
        <v>2.91</v>
      </c>
      <c r="N18">
        <v>6.999999999999984E-2</v>
      </c>
      <c r="O18">
        <v>3</v>
      </c>
      <c r="P18">
        <f t="shared" si="1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2">
        <v>1.1401754250991381</v>
      </c>
      <c r="K19">
        <v>5</v>
      </c>
      <c r="L19">
        <v>35.18</v>
      </c>
      <c r="M19">
        <v>3.16</v>
      </c>
      <c r="N19">
        <v>9.0000000000000302E-2</v>
      </c>
      <c r="O19">
        <v>4</v>
      </c>
      <c r="P19">
        <f t="shared" si="1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2">
        <v>1.2649110640673518</v>
      </c>
      <c r="K20">
        <v>5</v>
      </c>
      <c r="L20">
        <v>35.18</v>
      </c>
      <c r="M20">
        <v>2.9</v>
      </c>
      <c r="N20">
        <v>6.0000000000000053E-2</v>
      </c>
      <c r="O20">
        <v>5</v>
      </c>
      <c r="P20">
        <f t="shared" si="1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2">
        <v>0.89442719099991586</v>
      </c>
      <c r="K21">
        <v>5</v>
      </c>
      <c r="L21">
        <v>36.57</v>
      </c>
      <c r="M21">
        <v>3.03</v>
      </c>
      <c r="N21">
        <v>7.0000000000000284E-2</v>
      </c>
      <c r="O21">
        <v>6</v>
      </c>
      <c r="P21">
        <f t="shared" si="1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2">
        <v>0.94868329805051377</v>
      </c>
      <c r="K22">
        <v>5</v>
      </c>
      <c r="L22">
        <v>32.590000000000003</v>
      </c>
      <c r="M22">
        <v>3.07</v>
      </c>
      <c r="N22">
        <v>0.08</v>
      </c>
      <c r="O22">
        <v>7</v>
      </c>
      <c r="P22">
        <f t="shared" si="1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2">
        <v>0.89442719099991586</v>
      </c>
      <c r="K23">
        <v>5</v>
      </c>
      <c r="L23">
        <v>31.37</v>
      </c>
      <c r="M23">
        <v>2.9</v>
      </c>
      <c r="N23">
        <v>0.06</v>
      </c>
      <c r="O23">
        <v>8</v>
      </c>
      <c r="P23">
        <f t="shared" si="1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2">
        <v>1</v>
      </c>
      <c r="K24">
        <v>5</v>
      </c>
      <c r="L24">
        <v>37.380000000000003</v>
      </c>
      <c r="M24">
        <v>2.98</v>
      </c>
      <c r="N24">
        <v>6.0000000000000053E-2</v>
      </c>
      <c r="O24">
        <v>9</v>
      </c>
      <c r="P24">
        <f t="shared" si="1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2">
        <v>1</v>
      </c>
      <c r="K25">
        <v>5</v>
      </c>
      <c r="L25">
        <v>40.840000000000003</v>
      </c>
      <c r="M25">
        <v>3.11</v>
      </c>
      <c r="N25">
        <v>0.08</v>
      </c>
      <c r="O25">
        <v>10</v>
      </c>
      <c r="P25">
        <f t="shared" si="1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2">
        <v>0.83666002653407556</v>
      </c>
      <c r="K26">
        <v>5</v>
      </c>
      <c r="L26">
        <v>35.65</v>
      </c>
      <c r="M26">
        <v>3.1</v>
      </c>
      <c r="N26">
        <v>0.1</v>
      </c>
      <c r="O26">
        <v>11</v>
      </c>
      <c r="P26">
        <f t="shared" si="1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52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0.28000000000000003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52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0.28000000000000003</v>
      </c>
      <c r="O28">
        <v>17</v>
      </c>
      <c r="P28">
        <f t="shared" ref="P28:P36" si="2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52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0.28000000000000003</v>
      </c>
      <c r="O29">
        <v>17</v>
      </c>
      <c r="P29">
        <f t="shared" si="2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52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0.28000000000000003</v>
      </c>
      <c r="O30">
        <v>17</v>
      </c>
      <c r="P30">
        <f t="shared" si="2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52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0.28000000000000003</v>
      </c>
      <c r="O31">
        <v>17</v>
      </c>
      <c r="P31">
        <f t="shared" si="2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52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0.08</v>
      </c>
      <c r="O32">
        <v>17</v>
      </c>
      <c r="P32">
        <f t="shared" si="2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0.08</v>
      </c>
      <c r="O33">
        <v>17</v>
      </c>
      <c r="P33">
        <f t="shared" si="2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52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0.08</v>
      </c>
      <c r="O34">
        <v>17</v>
      </c>
      <c r="P34">
        <f t="shared" si="2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52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0.08</v>
      </c>
      <c r="O35">
        <v>17</v>
      </c>
      <c r="P35">
        <f t="shared" si="2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52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0.08</v>
      </c>
      <c r="O36">
        <v>17</v>
      </c>
      <c r="P36">
        <f t="shared" si="2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J37" s="2"/>
      <c r="S37" s="13"/>
      <c r="T37" s="13"/>
    </row>
    <row r="38" spans="1:28" x14ac:dyDescent="0.2">
      <c r="J38" s="2"/>
      <c r="S38" s="13"/>
      <c r="T38" s="13"/>
    </row>
    <row r="39" spans="1:28" x14ac:dyDescent="0.2">
      <c r="J39" s="2"/>
      <c r="S39" s="13"/>
      <c r="T39" s="13"/>
    </row>
    <row r="40" spans="1:28" x14ac:dyDescent="0.2">
      <c r="J40" s="2"/>
      <c r="S40" s="13"/>
      <c r="T40" s="13"/>
    </row>
    <row r="41" spans="1:28" x14ac:dyDescent="0.2">
      <c r="J41" s="2"/>
      <c r="S41" s="13"/>
      <c r="T41" s="13"/>
    </row>
    <row r="43" spans="1:28" x14ac:dyDescent="0.2">
      <c r="C43" t="s">
        <v>211</v>
      </c>
    </row>
    <row r="48" spans="1:28" x14ac:dyDescent="0.2">
      <c r="C48" t="s">
        <v>76</v>
      </c>
      <c r="D48">
        <v>2010</v>
      </c>
      <c r="E48" t="s">
        <v>201</v>
      </c>
    </row>
    <row r="50" spans="3:5" x14ac:dyDescent="0.2">
      <c r="C50" t="s">
        <v>68</v>
      </c>
      <c r="D50">
        <v>2000</v>
      </c>
      <c r="E50" t="s">
        <v>202</v>
      </c>
    </row>
    <row r="51" spans="3:5" x14ac:dyDescent="0.2">
      <c r="C51" t="s">
        <v>203</v>
      </c>
      <c r="D51">
        <v>2005</v>
      </c>
      <c r="E51" t="s">
        <v>204</v>
      </c>
    </row>
    <row r="52" spans="3:5" x14ac:dyDescent="0.2">
      <c r="C52" t="s">
        <v>131</v>
      </c>
      <c r="D52">
        <v>2005</v>
      </c>
      <c r="E52" t="s">
        <v>205</v>
      </c>
    </row>
    <row r="54" spans="3:5" x14ac:dyDescent="0.2">
      <c r="C54" t="s">
        <v>129</v>
      </c>
      <c r="D54">
        <v>2019</v>
      </c>
      <c r="E54" t="s">
        <v>206</v>
      </c>
    </row>
    <row r="55" spans="3:5" x14ac:dyDescent="0.2">
      <c r="C55" t="s">
        <v>78</v>
      </c>
      <c r="D55">
        <v>2003</v>
      </c>
      <c r="E55" t="s">
        <v>195</v>
      </c>
    </row>
    <row r="56" spans="3:5" x14ac:dyDescent="0.2">
      <c r="C56" t="s">
        <v>92</v>
      </c>
      <c r="D56">
        <v>1998</v>
      </c>
      <c r="E56" t="s">
        <v>196</v>
      </c>
    </row>
    <row r="57" spans="3:5" x14ac:dyDescent="0.2">
      <c r="C57" t="s">
        <v>70</v>
      </c>
      <c r="D57">
        <v>1996</v>
      </c>
      <c r="E57" t="s">
        <v>197</v>
      </c>
    </row>
    <row r="58" spans="3:5" x14ac:dyDescent="0.2">
      <c r="E58" t="s">
        <v>198</v>
      </c>
    </row>
    <row r="59" spans="3:5" x14ac:dyDescent="0.2">
      <c r="C59" t="s">
        <v>199</v>
      </c>
      <c r="D59">
        <v>2011</v>
      </c>
      <c r="E59" t="s">
        <v>200</v>
      </c>
    </row>
    <row r="60" spans="3:5" x14ac:dyDescent="0.2">
      <c r="C60" t="s">
        <v>207</v>
      </c>
      <c r="D60">
        <v>2018</v>
      </c>
      <c r="E60" t="s">
        <v>208</v>
      </c>
    </row>
    <row r="61" spans="3:5" x14ac:dyDescent="0.2">
      <c r="C61" t="s">
        <v>114</v>
      </c>
      <c r="D61">
        <v>2015</v>
      </c>
      <c r="E61" t="s">
        <v>209</v>
      </c>
    </row>
    <row r="62" spans="3:5" x14ac:dyDescent="0.2">
      <c r="C62" t="s">
        <v>46</v>
      </c>
      <c r="D62">
        <v>2014</v>
      </c>
      <c r="E62" t="s">
        <v>210</v>
      </c>
    </row>
    <row r="65" spans="4:8" x14ac:dyDescent="0.2">
      <c r="D65">
        <v>2003.98168498168</v>
      </c>
      <c r="E65">
        <v>10.1331853496115</v>
      </c>
      <c r="F65">
        <f>E65^0.5</f>
        <v>3.1832664590969291</v>
      </c>
      <c r="G65">
        <v>3.18</v>
      </c>
      <c r="H65">
        <f>3.23-3.18</f>
        <v>4.9999999999999822E-2</v>
      </c>
    </row>
    <row r="66" spans="4:8" x14ac:dyDescent="0.2">
      <c r="D66">
        <v>2003.98168498168</v>
      </c>
      <c r="E66">
        <v>10.4439511653718</v>
      </c>
      <c r="F66">
        <f t="shared" ref="F66:F108" si="3">E66^0.5</f>
        <v>3.2317102539323974</v>
      </c>
    </row>
    <row r="67" spans="4:8" x14ac:dyDescent="0.2">
      <c r="D67">
        <v>2004.98901098901</v>
      </c>
      <c r="E67">
        <v>12.184239733629299</v>
      </c>
      <c r="F67">
        <f t="shared" si="3"/>
        <v>3.4905930346617748</v>
      </c>
      <c r="G67">
        <v>3.49</v>
      </c>
      <c r="H67">
        <f>3.56-3.49</f>
        <v>6.999999999999984E-2</v>
      </c>
    </row>
    <row r="68" spans="4:8" x14ac:dyDescent="0.2">
      <c r="D68">
        <v>2004.98901098901</v>
      </c>
      <c r="E68">
        <v>12.650388457269701</v>
      </c>
      <c r="F68">
        <f t="shared" si="3"/>
        <v>3.5567384578107091</v>
      </c>
    </row>
    <row r="69" spans="4:8" x14ac:dyDescent="0.2">
      <c r="D69">
        <v>2006.01465201465</v>
      </c>
      <c r="E69">
        <v>10.4905660377358</v>
      </c>
      <c r="F69">
        <f t="shared" si="3"/>
        <v>3.2389143301013381</v>
      </c>
      <c r="G69">
        <v>3.24</v>
      </c>
      <c r="H69">
        <f>3.42-G69</f>
        <v>0.17999999999999972</v>
      </c>
    </row>
    <row r="70" spans="4:8" x14ac:dyDescent="0.2">
      <c r="D70">
        <v>2005.97802197802</v>
      </c>
      <c r="E70">
        <v>11.671476137624801</v>
      </c>
      <c r="F70">
        <f t="shared" si="3"/>
        <v>3.4163542172357948</v>
      </c>
    </row>
    <row r="71" spans="4:8" x14ac:dyDescent="0.2">
      <c r="D71">
        <v>2006.98534798534</v>
      </c>
      <c r="E71">
        <v>11.345172031076499</v>
      </c>
      <c r="F71">
        <f t="shared" si="3"/>
        <v>3.3682594958043981</v>
      </c>
      <c r="G71">
        <v>3.37</v>
      </c>
      <c r="H71">
        <f>3.54-3.37</f>
        <v>0.16999999999999993</v>
      </c>
    </row>
    <row r="72" spans="4:8" x14ac:dyDescent="0.2">
      <c r="D72">
        <v>2006.98534798534</v>
      </c>
      <c r="E72">
        <v>12.5571587125416</v>
      </c>
      <c r="F72">
        <f t="shared" si="3"/>
        <v>3.5436081488423068</v>
      </c>
    </row>
    <row r="73" spans="4:8" x14ac:dyDescent="0.2">
      <c r="D73">
        <v>2008.01098901098</v>
      </c>
      <c r="E73">
        <v>7.9267480577136498</v>
      </c>
      <c r="F73">
        <f t="shared" si="3"/>
        <v>2.8154481095757475</v>
      </c>
      <c r="G73">
        <v>2.82</v>
      </c>
      <c r="H73">
        <f>3.09-2.82</f>
        <v>0.27</v>
      </c>
    </row>
    <row r="74" spans="4:8" x14ac:dyDescent="0.2">
      <c r="D74">
        <v>2008.01098901098</v>
      </c>
      <c r="E74">
        <v>9.5427302996670296</v>
      </c>
      <c r="F74">
        <f t="shared" si="3"/>
        <v>3.0891309942550236</v>
      </c>
    </row>
    <row r="75" spans="4:8" x14ac:dyDescent="0.2">
      <c r="D75">
        <v>2008.98168498168</v>
      </c>
      <c r="E75">
        <v>7.5538290788013303</v>
      </c>
      <c r="F75">
        <f t="shared" si="3"/>
        <v>2.7484230167136445</v>
      </c>
      <c r="G75">
        <v>2.75</v>
      </c>
      <c r="H75">
        <f>2.9-2.75</f>
        <v>0.14999999999999991</v>
      </c>
    </row>
    <row r="76" spans="4:8" x14ac:dyDescent="0.2">
      <c r="D76">
        <v>2008.98168498168</v>
      </c>
      <c r="E76">
        <v>8.4239733629300702</v>
      </c>
      <c r="F76">
        <f t="shared" si="3"/>
        <v>2.9024082006034351</v>
      </c>
    </row>
    <row r="77" spans="4:8" x14ac:dyDescent="0.2">
      <c r="D77">
        <v>2009.98901098901</v>
      </c>
      <c r="E77">
        <v>8.9056603773584904</v>
      </c>
      <c r="F77">
        <f t="shared" si="3"/>
        <v>2.9842353086441578</v>
      </c>
      <c r="G77">
        <v>2.98</v>
      </c>
      <c r="H77">
        <f>3.12-G77</f>
        <v>0.14000000000000012</v>
      </c>
    </row>
    <row r="78" spans="4:8" x14ac:dyDescent="0.2">
      <c r="D78">
        <v>2009.98901098901</v>
      </c>
      <c r="E78">
        <v>9.7602663706992203</v>
      </c>
      <c r="F78">
        <f t="shared" si="3"/>
        <v>3.1241425016633317</v>
      </c>
    </row>
    <row r="79" spans="4:8" x14ac:dyDescent="0.2">
      <c r="D79">
        <v>2011.01465201465</v>
      </c>
      <c r="E79">
        <v>7.2586015538290702</v>
      </c>
      <c r="F79">
        <f t="shared" si="3"/>
        <v>2.6941791985369257</v>
      </c>
      <c r="G79">
        <f>2.69</f>
        <v>2.69</v>
      </c>
      <c r="H79">
        <f>2.85-G79</f>
        <v>0.16000000000000014</v>
      </c>
    </row>
    <row r="80" spans="4:8" x14ac:dyDescent="0.2">
      <c r="D80">
        <v>2010.99633699633</v>
      </c>
      <c r="E80">
        <v>8.1442841287458307</v>
      </c>
      <c r="F80">
        <f t="shared" si="3"/>
        <v>2.8538192179508903</v>
      </c>
    </row>
    <row r="81" spans="4:8" x14ac:dyDescent="0.2">
      <c r="D81">
        <v>2012.00366300366</v>
      </c>
      <c r="E81">
        <v>8.6881243063262996</v>
      </c>
      <c r="F81">
        <f t="shared" si="3"/>
        <v>2.9475624346782374</v>
      </c>
      <c r="G81">
        <v>2.95</v>
      </c>
      <c r="H81">
        <f>3.11-G81</f>
        <v>0.1599999999999997</v>
      </c>
    </row>
    <row r="82" spans="4:8" x14ac:dyDescent="0.2">
      <c r="D82">
        <v>2012.02197802197</v>
      </c>
      <c r="E82">
        <v>9.6825749167591493</v>
      </c>
      <c r="F82">
        <f t="shared" si="3"/>
        <v>3.1116836145018261</v>
      </c>
    </row>
    <row r="83" spans="4:8" x14ac:dyDescent="0.2">
      <c r="D83">
        <v>2013.01098901098</v>
      </c>
      <c r="E83">
        <v>9.1853496115427298</v>
      </c>
      <c r="F83">
        <f t="shared" si="3"/>
        <v>3.0307341703855735</v>
      </c>
      <c r="G83">
        <v>3.03</v>
      </c>
      <c r="H83">
        <f>3.2-G83</f>
        <v>0.17000000000000037</v>
      </c>
    </row>
    <row r="84" spans="4:8" x14ac:dyDescent="0.2">
      <c r="D84">
        <v>2013.01098901098</v>
      </c>
      <c r="E84">
        <v>10.2264150943396</v>
      </c>
      <c r="F84">
        <f t="shared" si="3"/>
        <v>3.1978766540221031</v>
      </c>
    </row>
    <row r="85" spans="4:8" x14ac:dyDescent="0.2">
      <c r="D85">
        <v>2014.01831501831</v>
      </c>
      <c r="E85">
        <v>8.7192008879023302</v>
      </c>
      <c r="F85">
        <f t="shared" si="3"/>
        <v>2.9528293021951555</v>
      </c>
      <c r="G85">
        <v>2.95</v>
      </c>
      <c r="H85">
        <f>3.07-G85</f>
        <v>0.11999999999999966</v>
      </c>
    </row>
    <row r="86" spans="4:8" x14ac:dyDescent="0.2">
      <c r="D86">
        <v>2014</v>
      </c>
      <c r="E86">
        <v>9.4339622641509404</v>
      </c>
      <c r="F86">
        <f t="shared" si="3"/>
        <v>3.0714755841697556</v>
      </c>
    </row>
    <row r="87" spans="4:8" x14ac:dyDescent="0.2">
      <c r="D87">
        <v>2003.98168498168</v>
      </c>
      <c r="E87">
        <v>8.7347391786903401</v>
      </c>
      <c r="F87">
        <f t="shared" si="3"/>
        <v>2.9554592162116431</v>
      </c>
      <c r="G87">
        <v>2.96</v>
      </c>
      <c r="H87">
        <f>3.05-G87</f>
        <v>8.9999999999999858E-2</v>
      </c>
    </row>
    <row r="88" spans="4:8" x14ac:dyDescent="0.2">
      <c r="D88">
        <v>2003.98168498168</v>
      </c>
      <c r="E88">
        <v>9.3407325194228594</v>
      </c>
      <c r="F88">
        <f t="shared" si="3"/>
        <v>3.0562611994760625</v>
      </c>
    </row>
    <row r="89" spans="4:8" x14ac:dyDescent="0.2">
      <c r="D89">
        <v>2005.02564102564</v>
      </c>
      <c r="E89">
        <v>8.6104328523862392</v>
      </c>
      <c r="F89">
        <f t="shared" si="3"/>
        <v>2.9343539071465528</v>
      </c>
      <c r="G89">
        <v>2.93</v>
      </c>
      <c r="H89">
        <f>3.07-G89</f>
        <v>0.13999999999999968</v>
      </c>
    </row>
    <row r="90" spans="4:8" x14ac:dyDescent="0.2">
      <c r="D90">
        <v>2005.00732600732</v>
      </c>
      <c r="E90">
        <v>9.4184239733629305</v>
      </c>
      <c r="F90">
        <f t="shared" si="3"/>
        <v>3.0689450912916203</v>
      </c>
    </row>
    <row r="91" spans="4:8" x14ac:dyDescent="0.2">
      <c r="D91">
        <v>2005.97802197802</v>
      </c>
      <c r="E91">
        <v>8.4395116537180908</v>
      </c>
      <c r="F91">
        <f t="shared" si="3"/>
        <v>2.9050837601897284</v>
      </c>
      <c r="G91">
        <v>2.91</v>
      </c>
      <c r="H91">
        <f>2.98-G91</f>
        <v>6.999999999999984E-2</v>
      </c>
    </row>
    <row r="92" spans="4:8" x14ac:dyDescent="0.2">
      <c r="D92">
        <v>2005.99633699633</v>
      </c>
      <c r="E92">
        <v>8.8590455049944499</v>
      </c>
      <c r="F92">
        <f t="shared" si="3"/>
        <v>2.9764148744747345</v>
      </c>
    </row>
    <row r="93" spans="4:8" x14ac:dyDescent="0.2">
      <c r="D93">
        <v>2007.00366300366</v>
      </c>
      <c r="E93">
        <v>9.9778024417314093</v>
      </c>
      <c r="F93">
        <f t="shared" si="3"/>
        <v>3.1587659681798854</v>
      </c>
      <c r="G93">
        <v>3.16</v>
      </c>
      <c r="H93">
        <f>G93-3.07</f>
        <v>9.0000000000000302E-2</v>
      </c>
    </row>
    <row r="94" spans="4:8" x14ac:dyDescent="0.2">
      <c r="D94">
        <v>2007.00366300366</v>
      </c>
      <c r="E94">
        <v>9.4495005549389504</v>
      </c>
      <c r="F94">
        <f t="shared" si="3"/>
        <v>3.0740039939692583</v>
      </c>
    </row>
    <row r="95" spans="4:8" x14ac:dyDescent="0.2">
      <c r="D95">
        <v>2007.99267399267</v>
      </c>
      <c r="E95">
        <v>8.4239733629300702</v>
      </c>
      <c r="F95">
        <f t="shared" si="3"/>
        <v>2.9024082006034351</v>
      </c>
      <c r="G95">
        <v>2.9</v>
      </c>
      <c r="H95">
        <f>2.96-G95</f>
        <v>6.0000000000000053E-2</v>
      </c>
    </row>
    <row r="96" spans="4:8" x14ac:dyDescent="0.2">
      <c r="D96">
        <v>2007.99267399267</v>
      </c>
      <c r="E96">
        <v>8.7347391786903401</v>
      </c>
      <c r="F96">
        <f t="shared" si="3"/>
        <v>2.9554592162116431</v>
      </c>
    </row>
    <row r="97" spans="4:8" x14ac:dyDescent="0.2">
      <c r="D97">
        <v>2009.01831501831</v>
      </c>
      <c r="E97">
        <v>9.1698113207547092</v>
      </c>
      <c r="F97">
        <f t="shared" si="3"/>
        <v>3.0281696320970379</v>
      </c>
      <c r="G97">
        <v>3.03</v>
      </c>
      <c r="H97">
        <f>3.1-G97</f>
        <v>7.0000000000000284E-2</v>
      </c>
    </row>
    <row r="98" spans="4:8" x14ac:dyDescent="0.2">
      <c r="D98">
        <v>2009</v>
      </c>
      <c r="E98">
        <v>9.6204217536071006</v>
      </c>
      <c r="F98">
        <f t="shared" si="3"/>
        <v>3.1016804725192277</v>
      </c>
    </row>
    <row r="99" spans="4:8" x14ac:dyDescent="0.2">
      <c r="D99">
        <v>2010.00732600732</v>
      </c>
      <c r="E99">
        <v>9.4495005549389504</v>
      </c>
      <c r="F99">
        <f t="shared" si="3"/>
        <v>3.0740039939692583</v>
      </c>
      <c r="G99">
        <v>3.07</v>
      </c>
      <c r="H99">
        <v>0.08</v>
      </c>
    </row>
    <row r="100" spans="4:8" x14ac:dyDescent="0.2">
      <c r="D100">
        <v>2010.00732600732</v>
      </c>
      <c r="E100">
        <v>9.9778024417314093</v>
      </c>
      <c r="F100">
        <f t="shared" si="3"/>
        <v>3.1587659681798854</v>
      </c>
    </row>
    <row r="101" spans="4:8" x14ac:dyDescent="0.2">
      <c r="D101">
        <v>2011.01465201465</v>
      </c>
      <c r="E101">
        <v>8.3928967813540503</v>
      </c>
      <c r="F101">
        <f t="shared" si="3"/>
        <v>2.8970496684306348</v>
      </c>
      <c r="G101">
        <v>2.9</v>
      </c>
      <c r="H101">
        <v>0.06</v>
      </c>
    </row>
    <row r="102" spans="4:8" x14ac:dyDescent="0.2">
      <c r="D102">
        <v>2010.99633699633</v>
      </c>
      <c r="E102">
        <v>8.7347391786903401</v>
      </c>
      <c r="F102">
        <f t="shared" si="3"/>
        <v>2.9554592162116431</v>
      </c>
    </row>
    <row r="103" spans="4:8" x14ac:dyDescent="0.2">
      <c r="D103">
        <v>2012.00366300366</v>
      </c>
      <c r="E103">
        <v>8.8590455049944499</v>
      </c>
      <c r="F103">
        <f t="shared" si="3"/>
        <v>2.9764148744747345</v>
      </c>
      <c r="G103">
        <v>2.98</v>
      </c>
      <c r="H103">
        <f>3.04-G103</f>
        <v>6.0000000000000053E-2</v>
      </c>
    </row>
    <row r="104" spans="4:8" x14ac:dyDescent="0.2">
      <c r="D104">
        <v>2012.00366300366</v>
      </c>
      <c r="E104">
        <v>9.2319644839067703</v>
      </c>
      <c r="F104">
        <f t="shared" si="3"/>
        <v>3.0384147978685809</v>
      </c>
    </row>
    <row r="105" spans="4:8" x14ac:dyDescent="0.2">
      <c r="D105">
        <v>2013.01098901098</v>
      </c>
      <c r="E105">
        <v>9.6670366259711393</v>
      </c>
      <c r="F105">
        <f t="shared" si="3"/>
        <v>3.1091858461615218</v>
      </c>
      <c r="G105">
        <v>3.11</v>
      </c>
      <c r="H105">
        <v>0.08</v>
      </c>
    </row>
    <row r="106" spans="4:8" x14ac:dyDescent="0.2">
      <c r="D106">
        <v>2013.0476190476099</v>
      </c>
      <c r="E106">
        <v>10.179800221975499</v>
      </c>
      <c r="F106">
        <f t="shared" si="3"/>
        <v>3.1905799193838571</v>
      </c>
    </row>
    <row r="107" spans="4:8" x14ac:dyDescent="0.2">
      <c r="D107">
        <v>2014.03663003663</v>
      </c>
      <c r="E107">
        <v>9.6204217536071006</v>
      </c>
      <c r="F107">
        <f t="shared" si="3"/>
        <v>3.1016804725192277</v>
      </c>
      <c r="G107">
        <v>3.1</v>
      </c>
      <c r="H107">
        <v>0.1</v>
      </c>
    </row>
    <row r="108" spans="4:8" x14ac:dyDescent="0.2">
      <c r="D108">
        <v>2014</v>
      </c>
      <c r="E108">
        <v>10.210876803551599</v>
      </c>
      <c r="F108">
        <f t="shared" si="3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27" workbookViewId="0">
      <selection activeCell="D14" sqref="D14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17</v>
      </c>
      <c r="B4">
        <v>7</v>
      </c>
      <c r="C4" t="s">
        <v>68</v>
      </c>
      <c r="D4">
        <v>2000</v>
      </c>
      <c r="E4">
        <v>10</v>
      </c>
      <c r="F4">
        <v>3</v>
      </c>
      <c r="H4">
        <v>38.700000000000003</v>
      </c>
      <c r="I4">
        <v>93</v>
      </c>
      <c r="J4">
        <v>3</v>
      </c>
      <c r="K4">
        <v>177</v>
      </c>
      <c r="L4">
        <v>86</v>
      </c>
      <c r="M4">
        <v>4</v>
      </c>
      <c r="N4">
        <v>5</v>
      </c>
      <c r="O4">
        <v>14.9</v>
      </c>
      <c r="P4">
        <v>74.2</v>
      </c>
      <c r="Q4" t="s">
        <v>41</v>
      </c>
      <c r="R4" t="s">
        <v>30</v>
      </c>
      <c r="S4" t="s">
        <v>29</v>
      </c>
      <c r="T4" t="s">
        <v>31</v>
      </c>
      <c r="U4" t="s">
        <v>29</v>
      </c>
      <c r="V4" t="s">
        <v>31</v>
      </c>
      <c r="W4" t="s">
        <v>69</v>
      </c>
      <c r="X4">
        <v>39.317166999999998</v>
      </c>
      <c r="Y4">
        <v>21.896909999999998</v>
      </c>
      <c r="Z4">
        <v>0.46450000000000002</v>
      </c>
      <c r="AA4" t="s">
        <v>166</v>
      </c>
    </row>
    <row r="5" spans="1:27" x14ac:dyDescent="0.2">
      <c r="A5">
        <v>17</v>
      </c>
      <c r="B5">
        <v>8</v>
      </c>
      <c r="C5" t="s">
        <v>68</v>
      </c>
      <c r="D5">
        <v>2000</v>
      </c>
      <c r="E5">
        <v>20</v>
      </c>
      <c r="F5">
        <v>3</v>
      </c>
      <c r="H5">
        <v>52.3</v>
      </c>
      <c r="I5">
        <v>113</v>
      </c>
      <c r="J5">
        <v>3</v>
      </c>
      <c r="K5">
        <v>177</v>
      </c>
      <c r="L5">
        <v>86</v>
      </c>
      <c r="M5">
        <v>4</v>
      </c>
      <c r="N5">
        <v>5</v>
      </c>
      <c r="O5">
        <v>14.9</v>
      </c>
      <c r="P5">
        <v>74.2</v>
      </c>
      <c r="Q5" t="s">
        <v>41</v>
      </c>
      <c r="R5" t="s">
        <v>30</v>
      </c>
      <c r="S5" t="s">
        <v>29</v>
      </c>
      <c r="T5" t="s">
        <v>31</v>
      </c>
      <c r="U5" t="s">
        <v>29</v>
      </c>
      <c r="V5" t="s">
        <v>31</v>
      </c>
      <c r="W5" t="s">
        <v>69</v>
      </c>
      <c r="X5">
        <v>39.317166999999998</v>
      </c>
      <c r="Y5">
        <v>21.896909999999998</v>
      </c>
      <c r="Z5">
        <v>0.46450000000000002</v>
      </c>
      <c r="AA5" t="s">
        <v>167</v>
      </c>
    </row>
    <row r="6" spans="1:27" x14ac:dyDescent="0.2">
      <c r="A6">
        <v>17</v>
      </c>
      <c r="B6">
        <v>9</v>
      </c>
      <c r="C6" t="s">
        <v>68</v>
      </c>
      <c r="D6">
        <v>2000</v>
      </c>
      <c r="E6">
        <v>40</v>
      </c>
      <c r="F6">
        <v>3</v>
      </c>
      <c r="H6">
        <v>71.099999999999994</v>
      </c>
      <c r="I6">
        <v>108</v>
      </c>
      <c r="J6">
        <v>3</v>
      </c>
      <c r="K6">
        <v>177</v>
      </c>
      <c r="L6">
        <v>86</v>
      </c>
      <c r="M6">
        <v>4</v>
      </c>
      <c r="N6">
        <v>5</v>
      </c>
      <c r="O6">
        <v>14.9</v>
      </c>
      <c r="P6">
        <v>74.2</v>
      </c>
      <c r="Q6" t="s">
        <v>41</v>
      </c>
      <c r="R6" t="s">
        <v>30</v>
      </c>
      <c r="S6" t="s">
        <v>29</v>
      </c>
      <c r="T6" t="s">
        <v>31</v>
      </c>
      <c r="U6" t="s">
        <v>29</v>
      </c>
      <c r="V6" t="s">
        <v>31</v>
      </c>
      <c r="W6" t="s">
        <v>69</v>
      </c>
      <c r="X6">
        <v>39.317166999999998</v>
      </c>
      <c r="Y6">
        <v>21.896909999999998</v>
      </c>
      <c r="Z6">
        <v>0.46450000000000002</v>
      </c>
      <c r="AA6" t="s">
        <v>168</v>
      </c>
    </row>
    <row r="7" spans="1:27" x14ac:dyDescent="0.2">
      <c r="A7">
        <v>17</v>
      </c>
      <c r="B7">
        <v>10</v>
      </c>
      <c r="C7" t="s">
        <v>68</v>
      </c>
      <c r="D7">
        <v>2000</v>
      </c>
      <c r="E7">
        <v>60</v>
      </c>
      <c r="F7">
        <v>3</v>
      </c>
      <c r="H7">
        <v>99</v>
      </c>
      <c r="I7">
        <v>121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169</v>
      </c>
    </row>
    <row r="8" spans="1:27" x14ac:dyDescent="0.2">
      <c r="A8">
        <v>17</v>
      </c>
      <c r="B8">
        <v>11</v>
      </c>
      <c r="C8" t="s">
        <v>68</v>
      </c>
      <c r="D8">
        <v>2000</v>
      </c>
      <c r="E8">
        <v>80</v>
      </c>
      <c r="F8">
        <v>3</v>
      </c>
      <c r="H8">
        <v>122.2</v>
      </c>
      <c r="I8">
        <v>98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170</v>
      </c>
    </row>
    <row r="9" spans="1:27" x14ac:dyDescent="0.2">
      <c r="A9">
        <v>17</v>
      </c>
      <c r="B9">
        <v>12</v>
      </c>
      <c r="C9" t="s">
        <v>68</v>
      </c>
      <c r="D9">
        <v>2000</v>
      </c>
      <c r="E9">
        <v>120</v>
      </c>
      <c r="F9">
        <v>3</v>
      </c>
      <c r="H9">
        <v>142</v>
      </c>
      <c r="I9">
        <v>98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171</v>
      </c>
    </row>
    <row r="10" spans="1:27" x14ac:dyDescent="0.2">
      <c r="A10">
        <v>36</v>
      </c>
      <c r="B10">
        <v>1</v>
      </c>
      <c r="C10" t="s">
        <v>120</v>
      </c>
      <c r="D10">
        <v>1988</v>
      </c>
      <c r="E10">
        <v>8.9600000000000009</v>
      </c>
      <c r="F10">
        <v>3</v>
      </c>
      <c r="G10" t="s">
        <v>31</v>
      </c>
      <c r="H10">
        <v>52</v>
      </c>
      <c r="I10">
        <v>47</v>
      </c>
      <c r="J10">
        <v>2</v>
      </c>
      <c r="K10">
        <v>89</v>
      </c>
      <c r="L10">
        <v>50</v>
      </c>
      <c r="M10">
        <v>1</v>
      </c>
      <c r="N10">
        <v>2</v>
      </c>
      <c r="O10">
        <v>11.1</v>
      </c>
      <c r="P10">
        <v>104.8</v>
      </c>
      <c r="Q10" t="s">
        <v>41</v>
      </c>
      <c r="R10" t="s">
        <v>37</v>
      </c>
      <c r="S10" t="s">
        <v>29</v>
      </c>
      <c r="T10" t="s">
        <v>31</v>
      </c>
      <c r="U10" t="s">
        <v>29</v>
      </c>
      <c r="V10" t="s">
        <v>29</v>
      </c>
      <c r="W10" t="s">
        <v>121</v>
      </c>
      <c r="X10">
        <v>39.5</v>
      </c>
      <c r="Y10">
        <v>-84.733329999999995</v>
      </c>
      <c r="Z10">
        <v>0.87609999999999999</v>
      </c>
      <c r="AA10" t="s">
        <v>165</v>
      </c>
    </row>
    <row r="11" spans="1:27" x14ac:dyDescent="0.2">
      <c r="A11">
        <v>36</v>
      </c>
      <c r="B11">
        <v>3</v>
      </c>
      <c r="C11" t="s">
        <v>120</v>
      </c>
      <c r="D11">
        <v>1988</v>
      </c>
      <c r="E11">
        <v>17.920000000000002</v>
      </c>
      <c r="F11">
        <v>3</v>
      </c>
      <c r="G11" t="s">
        <v>31</v>
      </c>
      <c r="H11">
        <v>130</v>
      </c>
      <c r="I11">
        <v>118</v>
      </c>
      <c r="J11">
        <v>2</v>
      </c>
      <c r="K11">
        <v>161</v>
      </c>
      <c r="L11">
        <v>90</v>
      </c>
      <c r="M11">
        <v>2</v>
      </c>
      <c r="N11">
        <v>3</v>
      </c>
      <c r="O11">
        <v>11.1</v>
      </c>
      <c r="P11">
        <v>104.8</v>
      </c>
      <c r="Q11" t="s">
        <v>41</v>
      </c>
      <c r="R11" t="s">
        <v>37</v>
      </c>
      <c r="S11" t="s">
        <v>29</v>
      </c>
      <c r="T11" t="s">
        <v>31</v>
      </c>
      <c r="U11" t="s">
        <v>29</v>
      </c>
      <c r="V11" t="s">
        <v>29</v>
      </c>
      <c r="W11" t="s">
        <v>121</v>
      </c>
      <c r="X11">
        <v>39.5</v>
      </c>
      <c r="Y11">
        <v>-84.733329999999995</v>
      </c>
      <c r="Z11">
        <v>0.87609999999999999</v>
      </c>
      <c r="AA11" t="s">
        <v>165</v>
      </c>
    </row>
    <row r="12" spans="1:27" x14ac:dyDescent="0.2">
      <c r="A12">
        <v>36</v>
      </c>
      <c r="B12">
        <v>5</v>
      </c>
      <c r="C12" t="s">
        <v>120</v>
      </c>
      <c r="D12">
        <v>1988</v>
      </c>
      <c r="E12">
        <v>26.94</v>
      </c>
      <c r="F12">
        <v>3</v>
      </c>
      <c r="G12" t="s">
        <v>31</v>
      </c>
      <c r="H12">
        <v>374</v>
      </c>
      <c r="I12">
        <v>339</v>
      </c>
      <c r="J12">
        <v>2</v>
      </c>
      <c r="K12">
        <v>61</v>
      </c>
      <c r="L12">
        <v>34</v>
      </c>
      <c r="M12">
        <v>3</v>
      </c>
      <c r="N12">
        <v>4</v>
      </c>
      <c r="O12">
        <v>11.1</v>
      </c>
      <c r="P12">
        <v>104.8</v>
      </c>
      <c r="Q12" t="s">
        <v>41</v>
      </c>
      <c r="R12" t="s">
        <v>37</v>
      </c>
      <c r="S12" t="s">
        <v>29</v>
      </c>
      <c r="T12" t="s">
        <v>31</v>
      </c>
      <c r="U12" t="s">
        <v>29</v>
      </c>
      <c r="V12" t="s">
        <v>29</v>
      </c>
      <c r="W12" t="s">
        <v>121</v>
      </c>
      <c r="X12">
        <v>39.5</v>
      </c>
      <c r="Y12">
        <v>-84.733329999999995</v>
      </c>
      <c r="Z12">
        <v>0.87609999999999999</v>
      </c>
      <c r="AA12" t="s">
        <v>165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11</v>
      </c>
      <c r="B18">
        <v>1</v>
      </c>
      <c r="C18" t="s">
        <v>154</v>
      </c>
      <c r="D18">
        <v>2015</v>
      </c>
      <c r="E18">
        <v>40</v>
      </c>
      <c r="F18">
        <v>4</v>
      </c>
      <c r="G18" t="s">
        <v>31</v>
      </c>
      <c r="H18">
        <v>2</v>
      </c>
      <c r="I18">
        <v>0.8</v>
      </c>
      <c r="J18">
        <v>4</v>
      </c>
      <c r="K18">
        <v>1.5</v>
      </c>
      <c r="L18">
        <v>1.28</v>
      </c>
      <c r="M18">
        <v>6</v>
      </c>
      <c r="N18">
        <v>7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57</v>
      </c>
      <c r="X18">
        <v>-40.573329999999999</v>
      </c>
      <c r="Y18">
        <v>-70.832499999999996</v>
      </c>
      <c r="Z18">
        <v>0.44740000000000002</v>
      </c>
      <c r="AA18" t="s">
        <v>172</v>
      </c>
    </row>
    <row r="19" spans="1:27" x14ac:dyDescent="0.2">
      <c r="A19">
        <v>3</v>
      </c>
      <c r="B19">
        <v>1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2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0.04</v>
      </c>
      <c r="I20">
        <v>0.04</v>
      </c>
      <c r="J20">
        <v>4</v>
      </c>
      <c r="K20">
        <v>0.01</v>
      </c>
      <c r="L20">
        <v>0.01</v>
      </c>
      <c r="M20">
        <v>2</v>
      </c>
      <c r="N20">
        <v>3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3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3</v>
      </c>
      <c r="B22">
        <v>4</v>
      </c>
      <c r="C22" t="s">
        <v>35</v>
      </c>
      <c r="D22">
        <v>2010</v>
      </c>
      <c r="E22">
        <v>40</v>
      </c>
      <c r="F22">
        <v>4</v>
      </c>
      <c r="G22" t="s">
        <v>31</v>
      </c>
      <c r="H22">
        <v>0.01</v>
      </c>
      <c r="I22">
        <v>0.01</v>
      </c>
      <c r="J22">
        <v>4</v>
      </c>
      <c r="K22">
        <v>0.01</v>
      </c>
      <c r="L22">
        <v>0.01</v>
      </c>
      <c r="M22">
        <v>3</v>
      </c>
      <c r="N22">
        <v>4</v>
      </c>
      <c r="O22">
        <v>9.4</v>
      </c>
      <c r="P22">
        <v>56.5</v>
      </c>
      <c r="Q22" t="s">
        <v>33</v>
      </c>
      <c r="R22" t="s">
        <v>37</v>
      </c>
      <c r="S22" t="s">
        <v>29</v>
      </c>
      <c r="T22" t="s">
        <v>29</v>
      </c>
      <c r="U22" t="s">
        <v>31</v>
      </c>
      <c r="V22" t="s">
        <v>31</v>
      </c>
      <c r="W22" t="s">
        <v>38</v>
      </c>
      <c r="X22">
        <v>-40.573329999999999</v>
      </c>
      <c r="Y22">
        <v>-70.832499999999996</v>
      </c>
      <c r="Z22">
        <v>0.44740000000000002</v>
      </c>
      <c r="AA22" t="s">
        <v>164</v>
      </c>
    </row>
    <row r="23" spans="1:27" x14ac:dyDescent="0.2">
      <c r="A23">
        <v>25</v>
      </c>
      <c r="B23">
        <v>1</v>
      </c>
      <c r="C23" t="s">
        <v>83</v>
      </c>
      <c r="D23">
        <v>2010</v>
      </c>
      <c r="E23">
        <v>3.37</v>
      </c>
      <c r="F23">
        <v>6</v>
      </c>
      <c r="G23" t="s">
        <v>52</v>
      </c>
      <c r="H23">
        <v>100</v>
      </c>
      <c r="I23">
        <v>174.2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2</v>
      </c>
      <c r="C24" t="s">
        <v>83</v>
      </c>
      <c r="D24">
        <v>2010</v>
      </c>
      <c r="E24">
        <v>16.850000000000001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3</v>
      </c>
      <c r="C25" t="s">
        <v>83</v>
      </c>
      <c r="D25">
        <v>2010</v>
      </c>
      <c r="E25">
        <v>33.700000000000003</v>
      </c>
      <c r="F25">
        <v>6</v>
      </c>
      <c r="G25" t="s">
        <v>52</v>
      </c>
      <c r="H25">
        <v>100</v>
      </c>
      <c r="I25">
        <v>218.2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4</v>
      </c>
      <c r="C26" t="s">
        <v>83</v>
      </c>
      <c r="D26">
        <v>2010</v>
      </c>
      <c r="E26">
        <v>67.400000000000006</v>
      </c>
      <c r="F26">
        <v>6</v>
      </c>
      <c r="G26" t="s">
        <v>52</v>
      </c>
      <c r="H26">
        <v>100</v>
      </c>
      <c r="I26">
        <v>437.7</v>
      </c>
      <c r="J26">
        <v>6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159</v>
      </c>
      <c r="X26">
        <v>40.700000000000003</v>
      </c>
      <c r="Y26">
        <v>-111.916</v>
      </c>
      <c r="Z26">
        <v>0.2482</v>
      </c>
      <c r="AA26" t="s">
        <v>164</v>
      </c>
    </row>
    <row r="27" spans="1:27" x14ac:dyDescent="0.2">
      <c r="A27">
        <v>25</v>
      </c>
      <c r="B27">
        <v>5</v>
      </c>
      <c r="C27" t="s">
        <v>83</v>
      </c>
      <c r="D27">
        <v>2010</v>
      </c>
      <c r="E27">
        <v>1.8</v>
      </c>
      <c r="F27">
        <v>6</v>
      </c>
      <c r="G27" t="s">
        <v>52</v>
      </c>
      <c r="H27">
        <v>100</v>
      </c>
      <c r="I27">
        <v>370.36284910000001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6</v>
      </c>
      <c r="C28" t="s">
        <v>83</v>
      </c>
      <c r="D28">
        <v>2010</v>
      </c>
      <c r="E28">
        <v>9</v>
      </c>
      <c r="F28">
        <v>6</v>
      </c>
      <c r="G28" t="s">
        <v>52</v>
      </c>
      <c r="H28">
        <v>100</v>
      </c>
      <c r="I28">
        <v>347.82754349999999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7</v>
      </c>
      <c r="C29" t="s">
        <v>83</v>
      </c>
      <c r="D29">
        <v>2010</v>
      </c>
      <c r="E29">
        <v>18</v>
      </c>
      <c r="F29">
        <v>6</v>
      </c>
      <c r="G29" t="s">
        <v>52</v>
      </c>
      <c r="H29" s="3"/>
      <c r="I29">
        <v>224.8631584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8</v>
      </c>
      <c r="C30" t="s">
        <v>83</v>
      </c>
      <c r="D30">
        <v>2010</v>
      </c>
      <c r="E30">
        <v>36</v>
      </c>
      <c r="F30">
        <v>6</v>
      </c>
      <c r="G30" t="s">
        <v>52</v>
      </c>
      <c r="H30">
        <v>100</v>
      </c>
      <c r="I30">
        <v>743.66508590000001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85</v>
      </c>
      <c r="X30">
        <v>40.799999999999997</v>
      </c>
      <c r="Y30">
        <v>-111.6</v>
      </c>
      <c r="Z30">
        <v>0.34649999999999997</v>
      </c>
      <c r="AA30" t="s">
        <v>164</v>
      </c>
    </row>
    <row r="31" spans="1:27" x14ac:dyDescent="0.2">
      <c r="A31">
        <v>25</v>
      </c>
      <c r="B31">
        <v>9</v>
      </c>
      <c r="C31" t="s">
        <v>83</v>
      </c>
      <c r="D31">
        <v>2010</v>
      </c>
      <c r="E31">
        <v>7.63</v>
      </c>
      <c r="F31">
        <v>6</v>
      </c>
      <c r="G31" t="s">
        <v>52</v>
      </c>
      <c r="H31">
        <v>100</v>
      </c>
      <c r="I31">
        <v>368.64820630000003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10</v>
      </c>
      <c r="C32" t="s">
        <v>83</v>
      </c>
      <c r="D32">
        <v>2010</v>
      </c>
      <c r="E32">
        <v>38.15</v>
      </c>
      <c r="F32">
        <v>6</v>
      </c>
      <c r="G32" t="s">
        <v>52</v>
      </c>
      <c r="H32">
        <v>100</v>
      </c>
      <c r="I32">
        <v>177.58800640000001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11</v>
      </c>
      <c r="C33" t="s">
        <v>83</v>
      </c>
      <c r="D33">
        <v>2010</v>
      </c>
      <c r="E33">
        <v>76.3</v>
      </c>
      <c r="F33">
        <v>6</v>
      </c>
      <c r="G33" t="s">
        <v>52</v>
      </c>
      <c r="H33">
        <v>100</v>
      </c>
      <c r="I33">
        <v>347.58259450000003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12</v>
      </c>
      <c r="C34" t="s">
        <v>83</v>
      </c>
      <c r="D34">
        <v>2010</v>
      </c>
      <c r="E34">
        <v>152.6</v>
      </c>
      <c r="F34">
        <v>6</v>
      </c>
      <c r="G34" t="s">
        <v>52</v>
      </c>
      <c r="H34">
        <v>100</v>
      </c>
      <c r="I34">
        <v>649.60467979999999</v>
      </c>
      <c r="K34">
        <v>118.2</v>
      </c>
      <c r="L34">
        <v>83.7</v>
      </c>
      <c r="M34">
        <v>1</v>
      </c>
      <c r="N34">
        <v>2</v>
      </c>
      <c r="Q34" t="s">
        <v>41</v>
      </c>
      <c r="S34" t="s">
        <v>31</v>
      </c>
      <c r="T34" t="s">
        <v>31</v>
      </c>
      <c r="U34" t="s">
        <v>31</v>
      </c>
      <c r="V34" t="s">
        <v>31</v>
      </c>
      <c r="W34" t="s">
        <v>86</v>
      </c>
      <c r="X34">
        <v>41</v>
      </c>
      <c r="Y34">
        <v>-112</v>
      </c>
      <c r="Z34">
        <v>0.26140000000000002</v>
      </c>
      <c r="AA34" t="s">
        <v>164</v>
      </c>
    </row>
    <row r="35" spans="1:27" x14ac:dyDescent="0.2">
      <c r="A35">
        <v>25</v>
      </c>
      <c r="B35">
        <v>13</v>
      </c>
      <c r="C35" t="s">
        <v>83</v>
      </c>
      <c r="D35">
        <v>2010</v>
      </c>
      <c r="E35">
        <v>19.760000000000002</v>
      </c>
      <c r="F35">
        <v>6</v>
      </c>
      <c r="G35" t="s">
        <v>52</v>
      </c>
      <c r="H35">
        <v>98.8</v>
      </c>
      <c r="I35">
        <v>490.1428975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14</v>
      </c>
      <c r="C36" t="s">
        <v>83</v>
      </c>
      <c r="D36">
        <v>2010</v>
      </c>
      <c r="E36">
        <v>98.8</v>
      </c>
      <c r="F36">
        <v>6</v>
      </c>
      <c r="G36" t="s">
        <v>52</v>
      </c>
      <c r="H36">
        <v>100</v>
      </c>
      <c r="I36">
        <v>408.81983810000003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25</v>
      </c>
      <c r="B37">
        <v>15</v>
      </c>
      <c r="C37" t="s">
        <v>83</v>
      </c>
      <c r="D37">
        <v>2010</v>
      </c>
      <c r="E37">
        <v>197.6</v>
      </c>
      <c r="F37">
        <v>6</v>
      </c>
      <c r="G37" t="s">
        <v>52</v>
      </c>
      <c r="H37">
        <v>100</v>
      </c>
      <c r="I37">
        <v>133.252242</v>
      </c>
      <c r="K37">
        <v>118.2</v>
      </c>
      <c r="L37">
        <v>83.7</v>
      </c>
      <c r="M37">
        <v>1</v>
      </c>
      <c r="N37">
        <v>2</v>
      </c>
      <c r="Q37" t="s">
        <v>33</v>
      </c>
      <c r="S37" t="s">
        <v>31</v>
      </c>
      <c r="T37" t="s">
        <v>31</v>
      </c>
      <c r="U37" t="s">
        <v>31</v>
      </c>
      <c r="V37" t="s">
        <v>31</v>
      </c>
      <c r="W37" t="s">
        <v>160</v>
      </c>
      <c r="X37">
        <v>40.4</v>
      </c>
      <c r="Y37">
        <v>-113.2</v>
      </c>
      <c r="Z37">
        <v>9.5600000000000004E-2</v>
      </c>
      <c r="AA37" t="s">
        <v>164</v>
      </c>
    </row>
    <row r="38" spans="1:27" x14ac:dyDescent="0.2">
      <c r="A38">
        <v>13</v>
      </c>
      <c r="B38">
        <v>1</v>
      </c>
      <c r="C38" t="s">
        <v>60</v>
      </c>
      <c r="D38">
        <v>2004</v>
      </c>
      <c r="E38">
        <v>5</v>
      </c>
      <c r="F38">
        <v>4</v>
      </c>
      <c r="G38" t="s">
        <v>52</v>
      </c>
      <c r="H38">
        <v>0.2</v>
      </c>
      <c r="I38">
        <v>0.4</v>
      </c>
      <c r="J38">
        <v>4</v>
      </c>
      <c r="K38">
        <v>0.5</v>
      </c>
      <c r="L38">
        <v>0.8</v>
      </c>
      <c r="M38">
        <v>0.17</v>
      </c>
      <c r="N38">
        <v>1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</v>
      </c>
      <c r="C39" t="s">
        <v>60</v>
      </c>
      <c r="D39">
        <v>2004</v>
      </c>
      <c r="E39">
        <v>10</v>
      </c>
      <c r="F39">
        <v>4</v>
      </c>
      <c r="G39" t="s">
        <v>52</v>
      </c>
      <c r="H39">
        <v>0.5</v>
      </c>
      <c r="I39">
        <v>0.6</v>
      </c>
      <c r="J39">
        <v>4</v>
      </c>
      <c r="K39">
        <v>1.5</v>
      </c>
      <c r="L39">
        <v>0.8</v>
      </c>
      <c r="M39">
        <v>0.17</v>
      </c>
      <c r="N39">
        <v>1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13</v>
      </c>
      <c r="B40">
        <v>3</v>
      </c>
      <c r="C40" t="s">
        <v>60</v>
      </c>
      <c r="D40">
        <v>2004</v>
      </c>
      <c r="E40">
        <v>20</v>
      </c>
      <c r="F40">
        <v>4</v>
      </c>
      <c r="G40" t="s">
        <v>52</v>
      </c>
      <c r="H40">
        <v>0.2</v>
      </c>
      <c r="I40">
        <v>0.2</v>
      </c>
      <c r="J40">
        <v>4</v>
      </c>
      <c r="K40">
        <v>2.5</v>
      </c>
      <c r="L40">
        <v>0.8</v>
      </c>
      <c r="M40">
        <v>0.17</v>
      </c>
      <c r="N40">
        <v>1</v>
      </c>
      <c r="O40">
        <v>5.3</v>
      </c>
      <c r="P40">
        <v>45.2</v>
      </c>
      <c r="Q40" t="s">
        <v>33</v>
      </c>
      <c r="R40" t="s">
        <v>37</v>
      </c>
      <c r="S40" t="s">
        <v>29</v>
      </c>
      <c r="T40" t="s">
        <v>29</v>
      </c>
      <c r="U40" t="s">
        <v>29</v>
      </c>
      <c r="V40" t="s">
        <v>31</v>
      </c>
      <c r="W40" t="s">
        <v>61</v>
      </c>
      <c r="X40">
        <v>39.36788</v>
      </c>
      <c r="Y40">
        <v>-105.24069</v>
      </c>
      <c r="Z40">
        <v>0.28749999999999998</v>
      </c>
      <c r="AA40" t="s">
        <v>173</v>
      </c>
    </row>
    <row r="41" spans="1:27" x14ac:dyDescent="0.2">
      <c r="A41">
        <v>13</v>
      </c>
      <c r="B41">
        <v>4</v>
      </c>
      <c r="C41" t="s">
        <v>60</v>
      </c>
      <c r="D41">
        <v>2004</v>
      </c>
      <c r="E41">
        <v>40</v>
      </c>
      <c r="F41">
        <v>4</v>
      </c>
      <c r="G41" t="s">
        <v>52</v>
      </c>
      <c r="H41">
        <v>0.3</v>
      </c>
      <c r="I41">
        <v>0.4</v>
      </c>
      <c r="J41">
        <v>4</v>
      </c>
      <c r="K41">
        <v>3.5</v>
      </c>
      <c r="L41">
        <v>0.8</v>
      </c>
      <c r="M41">
        <v>0.17</v>
      </c>
      <c r="N41">
        <v>1</v>
      </c>
      <c r="O41">
        <v>5.3</v>
      </c>
      <c r="P41">
        <v>45.2</v>
      </c>
      <c r="Q41" t="s">
        <v>33</v>
      </c>
      <c r="R41" t="s">
        <v>37</v>
      </c>
      <c r="S41" t="s">
        <v>29</v>
      </c>
      <c r="T41" t="s">
        <v>29</v>
      </c>
      <c r="U41" t="s">
        <v>29</v>
      </c>
      <c r="V41" t="s">
        <v>31</v>
      </c>
      <c r="W41" t="s">
        <v>61</v>
      </c>
      <c r="X41">
        <v>39.36788</v>
      </c>
      <c r="Y41">
        <v>-105.24069</v>
      </c>
      <c r="Z41">
        <v>0.28749999999999998</v>
      </c>
      <c r="AA41" t="s">
        <v>173</v>
      </c>
    </row>
    <row r="42" spans="1:27" x14ac:dyDescent="0.2">
      <c r="A42">
        <v>13</v>
      </c>
      <c r="B42">
        <v>5</v>
      </c>
      <c r="C42" t="s">
        <v>60</v>
      </c>
      <c r="D42">
        <v>2004</v>
      </c>
      <c r="E42">
        <v>80</v>
      </c>
      <c r="F42">
        <v>4</v>
      </c>
      <c r="G42" t="s">
        <v>52</v>
      </c>
      <c r="H42">
        <v>0.5</v>
      </c>
      <c r="I42">
        <v>0.4</v>
      </c>
      <c r="J42">
        <v>4</v>
      </c>
      <c r="K42">
        <v>4.5</v>
      </c>
      <c r="L42">
        <v>0.8</v>
      </c>
      <c r="M42">
        <v>0.17</v>
      </c>
      <c r="N42">
        <v>1</v>
      </c>
      <c r="O42">
        <v>5.3</v>
      </c>
      <c r="P42">
        <v>45.2</v>
      </c>
      <c r="Q42" t="s">
        <v>33</v>
      </c>
      <c r="R42" t="s">
        <v>37</v>
      </c>
      <c r="S42" t="s">
        <v>29</v>
      </c>
      <c r="T42" t="s">
        <v>29</v>
      </c>
      <c r="U42" t="s">
        <v>29</v>
      </c>
      <c r="V42" t="s">
        <v>31</v>
      </c>
      <c r="W42" t="s">
        <v>61</v>
      </c>
      <c r="X42">
        <v>39.36788</v>
      </c>
      <c r="Y42">
        <v>-105.24069</v>
      </c>
      <c r="Z42">
        <v>0.28749999999999998</v>
      </c>
      <c r="AA42" t="s">
        <v>173</v>
      </c>
    </row>
    <row r="43" spans="1:27" x14ac:dyDescent="0.2">
      <c r="A43">
        <v>13</v>
      </c>
      <c r="B43">
        <v>6</v>
      </c>
      <c r="C43" t="s">
        <v>60</v>
      </c>
      <c r="D43">
        <v>2004</v>
      </c>
      <c r="E43">
        <v>5</v>
      </c>
      <c r="F43">
        <v>4</v>
      </c>
      <c r="G43" t="s">
        <v>52</v>
      </c>
      <c r="H43">
        <v>0.3</v>
      </c>
      <c r="I43">
        <v>0.2</v>
      </c>
      <c r="J43">
        <v>4</v>
      </c>
      <c r="K43">
        <v>1.1000000000000001</v>
      </c>
      <c r="L43">
        <v>0.4</v>
      </c>
      <c r="M43">
        <v>1.17</v>
      </c>
      <c r="N43">
        <v>2</v>
      </c>
      <c r="O43">
        <v>5.3</v>
      </c>
      <c r="P43">
        <v>45.2</v>
      </c>
      <c r="Q43" t="s">
        <v>33</v>
      </c>
      <c r="R43" t="s">
        <v>37</v>
      </c>
      <c r="S43" t="s">
        <v>29</v>
      </c>
      <c r="T43" t="s">
        <v>29</v>
      </c>
      <c r="U43" t="s">
        <v>29</v>
      </c>
      <c r="V43" t="s">
        <v>31</v>
      </c>
      <c r="W43" t="s">
        <v>61</v>
      </c>
      <c r="X43">
        <v>39.36788</v>
      </c>
      <c r="Y43">
        <v>-105.24069</v>
      </c>
      <c r="Z43">
        <v>0.28749999999999998</v>
      </c>
      <c r="AA43" t="s">
        <v>173</v>
      </c>
    </row>
    <row r="44" spans="1:27" x14ac:dyDescent="0.2">
      <c r="A44">
        <v>13</v>
      </c>
      <c r="B44">
        <v>7</v>
      </c>
      <c r="C44" t="s">
        <v>60</v>
      </c>
      <c r="D44">
        <v>2004</v>
      </c>
      <c r="E44">
        <v>10</v>
      </c>
      <c r="F44">
        <v>4</v>
      </c>
      <c r="G44" t="s">
        <v>52</v>
      </c>
      <c r="H44">
        <v>0.4</v>
      </c>
      <c r="I44">
        <v>0.4</v>
      </c>
      <c r="J44">
        <v>4</v>
      </c>
      <c r="K44">
        <v>1.1000000000000001</v>
      </c>
      <c r="L44">
        <v>0.4</v>
      </c>
      <c r="M44">
        <v>1.17</v>
      </c>
      <c r="N44">
        <v>2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8</v>
      </c>
      <c r="C45" t="s">
        <v>60</v>
      </c>
      <c r="D45">
        <v>2004</v>
      </c>
      <c r="E45">
        <v>20</v>
      </c>
      <c r="F45">
        <v>4</v>
      </c>
      <c r="G45" t="s">
        <v>52</v>
      </c>
      <c r="H45">
        <v>0.3</v>
      </c>
      <c r="I45">
        <v>0.2</v>
      </c>
      <c r="J45">
        <v>4</v>
      </c>
      <c r="K45">
        <v>1.1000000000000001</v>
      </c>
      <c r="L45">
        <v>0.4</v>
      </c>
      <c r="M45">
        <v>1.17</v>
      </c>
      <c r="N45">
        <v>2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9</v>
      </c>
      <c r="C46" t="s">
        <v>60</v>
      </c>
      <c r="D46">
        <v>2004</v>
      </c>
      <c r="E46">
        <v>40</v>
      </c>
      <c r="F46">
        <v>4</v>
      </c>
      <c r="G46" t="s">
        <v>52</v>
      </c>
      <c r="H46">
        <v>2.4</v>
      </c>
      <c r="I46">
        <v>4.8</v>
      </c>
      <c r="J46">
        <v>4</v>
      </c>
      <c r="K46">
        <v>1.1000000000000001</v>
      </c>
      <c r="L46">
        <v>0.4</v>
      </c>
      <c r="M46">
        <v>1.17</v>
      </c>
      <c r="N46">
        <v>2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10</v>
      </c>
      <c r="C47" t="s">
        <v>60</v>
      </c>
      <c r="D47">
        <v>2004</v>
      </c>
      <c r="E47">
        <v>80</v>
      </c>
      <c r="F47">
        <v>4</v>
      </c>
      <c r="G47" t="s">
        <v>52</v>
      </c>
      <c r="H47">
        <v>0</v>
      </c>
      <c r="I47">
        <v>0</v>
      </c>
      <c r="J47">
        <v>4</v>
      </c>
      <c r="K47">
        <v>1.1000000000000001</v>
      </c>
      <c r="L47">
        <v>0.4</v>
      </c>
      <c r="M47">
        <v>1.17</v>
      </c>
      <c r="N47">
        <v>2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11</v>
      </c>
      <c r="C48" t="s">
        <v>60</v>
      </c>
      <c r="D48">
        <v>2004</v>
      </c>
      <c r="E48">
        <v>5</v>
      </c>
      <c r="F48">
        <v>4</v>
      </c>
      <c r="G48" t="s">
        <v>52</v>
      </c>
      <c r="H48">
        <v>1.6</v>
      </c>
      <c r="I48">
        <v>1.2</v>
      </c>
      <c r="J48">
        <v>4</v>
      </c>
      <c r="K48">
        <v>1.1000000000000001</v>
      </c>
      <c r="L48">
        <v>2</v>
      </c>
      <c r="M48">
        <v>2.17</v>
      </c>
      <c r="N48">
        <v>3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12</v>
      </c>
      <c r="C49" t="s">
        <v>60</v>
      </c>
      <c r="D49">
        <v>2004</v>
      </c>
      <c r="E49">
        <v>10</v>
      </c>
      <c r="F49">
        <v>4</v>
      </c>
      <c r="G49" t="s">
        <v>52</v>
      </c>
      <c r="H49">
        <v>0.6</v>
      </c>
      <c r="I49">
        <v>0.4</v>
      </c>
      <c r="J49">
        <v>4</v>
      </c>
      <c r="K49">
        <v>1.1000000000000001</v>
      </c>
      <c r="L49">
        <v>2</v>
      </c>
      <c r="M49">
        <v>2.17</v>
      </c>
      <c r="N49">
        <v>3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13</v>
      </c>
      <c r="C50" t="s">
        <v>60</v>
      </c>
      <c r="D50">
        <v>2004</v>
      </c>
      <c r="E50">
        <v>20</v>
      </c>
      <c r="F50">
        <v>4</v>
      </c>
      <c r="G50" t="s">
        <v>52</v>
      </c>
      <c r="H50">
        <v>2</v>
      </c>
      <c r="I50">
        <v>4</v>
      </c>
      <c r="J50">
        <v>4</v>
      </c>
      <c r="K50">
        <v>1.1000000000000001</v>
      </c>
      <c r="L50">
        <v>2</v>
      </c>
      <c r="M50">
        <v>2.17</v>
      </c>
      <c r="N50">
        <v>3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14</v>
      </c>
      <c r="C51" t="s">
        <v>60</v>
      </c>
      <c r="D51">
        <v>2004</v>
      </c>
      <c r="E51">
        <v>40</v>
      </c>
      <c r="F51">
        <v>4</v>
      </c>
      <c r="G51" t="s">
        <v>52</v>
      </c>
      <c r="H51">
        <v>1.9</v>
      </c>
      <c r="I51">
        <v>2.6</v>
      </c>
      <c r="J51">
        <v>4</v>
      </c>
      <c r="K51">
        <v>1.1000000000000001</v>
      </c>
      <c r="L51">
        <v>2</v>
      </c>
      <c r="M51">
        <v>2.17</v>
      </c>
      <c r="N51">
        <v>3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15</v>
      </c>
      <c r="C52" t="s">
        <v>60</v>
      </c>
      <c r="D52">
        <v>2004</v>
      </c>
      <c r="E52">
        <v>80</v>
      </c>
      <c r="F52">
        <v>4</v>
      </c>
      <c r="G52" t="s">
        <v>52</v>
      </c>
      <c r="H52">
        <v>0.3</v>
      </c>
      <c r="I52">
        <v>0.2</v>
      </c>
      <c r="J52">
        <v>4</v>
      </c>
      <c r="K52">
        <v>6.7</v>
      </c>
      <c r="L52">
        <v>2.8</v>
      </c>
      <c r="M52">
        <v>2.17</v>
      </c>
      <c r="N52">
        <v>3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16</v>
      </c>
      <c r="C53" t="s">
        <v>60</v>
      </c>
      <c r="D53">
        <v>2004</v>
      </c>
      <c r="E53">
        <v>5</v>
      </c>
      <c r="F53">
        <v>4</v>
      </c>
      <c r="G53" t="s">
        <v>52</v>
      </c>
      <c r="H53">
        <v>3.6</v>
      </c>
      <c r="I53">
        <v>3.8</v>
      </c>
      <c r="J53">
        <v>4</v>
      </c>
      <c r="K53">
        <v>6.7</v>
      </c>
      <c r="L53">
        <v>2.8</v>
      </c>
      <c r="M53">
        <v>3.17</v>
      </c>
      <c r="N53">
        <v>4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17</v>
      </c>
      <c r="C54" t="s">
        <v>60</v>
      </c>
      <c r="D54">
        <v>2004</v>
      </c>
      <c r="E54">
        <v>10</v>
      </c>
      <c r="F54">
        <v>4</v>
      </c>
      <c r="G54" t="s">
        <v>52</v>
      </c>
      <c r="H54">
        <v>1.7</v>
      </c>
      <c r="I54">
        <v>3.4</v>
      </c>
      <c r="J54">
        <v>4</v>
      </c>
      <c r="K54">
        <v>6.7</v>
      </c>
      <c r="L54">
        <v>2.8</v>
      </c>
      <c r="M54">
        <v>3.17</v>
      </c>
      <c r="N54">
        <v>4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18</v>
      </c>
      <c r="C55" t="s">
        <v>60</v>
      </c>
      <c r="D55">
        <v>2004</v>
      </c>
      <c r="E55">
        <v>20</v>
      </c>
      <c r="F55">
        <v>4</v>
      </c>
      <c r="G55" t="s">
        <v>52</v>
      </c>
      <c r="H55">
        <v>0.3</v>
      </c>
      <c r="I55">
        <v>0.4</v>
      </c>
      <c r="J55">
        <v>4</v>
      </c>
      <c r="K55">
        <v>6.7</v>
      </c>
      <c r="L55">
        <v>2.8</v>
      </c>
      <c r="M55">
        <v>3.17</v>
      </c>
      <c r="N55">
        <v>4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19</v>
      </c>
      <c r="C56" t="s">
        <v>60</v>
      </c>
      <c r="D56">
        <v>2004</v>
      </c>
      <c r="E56">
        <v>40</v>
      </c>
      <c r="F56">
        <v>4</v>
      </c>
      <c r="G56" t="s">
        <v>52</v>
      </c>
      <c r="H56">
        <v>4.5</v>
      </c>
      <c r="I56">
        <v>3.8</v>
      </c>
      <c r="J56">
        <v>4</v>
      </c>
      <c r="K56">
        <v>6.7</v>
      </c>
      <c r="L56">
        <v>2.8</v>
      </c>
      <c r="M56">
        <v>3.17</v>
      </c>
      <c r="N56">
        <v>4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20</v>
      </c>
      <c r="C57" t="s">
        <v>60</v>
      </c>
      <c r="D57">
        <v>2004</v>
      </c>
      <c r="E57">
        <v>80</v>
      </c>
      <c r="F57">
        <v>4</v>
      </c>
      <c r="G57" t="s">
        <v>52</v>
      </c>
      <c r="H57">
        <v>3.2</v>
      </c>
      <c r="I57">
        <v>3.8</v>
      </c>
      <c r="J57">
        <v>4</v>
      </c>
      <c r="K57">
        <v>6.7</v>
      </c>
      <c r="L57">
        <v>2.8</v>
      </c>
      <c r="M57">
        <v>3.17</v>
      </c>
      <c r="N57">
        <v>4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</v>
      </c>
      <c r="B58">
        <v>1</v>
      </c>
      <c r="C58" t="s">
        <v>42</v>
      </c>
      <c r="D58">
        <v>2004</v>
      </c>
      <c r="E58">
        <v>350</v>
      </c>
      <c r="F58">
        <v>2</v>
      </c>
      <c r="G58" t="s">
        <v>117</v>
      </c>
      <c r="H58">
        <v>7.0000000000000007E-2</v>
      </c>
      <c r="I58">
        <v>0.03</v>
      </c>
      <c r="J58">
        <v>2</v>
      </c>
      <c r="K58">
        <v>0.11</v>
      </c>
      <c r="L58">
        <v>0.04</v>
      </c>
      <c r="M58">
        <v>5</v>
      </c>
      <c r="N58">
        <v>6</v>
      </c>
      <c r="O58">
        <v>14.5</v>
      </c>
      <c r="P58">
        <v>77.8</v>
      </c>
      <c r="Q58" t="s">
        <v>33</v>
      </c>
      <c r="R58" t="s">
        <v>30</v>
      </c>
      <c r="S58" t="s">
        <v>29</v>
      </c>
      <c r="T58" t="s">
        <v>31</v>
      </c>
      <c r="U58" t="s">
        <v>29</v>
      </c>
      <c r="V58" t="s">
        <v>31</v>
      </c>
      <c r="W58" t="s">
        <v>43</v>
      </c>
      <c r="X58">
        <v>42.036110000000001</v>
      </c>
      <c r="Y58">
        <v>2.8172199999999998</v>
      </c>
      <c r="Z58">
        <v>0.51649999999999996</v>
      </c>
      <c r="AA58" t="s">
        <v>164</v>
      </c>
    </row>
    <row r="59" spans="1:27" x14ac:dyDescent="0.2">
      <c r="A59">
        <v>15</v>
      </c>
      <c r="B59">
        <v>1</v>
      </c>
      <c r="C59" t="s">
        <v>63</v>
      </c>
      <c r="D59">
        <v>2016</v>
      </c>
      <c r="E59">
        <v>20</v>
      </c>
      <c r="F59">
        <v>4</v>
      </c>
      <c r="G59" t="s">
        <v>52</v>
      </c>
      <c r="H59">
        <v>2.4</v>
      </c>
      <c r="I59">
        <v>3.4</v>
      </c>
      <c r="J59">
        <v>4</v>
      </c>
      <c r="K59">
        <v>0.1</v>
      </c>
      <c r="L59">
        <v>0.2</v>
      </c>
      <c r="M59">
        <v>8</v>
      </c>
      <c r="N59">
        <v>9</v>
      </c>
      <c r="O59">
        <v>16.100000000000001</v>
      </c>
      <c r="P59">
        <v>33.5</v>
      </c>
      <c r="Q59" t="s">
        <v>41</v>
      </c>
      <c r="R59" t="s">
        <v>47</v>
      </c>
      <c r="S59" t="s">
        <v>31</v>
      </c>
      <c r="T59" t="s">
        <v>31</v>
      </c>
      <c r="U59" t="s">
        <v>31</v>
      </c>
      <c r="V59" t="s">
        <v>31</v>
      </c>
      <c r="W59" t="s">
        <v>158</v>
      </c>
      <c r="X59">
        <v>38.183329999999998</v>
      </c>
      <c r="Y59">
        <v>-121.34083</v>
      </c>
      <c r="Z59">
        <v>0.25109999999999999</v>
      </c>
      <c r="AA59" t="s">
        <v>164</v>
      </c>
    </row>
    <row r="60" spans="1:27" x14ac:dyDescent="0.2">
      <c r="A60">
        <v>15</v>
      </c>
      <c r="B60">
        <v>2</v>
      </c>
      <c r="C60" t="s">
        <v>63</v>
      </c>
      <c r="D60">
        <v>2016</v>
      </c>
      <c r="E60">
        <v>60</v>
      </c>
      <c r="F60">
        <v>4</v>
      </c>
      <c r="G60" t="s">
        <v>52</v>
      </c>
      <c r="H60">
        <v>6.9</v>
      </c>
      <c r="I60">
        <v>3.6</v>
      </c>
      <c r="J60">
        <v>4</v>
      </c>
      <c r="K60">
        <v>0.1</v>
      </c>
      <c r="L60">
        <v>0.2</v>
      </c>
      <c r="M60">
        <v>8</v>
      </c>
      <c r="N60">
        <v>9</v>
      </c>
      <c r="O60">
        <v>16.100000000000001</v>
      </c>
      <c r="P60">
        <v>33.5</v>
      </c>
      <c r="Q60" t="s">
        <v>41</v>
      </c>
      <c r="R60" t="s">
        <v>47</v>
      </c>
      <c r="S60" t="s">
        <v>31</v>
      </c>
      <c r="T60" t="s">
        <v>31</v>
      </c>
      <c r="U60" t="s">
        <v>31</v>
      </c>
      <c r="V60" t="s">
        <v>31</v>
      </c>
      <c r="W60" t="s">
        <v>158</v>
      </c>
      <c r="X60">
        <v>38.183329999999998</v>
      </c>
      <c r="Y60">
        <v>-121.34083</v>
      </c>
      <c r="Z60">
        <v>0.25109999999999999</v>
      </c>
      <c r="AA60" t="s">
        <v>164</v>
      </c>
    </row>
    <row r="61" spans="1:27" x14ac:dyDescent="0.2">
      <c r="A61">
        <v>15</v>
      </c>
      <c r="B61">
        <v>1</v>
      </c>
      <c r="C61" t="s">
        <v>63</v>
      </c>
      <c r="D61">
        <v>2016</v>
      </c>
      <c r="E61">
        <v>20</v>
      </c>
      <c r="F61">
        <v>4</v>
      </c>
      <c r="G61" t="s">
        <v>52</v>
      </c>
      <c r="H61">
        <v>0</v>
      </c>
      <c r="I61">
        <v>0</v>
      </c>
      <c r="J61">
        <v>4</v>
      </c>
      <c r="K61">
        <v>0</v>
      </c>
      <c r="L61">
        <v>0</v>
      </c>
      <c r="M61">
        <v>8</v>
      </c>
      <c r="N61">
        <v>9</v>
      </c>
      <c r="O61">
        <v>16.100000000000001</v>
      </c>
      <c r="P61">
        <v>33.5</v>
      </c>
      <c r="Q61" t="s">
        <v>41</v>
      </c>
      <c r="R61" t="s">
        <v>47</v>
      </c>
      <c r="S61" t="s">
        <v>31</v>
      </c>
      <c r="T61" t="s">
        <v>31</v>
      </c>
      <c r="U61" t="s">
        <v>31</v>
      </c>
      <c r="V61" t="s">
        <v>31</v>
      </c>
      <c r="W61" t="s">
        <v>158</v>
      </c>
      <c r="X61">
        <v>38.183329999999998</v>
      </c>
      <c r="Y61">
        <v>-121.34083</v>
      </c>
      <c r="Z61">
        <v>0.25109999999999999</v>
      </c>
      <c r="AA61" t="s">
        <v>164</v>
      </c>
    </row>
    <row r="62" spans="1:27" x14ac:dyDescent="0.2">
      <c r="A62">
        <v>15</v>
      </c>
      <c r="B62">
        <v>2</v>
      </c>
      <c r="C62" t="s">
        <v>63</v>
      </c>
      <c r="D62">
        <v>2016</v>
      </c>
      <c r="E62">
        <v>60</v>
      </c>
      <c r="F62">
        <v>4</v>
      </c>
      <c r="G62" t="s">
        <v>52</v>
      </c>
      <c r="H62">
        <v>0.6</v>
      </c>
      <c r="I62">
        <v>1</v>
      </c>
      <c r="J62">
        <v>4</v>
      </c>
      <c r="K62">
        <v>0</v>
      </c>
      <c r="L62">
        <v>0</v>
      </c>
      <c r="M62">
        <v>8</v>
      </c>
      <c r="N62">
        <v>9</v>
      </c>
      <c r="O62">
        <v>16.100000000000001</v>
      </c>
      <c r="P62">
        <v>33.5</v>
      </c>
      <c r="Q62" t="s">
        <v>41</v>
      </c>
      <c r="R62" t="s">
        <v>47</v>
      </c>
      <c r="S62" t="s">
        <v>31</v>
      </c>
      <c r="T62" t="s">
        <v>31</v>
      </c>
      <c r="U62" t="s">
        <v>31</v>
      </c>
      <c r="V62" t="s">
        <v>31</v>
      </c>
      <c r="W62" t="s">
        <v>158</v>
      </c>
      <c r="X62">
        <v>38.183329999999998</v>
      </c>
      <c r="Y62">
        <v>-121.34083</v>
      </c>
      <c r="Z62">
        <v>0.25109999999999999</v>
      </c>
      <c r="AA62" t="s">
        <v>164</v>
      </c>
    </row>
    <row r="63" spans="1:27" x14ac:dyDescent="0.2">
      <c r="A63">
        <v>15</v>
      </c>
      <c r="B63">
        <v>1</v>
      </c>
      <c r="C63" t="s">
        <v>63</v>
      </c>
      <c r="D63">
        <v>2016</v>
      </c>
      <c r="E63">
        <v>20</v>
      </c>
      <c r="F63">
        <v>4</v>
      </c>
      <c r="G63" t="s">
        <v>52</v>
      </c>
      <c r="H63">
        <v>16</v>
      </c>
      <c r="I63">
        <v>5.8</v>
      </c>
      <c r="J63">
        <v>4</v>
      </c>
      <c r="K63">
        <v>10.199999999999999</v>
      </c>
      <c r="L63">
        <v>7.6</v>
      </c>
      <c r="M63">
        <v>8</v>
      </c>
      <c r="N63">
        <v>9</v>
      </c>
      <c r="O63">
        <v>16.100000000000001</v>
      </c>
      <c r="P63">
        <v>33.5</v>
      </c>
      <c r="Q63" t="s">
        <v>41</v>
      </c>
      <c r="R63" t="s">
        <v>47</v>
      </c>
      <c r="S63" t="s">
        <v>31</v>
      </c>
      <c r="T63" t="s">
        <v>31</v>
      </c>
      <c r="U63" t="s">
        <v>31</v>
      </c>
      <c r="V63" t="s">
        <v>31</v>
      </c>
      <c r="W63" t="s">
        <v>158</v>
      </c>
      <c r="X63">
        <v>38.183329999999998</v>
      </c>
      <c r="Y63">
        <v>-121.34083</v>
      </c>
      <c r="Z63">
        <v>0.25109999999999999</v>
      </c>
      <c r="AA63" t="s">
        <v>164</v>
      </c>
    </row>
    <row r="64" spans="1:27" x14ac:dyDescent="0.2">
      <c r="A64">
        <v>15</v>
      </c>
      <c r="B64">
        <v>2</v>
      </c>
      <c r="C64" t="s">
        <v>63</v>
      </c>
      <c r="D64">
        <v>2016</v>
      </c>
      <c r="E64">
        <v>60</v>
      </c>
      <c r="F64">
        <v>4</v>
      </c>
      <c r="G64" t="s">
        <v>52</v>
      </c>
      <c r="H64">
        <v>12.1</v>
      </c>
      <c r="I64">
        <v>3.2</v>
      </c>
      <c r="J64">
        <v>4</v>
      </c>
      <c r="K64">
        <v>10.199999999999999</v>
      </c>
      <c r="L64">
        <v>7.6</v>
      </c>
      <c r="M64">
        <v>8</v>
      </c>
      <c r="N64">
        <v>9</v>
      </c>
      <c r="O64">
        <v>16.100000000000001</v>
      </c>
      <c r="P64">
        <v>33.5</v>
      </c>
      <c r="Q64" t="s">
        <v>41</v>
      </c>
      <c r="R64" t="s">
        <v>47</v>
      </c>
      <c r="S64" t="s">
        <v>31</v>
      </c>
      <c r="T64" t="s">
        <v>31</v>
      </c>
      <c r="U64" t="s">
        <v>31</v>
      </c>
      <c r="V64" t="s">
        <v>31</v>
      </c>
      <c r="W64" t="s">
        <v>158</v>
      </c>
      <c r="X64">
        <v>38.183329999999998</v>
      </c>
      <c r="Y64">
        <v>-121.34083</v>
      </c>
      <c r="Z64">
        <v>0.25109999999999999</v>
      </c>
      <c r="AA64" t="s">
        <v>164</v>
      </c>
    </row>
  </sheetData>
  <sortState ref="A2:AA64">
    <sortCondition ref="C2:C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Diversity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2020-03-13T20:17:56Z</dcterms:modified>
</cp:coreProperties>
</file>