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tranet.nscl.msu.edu\files\user\ayoub\My Documents\SECAR\"/>
    </mc:Choice>
  </mc:AlternateContent>
  <bookViews>
    <workbookView xWindow="0" yWindow="0" windowWidth="0" windowHeight="0"/>
  </bookViews>
  <sheets>
    <sheet name="Resonances" sheetId="1" r:id="rId1"/>
    <sheet name="Run Plan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J14" i="1" l="1"/>
  <c r="L14" i="1" s="1"/>
  <c r="B4" i="1"/>
  <c r="H14" i="1"/>
  <c r="B14" i="1"/>
  <c r="D23" i="1"/>
  <c r="J8" i="1" s="1"/>
  <c r="J20" i="1" l="1"/>
  <c r="J16" i="1"/>
  <c r="J12" i="1"/>
  <c r="J19" i="1"/>
  <c r="J15" i="1"/>
  <c r="J11" i="1"/>
  <c r="J18" i="1"/>
  <c r="J10" i="1"/>
  <c r="J7" i="1"/>
  <c r="J17" i="1"/>
  <c r="J13" i="1"/>
  <c r="J9" i="1"/>
  <c r="H20" i="1"/>
  <c r="B20" i="1"/>
  <c r="C20" i="1" s="1"/>
  <c r="H19" i="1"/>
  <c r="B19" i="1"/>
  <c r="C19" i="1" s="1"/>
  <c r="H18" i="1"/>
  <c r="B18" i="1"/>
  <c r="C18" i="1" s="1"/>
  <c r="H17" i="1"/>
  <c r="C17" i="1"/>
  <c r="B17" i="1"/>
  <c r="H16" i="1"/>
  <c r="B16" i="1"/>
  <c r="C16" i="1" s="1"/>
  <c r="H15" i="1"/>
  <c r="B15" i="1"/>
  <c r="C15" i="1" s="1"/>
  <c r="C14" i="1"/>
  <c r="H13" i="1"/>
  <c r="B13" i="1"/>
  <c r="C13" i="1" s="1"/>
  <c r="H12" i="1"/>
  <c r="B12" i="1"/>
  <c r="C12" i="1" s="1"/>
  <c r="H11" i="1"/>
  <c r="B11" i="1"/>
  <c r="C11" i="1" s="1"/>
  <c r="H10" i="1"/>
  <c r="B10" i="1"/>
  <c r="C10" i="1" s="1"/>
  <c r="H9" i="1"/>
  <c r="C9" i="1"/>
  <c r="B9" i="1"/>
  <c r="H8" i="1"/>
  <c r="B8" i="1"/>
  <c r="C8" i="1" s="1"/>
  <c r="H7" i="1"/>
  <c r="B7" i="1"/>
  <c r="C7" i="1" s="1"/>
</calcChain>
</file>

<file path=xl/sharedStrings.xml><?xml version="1.0" encoding="utf-8"?>
<sst xmlns="http://schemas.openxmlformats.org/spreadsheetml/2006/main" count="50" uniqueCount="50">
  <si>
    <t>Beam energy [keV/u]</t>
  </si>
  <si>
    <t>27Al(p,g)28Si</t>
  </si>
  <si>
    <t>Beam energy [keV] CM</t>
  </si>
  <si>
    <t>28Si Exc. Energy [keV]</t>
  </si>
  <si>
    <t>Branching ratio % (1.779 MeV g-ray)</t>
  </si>
  <si>
    <t>Q-value [keV]</t>
  </si>
  <si>
    <t>Beam intensity [pnA]</t>
  </si>
  <si>
    <t>g-efficiency @ 1.779 MeV</t>
  </si>
  <si>
    <t>Resonance strength [eV]</t>
  </si>
  <si>
    <t>Without beam</t>
  </si>
  <si>
    <t>LCW check: open flow and check flow meters</t>
  </si>
  <si>
    <t>Turn on PS and stop LCW flow: interlock should trip PS</t>
  </si>
  <si>
    <t>Check drive operation under vacuum and vacuum controls</t>
  </si>
  <si>
    <t>Perform vacuum leak check</t>
  </si>
  <si>
    <t>Raise PS voltage for all magnets</t>
  </si>
  <si>
    <t xml:space="preserve">Check hall probes </t>
  </si>
  <si>
    <t>All magnets off, insert box 8 FC, obtain beam intensity</t>
  </si>
  <si>
    <t>insert box 8 aperture, intensity in FC should be optimized</t>
  </si>
  <si>
    <t>remove box 8 aperture</t>
  </si>
  <si>
    <t>insert box 10 FC</t>
  </si>
  <si>
    <t>Bias magnets</t>
  </si>
  <si>
    <t xml:space="preserve">insert box 7 FC </t>
  </si>
  <si>
    <t>Optimize intensity in box 10 FC</t>
  </si>
  <si>
    <t xml:space="preserve">Reduce beam intensity (factor ?) </t>
  </si>
  <si>
    <t>Insert box 10 MCP</t>
  </si>
  <si>
    <t>Select beam energy</t>
  </si>
  <si>
    <t>Energy?</t>
  </si>
  <si>
    <t>How? Expected beam spot size?</t>
  </si>
  <si>
    <t>Measure beam intensity in box 7 FC</t>
  </si>
  <si>
    <t>remove box 10 MCP, insert box 11 FC</t>
  </si>
  <si>
    <t>Optimize transmission</t>
  </si>
  <si>
    <t>Insert box 9 slits: obtain position profile</t>
  </si>
  <si>
    <t>Insert 45 slits: obtain transverse profile</t>
  </si>
  <si>
    <t>With beam (beam transmission)</t>
  </si>
  <si>
    <t>With beam (Energy calibration)</t>
  </si>
  <si>
    <t>magnet operation (energy to current)? Wu's tables</t>
  </si>
  <si>
    <t>Turn on PS and disconnect temperature sensor: interlock should trip PS</t>
  </si>
  <si>
    <t>Stopping power dE/dx (keV/micron)</t>
  </si>
  <si>
    <t>Counts/min                 (total yield)</t>
  </si>
  <si>
    <t>Counts/min                 (1.779 MeV g-ray)</t>
  </si>
  <si>
    <t>[pps]</t>
  </si>
  <si>
    <t>n [atoms/cm3]</t>
  </si>
  <si>
    <t>hbar c [MeV cm]</t>
  </si>
  <si>
    <t>mp c2 [MeV]</t>
  </si>
  <si>
    <t>Run time (days)</t>
  </si>
  <si>
    <t>Rate*br ratio*eff (counts/min)</t>
  </si>
  <si>
    <t># of E changes</t>
  </si>
  <si>
    <t>time for E change</t>
  </si>
  <si>
    <t>hours</t>
  </si>
  <si>
    <t>counts /energy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</si>
</sst>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Fill="1"/>
    <xf numFmtId="165" fontId="0" fillId="0" borderId="0" xfId="0" applyNumberFormat="1" applyFill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2" fontId="0" fillId="2" borderId="1" xfId="0" applyNumberFormat="1" applyFill="1" applyBorder="1"/>
    <xf numFmtId="0" fontId="0" fillId="0" borderId="1" xfId="0" applyBorder="1"/>
    <xf numFmtId="10" fontId="0" fillId="0" borderId="0" xfId="1" applyNumberFormat="1" applyFont="1" applyAlignment="1">
      <alignment horizontal="left" indent="5"/>
    </xf>
    <xf numFmtId="165" fontId="0" fillId="2" borderId="1" xfId="0" applyNumberFormat="1" applyFill="1" applyBorder="1"/>
    <xf numFmtId="165" fontId="0" fillId="0" borderId="1" xfId="0" applyNumberFormat="1" applyFill="1" applyBorder="1"/>
    <xf numFmtId="165" fontId="0" fillId="0" borderId="0" xfId="0" applyNumberFormat="1"/>
    <xf numFmtId="11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D29" sqref="D29"/>
    </sheetView>
  </sheetViews>
  <sheetFormatPr defaultRowHeight="15" x14ac:dyDescent="0.25"/>
  <cols>
    <col min="1" max="1" width="23" style="2" customWidth="1"/>
    <col min="2" max="2" width="14.5703125" style="2" customWidth="1"/>
    <col min="3" max="3" width="15" style="2" customWidth="1"/>
    <col min="4" max="4" width="13.85546875" style="2" customWidth="1"/>
    <col min="5" max="5" width="19" style="2" customWidth="1"/>
    <col min="6" max="6" width="19.42578125" style="2" customWidth="1"/>
    <col min="7" max="7" width="19.5703125" style="2" customWidth="1"/>
    <col min="8" max="8" width="18.5703125" style="2" customWidth="1"/>
    <col min="10" max="10" width="16.85546875" customWidth="1"/>
    <col min="11" max="11" width="13.7109375" bestFit="1" customWidth="1"/>
    <col min="12" max="12" width="17.5703125" customWidth="1"/>
  </cols>
  <sheetData>
    <row r="1" spans="1:12" x14ac:dyDescent="0.25">
      <c r="A1" s="2" t="s">
        <v>1</v>
      </c>
    </row>
    <row r="2" spans="1:12" x14ac:dyDescent="0.25">
      <c r="A2" s="2" t="s">
        <v>5</v>
      </c>
      <c r="B2" s="2">
        <v>11584.93</v>
      </c>
    </row>
    <row r="3" spans="1:12" x14ac:dyDescent="0.25">
      <c r="A3" s="8" t="s">
        <v>6</v>
      </c>
      <c r="B3" s="2">
        <v>0.1</v>
      </c>
      <c r="D3" s="2" t="s">
        <v>40</v>
      </c>
      <c r="E3" s="26">
        <v>1000000000</v>
      </c>
    </row>
    <row r="4" spans="1:12" x14ac:dyDescent="0.25">
      <c r="A4" s="8" t="s">
        <v>7</v>
      </c>
      <c r="B4" s="22">
        <f>0.05*0.25</f>
        <v>1.2500000000000001E-2</v>
      </c>
    </row>
    <row r="6" spans="1:12" s="1" customFormat="1" ht="30" customHeight="1" x14ac:dyDescent="0.25">
      <c r="A6" s="17" t="s">
        <v>0</v>
      </c>
      <c r="B6" s="17" t="s">
        <v>2</v>
      </c>
      <c r="C6" s="17" t="s">
        <v>3</v>
      </c>
      <c r="D6" s="17" t="s">
        <v>8</v>
      </c>
      <c r="E6" s="17" t="s">
        <v>37</v>
      </c>
      <c r="F6" s="17" t="s">
        <v>4</v>
      </c>
      <c r="G6" s="17" t="s">
        <v>38</v>
      </c>
      <c r="H6" s="17" t="s">
        <v>39</v>
      </c>
      <c r="I6" s="18"/>
      <c r="J6" s="19" t="s">
        <v>45</v>
      </c>
      <c r="K6" s="18"/>
      <c r="L6" s="19" t="s">
        <v>44</v>
      </c>
    </row>
    <row r="7" spans="1:12" x14ac:dyDescent="0.25">
      <c r="A7" s="3">
        <v>326.60000000000002</v>
      </c>
      <c r="B7" s="4">
        <f>A7*27/28</f>
        <v>314.93571428571431</v>
      </c>
      <c r="C7" s="4">
        <f t="shared" ref="C7:C20" si="0">B7+B$2</f>
        <v>11899.865714285716</v>
      </c>
      <c r="D7" s="3">
        <v>2.0999999999999999E-3</v>
      </c>
      <c r="E7" s="3">
        <v>81.873500000000007</v>
      </c>
      <c r="F7" s="3">
        <v>99.91</v>
      </c>
      <c r="G7" s="3">
        <v>0.16</v>
      </c>
      <c r="H7" s="3">
        <f>ROUND(0.01*G7*F7,2)</f>
        <v>0.16</v>
      </c>
      <c r="J7" s="24">
        <f>E$3*D$22*(PI()*D$23)^2*D7*10^-6/(E7*10*D$24*A7/1000)*60*B$4*28/27</f>
        <v>1.5087333387649217E-3</v>
      </c>
      <c r="K7" s="14"/>
      <c r="L7" s="21"/>
    </row>
    <row r="8" spans="1:12" x14ac:dyDescent="0.25">
      <c r="A8" s="3">
        <v>405.5</v>
      </c>
      <c r="B8" s="4">
        <f t="shared" ref="B8:B20" si="1">A8*27/28</f>
        <v>391.01785714285717</v>
      </c>
      <c r="C8" s="4">
        <f t="shared" si="0"/>
        <v>11975.947857142857</v>
      </c>
      <c r="D8" s="3">
        <v>1.04E-2</v>
      </c>
      <c r="E8" s="3">
        <v>73.312299999999993</v>
      </c>
      <c r="F8" s="3">
        <v>99</v>
      </c>
      <c r="G8" s="3">
        <v>0.72</v>
      </c>
      <c r="H8" s="3">
        <f t="shared" ref="H8:H20" si="2">ROUND(0.01*G8*F8,2)</f>
        <v>0.71</v>
      </c>
      <c r="J8" s="24">
        <f t="shared" ref="J8:J20" si="3">E$3*D$22*(PI()*D$23)^2*D8*10^-6/(E8*10*D$24*A8/1000)*60*B$4*28/27</f>
        <v>6.7207596648467824E-3</v>
      </c>
      <c r="K8" s="14"/>
      <c r="L8" s="21"/>
    </row>
    <row r="9" spans="1:12" x14ac:dyDescent="0.25">
      <c r="A9" s="3">
        <v>632.20000000000005</v>
      </c>
      <c r="B9" s="4">
        <f t="shared" si="1"/>
        <v>609.62142857142862</v>
      </c>
      <c r="C9" s="4">
        <f t="shared" si="0"/>
        <v>12194.551428571429</v>
      </c>
      <c r="D9" s="3">
        <v>0.28999999999999998</v>
      </c>
      <c r="E9" s="3">
        <v>60.193100000000001</v>
      </c>
      <c r="F9" s="3">
        <v>97</v>
      </c>
      <c r="G9" s="3">
        <v>15.78</v>
      </c>
      <c r="H9" s="3">
        <f t="shared" si="2"/>
        <v>15.31</v>
      </c>
      <c r="J9" s="24">
        <f t="shared" si="3"/>
        <v>0.14640284796838404</v>
      </c>
      <c r="K9" s="14"/>
      <c r="L9" s="21"/>
    </row>
    <row r="10" spans="1:12" x14ac:dyDescent="0.25">
      <c r="A10" s="3">
        <v>654.65</v>
      </c>
      <c r="B10" s="4">
        <f t="shared" si="1"/>
        <v>631.2696428571428</v>
      </c>
      <c r="C10" s="4">
        <f t="shared" si="0"/>
        <v>12216.199642857144</v>
      </c>
      <c r="D10" s="3">
        <v>0.12</v>
      </c>
      <c r="E10" s="3">
        <v>59.111800000000002</v>
      </c>
      <c r="F10" s="3">
        <v>88</v>
      </c>
      <c r="G10" s="3">
        <v>6.41</v>
      </c>
      <c r="H10" s="3">
        <f t="shared" si="2"/>
        <v>5.64</v>
      </c>
      <c r="J10" s="24">
        <f t="shared" si="3"/>
        <v>5.9573157453039025E-2</v>
      </c>
      <c r="K10" s="14"/>
      <c r="L10" s="21"/>
    </row>
    <row r="11" spans="1:12" x14ac:dyDescent="0.25">
      <c r="A11" s="3">
        <v>679.3</v>
      </c>
      <c r="B11" s="4">
        <f t="shared" si="1"/>
        <v>655.03928571428571</v>
      </c>
      <c r="C11" s="4">
        <f t="shared" si="0"/>
        <v>12239.969285714285</v>
      </c>
      <c r="D11" s="3">
        <v>5.8000000000000003E-2</v>
      </c>
      <c r="E11" s="3">
        <v>57.987699999999997</v>
      </c>
      <c r="F11" s="3">
        <v>78</v>
      </c>
      <c r="G11" s="3">
        <v>3.04</v>
      </c>
      <c r="H11" s="3">
        <f t="shared" si="2"/>
        <v>2.37</v>
      </c>
      <c r="J11" s="24">
        <f t="shared" si="3"/>
        <v>2.8286761241382158E-2</v>
      </c>
      <c r="K11" s="14"/>
      <c r="L11" s="21"/>
    </row>
    <row r="12" spans="1:12" x14ac:dyDescent="0.25">
      <c r="A12" s="3">
        <v>887.78</v>
      </c>
      <c r="B12" s="4">
        <f t="shared" si="1"/>
        <v>856.07357142857131</v>
      </c>
      <c r="C12" s="4">
        <f t="shared" si="0"/>
        <v>12441.003571428571</v>
      </c>
      <c r="D12" s="3">
        <v>1.4999999999999999E-2</v>
      </c>
      <c r="E12" s="3">
        <v>50.2682</v>
      </c>
      <c r="F12" s="3">
        <v>28.8</v>
      </c>
      <c r="G12" s="3">
        <v>0.7</v>
      </c>
      <c r="H12" s="3">
        <f t="shared" si="2"/>
        <v>0.2</v>
      </c>
      <c r="J12" s="24">
        <f t="shared" si="3"/>
        <v>6.457215743397254E-3</v>
      </c>
      <c r="K12" s="14"/>
      <c r="L12" s="21"/>
    </row>
    <row r="13" spans="1:12" x14ac:dyDescent="0.25">
      <c r="A13" s="3">
        <v>922.96</v>
      </c>
      <c r="B13" s="4">
        <f t="shared" si="1"/>
        <v>889.99714285714288</v>
      </c>
      <c r="C13" s="4">
        <f t="shared" si="0"/>
        <v>12474.927142857143</v>
      </c>
      <c r="D13" s="3">
        <v>0.14000000000000001</v>
      </c>
      <c r="E13" s="3">
        <v>49.191899999999997</v>
      </c>
      <c r="F13" s="3">
        <v>98</v>
      </c>
      <c r="G13" s="3">
        <v>6.38</v>
      </c>
      <c r="H13" s="3">
        <f t="shared" si="2"/>
        <v>6.25</v>
      </c>
      <c r="J13" s="24">
        <f t="shared" si="3"/>
        <v>5.9238532055302294E-2</v>
      </c>
      <c r="K13" s="14"/>
      <c r="L13" s="21"/>
    </row>
    <row r="14" spans="1:12" s="15" customFormat="1" x14ac:dyDescent="0.25">
      <c r="A14" s="5">
        <v>991.88</v>
      </c>
      <c r="B14" s="6">
        <f>A14*27/28</f>
        <v>956.45571428571418</v>
      </c>
      <c r="C14" s="6">
        <f t="shared" si="0"/>
        <v>12541.385714285714</v>
      </c>
      <c r="D14" s="7">
        <v>2</v>
      </c>
      <c r="E14" s="7">
        <v>47.636299999999999</v>
      </c>
      <c r="F14" s="7">
        <v>76.400000000000006</v>
      </c>
      <c r="G14" s="7">
        <v>87.08</v>
      </c>
      <c r="H14" s="7">
        <f>ROUND(0.01*G14*F14,2)</f>
        <v>66.53</v>
      </c>
      <c r="J14" s="23">
        <f>E$3*D$22*(PI()*D$23)^2*D14*10^-6/(E14*10*D$24*A14/1000)*60*B$4*F14/100*28/27</f>
        <v>0.62126791942342552</v>
      </c>
      <c r="K14" s="16"/>
      <c r="L14" s="20">
        <f>D28/J14*D26/60/24+D26*D27/24</f>
        <v>5.4711431106175974</v>
      </c>
    </row>
    <row r="15" spans="1:12" x14ac:dyDescent="0.25">
      <c r="A15" s="3">
        <v>1025.29</v>
      </c>
      <c r="B15" s="4">
        <f t="shared" si="1"/>
        <v>988.6724999999999</v>
      </c>
      <c r="C15" s="4">
        <f t="shared" si="0"/>
        <v>12573.602500000001</v>
      </c>
      <c r="D15" s="3">
        <v>0.35</v>
      </c>
      <c r="E15" s="3">
        <v>46.644300000000001</v>
      </c>
      <c r="F15" s="3">
        <v>89</v>
      </c>
      <c r="G15" s="3">
        <v>15.06</v>
      </c>
      <c r="H15" s="3">
        <f t="shared" si="2"/>
        <v>13.4</v>
      </c>
      <c r="J15" s="24">
        <f t="shared" si="3"/>
        <v>0.14059681160340773</v>
      </c>
      <c r="K15" s="14"/>
      <c r="L15" s="21"/>
    </row>
    <row r="16" spans="1:12" x14ac:dyDescent="0.25">
      <c r="A16" s="3">
        <v>1089.74</v>
      </c>
      <c r="B16" s="4">
        <f t="shared" si="1"/>
        <v>1050.8207142857143</v>
      </c>
      <c r="C16" s="4">
        <f t="shared" si="0"/>
        <v>12635.750714285714</v>
      </c>
      <c r="D16" s="3">
        <v>0.08</v>
      </c>
      <c r="E16" s="3">
        <v>44.845300000000002</v>
      </c>
      <c r="F16" s="3">
        <v>91</v>
      </c>
      <c r="G16" s="3">
        <v>3.36</v>
      </c>
      <c r="H16" s="3">
        <f t="shared" si="2"/>
        <v>3.06</v>
      </c>
      <c r="J16" s="24">
        <f t="shared" si="3"/>
        <v>3.1448713938031649E-2</v>
      </c>
      <c r="K16" s="14"/>
      <c r="L16" s="21"/>
    </row>
    <row r="17" spans="1:12" x14ac:dyDescent="0.25">
      <c r="A17" s="11">
        <v>1118.6300000000001</v>
      </c>
      <c r="B17" s="12">
        <f t="shared" si="1"/>
        <v>1078.6789285714287</v>
      </c>
      <c r="C17" s="12">
        <f t="shared" si="0"/>
        <v>12663.60892857143</v>
      </c>
      <c r="D17" s="11">
        <v>0.8</v>
      </c>
      <c r="E17" s="11">
        <v>44.075099999999999</v>
      </c>
      <c r="F17" s="11">
        <v>78</v>
      </c>
      <c r="G17" s="3">
        <v>32.14</v>
      </c>
      <c r="H17" s="3">
        <f t="shared" si="2"/>
        <v>25.07</v>
      </c>
      <c r="J17" s="24">
        <f t="shared" si="3"/>
        <v>0.31171876545580451</v>
      </c>
      <c r="K17" s="14"/>
      <c r="L17" s="21"/>
    </row>
    <row r="18" spans="1:12" x14ac:dyDescent="0.25">
      <c r="A18" s="3">
        <v>1262.75</v>
      </c>
      <c r="B18" s="4">
        <f t="shared" si="1"/>
        <v>1217.6517857142858</v>
      </c>
      <c r="C18" s="4">
        <f t="shared" si="0"/>
        <v>12802.581785714287</v>
      </c>
      <c r="D18" s="3">
        <v>0.56999999999999995</v>
      </c>
      <c r="E18" s="3">
        <v>40.735300000000002</v>
      </c>
      <c r="F18" s="3">
        <v>70</v>
      </c>
      <c r="G18" s="3">
        <v>19.12</v>
      </c>
      <c r="H18" s="3">
        <f t="shared" si="2"/>
        <v>13.38</v>
      </c>
      <c r="J18" s="24">
        <f t="shared" si="3"/>
        <v>0.21288217004203996</v>
      </c>
      <c r="K18" s="14"/>
      <c r="L18" s="21"/>
    </row>
    <row r="19" spans="1:12" x14ac:dyDescent="0.25">
      <c r="A19" s="3">
        <v>1317.14</v>
      </c>
      <c r="B19" s="4">
        <f t="shared" si="1"/>
        <v>1270.099285714286</v>
      </c>
      <c r="C19" s="4">
        <f t="shared" si="0"/>
        <v>12855.029285714287</v>
      </c>
      <c r="D19" s="3">
        <v>0.71</v>
      </c>
      <c r="E19" s="3">
        <v>39.633499999999998</v>
      </c>
      <c r="F19" s="3">
        <v>99</v>
      </c>
      <c r="G19" s="3">
        <v>27.16</v>
      </c>
      <c r="H19" s="3">
        <f t="shared" si="2"/>
        <v>26.89</v>
      </c>
      <c r="J19" s="24">
        <f t="shared" si="3"/>
        <v>0.26128634436400672</v>
      </c>
      <c r="K19" s="14"/>
      <c r="L19" s="21"/>
    </row>
    <row r="20" spans="1:12" x14ac:dyDescent="0.25">
      <c r="A20" s="3">
        <v>1457</v>
      </c>
      <c r="B20" s="4">
        <f t="shared" si="1"/>
        <v>1404.9642857142858</v>
      </c>
      <c r="C20" s="4">
        <f t="shared" si="0"/>
        <v>12989.894285714287</v>
      </c>
      <c r="D20" s="3">
        <v>0.16600000000000001</v>
      </c>
      <c r="E20" s="3">
        <v>37.116199999999999</v>
      </c>
      <c r="F20" s="3">
        <v>91</v>
      </c>
      <c r="G20" s="3">
        <v>5.82</v>
      </c>
      <c r="H20" s="3">
        <f t="shared" si="2"/>
        <v>5.3</v>
      </c>
      <c r="J20" s="24">
        <f t="shared" si="3"/>
        <v>5.8970900445822629E-2</v>
      </c>
      <c r="K20" s="14"/>
      <c r="L20" s="21"/>
    </row>
    <row r="21" spans="1:12" x14ac:dyDescent="0.25">
      <c r="J21" s="25"/>
    </row>
    <row r="22" spans="1:12" x14ac:dyDescent="0.25">
      <c r="C22" s="2" t="s">
        <v>41</v>
      </c>
      <c r="D22" s="13">
        <v>6.0304999999999998E+22</v>
      </c>
    </row>
    <row r="23" spans="1:12" x14ac:dyDescent="0.25">
      <c r="C23" s="2" t="s">
        <v>42</v>
      </c>
      <c r="D23" s="2">
        <f>197.327*10^-13</f>
        <v>1.9732700000000001E-11</v>
      </c>
    </row>
    <row r="24" spans="1:12" x14ac:dyDescent="0.25">
      <c r="C24" s="2" t="s">
        <v>43</v>
      </c>
      <c r="D24" s="2">
        <v>938.27229999999997</v>
      </c>
    </row>
    <row r="26" spans="1:12" x14ac:dyDescent="0.25">
      <c r="C26" s="2" t="s">
        <v>46</v>
      </c>
      <c r="D26" s="2">
        <v>8</v>
      </c>
    </row>
    <row r="27" spans="1:12" x14ac:dyDescent="0.25">
      <c r="C27" s="2" t="s">
        <v>47</v>
      </c>
      <c r="D27" s="2">
        <v>3</v>
      </c>
      <c r="E27" s="2" t="s">
        <v>48</v>
      </c>
    </row>
    <row r="28" spans="1:12" x14ac:dyDescent="0.25">
      <c r="C28" s="2" t="s">
        <v>49</v>
      </c>
      <c r="D28" s="2">
        <v>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B35" sqref="B35"/>
    </sheetView>
  </sheetViews>
  <sheetFormatPr defaultRowHeight="15" x14ac:dyDescent="0.25"/>
  <sheetData>
    <row r="2" spans="1:8" x14ac:dyDescent="0.25">
      <c r="A2" s="9" t="s">
        <v>9</v>
      </c>
    </row>
    <row r="3" spans="1:8" x14ac:dyDescent="0.25">
      <c r="A3" t="s">
        <v>13</v>
      </c>
    </row>
    <row r="4" spans="1:8" x14ac:dyDescent="0.25">
      <c r="A4" t="s">
        <v>12</v>
      </c>
    </row>
    <row r="5" spans="1:8" x14ac:dyDescent="0.25">
      <c r="A5" t="s">
        <v>10</v>
      </c>
    </row>
    <row r="6" spans="1:8" x14ac:dyDescent="0.25">
      <c r="A6" t="s">
        <v>11</v>
      </c>
    </row>
    <row r="7" spans="1:8" x14ac:dyDescent="0.25">
      <c r="A7" t="s">
        <v>36</v>
      </c>
    </row>
    <row r="8" spans="1:8" x14ac:dyDescent="0.25">
      <c r="A8" t="s">
        <v>14</v>
      </c>
    </row>
    <row r="9" spans="1:8" x14ac:dyDescent="0.25">
      <c r="A9" t="s">
        <v>15</v>
      </c>
    </row>
    <row r="11" spans="1:8" x14ac:dyDescent="0.25">
      <c r="A11" s="9" t="s">
        <v>33</v>
      </c>
    </row>
    <row r="12" spans="1:8" x14ac:dyDescent="0.25">
      <c r="A12" s="10" t="s">
        <v>25</v>
      </c>
      <c r="H12" t="s">
        <v>26</v>
      </c>
    </row>
    <row r="13" spans="1:8" x14ac:dyDescent="0.25">
      <c r="A13" s="10" t="s">
        <v>28</v>
      </c>
    </row>
    <row r="14" spans="1:8" x14ac:dyDescent="0.25">
      <c r="A14" t="s">
        <v>16</v>
      </c>
    </row>
    <row r="15" spans="1:8" x14ac:dyDescent="0.25">
      <c r="A15" t="s">
        <v>17</v>
      </c>
      <c r="H15" t="s">
        <v>27</v>
      </c>
    </row>
    <row r="16" spans="1:8" x14ac:dyDescent="0.25">
      <c r="A16" t="s">
        <v>21</v>
      </c>
    </row>
    <row r="17" spans="1:8" x14ac:dyDescent="0.25">
      <c r="A17" t="s">
        <v>18</v>
      </c>
    </row>
    <row r="18" spans="1:8" x14ac:dyDescent="0.25">
      <c r="A18" t="s">
        <v>19</v>
      </c>
    </row>
    <row r="19" spans="1:8" x14ac:dyDescent="0.25">
      <c r="A19" t="s">
        <v>20</v>
      </c>
      <c r="H19" t="s">
        <v>35</v>
      </c>
    </row>
    <row r="20" spans="1:8" x14ac:dyDescent="0.25">
      <c r="A20" t="s">
        <v>22</v>
      </c>
    </row>
    <row r="21" spans="1:8" x14ac:dyDescent="0.25">
      <c r="A21" t="s">
        <v>31</v>
      </c>
    </row>
    <row r="22" spans="1:8" x14ac:dyDescent="0.25">
      <c r="A22" t="s">
        <v>23</v>
      </c>
    </row>
    <row r="23" spans="1:8" x14ac:dyDescent="0.25">
      <c r="A23" t="s">
        <v>24</v>
      </c>
    </row>
    <row r="24" spans="1:8" x14ac:dyDescent="0.25">
      <c r="A24" t="s">
        <v>29</v>
      </c>
    </row>
    <row r="25" spans="1:8" x14ac:dyDescent="0.25">
      <c r="A25" t="s">
        <v>30</v>
      </c>
    </row>
    <row r="26" spans="1:8" x14ac:dyDescent="0.25">
      <c r="A26" t="s">
        <v>32</v>
      </c>
    </row>
    <row r="28" spans="1:8" x14ac:dyDescent="0.25">
      <c r="A28" s="9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Resonances</vt:lpstr>
      <vt:lpstr>Run Plan</vt:lpstr>
      <vt:lpstr>Sheet3</vt:lpstr>
    </vt:vector>
  </TitlesOfParts>
  <Company>NSCL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NSCL Administrator</dc:creator>
  <cp:lastModifiedBy>Ayoub, Sara</cp:lastModifiedBy>
  <dcterms:created xsi:type="dcterms:W3CDTF">2012-04-26T13:58:38Z</dcterms:created>
  <dcterms:modified xsi:type="dcterms:W3CDTF">2019-03-14T20:58:54Z</dcterms:modified>
</cp:coreProperties>
</file>