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Default Extension="jpeg" ContentType="image/jpeg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/>
  <bookViews>
    <workbookView xWindow="7980" yWindow="45" windowWidth="12450" windowHeight="8670" tabRatio="938" firstSheet="1" activeTab="1"/>
  </bookViews>
  <sheets>
    <sheet name="Capa 1" sheetId="1" state="hidden" r:id="rId1"/>
    <sheet name="Evol. Empreg. Particip." sheetId="31446" r:id="rId2"/>
    <sheet name="Estatística Previd." sheetId="31444" r:id="rId3"/>
  </sheets>
  <externalReferences>
    <externalReference r:id="rId4"/>
    <externalReference r:id="rId5"/>
    <externalReference r:id="rId6"/>
    <externalReference r:id="rId7"/>
  </externalReferences>
  <definedNames>
    <definedName name="_xlnm.Print_Area" localSheetId="0">'Capa 1'!$A$1:$I$66</definedName>
    <definedName name="_xlnm.Print_Area" localSheetId="2">'Estatística Previd.'!$C$2:$O$28</definedName>
    <definedName name="_xlnm.Print_Area" localSheetId="1">'Evol. Empreg. Particip.'!$C$2:$K$38</definedName>
  </definedNames>
  <calcPr calcId="125725"/>
  <fileRecoveryPr repairLoad="1"/>
</workbook>
</file>

<file path=xl/calcChain.xml><?xml version="1.0" encoding="utf-8"?>
<calcChain xmlns="http://schemas.openxmlformats.org/spreadsheetml/2006/main">
  <c r="L24" i="31444"/>
  <c r="L23"/>
  <c r="L22"/>
  <c r="L21"/>
  <c r="L19"/>
  <c r="L18"/>
  <c r="L16"/>
  <c r="L14"/>
  <c r="L13"/>
  <c r="L12"/>
  <c r="L11"/>
  <c r="L10"/>
  <c r="L9"/>
  <c r="I24"/>
  <c r="I23"/>
  <c r="I22"/>
  <c r="I21"/>
  <c r="I19"/>
  <c r="I18"/>
  <c r="I16"/>
  <c r="I14"/>
  <c r="I13"/>
  <c r="I12"/>
  <c r="I11"/>
  <c r="I10"/>
  <c r="I9"/>
  <c r="E20"/>
  <c r="E24"/>
  <c r="F23"/>
  <c r="F22"/>
  <c r="F21"/>
  <c r="F19"/>
  <c r="F18"/>
  <c r="F16"/>
  <c r="F10"/>
  <c r="F11"/>
  <c r="F12"/>
  <c r="F13"/>
  <c r="F14"/>
  <c r="F9"/>
  <c r="F24" l="1"/>
  <c r="J22" l="1"/>
  <c r="M24"/>
  <c r="D20"/>
  <c r="D16"/>
  <c r="D22"/>
  <c r="E22"/>
  <c r="E12"/>
  <c r="K21"/>
  <c r="K19"/>
  <c r="J19"/>
  <c r="H19"/>
  <c r="E19"/>
  <c r="D19"/>
  <c r="G19"/>
  <c r="G9" l="1"/>
  <c r="G11"/>
  <c r="G10"/>
  <c r="E21"/>
  <c r="E18"/>
  <c r="E15"/>
  <c r="E14"/>
  <c r="E13"/>
  <c r="E8"/>
  <c r="E10"/>
  <c r="G8" l="1"/>
  <c r="J19" i="31446"/>
  <c r="J7" l="1"/>
  <c r="J37" l="1"/>
  <c r="I37"/>
  <c r="H37"/>
  <c r="H38" s="1"/>
  <c r="K21"/>
  <c r="J38"/>
  <c r="I38"/>
  <c r="I35"/>
  <c r="K34"/>
  <c r="H33"/>
  <c r="K33" s="1"/>
  <c r="I32"/>
  <c r="H32"/>
  <c r="J31"/>
  <c r="K30"/>
  <c r="K29"/>
  <c r="K28"/>
  <c r="K27"/>
  <c r="J26"/>
  <c r="I26"/>
  <c r="H26"/>
  <c r="K24"/>
  <c r="K23"/>
  <c r="K22"/>
  <c r="K20"/>
  <c r="K19"/>
  <c r="I18"/>
  <c r="H18"/>
  <c r="H8" s="1"/>
  <c r="K17"/>
  <c r="I16"/>
  <c r="K16" s="1"/>
  <c r="K15"/>
  <c r="K14"/>
  <c r="H14"/>
  <c r="K13"/>
  <c r="K12"/>
  <c r="K11"/>
  <c r="J11"/>
  <c r="J10" s="1"/>
  <c r="J9" s="1"/>
  <c r="I10"/>
  <c r="H10"/>
  <c r="I9"/>
  <c r="K9" s="1"/>
  <c r="H9"/>
  <c r="I8"/>
  <c r="K7"/>
  <c r="K24" i="31444"/>
  <c r="J24"/>
  <c r="H24"/>
  <c r="G24"/>
  <c r="D24"/>
  <c r="H23"/>
  <c r="K22"/>
  <c r="J21"/>
  <c r="H21"/>
  <c r="G21"/>
  <c r="D21"/>
  <c r="K18"/>
  <c r="J18"/>
  <c r="H18"/>
  <c r="G18"/>
  <c r="K16"/>
  <c r="J16"/>
  <c r="H16"/>
  <c r="G16"/>
  <c r="K14"/>
  <c r="J14"/>
  <c r="H14"/>
  <c r="G14"/>
  <c r="K13"/>
  <c r="J13"/>
  <c r="H13"/>
  <c r="G13"/>
  <c r="K12"/>
  <c r="J12"/>
  <c r="H12"/>
  <c r="G12"/>
  <c r="K11"/>
  <c r="J11"/>
  <c r="H11"/>
  <c r="E11"/>
  <c r="D11"/>
  <c r="K10"/>
  <c r="J10"/>
  <c r="H10"/>
  <c r="K9"/>
  <c r="J9"/>
  <c r="H9"/>
  <c r="D18"/>
  <c r="E16"/>
  <c r="D14"/>
  <c r="D13"/>
  <c r="D12"/>
  <c r="E17"/>
  <c r="J25" i="31446" l="1"/>
  <c r="K26"/>
  <c r="H31"/>
  <c r="H25" s="1"/>
  <c r="H36" s="1"/>
  <c r="I31"/>
  <c r="I25" s="1"/>
  <c r="I36" s="1"/>
  <c r="K32"/>
  <c r="K35"/>
  <c r="J18"/>
  <c r="K18" s="1"/>
  <c r="K10"/>
  <c r="K37"/>
  <c r="K38" s="1"/>
  <c r="J8" i="31444"/>
  <c r="M13"/>
  <c r="P22"/>
  <c r="L15"/>
  <c r="P24"/>
  <c r="P23"/>
  <c r="P18"/>
  <c r="P16"/>
  <c r="P14"/>
  <c r="P13"/>
  <c r="P12"/>
  <c r="P11"/>
  <c r="P10"/>
  <c r="K20"/>
  <c r="J17"/>
  <c r="M18"/>
  <c r="M17" s="1"/>
  <c r="M14"/>
  <c r="M10"/>
  <c r="L17"/>
  <c r="H20"/>
  <c r="I17"/>
  <c r="N12"/>
  <c r="N10"/>
  <c r="M9"/>
  <c r="N11"/>
  <c r="K17"/>
  <c r="H15"/>
  <c r="J20"/>
  <c r="J15"/>
  <c r="G15"/>
  <c r="D15"/>
  <c r="K15"/>
  <c r="N16"/>
  <c r="N22"/>
  <c r="M22"/>
  <c r="M19"/>
  <c r="M23"/>
  <c r="N13"/>
  <c r="I15"/>
  <c r="N23"/>
  <c r="G20"/>
  <c r="G25" s="1"/>
  <c r="M16"/>
  <c r="K8"/>
  <c r="K27" s="1"/>
  <c r="M20" l="1"/>
  <c r="J25"/>
  <c r="K31" i="31446"/>
  <c r="K25"/>
  <c r="J8"/>
  <c r="J36" s="1"/>
  <c r="K36" s="1"/>
  <c r="K28" i="31444"/>
  <c r="J7"/>
  <c r="P21"/>
  <c r="N19"/>
  <c r="K7"/>
  <c r="F17"/>
  <c r="P17" s="1"/>
  <c r="G17"/>
  <c r="K25"/>
  <c r="M12"/>
  <c r="M21"/>
  <c r="O21"/>
  <c r="N24"/>
  <c r="N21"/>
  <c r="H8"/>
  <c r="M15"/>
  <c r="H17"/>
  <c r="N14"/>
  <c r="O10"/>
  <c r="D8"/>
  <c r="N18"/>
  <c r="D17"/>
  <c r="O22"/>
  <c r="O12"/>
  <c r="O23"/>
  <c r="O13"/>
  <c r="O16"/>
  <c r="F15"/>
  <c r="O24"/>
  <c r="L8"/>
  <c r="L7" s="1"/>
  <c r="O11"/>
  <c r="I20"/>
  <c r="N9"/>
  <c r="M11"/>
  <c r="G7"/>
  <c r="O14"/>
  <c r="N20"/>
  <c r="F20"/>
  <c r="F8"/>
  <c r="O18"/>
  <c r="O17" l="1"/>
  <c r="L27"/>
  <c r="K8" i="31446"/>
  <c r="H7" i="31444"/>
  <c r="H25" s="1"/>
  <c r="H27"/>
  <c r="H28" s="1"/>
  <c r="O15"/>
  <c r="P15"/>
  <c r="N15"/>
  <c r="E27"/>
  <c r="O19"/>
  <c r="F27"/>
  <c r="P19"/>
  <c r="N8"/>
  <c r="L20"/>
  <c r="P20" s="1"/>
  <c r="D7"/>
  <c r="D25" s="1"/>
  <c r="E7"/>
  <c r="M8"/>
  <c r="N17"/>
  <c r="F7"/>
  <c r="N27" l="1"/>
  <c r="N28" s="1"/>
  <c r="O20"/>
  <c r="L25"/>
  <c r="L28"/>
  <c r="F28"/>
  <c r="E25"/>
  <c r="E28"/>
  <c r="M7"/>
  <c r="M25" s="1"/>
  <c r="N7"/>
  <c r="N25" s="1"/>
  <c r="F25"/>
  <c r="O31" l="1"/>
  <c r="O9"/>
  <c r="P9"/>
  <c r="I8"/>
  <c r="I27" s="1"/>
  <c r="I28" s="1"/>
  <c r="I7"/>
  <c r="P7" s="1"/>
  <c r="P8" l="1"/>
  <c r="O7"/>
  <c r="O8"/>
  <c r="I25"/>
  <c r="Q14" l="1"/>
  <c r="Q7"/>
  <c r="O25"/>
  <c r="O30"/>
  <c r="O32" s="1"/>
  <c r="P25"/>
  <c r="O27"/>
</calcChain>
</file>

<file path=xl/comments1.xml><?xml version="1.0" encoding="utf-8"?>
<comments xmlns="http://schemas.openxmlformats.org/spreadsheetml/2006/main">
  <authors>
    <author>ehercolini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ehercolini:</t>
        </r>
        <r>
          <rPr>
            <sz val="8"/>
            <color indexed="81"/>
            <rFont val="Tahoma"/>
            <family val="2"/>
          </rPr>
          <t xml:space="preserve">
Do número to
tal de colaboradores das Patrocinadoras foram deduzidos 34 colaboradores que não podem se filiar a Fundação (ex: menor aprendiz e contrato temporário). 
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ehercolini:</t>
        </r>
        <r>
          <rPr>
            <sz val="8"/>
            <color indexed="81"/>
            <rFont val="Tahoma"/>
            <family val="2"/>
          </rPr>
          <t xml:space="preserve">
Do número to
tal de colaboradores das Patrocinadoras foram deduzidos 34 colaboradores que não podem se filiar a Fundação (ex: menor aprendiz e contrato temporário). 
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ehercolini:</t>
        </r>
        <r>
          <rPr>
            <sz val="8"/>
            <color indexed="81"/>
            <rFont val="Tahoma"/>
            <family val="2"/>
          </rPr>
          <t xml:space="preserve">
Total de Não Participantes (=) Total de Empregados na Patrocinadora (-) Ativos na Patrocinadora (ver linhas Patrocinador).
</t>
        </r>
      </text>
    </comment>
    <comment ref="K37" authorId="0">
      <text>
        <r>
          <rPr>
            <b/>
            <sz val="8"/>
            <color indexed="81"/>
            <rFont val="Tahoma"/>
            <family val="2"/>
          </rPr>
          <t>ehercolini:</t>
        </r>
        <r>
          <rPr>
            <sz val="8"/>
            <color indexed="81"/>
            <rFont val="Tahoma"/>
            <family val="2"/>
          </rPr>
          <t xml:space="preserve">
Total de Não Participantes (=) Total de Empregados na Patrocinadora (-) Ativos na Patrocinadora (ver linhas Patrocinador).
</t>
        </r>
      </text>
    </comment>
  </commentList>
</comments>
</file>

<file path=xl/sharedStrings.xml><?xml version="1.0" encoding="utf-8"?>
<sst xmlns="http://schemas.openxmlformats.org/spreadsheetml/2006/main" count="84" uniqueCount="58">
  <si>
    <t>Discriminação</t>
  </si>
  <si>
    <t>TOTAL</t>
  </si>
  <si>
    <t>Benefícios do Plano</t>
  </si>
  <si>
    <t xml:space="preserve">  Aposentadorias</t>
  </si>
  <si>
    <t xml:space="preserve">  Pensões</t>
  </si>
  <si>
    <t xml:space="preserve">  Auxilios</t>
  </si>
  <si>
    <t>F:Trab\Relatório Gerencial Secon - Setembro 2004</t>
  </si>
  <si>
    <t>CEMAT</t>
  </si>
  <si>
    <t>CELPA</t>
  </si>
  <si>
    <t>ELÉTRICAS</t>
  </si>
  <si>
    <t>No Mês</t>
  </si>
  <si>
    <t xml:space="preserve">   Restituições</t>
  </si>
  <si>
    <t xml:space="preserve">   Pagamento de Pecúlio</t>
  </si>
  <si>
    <t>Benefícios Pagamento Único</t>
  </si>
  <si>
    <t xml:space="preserve">   Reser.Matem./Portabilidade</t>
  </si>
  <si>
    <t>Discriminação / Valores em R$</t>
  </si>
  <si>
    <t xml:space="preserve">        - Plano BDI</t>
  </si>
  <si>
    <t xml:space="preserve">        - Plano BD II</t>
  </si>
  <si>
    <t xml:space="preserve">        - Plano R </t>
  </si>
  <si>
    <t xml:space="preserve">        - Plano OP</t>
  </si>
  <si>
    <t xml:space="preserve">    - Plano BDI</t>
  </si>
  <si>
    <t xml:space="preserve">    - Plano BD II</t>
  </si>
  <si>
    <t xml:space="preserve">    - Plano R </t>
  </si>
  <si>
    <t xml:space="preserve">    - Plano OP</t>
  </si>
  <si>
    <t xml:space="preserve">        - Autopatrocinio</t>
  </si>
  <si>
    <t xml:space="preserve">        - Redeprev</t>
  </si>
  <si>
    <t xml:space="preserve">        - Aguardando Benef./Opção</t>
  </si>
  <si>
    <t xml:space="preserve">    - Aposentados</t>
  </si>
  <si>
    <t xml:space="preserve">    - Pensionistas</t>
  </si>
  <si>
    <t>Empregado Patrocinadoras</t>
  </si>
  <si>
    <t>Participantes Assistidos</t>
  </si>
  <si>
    <t>Total de Participantes</t>
  </si>
  <si>
    <t>Empregados Não Participantes</t>
  </si>
  <si>
    <t>% Empregados Não Participantes</t>
  </si>
  <si>
    <t>Total dos Benefícios Pagos</t>
  </si>
  <si>
    <t>Nº</t>
  </si>
  <si>
    <t>Acumul.</t>
  </si>
  <si>
    <t xml:space="preserve">    - Por Tempo Serviço</t>
  </si>
  <si>
    <t xml:space="preserve">    - Especial</t>
  </si>
  <si>
    <t xml:space="preserve">    - Por Idade</t>
  </si>
  <si>
    <t xml:space="preserve">    - Por Invalidez</t>
  </si>
  <si>
    <t xml:space="preserve">    - Renda Mensal Vitalícia-RMV</t>
  </si>
  <si>
    <t xml:space="preserve">    - Pensões</t>
  </si>
  <si>
    <t xml:space="preserve">    - Aux.Doença / Acid.Trabalho</t>
  </si>
  <si>
    <t>ESTATÍSTICA PREVIDENCIÁRIA</t>
  </si>
  <si>
    <t>EVOLUÇÃO EMPREGADOS PATROCINADORAS x PARTICIPANTES</t>
  </si>
  <si>
    <t>Base:</t>
  </si>
  <si>
    <t xml:space="preserve">        - Autopatrocinio </t>
  </si>
  <si>
    <t xml:space="preserve">        - BPD</t>
  </si>
  <si>
    <t xml:space="preserve">    - Plano BD</t>
  </si>
  <si>
    <t xml:space="preserve">Participantes Ativos </t>
  </si>
  <si>
    <t xml:space="preserve">        - Patrocinador</t>
  </si>
  <si>
    <t xml:space="preserve">    - Renda Mensal Financeira-RMF</t>
  </si>
  <si>
    <t xml:space="preserve">   Saque a vista de até 25% RMV/RMF</t>
  </si>
  <si>
    <t xml:space="preserve">        - Suspenso Não Contribuinte</t>
  </si>
  <si>
    <t xml:space="preserve">  Abono Anual e Benef. Temporário (Reserva Especial Celpa OP)</t>
  </si>
  <si>
    <t>D E Z E M B R O - 2 0 1 4</t>
  </si>
  <si>
    <t>J A N E I R O - 2 0 1 5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</si>
</sst>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&quot;Cr$&quot;\ * #,##0.00_);_(&quot;Cr$&quot;\ * \(#,##0.00\);_(&quot;Cr$&quot;\ * &quot;-&quot;??_);_(@_)"/>
    <numFmt numFmtId="166" formatCode="_(* #,##0_);_(* \(#,##0\);_(* &quot;-&quot;??_);_(@_)"/>
    <numFmt numFmtId="167" formatCode="_(* #,##0_);_(* \(#,##0\);_(@_)"/>
  </numFmts>
  <fonts count="17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sz val="7"/>
      <color indexed="10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2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3" xfId="2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166" fontId="2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3" fillId="0" borderId="0" xfId="3" applyNumberFormat="1" applyFont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3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/>
    </xf>
    <xf numFmtId="3" fontId="3" fillId="3" borderId="9" xfId="0" applyNumberFormat="1" applyFont="1" applyFill="1" applyBorder="1" applyAlignment="1">
      <alignment horizontal="center" vertical="center"/>
    </xf>
    <xf numFmtId="3" fontId="3" fillId="4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0" fontId="3" fillId="2" borderId="9" xfId="0" applyFont="1" applyFill="1" applyBorder="1" applyAlignment="1">
      <alignment vertical="center"/>
    </xf>
    <xf numFmtId="3" fontId="2" fillId="3" borderId="9" xfId="0" applyNumberFormat="1" applyFont="1" applyFill="1" applyBorder="1" applyAlignment="1">
      <alignment horizontal="center" vertical="center"/>
    </xf>
    <xf numFmtId="167" fontId="3" fillId="0" borderId="9" xfId="3" applyNumberFormat="1" applyFont="1" applyBorder="1" applyAlignment="1">
      <alignment horizontal="center" vertical="center"/>
    </xf>
    <xf numFmtId="167" fontId="3" fillId="2" borderId="9" xfId="3" applyNumberFormat="1" applyFont="1" applyFill="1" applyBorder="1" applyAlignment="1">
      <alignment horizontal="center" vertical="center"/>
    </xf>
    <xf numFmtId="167" fontId="3" fillId="0" borderId="9" xfId="3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/>
    </xf>
    <xf numFmtId="167" fontId="2" fillId="4" borderId="9" xfId="3" applyNumberFormat="1" applyFont="1" applyFill="1" applyBorder="1" applyAlignment="1">
      <alignment horizontal="center" vertical="center"/>
    </xf>
    <xf numFmtId="167" fontId="2" fillId="4" borderId="9" xfId="3" applyNumberFormat="1" applyFont="1" applyFill="1" applyBorder="1" applyAlignment="1">
      <alignment horizontal="right" vertical="center"/>
    </xf>
    <xf numFmtId="167" fontId="2" fillId="0" borderId="9" xfId="3" applyNumberFormat="1" applyFont="1" applyFill="1" applyBorder="1" applyAlignment="1">
      <alignment horizontal="center" vertical="center"/>
    </xf>
    <xf numFmtId="167" fontId="2" fillId="0" borderId="9" xfId="3" applyNumberFormat="1" applyFont="1" applyFill="1" applyBorder="1" applyAlignment="1">
      <alignment horizontal="right" vertical="center"/>
    </xf>
    <xf numFmtId="167" fontId="2" fillId="0" borderId="9" xfId="3" applyNumberFormat="1" applyFont="1" applyFill="1" applyBorder="1" applyAlignment="1">
      <alignment vertical="center"/>
    </xf>
    <xf numFmtId="167" fontId="3" fillId="0" borderId="9" xfId="3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167" fontId="2" fillId="0" borderId="9" xfId="3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10" fontId="3" fillId="3" borderId="9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67" fontId="2" fillId="0" borderId="10" xfId="0" applyNumberFormat="1" applyFont="1" applyBorder="1" applyAlignment="1">
      <alignment vertical="center"/>
    </xf>
    <xf numFmtId="167" fontId="10" fillId="4" borderId="9" xfId="3" applyNumberFormat="1" applyFont="1" applyFill="1" applyBorder="1" applyAlignment="1">
      <alignment horizontal="right" vertical="center"/>
    </xf>
    <xf numFmtId="167" fontId="10" fillId="0" borderId="9" xfId="3" applyNumberFormat="1" applyFont="1" applyFill="1" applyBorder="1" applyAlignment="1">
      <alignment horizontal="right" vertical="center"/>
    </xf>
    <xf numFmtId="167" fontId="11" fillId="0" borderId="9" xfId="3" applyNumberFormat="1" applyFont="1" applyFill="1" applyBorder="1" applyAlignment="1">
      <alignment vertical="center"/>
    </xf>
    <xf numFmtId="167" fontId="10" fillId="0" borderId="9" xfId="3" applyNumberFormat="1" applyFont="1" applyFill="1" applyBorder="1" applyAlignment="1">
      <alignment vertical="center"/>
    </xf>
    <xf numFmtId="167" fontId="10" fillId="4" borderId="9" xfId="3" applyNumberFormat="1" applyFont="1" applyFill="1" applyBorder="1" applyAlignment="1">
      <alignment horizontal="center" vertical="center"/>
    </xf>
    <xf numFmtId="167" fontId="11" fillId="0" borderId="9" xfId="3" applyNumberFormat="1" applyFont="1" applyFill="1" applyBorder="1" applyAlignment="1">
      <alignment horizontal="right" vertical="center"/>
    </xf>
    <xf numFmtId="167" fontId="11" fillId="0" borderId="9" xfId="3" applyNumberFormat="1" applyFont="1" applyFill="1" applyBorder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3" fontId="3" fillId="5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3" fontId="2" fillId="2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167" fontId="13" fillId="0" borderId="0" xfId="0" applyNumberFormat="1" applyFont="1" applyAlignment="1">
      <alignment vertical="center"/>
    </xf>
    <xf numFmtId="3" fontId="2" fillId="0" borderId="0" xfId="0" applyNumberFormat="1" applyFont="1"/>
    <xf numFmtId="0" fontId="10" fillId="0" borderId="0" xfId="0" applyFont="1"/>
    <xf numFmtId="0" fontId="10" fillId="0" borderId="0" xfId="0" applyFont="1" applyAlignment="1">
      <alignment vertical="center"/>
    </xf>
    <xf numFmtId="0" fontId="14" fillId="0" borderId="0" xfId="0" applyFont="1" applyBorder="1" applyAlignment="1">
      <alignment horizontal="left"/>
    </xf>
    <xf numFmtId="0" fontId="3" fillId="0" borderId="9" xfId="0" applyFont="1" applyFill="1" applyBorder="1" applyAlignment="1">
      <alignment vertical="center"/>
    </xf>
    <xf numFmtId="167" fontId="15" fillId="4" borderId="9" xfId="3" applyNumberFormat="1" applyFont="1" applyFill="1" applyBorder="1" applyAlignment="1">
      <alignment horizontal="right" vertical="center"/>
    </xf>
    <xf numFmtId="167" fontId="10" fillId="0" borderId="0" xfId="0" applyNumberFormat="1" applyFont="1" applyAlignment="1">
      <alignment vertical="center"/>
    </xf>
    <xf numFmtId="0" fontId="15" fillId="0" borderId="0" xfId="0" applyFont="1"/>
    <xf numFmtId="3" fontId="16" fillId="5" borderId="9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49" fontId="4" fillId="3" borderId="17" xfId="0" applyNumberFormat="1" applyFont="1" applyFill="1" applyBorder="1" applyAlignment="1">
      <alignment horizontal="center" vertical="center"/>
    </xf>
    <xf numFmtId="49" fontId="4" fillId="3" borderId="18" xfId="0" applyNumberFormat="1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left" vertic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165" fontId="2" fillId="3" borderId="9" xfId="1" applyFont="1" applyFill="1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  <c:explosion val="6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dLblPos val="bestFit"/>
              <c:showCatName val="1"/>
              <c:showPercent val="1"/>
            </c:dLbl>
            <c:dLbl>
              <c:idx val="1"/>
              <c:dLblPos val="bestFit"/>
              <c:showCatName val="1"/>
              <c:showPercent val="1"/>
            </c:dLbl>
            <c:dLbl>
              <c:idx val="2"/>
              <c:dLblPos val="bestFit"/>
              <c:showCatName val="1"/>
              <c:showPercent val="1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4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  <c:explosion val="6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dLblPos val="bestFit"/>
              <c:showCatName val="1"/>
              <c:showPercent val="1"/>
            </c:dLbl>
            <c:dLbl>
              <c:idx val="1"/>
              <c:dLblPos val="bestFit"/>
              <c:showCatName val="1"/>
              <c:showPercent val="1"/>
            </c:dLbl>
            <c:dLbl>
              <c:idx val="2"/>
              <c:dLblPos val="bestFit"/>
              <c:showCatName val="1"/>
              <c:showPercent val="1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1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Empreg. ELÉTRICAS Participantes e Não Participantes - 2007</a:t>
            </a:r>
          </a:p>
        </c:rich>
      </c:tx>
      <c:layout/>
      <c:spPr>
        <a:noFill/>
        <a:ln w="25400">
          <a:noFill/>
        </a:ln>
      </c:spPr>
    </c:title>
    <c:view3D>
      <c:rotX val="1"/>
      <c:hPercent val="6"/>
      <c:rotY val="6"/>
      <c:depthPercent val="100"/>
      <c:rAngAx val="1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000080"/>
          </a:solidFill>
          <a:prstDash val="solid"/>
        </a:ln>
      </c:spPr>
    </c:sideWall>
    <c:backWall>
      <c:spPr>
        <a:noFill/>
        <a:ln w="12700">
          <a:solidFill>
            <a:srgbClr val="000080"/>
          </a:solidFill>
          <a:prstDash val="solid"/>
        </a:ln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#REF!</c:f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hape val="cylinder"/>
        <c:axId val="45886848"/>
        <c:axId val="45888640"/>
        <c:axId val="0"/>
      </c:bar3DChart>
      <c:catAx>
        <c:axId val="45886848"/>
        <c:scaling>
          <c:orientation val="minMax"/>
        </c:scaling>
        <c:axPos val="b"/>
        <c:numFmt formatCode="mmm/yy" sourceLinked="0"/>
        <c:tickLblPos val="low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5888640"/>
        <c:crosses val="autoZero"/>
        <c:auto val="1"/>
        <c:lblAlgn val="ctr"/>
        <c:lblOffset val="100"/>
        <c:tickLblSkip val="1"/>
        <c:tickMarkSkip val="1"/>
      </c:catAx>
      <c:valAx>
        <c:axId val="45888640"/>
        <c:scaling>
          <c:orientation val="minMax"/>
          <c:max val="1.2"/>
        </c:scaling>
        <c:axPos val="l"/>
        <c:majorGridlines>
          <c:spPr>
            <a:ln w="3175">
              <a:solidFill>
                <a:srgbClr val="000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5886848"/>
        <c:crosses val="autoZero"/>
        <c:crossBetween val="between"/>
        <c:majorUnit val="0.2"/>
      </c:valAx>
      <c:spPr>
        <a:noFill/>
        <a:ln w="3175">
          <a:solidFill>
            <a:srgbClr val="FFFF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12700">
      <a:solidFill>
        <a:srgbClr val="000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dLblPos val="bestFit"/>
              <c:showCatName val="1"/>
              <c:showPercent val="1"/>
            </c:dLbl>
            <c:dLbl>
              <c:idx val="1"/>
              <c:dLblPos val="bestFit"/>
              <c:showCatName val="1"/>
              <c:showPercent val="1"/>
            </c:dLbl>
            <c:dLbl>
              <c:idx val="2"/>
              <c:dLblPos val="bestFit"/>
              <c:showCatName val="1"/>
              <c:showPercent val="1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0" b="0" i="0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FF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 paperSize="9" orientation="landscape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11"/>
          <c:dPt>
            <c:idx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dLblPos val="bestFit"/>
              <c:showCatName val="1"/>
              <c:showPercent val="1"/>
            </c:dLbl>
            <c:dLbl>
              <c:idx val="1"/>
              <c:dLblPos val="bestFit"/>
              <c:showCatName val="1"/>
              <c:showPercent val="1"/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NÃO  PART."
1,37%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0"/>
          <c:w val="0"/>
          <c:h val="0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1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Empreg. Celpa-Cemat-Elétricas Particip.e 
Não Particip. 2007</a:t>
            </a:r>
          </a:p>
        </c:rich>
      </c:tx>
      <c:layout/>
      <c:spPr>
        <a:noFill/>
        <a:ln w="25400">
          <a:noFill/>
        </a:ln>
      </c:spPr>
    </c:title>
    <c:view3D>
      <c:rotX val="1"/>
      <c:hPercent val="5"/>
      <c:rotY val="6"/>
      <c:depthPercent val="100"/>
      <c:rAngAx val="1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000080"/>
          </a:solidFill>
          <a:prstDash val="solid"/>
        </a:ln>
      </c:spPr>
    </c:sideWall>
    <c:backWall>
      <c:spPr>
        <a:noFill/>
        <a:ln w="12700">
          <a:solidFill>
            <a:srgbClr val="000080"/>
          </a:solidFill>
          <a:prstDash val="solid"/>
        </a:ln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#REF!</c:f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hape val="cylinder"/>
        <c:axId val="45871488"/>
        <c:axId val="45873024"/>
        <c:axId val="0"/>
      </c:bar3DChart>
      <c:catAx>
        <c:axId val="45871488"/>
        <c:scaling>
          <c:orientation val="minMax"/>
        </c:scaling>
        <c:axPos val="b"/>
        <c:numFmt formatCode="mmm/yy" sourceLinked="0"/>
        <c:tickLblPos val="low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5873024"/>
        <c:crosses val="autoZero"/>
        <c:auto val="1"/>
        <c:lblAlgn val="ctr"/>
        <c:lblOffset val="100"/>
        <c:tickLblSkip val="1"/>
        <c:tickMarkSkip val="1"/>
      </c:catAx>
      <c:valAx>
        <c:axId val="45873024"/>
        <c:scaling>
          <c:orientation val="minMax"/>
          <c:max val="1.2"/>
        </c:scaling>
        <c:axPos val="l"/>
        <c:majorGridlines>
          <c:spPr>
            <a:ln w="3175">
              <a:solidFill>
                <a:srgbClr val="000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5871488"/>
        <c:crosses val="autoZero"/>
        <c:crossBetween val="between"/>
        <c:majorUnit val="0.2"/>
      </c:valAx>
      <c:spPr>
        <a:noFill/>
        <a:ln w="3175">
          <a:solidFill>
            <a:srgbClr val="FFFF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12700">
      <a:solidFill>
        <a:srgbClr val="000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5"/>
          <c:dPt>
            <c:idx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dLblPos val="bestFit"/>
              <c:showCatName val="1"/>
              <c:showPercent val="1"/>
            </c:dLbl>
            <c:dLbl>
              <c:idx val="1"/>
              <c:dLblPos val="bestFit"/>
              <c:showCatName val="1"/>
              <c:showPercent val="1"/>
            </c:dLbl>
            <c:dLbl>
              <c:idx val="2"/>
              <c:dLblPos val="bestFit"/>
              <c:showCatName val="1"/>
              <c:showPercent val="1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20"/>
          <c:dPt>
            <c:idx val="0"/>
            <c:explosion val="45"/>
          </c:dPt>
          <c:dLbls>
            <c:dLbl>
              <c:idx val="0"/>
              <c:layout/>
              <c:dLblPos val="bestFit"/>
              <c:showCatName val="1"/>
              <c:showPercent val="1"/>
              <c:separator>, </c:separator>
            </c:dLbl>
            <c:dLbl>
              <c:idx val="1"/>
              <c:dLblPos val="bestFit"/>
              <c:showCatName val="1"/>
              <c:showPercent val="1"/>
              <c:separator>, </c:separator>
            </c:dLbl>
            <c:dLbl>
              <c:idx val="2"/>
              <c:dLblPos val="bestFit"/>
              <c:showCatName val="1"/>
              <c:showPercent val="1"/>
              <c:separator>, </c:separator>
            </c:dLbl>
            <c:dLbl>
              <c:idx val="3"/>
              <c:dLblPos val="bestFit"/>
              <c:showCatName val="1"/>
              <c:showPercent val="1"/>
              <c:separator>, </c:separator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eparator>, </c:separator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 paperSize="9"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1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Empreg. CEMAT - Participante e Não Participante 2007</a:t>
            </a:r>
          </a:p>
        </c:rich>
      </c:tx>
      <c:layout/>
      <c:spPr>
        <a:noFill/>
        <a:ln w="25400">
          <a:noFill/>
        </a:ln>
      </c:spPr>
    </c:title>
    <c:view3D>
      <c:rotX val="10"/>
      <c:hPercent val="6"/>
      <c:rotY val="358"/>
      <c:depthPercent val="130"/>
      <c:rAngAx val="1"/>
    </c:view3D>
    <c:floor>
      <c:spPr>
        <a:gradFill rotWithShape="0">
          <a:gsLst>
            <a:gs pos="0">
              <a:srgbClr val="FFFFFF">
                <a:gamma/>
                <a:shade val="46275"/>
                <a:invGamma/>
              </a:srgbClr>
            </a:gs>
            <a:gs pos="50000">
              <a:srgbClr val="FFFFFF"/>
            </a:gs>
            <a:gs pos="100000">
              <a:srgbClr val="FFFFFF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#REF!</c:f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dLbl>
            <c:dLbl>
              <c:idx val="1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30"/>
        <c:gapDepth val="280"/>
        <c:shape val="cylinder"/>
        <c:axId val="46109056"/>
        <c:axId val="46110592"/>
        <c:axId val="0"/>
      </c:bar3DChart>
      <c:catAx>
        <c:axId val="46109056"/>
        <c:scaling>
          <c:orientation val="minMax"/>
        </c:scaling>
        <c:axPos val="b"/>
        <c:numFmt formatCode="mmm/yy" sourceLinked="0"/>
        <c:tickLblPos val="low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6110592"/>
        <c:crosses val="autoZero"/>
        <c:auto val="1"/>
        <c:lblAlgn val="ctr"/>
        <c:lblOffset val="100"/>
        <c:tickLblSkip val="1"/>
        <c:tickMarkSkip val="1"/>
      </c:catAx>
      <c:valAx>
        <c:axId val="46110592"/>
        <c:scaling>
          <c:orientation val="minMax"/>
          <c:max val="1.2"/>
        </c:scaling>
        <c:axPos val="r"/>
        <c:majorGridlines>
          <c:spPr>
            <a:ln w="3175">
              <a:solidFill>
                <a:srgbClr val="000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6109056"/>
        <c:crosses val="max"/>
        <c:crossBetween val="between"/>
        <c:majorUnit val="0.2"/>
      </c:valAx>
      <c:spPr>
        <a:noFill/>
        <a:ln w="3175">
          <a:solidFill>
            <a:srgbClr val="FFFF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12700">
      <a:solidFill>
        <a:srgbClr val="000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6"/>
          <c:dLbls>
            <c:dLbl>
              <c:idx val="0"/>
              <c:layout/>
              <c:dLblPos val="bestFit"/>
              <c:showCatName val="1"/>
              <c:showPercent val="1"/>
              <c:separator>, </c:separator>
            </c:dLbl>
            <c:dLbl>
              <c:idx val="1"/>
              <c:dLblPos val="bestFit"/>
              <c:showCatName val="1"/>
              <c:showPercent val="1"/>
              <c:separator>, </c:separator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"OP", 96,32%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dLbl>
              <c:idx val="3"/>
              <c:dLblPos val="bestFit"/>
              <c:showCatName val="1"/>
              <c:showPercent val="1"/>
              <c:separator>, </c:separator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eparator>, </c:separator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0"/>
          <c:w val="0"/>
          <c:h val="0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1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Empreg. ELÉTRICAS Participantes e Não Participantes - 2007</a:t>
            </a:r>
          </a:p>
        </c:rich>
      </c:tx>
      <c:layout/>
      <c:spPr>
        <a:noFill/>
        <a:ln w="25400">
          <a:noFill/>
        </a:ln>
      </c:spPr>
    </c:title>
    <c:view3D>
      <c:rotX val="1"/>
      <c:hPercent val="6"/>
      <c:rotY val="6"/>
      <c:depthPercent val="100"/>
      <c:rAngAx val="1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000080"/>
          </a:solidFill>
          <a:prstDash val="solid"/>
        </a:ln>
      </c:spPr>
    </c:sideWall>
    <c:backWall>
      <c:spPr>
        <a:noFill/>
        <a:ln w="12700">
          <a:solidFill>
            <a:srgbClr val="000080"/>
          </a:solidFill>
          <a:prstDash val="solid"/>
        </a:ln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#REF!</c:f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hape val="cylinder"/>
        <c:axId val="44948096"/>
        <c:axId val="44953984"/>
        <c:axId val="0"/>
      </c:bar3DChart>
      <c:catAx>
        <c:axId val="44948096"/>
        <c:scaling>
          <c:orientation val="minMax"/>
        </c:scaling>
        <c:axPos val="b"/>
        <c:numFmt formatCode="mmm/yy" sourceLinked="0"/>
        <c:tickLblPos val="low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4953984"/>
        <c:crosses val="autoZero"/>
        <c:auto val="1"/>
        <c:lblAlgn val="ctr"/>
        <c:lblOffset val="100"/>
        <c:tickLblSkip val="1"/>
        <c:tickMarkSkip val="1"/>
      </c:catAx>
      <c:valAx>
        <c:axId val="44953984"/>
        <c:scaling>
          <c:orientation val="minMax"/>
          <c:max val="1.2"/>
        </c:scaling>
        <c:axPos val="l"/>
        <c:majorGridlines>
          <c:spPr>
            <a:ln w="3175">
              <a:solidFill>
                <a:srgbClr val="000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4948096"/>
        <c:crosses val="autoZero"/>
        <c:crossBetween val="between"/>
        <c:majorUnit val="0.2"/>
      </c:valAx>
      <c:spPr>
        <a:noFill/>
        <a:ln w="3175">
          <a:solidFill>
            <a:srgbClr val="FFFF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12700">
      <a:solidFill>
        <a:srgbClr val="000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dLblPos val="bestFit"/>
              <c:showCatName val="1"/>
              <c:showPercent val="1"/>
            </c:dLbl>
            <c:dLbl>
              <c:idx val="1"/>
              <c:dLblPos val="bestFit"/>
              <c:showCatName val="1"/>
              <c:showPercent val="1"/>
            </c:dLbl>
            <c:dLbl>
              <c:idx val="2"/>
              <c:dLblPos val="bestFit"/>
              <c:showCatName val="1"/>
              <c:showPercent val="1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FF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 paperSize="9" orientation="landscape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11"/>
          <c:dPt>
            <c:idx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dLblPos val="bestFit"/>
              <c:showCatName val="1"/>
              <c:showPercent val="1"/>
            </c:dLbl>
            <c:dLbl>
              <c:idx val="1"/>
              <c:dLblPos val="bestFit"/>
              <c:showCatName val="1"/>
              <c:showPercent val="1"/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NÃO  PART."
1,37%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0"/>
          <c:w val="0"/>
          <c:h val="0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1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Empreg. Celpa-Cemat-Elétricas Particip.e 
Não Particip. 2007</a:t>
            </a:r>
          </a:p>
        </c:rich>
      </c:tx>
      <c:layout/>
      <c:spPr>
        <a:noFill/>
        <a:ln w="25400">
          <a:noFill/>
        </a:ln>
      </c:spPr>
    </c:title>
    <c:view3D>
      <c:rotX val="1"/>
      <c:hPercent val="5"/>
      <c:rotY val="6"/>
      <c:depthPercent val="100"/>
      <c:rAngAx val="1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000080"/>
          </a:solidFill>
          <a:prstDash val="solid"/>
        </a:ln>
      </c:spPr>
    </c:sideWall>
    <c:backWall>
      <c:spPr>
        <a:noFill/>
        <a:ln w="12700">
          <a:solidFill>
            <a:srgbClr val="000080"/>
          </a:solidFill>
          <a:prstDash val="solid"/>
        </a:ln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#REF!</c:f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hape val="cylinder"/>
        <c:axId val="45604224"/>
        <c:axId val="45610112"/>
        <c:axId val="0"/>
      </c:bar3DChart>
      <c:catAx>
        <c:axId val="45604224"/>
        <c:scaling>
          <c:orientation val="minMax"/>
        </c:scaling>
        <c:axPos val="b"/>
        <c:numFmt formatCode="mmm/yy" sourceLinked="0"/>
        <c:tickLblPos val="low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5610112"/>
        <c:crosses val="autoZero"/>
        <c:auto val="1"/>
        <c:lblAlgn val="ctr"/>
        <c:lblOffset val="100"/>
        <c:tickLblSkip val="1"/>
        <c:tickMarkSkip val="1"/>
      </c:catAx>
      <c:valAx>
        <c:axId val="45610112"/>
        <c:scaling>
          <c:orientation val="minMax"/>
          <c:max val="1.2"/>
        </c:scaling>
        <c:axPos val="l"/>
        <c:majorGridlines>
          <c:spPr>
            <a:ln w="3175">
              <a:solidFill>
                <a:srgbClr val="000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5604224"/>
        <c:crosses val="autoZero"/>
        <c:crossBetween val="between"/>
        <c:majorUnit val="0.2"/>
      </c:valAx>
      <c:spPr>
        <a:noFill/>
        <a:ln w="3175">
          <a:solidFill>
            <a:srgbClr val="FFFF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12700">
      <a:solidFill>
        <a:srgbClr val="000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5"/>
          <c:dPt>
            <c:idx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dLblPos val="bestFit"/>
              <c:showCatName val="1"/>
              <c:showPercent val="1"/>
            </c:dLbl>
            <c:dLbl>
              <c:idx val="1"/>
              <c:dLblPos val="bestFit"/>
              <c:showCatName val="1"/>
              <c:showPercent val="1"/>
            </c:dLbl>
            <c:dLbl>
              <c:idx val="2"/>
              <c:dLblPos val="bestFit"/>
              <c:showCatName val="1"/>
              <c:showPercent val="1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20"/>
          <c:dPt>
            <c:idx val="0"/>
            <c:explosion val="45"/>
          </c:dPt>
          <c:dLbls>
            <c:dLbl>
              <c:idx val="0"/>
              <c:layout/>
              <c:dLblPos val="bestFit"/>
              <c:showCatName val="1"/>
              <c:showPercent val="1"/>
              <c:separator>, </c:separator>
            </c:dLbl>
            <c:dLbl>
              <c:idx val="1"/>
              <c:dLblPos val="bestFit"/>
              <c:showCatName val="1"/>
              <c:showPercent val="1"/>
              <c:separator>, </c:separator>
            </c:dLbl>
            <c:dLbl>
              <c:idx val="2"/>
              <c:dLblPos val="bestFit"/>
              <c:showCatName val="1"/>
              <c:showPercent val="1"/>
              <c:separator>, </c:separator>
            </c:dLbl>
            <c:dLbl>
              <c:idx val="3"/>
              <c:dLblPos val="bestFit"/>
              <c:showCatName val="1"/>
              <c:showPercent val="1"/>
              <c:separator>, </c:separator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eparator>, </c:separator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 paperSize="9"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1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Empreg. CEMAT - Participante e Não Participante 2007</a:t>
            </a:r>
          </a:p>
        </c:rich>
      </c:tx>
      <c:layout/>
      <c:spPr>
        <a:noFill/>
        <a:ln w="25400">
          <a:noFill/>
        </a:ln>
      </c:spPr>
    </c:title>
    <c:view3D>
      <c:rotX val="10"/>
      <c:hPercent val="6"/>
      <c:rotY val="358"/>
      <c:depthPercent val="130"/>
      <c:rAngAx val="1"/>
    </c:view3D>
    <c:floor>
      <c:spPr>
        <a:gradFill rotWithShape="0">
          <a:gsLst>
            <a:gs pos="0">
              <a:srgbClr val="FFFFFF">
                <a:gamma/>
                <a:shade val="46275"/>
                <a:invGamma/>
              </a:srgbClr>
            </a:gs>
            <a:gs pos="50000">
              <a:srgbClr val="FFFFFF"/>
            </a:gs>
            <a:gs pos="100000">
              <a:srgbClr val="FFFFFF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#REF!</c:f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dLbl>
            <c:dLbl>
              <c:idx val="1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30"/>
        <c:gapDepth val="280"/>
        <c:shape val="cylinder"/>
        <c:axId val="45689856"/>
        <c:axId val="45703936"/>
        <c:axId val="0"/>
      </c:bar3DChart>
      <c:catAx>
        <c:axId val="45689856"/>
        <c:scaling>
          <c:orientation val="minMax"/>
        </c:scaling>
        <c:axPos val="b"/>
        <c:numFmt formatCode="mmm/yy" sourceLinked="0"/>
        <c:tickLblPos val="low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5703936"/>
        <c:crosses val="autoZero"/>
        <c:auto val="1"/>
        <c:lblAlgn val="ctr"/>
        <c:lblOffset val="100"/>
        <c:tickLblSkip val="1"/>
        <c:tickMarkSkip val="1"/>
      </c:catAx>
      <c:valAx>
        <c:axId val="45703936"/>
        <c:scaling>
          <c:orientation val="minMax"/>
          <c:max val="1.2"/>
        </c:scaling>
        <c:axPos val="r"/>
        <c:majorGridlines>
          <c:spPr>
            <a:ln w="3175">
              <a:solidFill>
                <a:srgbClr val="000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5689856"/>
        <c:crosses val="max"/>
        <c:crossBetween val="between"/>
        <c:majorUnit val="0.2"/>
      </c:valAx>
      <c:spPr>
        <a:noFill/>
        <a:ln w="3175">
          <a:solidFill>
            <a:srgbClr val="FFFF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12700">
      <a:solidFill>
        <a:srgbClr val="000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0"/>
    </c:view3D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6"/>
          <c:dLbls>
            <c:dLbl>
              <c:idx val="0"/>
              <c:layout/>
              <c:dLblPos val="bestFit"/>
              <c:showCatName val="1"/>
              <c:showPercent val="1"/>
              <c:separator>, </c:separator>
            </c:dLbl>
            <c:dLbl>
              <c:idx val="1"/>
              <c:dLblPos val="bestFit"/>
              <c:showCatName val="1"/>
              <c:showPercent val="1"/>
              <c:separator>, </c:separator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"OP", 96,32%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dLbl>
              <c:idx val="3"/>
              <c:dLblPos val="bestFit"/>
              <c:showCatName val="1"/>
              <c:showPercent val="1"/>
              <c:separator>, </c:separator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CatName val="1"/>
            <c:showPercent val="1"/>
            <c:separator>, </c:separator>
            <c:showLeaderLines val="1"/>
            <c:leaderLines>
              <c:spPr>
                <a:ln w="25400">
                  <a:solidFill>
                    <a:srgbClr val="FF0000"/>
                  </a:solidFill>
                  <a:prstDash val="solid"/>
                </a:ln>
              </c:spPr>
            </c:leaderLines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0"/>
          <c:w val="0"/>
          <c:h val="0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65" footer="0.4921259850000016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49</xdr:row>
      <xdr:rowOff>238125</xdr:rowOff>
    </xdr:from>
    <xdr:to>
      <xdr:col>5</xdr:col>
      <xdr:colOff>628650</xdr:colOff>
      <xdr:row>52</xdr:row>
      <xdr:rowOff>38100</xdr:rowOff>
    </xdr:to>
    <xdr:sp macro="" textlink="">
      <xdr:nvSpPr>
        <xdr:cNvPr id="18162373" name="Line 2"/>
        <xdr:cNvSpPr>
          <a:spLocks noChangeShapeType="1"/>
        </xdr:cNvSpPr>
      </xdr:nvSpPr>
      <xdr:spPr bwMode="auto">
        <a:xfrm flipH="1">
          <a:off x="3524250" y="8877300"/>
          <a:ext cx="4572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171450</xdr:colOff>
      <xdr:row>49</xdr:row>
      <xdr:rowOff>238125</xdr:rowOff>
    </xdr:from>
    <xdr:to>
      <xdr:col>5</xdr:col>
      <xdr:colOff>628650</xdr:colOff>
      <xdr:row>52</xdr:row>
      <xdr:rowOff>38100</xdr:rowOff>
    </xdr:to>
    <xdr:sp macro="" textlink="">
      <xdr:nvSpPr>
        <xdr:cNvPr id="18162374" name="Line 4"/>
        <xdr:cNvSpPr>
          <a:spLocks noChangeShapeType="1"/>
        </xdr:cNvSpPr>
      </xdr:nvSpPr>
      <xdr:spPr bwMode="auto">
        <a:xfrm flipH="1">
          <a:off x="3524250" y="8877300"/>
          <a:ext cx="4572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57150</xdr:colOff>
      <xdr:row>4</xdr:row>
      <xdr:rowOff>47625</xdr:rowOff>
    </xdr:from>
    <xdr:to>
      <xdr:col>8</xdr:col>
      <xdr:colOff>657225</xdr:colOff>
      <xdr:row>29</xdr:row>
      <xdr:rowOff>76200</xdr:rowOff>
    </xdr:to>
    <xdr:sp macro="" textlink="">
      <xdr:nvSpPr>
        <xdr:cNvPr id="130056" name="Text Box 8"/>
        <xdr:cNvSpPr txBox="1">
          <a:spLocks noChangeArrowheads="1"/>
        </xdr:cNvSpPr>
      </xdr:nvSpPr>
      <xdr:spPr bwMode="auto">
        <a:xfrm>
          <a:off x="1114425" y="1476375"/>
          <a:ext cx="5038725" cy="407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864" tIns="45720" rIns="54864" bIns="0" anchor="t" upright="1"/>
        <a:lstStyle/>
        <a:p>
          <a:pPr algn="ctr" rtl="0">
            <a:lnSpc>
              <a:spcPts val="2300"/>
            </a:lnSpc>
            <a:defRPr sz="1000"/>
          </a:pPr>
          <a:endParaRPr lang="pt-BR" sz="24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900"/>
            </a:lnSpc>
            <a:defRPr sz="1000"/>
          </a:pPr>
          <a:r>
            <a:rPr lang="pt-BR" sz="2000" b="0" i="0" strike="noStrike">
              <a:solidFill>
                <a:srgbClr val="000000"/>
              </a:solidFill>
              <a:latin typeface="Bookman Old Style"/>
            </a:rPr>
            <a:t>REUNIÃO DO CONSELHO </a:t>
          </a:r>
        </a:p>
        <a:p>
          <a:pPr algn="ctr" rtl="0">
            <a:lnSpc>
              <a:spcPts val="1900"/>
            </a:lnSpc>
            <a:defRPr sz="1000"/>
          </a:pPr>
          <a:r>
            <a:rPr lang="pt-BR" sz="2000" b="0" i="0" strike="noStrike">
              <a:solidFill>
                <a:srgbClr val="000000"/>
              </a:solidFill>
              <a:latin typeface="Bookman Old Style"/>
            </a:rPr>
            <a:t>FISCAL DA REDEPREV</a:t>
          </a:r>
          <a:endParaRPr lang="pt-BR" sz="16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500"/>
            </a:lnSpc>
            <a:defRPr sz="1000"/>
          </a:pPr>
          <a:endParaRPr lang="pt-BR" sz="16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500"/>
            </a:lnSpc>
            <a:defRPr sz="1000"/>
          </a:pPr>
          <a:endParaRPr lang="pt-BR" sz="16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500"/>
            </a:lnSpc>
            <a:defRPr sz="1000"/>
          </a:pPr>
          <a:endParaRPr lang="pt-BR" sz="16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5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Assunto: Análise Balancete Setembro/2004</a:t>
          </a:r>
        </a:p>
        <a:p>
          <a:pPr algn="ctr" rtl="0">
            <a:lnSpc>
              <a:spcPts val="1500"/>
            </a:lnSpc>
            <a:defRPr sz="1000"/>
          </a:pPr>
          <a:endParaRPr lang="pt-BR" sz="16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500"/>
            </a:lnSpc>
            <a:defRPr sz="1000"/>
          </a:pPr>
          <a:endParaRPr lang="pt-BR" sz="16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5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Data: /12/2004</a:t>
          </a:r>
          <a:endParaRPr lang="pt-BR" sz="20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900"/>
            </a:lnSpc>
            <a:defRPr sz="1000"/>
          </a:pPr>
          <a:endParaRPr lang="pt-BR" sz="20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5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Horário:  hs</a:t>
          </a:r>
          <a:endParaRPr lang="pt-BR" sz="14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500"/>
            </a:lnSpc>
            <a:defRPr sz="1000"/>
          </a:pPr>
          <a:endParaRPr lang="pt-BR" sz="16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5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Local: Sala da Presidência</a:t>
          </a:r>
          <a:endParaRPr lang="pt-BR" sz="14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300"/>
            </a:lnSpc>
            <a:defRPr sz="1000"/>
          </a:pPr>
          <a:endParaRPr lang="pt-BR" sz="14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2100"/>
            </a:lnSpc>
            <a:defRPr sz="1000"/>
          </a:pPr>
          <a:endParaRPr lang="pt-BR" sz="24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2200"/>
            </a:lnSpc>
            <a:defRPr sz="1000"/>
          </a:pPr>
          <a:endParaRPr lang="pt-BR" sz="24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500"/>
            </a:lnSpc>
            <a:defRPr sz="1000"/>
          </a:pPr>
          <a:endParaRPr lang="pt-BR" sz="16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4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</a:t>
          </a:r>
        </a:p>
        <a:p>
          <a:pPr algn="ctr" rtl="0">
            <a:lnSpc>
              <a:spcPts val="1500"/>
            </a:lnSpc>
            <a:defRPr sz="1000"/>
          </a:pPr>
          <a:endParaRPr lang="pt-BR" sz="1600" b="0" i="0" strike="noStrike">
            <a:solidFill>
              <a:srgbClr val="000000"/>
            </a:solidFill>
            <a:latin typeface="Bookman Old Style"/>
          </a:endParaRPr>
        </a:p>
        <a:p>
          <a:pPr algn="ctr" rtl="0">
            <a:lnSpc>
              <a:spcPts val="1700"/>
            </a:lnSpc>
            <a:defRPr sz="1000"/>
          </a:pPr>
          <a:endParaRPr lang="pt-BR" sz="1600" b="0" i="0" strike="noStrike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1</xdr:col>
      <xdr:colOff>57150</xdr:colOff>
      <xdr:row>31</xdr:row>
      <xdr:rowOff>142875</xdr:rowOff>
    </xdr:from>
    <xdr:to>
      <xdr:col>1</xdr:col>
      <xdr:colOff>342900</xdr:colOff>
      <xdr:row>32</xdr:row>
      <xdr:rowOff>142875</xdr:rowOff>
    </xdr:to>
    <xdr:sp macro="" textlink="">
      <xdr:nvSpPr>
        <xdr:cNvPr id="18162376" name="AutoShape 9" descr="Papel pardo"/>
        <xdr:cNvSpPr>
          <a:spLocks noChangeArrowheads="1"/>
        </xdr:cNvSpPr>
      </xdr:nvSpPr>
      <xdr:spPr bwMode="auto">
        <a:xfrm>
          <a:off x="619125" y="5943600"/>
          <a:ext cx="285750" cy="1619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lnTo>
                <a:pt x="16200" y="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lnTo>
                <a:pt x="135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lnTo>
                <a:pt x="0" y="5400"/>
              </a:lnTo>
              <a:close/>
            </a:path>
          </a:pathLst>
        </a:cu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409575</xdr:colOff>
      <xdr:row>30</xdr:row>
      <xdr:rowOff>28575</xdr:rowOff>
    </xdr:from>
    <xdr:to>
      <xdr:col>8</xdr:col>
      <xdr:colOff>638175</xdr:colOff>
      <xdr:row>57</xdr:row>
      <xdr:rowOff>95250</xdr:rowOff>
    </xdr:to>
    <xdr:sp macro="" textlink="">
      <xdr:nvSpPr>
        <xdr:cNvPr id="130058" name="Text Box 10"/>
        <xdr:cNvSpPr txBox="1">
          <a:spLocks noChangeArrowheads="1"/>
        </xdr:cNvSpPr>
      </xdr:nvSpPr>
      <xdr:spPr bwMode="auto">
        <a:xfrm>
          <a:off x="971550" y="5667375"/>
          <a:ext cx="5162550" cy="443865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64008" tIns="45720" rIns="0" bIns="0" anchor="t" upright="1"/>
        <a:lstStyle/>
        <a:p>
          <a:pPr algn="l" rtl="0">
            <a:lnSpc>
              <a:spcPts val="2700"/>
            </a:lnSpc>
            <a:defRPr sz="1000"/>
          </a:pPr>
          <a:r>
            <a:rPr lang="pt-BR" sz="2600" b="0" i="0" strike="noStrike">
              <a:solidFill>
                <a:srgbClr val="000000"/>
              </a:solidFill>
              <a:latin typeface="Bookman Old Style"/>
            </a:rPr>
            <a:t> </a:t>
          </a:r>
          <a:r>
            <a:rPr lang="pt-BR" sz="2600" b="0" i="0" u="sng" strike="noStrike">
              <a:solidFill>
                <a:srgbClr val="000000"/>
              </a:solidFill>
              <a:latin typeface="Bookman Old Style"/>
            </a:rPr>
            <a:t>INFORMAÇÕES</a:t>
          </a:r>
          <a:r>
            <a:rPr lang="pt-BR" sz="2600" b="0" i="0" strike="noStrike">
              <a:solidFill>
                <a:srgbClr val="000000"/>
              </a:solidFill>
              <a:latin typeface="Bookman Old Style"/>
            </a:rPr>
            <a:t> :</a:t>
          </a:r>
          <a:endParaRPr lang="pt-BR" sz="1200" b="0" i="0" strike="noStrike">
            <a:solidFill>
              <a:srgbClr val="000000"/>
            </a:solidFill>
            <a:latin typeface="Bookman Old Style"/>
          </a:endParaRPr>
        </a:p>
        <a:p>
          <a:pPr algn="l" rtl="0">
            <a:lnSpc>
              <a:spcPts val="1600"/>
            </a:lnSpc>
            <a:defRPr sz="1000"/>
          </a:pPr>
          <a:endParaRPr lang="pt-BR" sz="1600" b="0" i="0" strike="noStrike">
            <a:solidFill>
              <a:srgbClr val="000000"/>
            </a:solidFill>
            <a:latin typeface="Bookman Old Style"/>
          </a:endParaRPr>
        </a:p>
        <a:p>
          <a:pPr algn="l" rtl="0">
            <a:lnSpc>
              <a:spcPts val="16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1- Balanço Patrimonial por Planos e Consolidado</a:t>
          </a:r>
        </a:p>
        <a:p>
          <a:pPr algn="l" rtl="0">
            <a:lnSpc>
              <a:spcPts val="16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2- Demonstrativos dos Niveis de Solvência Por </a:t>
          </a:r>
        </a:p>
        <a:p>
          <a:pPr algn="l" rtl="0">
            <a:lnSpc>
              <a:spcPts val="16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    Planos</a:t>
          </a:r>
        </a:p>
        <a:p>
          <a:pPr algn="l" rtl="0">
            <a:lnSpc>
              <a:spcPts val="17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3- Programa de Investimentos da Redeprev</a:t>
          </a:r>
        </a:p>
        <a:p>
          <a:pPr algn="l" rtl="0">
            <a:lnSpc>
              <a:spcPts val="16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4- Demonstração Patrimonial por Planos e por    </a:t>
          </a:r>
        </a:p>
        <a:p>
          <a:pPr algn="l" rtl="0">
            <a:lnSpc>
              <a:spcPts val="17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    Segmento e as Rentabilidades do Patrimonio</a:t>
          </a:r>
        </a:p>
        <a:p>
          <a:pPr algn="l" rtl="0">
            <a:lnSpc>
              <a:spcPts val="16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5- Rentabilidade dos Investimentos por Segmento </a:t>
          </a:r>
        </a:p>
        <a:p>
          <a:pPr algn="l" rtl="0">
            <a:lnSpc>
              <a:spcPts val="17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6- DAIEA - 3º Trimestre de 2004</a:t>
          </a:r>
        </a:p>
        <a:p>
          <a:pPr algn="l" rtl="0">
            <a:lnSpc>
              <a:spcPts val="16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7- Indicadores Econômicos e Rentabilidade</a:t>
          </a:r>
        </a:p>
        <a:p>
          <a:pPr algn="l" rtl="0">
            <a:lnSpc>
              <a:spcPts val="17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8- Despesas Administrativas - Fluxo Orçamentário</a:t>
          </a:r>
        </a:p>
        <a:p>
          <a:pPr algn="l" rtl="0">
            <a:lnSpc>
              <a:spcPts val="16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9- Quadro de Empregados da REDE Celpa/Cemat</a:t>
          </a:r>
        </a:p>
        <a:p>
          <a:pPr algn="l" rtl="0">
            <a:lnSpc>
              <a:spcPts val="16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    e Elétricas Participantes da REDEPREV</a:t>
          </a:r>
        </a:p>
        <a:p>
          <a:pPr algn="l" rtl="0">
            <a:lnSpc>
              <a:spcPts val="17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10- Demonstrativo das Complementações de</a:t>
          </a:r>
        </a:p>
        <a:p>
          <a:pPr algn="l" rtl="0">
            <a:lnSpc>
              <a:spcPts val="16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    Benefícios Pagos e Receitas Previdenciais</a:t>
          </a:r>
        </a:p>
        <a:p>
          <a:pPr algn="l" rtl="0">
            <a:lnSpc>
              <a:spcPts val="1700"/>
            </a:lnSpc>
            <a:defRPr sz="1000"/>
          </a:pPr>
          <a:r>
            <a:rPr lang="pt-BR" sz="1600" b="0" i="0" strike="noStrike">
              <a:solidFill>
                <a:srgbClr val="000000"/>
              </a:solidFill>
              <a:latin typeface="Bookman Old Style"/>
            </a:rPr>
            <a:t> </a:t>
          </a:r>
          <a:endParaRPr lang="pt-BR" sz="16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2600"/>
            </a:lnSpc>
            <a:defRPr sz="1000"/>
          </a:pPr>
          <a:endParaRPr lang="pt-BR" sz="26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2600"/>
            </a:lnSpc>
            <a:defRPr sz="1000"/>
          </a:pPr>
          <a:endParaRPr lang="pt-BR" sz="26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95250</xdr:colOff>
      <xdr:row>0</xdr:row>
      <xdr:rowOff>161925</xdr:rowOff>
    </xdr:from>
    <xdr:to>
      <xdr:col>8</xdr:col>
      <xdr:colOff>66675</xdr:colOff>
      <xdr:row>1</xdr:row>
      <xdr:rowOff>285750</xdr:rowOff>
    </xdr:to>
    <xdr:sp macro="" textlink="">
      <xdr:nvSpPr>
        <xdr:cNvPr id="130060" name="WordArt 12"/>
        <xdr:cNvSpPr>
          <a:spLocks noChangeArrowheads="1" noChangeShapeType="1"/>
        </xdr:cNvSpPr>
      </xdr:nvSpPr>
      <xdr:spPr bwMode="auto">
        <a:xfrm>
          <a:off x="2019300" y="161925"/>
          <a:ext cx="3543300" cy="4667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1400" b="1" i="1" kern="10" spc="0">
              <a:ln w="6350">
                <a:solidFill>
                  <a:srgbClr val="808080"/>
                </a:solidFill>
                <a:round/>
                <a:headEnd/>
                <a:tailEnd/>
              </a:ln>
              <a:solidFill>
                <a:srgbClr val="808080"/>
              </a:solidFill>
              <a:effectLst/>
              <a:latin typeface="Arial"/>
              <a:cs typeface="Arial"/>
            </a:rPr>
            <a:t>RedePrev - Fundação Rede de Previdência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0.28292</cdr:x>
      <cdr:y>0.07842</cdr:y>
    </cdr:from>
    <cdr:to>
      <cdr:x>0.87626</cdr:x>
      <cdr:y>0.15673</cdr:y>
    </cdr:to>
    <cdr:sp macro="" textlink="">
      <cdr:nvSpPr>
        <cdr:cNvPr id="288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190" y="60692"/>
          <a:ext cx="689610" cy="57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200" b="1" i="0" strike="noStrike">
              <a:solidFill>
                <a:srgbClr val="000000"/>
              </a:solidFill>
              <a:latin typeface="Arial"/>
              <a:cs typeface="Arial"/>
            </a:rPr>
            <a:t>Participantes Assistidos por Planos </a:t>
          </a:r>
        </a:p>
        <a:p xmlns:a="http://schemas.openxmlformats.org/drawingml/2006/main">
          <a:pPr algn="ctr" rtl="1">
            <a:defRPr sz="1000"/>
          </a:pPr>
          <a:r>
            <a:rPr lang="pt-BR" sz="200" b="1" i="0" strike="noStrike">
              <a:solidFill>
                <a:srgbClr val="000000"/>
              </a:solidFill>
              <a:latin typeface="Arial"/>
              <a:cs typeface="Arial"/>
            </a:rPr>
            <a:t>Janeiro de 2008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0.06494</cdr:x>
      <cdr:y>0.07886</cdr:y>
    </cdr:from>
    <cdr:to>
      <cdr:x>0.92832</cdr:x>
      <cdr:y>0.15086</cdr:y>
    </cdr:to>
    <cdr:sp macro="" textlink="">
      <cdr:nvSpPr>
        <cdr:cNvPr id="289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61011"/>
          <a:ext cx="633229" cy="52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175" b="1" i="0" strike="noStrike">
              <a:solidFill>
                <a:srgbClr val="000000"/>
              </a:solidFill>
              <a:latin typeface="Arial"/>
              <a:cs typeface="Arial"/>
            </a:rPr>
            <a:t>Participantes Ativos e Não Partivipantes por Planos Janeiro de 2008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0.27603</cdr:x>
      <cdr:y>0.06494</cdr:y>
    </cdr:from>
    <cdr:to>
      <cdr:x>0.75044</cdr:x>
      <cdr:y>0.18828</cdr:y>
    </cdr:to>
    <cdr:sp macro="" textlink="">
      <cdr:nvSpPr>
        <cdr:cNvPr id="2908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951" y="50800"/>
          <a:ext cx="656653" cy="904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250" b="1" i="0" strike="noStrike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pt-BR" sz="225" b="1" i="0" strike="noStrike">
              <a:solidFill>
                <a:srgbClr val="000000"/>
              </a:solidFill>
              <a:latin typeface="Arial"/>
              <a:cs typeface="Arial"/>
            </a:rPr>
            <a:t>articipantes Assistidos por Planos </a:t>
          </a:r>
        </a:p>
        <a:p xmlns:a="http://schemas.openxmlformats.org/drawingml/2006/main">
          <a:pPr algn="ctr" rtl="1">
            <a:defRPr sz="1000"/>
          </a:pPr>
          <a:r>
            <a:rPr lang="pt-BR" sz="225" b="1" i="0" strike="noStrike">
              <a:solidFill>
                <a:srgbClr val="000000"/>
              </a:solidFill>
              <a:latin typeface="Arial"/>
              <a:cs typeface="Arial"/>
            </a:rPr>
            <a:t>Janeiro de 2008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0.06494</cdr:x>
      <cdr:y>0.08277</cdr:y>
    </cdr:from>
    <cdr:to>
      <cdr:x>0.93506</cdr:x>
      <cdr:y>0.16565</cdr:y>
    </cdr:to>
    <cdr:sp macro="" textlink="">
      <cdr:nvSpPr>
        <cdr:cNvPr id="2918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63883"/>
          <a:ext cx="638175" cy="6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175" b="1" i="0" strike="noStrike">
              <a:solidFill>
                <a:srgbClr val="000000"/>
              </a:solidFill>
              <a:latin typeface="Arial"/>
              <a:cs typeface="Arial"/>
            </a:rPr>
            <a:t>Participantes Ativos e Não Partivipantes por Planos Janeiro de 2008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0.06994</cdr:x>
      <cdr:y>0.06494</cdr:y>
    </cdr:from>
    <cdr:to>
      <cdr:x>0.92006</cdr:x>
      <cdr:y>0.14869</cdr:y>
    </cdr:to>
    <cdr:sp macro="" textlink="">
      <cdr:nvSpPr>
        <cdr:cNvPr id="2938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70" y="50800"/>
          <a:ext cx="623496" cy="61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175" b="1" i="0" strike="noStrike">
              <a:solidFill>
                <a:srgbClr val="000000"/>
              </a:solidFill>
              <a:latin typeface="Arial"/>
              <a:cs typeface="Arial"/>
            </a:rPr>
            <a:t>Participantes Ativos e Não Partivipantes por Planos Janeiro de 2008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11</xdr:col>
      <xdr:colOff>0</xdr:colOff>
      <xdr:row>0</xdr:row>
      <xdr:rowOff>0</xdr:rowOff>
    </xdr:to>
    <xdr:graphicFrame macro="">
      <xdr:nvGraphicFramePr>
        <xdr:cNvPr id="200246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11</xdr:col>
      <xdr:colOff>0</xdr:colOff>
      <xdr:row>0</xdr:row>
      <xdr:rowOff>0</xdr:rowOff>
    </xdr:to>
    <xdr:graphicFrame macro="">
      <xdr:nvGraphicFramePr>
        <xdr:cNvPr id="200246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19050</xdr:colOff>
      <xdr:row>0</xdr:row>
      <xdr:rowOff>0</xdr:rowOff>
    </xdr:from>
    <xdr:to>
      <xdr:col>11</xdr:col>
      <xdr:colOff>0</xdr:colOff>
      <xdr:row>0</xdr:row>
      <xdr:rowOff>0</xdr:rowOff>
    </xdr:to>
    <xdr:graphicFrame macro="">
      <xdr:nvGraphicFramePr>
        <xdr:cNvPr id="200246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5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11</xdr:col>
      <xdr:colOff>0</xdr:colOff>
      <xdr:row>0</xdr:row>
      <xdr:rowOff>0</xdr:rowOff>
    </xdr:to>
    <xdr:graphicFrame macro="">
      <xdr:nvGraphicFramePr>
        <xdr:cNvPr id="2002465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5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5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11</xdr:col>
      <xdr:colOff>0</xdr:colOff>
      <xdr:row>0</xdr:row>
      <xdr:rowOff>0</xdr:rowOff>
    </xdr:to>
    <xdr:graphicFrame macro="">
      <xdr:nvGraphicFramePr>
        <xdr:cNvPr id="2002465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5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6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19050</xdr:colOff>
      <xdr:row>0</xdr:row>
      <xdr:rowOff>0</xdr:rowOff>
    </xdr:from>
    <xdr:to>
      <xdr:col>11</xdr:col>
      <xdr:colOff>0</xdr:colOff>
      <xdr:row>0</xdr:row>
      <xdr:rowOff>0</xdr:rowOff>
    </xdr:to>
    <xdr:graphicFrame macro="">
      <xdr:nvGraphicFramePr>
        <xdr:cNvPr id="2002466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0</xdr:colOff>
      <xdr:row>0</xdr:row>
      <xdr:rowOff>0</xdr:rowOff>
    </xdr:to>
    <xdr:graphicFrame macro="">
      <xdr:nvGraphicFramePr>
        <xdr:cNvPr id="2002466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0.3577</cdr:x>
      <cdr:y>0.06494</cdr:y>
    </cdr:from>
    <cdr:to>
      <cdr:x>0.76827</cdr:x>
      <cdr:y>0.13737</cdr:y>
    </cdr:to>
    <cdr:sp macro="" textlink="">
      <cdr:nvSpPr>
        <cdr:cNvPr id="287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384" y="50800"/>
          <a:ext cx="590360" cy="531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200" b="1" i="0" strike="noStrike">
              <a:solidFill>
                <a:srgbClr val="000000"/>
              </a:solidFill>
              <a:latin typeface="Arial"/>
              <a:cs typeface="Arial"/>
            </a:rPr>
            <a:t>Participantes Assistidos por Planos </a:t>
          </a:r>
        </a:p>
        <a:p xmlns:a="http://schemas.openxmlformats.org/drawingml/2006/main">
          <a:pPr algn="ctr" rtl="1">
            <a:defRPr sz="1000"/>
          </a:pPr>
          <a:r>
            <a:rPr lang="pt-BR" sz="200" b="1" i="0" strike="noStrike">
              <a:solidFill>
                <a:srgbClr val="000000"/>
              </a:solidFill>
              <a:latin typeface="Arial"/>
              <a:cs typeface="Arial"/>
            </a:rPr>
            <a:t>Janeiro de 2008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0.28223</cdr:x>
      <cdr:y>0.07842</cdr:y>
    </cdr:from>
    <cdr:to>
      <cdr:x>0.87627</cdr:x>
      <cdr:y>0.15673</cdr:y>
    </cdr:to>
    <cdr:sp macro="" textlink="">
      <cdr:nvSpPr>
        <cdr:cNvPr id="288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190" y="60692"/>
          <a:ext cx="689610" cy="57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200" b="1" i="0" strike="noStrike">
              <a:solidFill>
                <a:srgbClr val="000000"/>
              </a:solidFill>
              <a:latin typeface="Arial"/>
              <a:cs typeface="Arial"/>
            </a:rPr>
            <a:t>Participantes Assistidos por Planos </a:t>
          </a:r>
        </a:p>
        <a:p xmlns:a="http://schemas.openxmlformats.org/drawingml/2006/main">
          <a:pPr algn="ctr" rtl="1">
            <a:defRPr sz="1000"/>
          </a:pPr>
          <a:r>
            <a:rPr lang="pt-BR" sz="200" b="1" i="0" strike="noStrike">
              <a:solidFill>
                <a:srgbClr val="000000"/>
              </a:solidFill>
              <a:latin typeface="Arial"/>
              <a:cs typeface="Arial"/>
            </a:rPr>
            <a:t>Janeiro de 2008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0.06494</cdr:x>
      <cdr:y>0.07886</cdr:y>
    </cdr:from>
    <cdr:to>
      <cdr:x>0.92832</cdr:x>
      <cdr:y>0.15086</cdr:y>
    </cdr:to>
    <cdr:sp macro="" textlink="">
      <cdr:nvSpPr>
        <cdr:cNvPr id="289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61011"/>
          <a:ext cx="633229" cy="52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175" b="1" i="0" strike="noStrike">
              <a:solidFill>
                <a:srgbClr val="000000"/>
              </a:solidFill>
              <a:latin typeface="Arial"/>
              <a:cs typeface="Arial"/>
            </a:rPr>
            <a:t>Participantes Ativos e Não Partivipantes por Planos Janeiro de 2008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0.27534</cdr:x>
      <cdr:y>0.06494</cdr:y>
    </cdr:from>
    <cdr:to>
      <cdr:x>0.75276</cdr:x>
      <cdr:y>0.18828</cdr:y>
    </cdr:to>
    <cdr:sp macro="" textlink="">
      <cdr:nvSpPr>
        <cdr:cNvPr id="2908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951" y="50800"/>
          <a:ext cx="656653" cy="904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250" b="1" i="0" strike="noStrike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pt-BR" sz="225" b="1" i="0" strike="noStrike">
              <a:solidFill>
                <a:srgbClr val="000000"/>
              </a:solidFill>
              <a:latin typeface="Arial"/>
              <a:cs typeface="Arial"/>
            </a:rPr>
            <a:t>articipantes Assistidos por Planos </a:t>
          </a:r>
        </a:p>
        <a:p xmlns:a="http://schemas.openxmlformats.org/drawingml/2006/main">
          <a:pPr algn="ctr" rtl="1">
            <a:defRPr sz="1000"/>
          </a:pPr>
          <a:r>
            <a:rPr lang="pt-BR" sz="225" b="1" i="0" strike="noStrike">
              <a:solidFill>
                <a:srgbClr val="000000"/>
              </a:solidFill>
              <a:latin typeface="Arial"/>
              <a:cs typeface="Arial"/>
            </a:rPr>
            <a:t>Janeiro de 2008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0.06494</cdr:x>
      <cdr:y>0.08277</cdr:y>
    </cdr:from>
    <cdr:to>
      <cdr:x>0.93506</cdr:x>
      <cdr:y>0.16565</cdr:y>
    </cdr:to>
    <cdr:sp macro="" textlink="">
      <cdr:nvSpPr>
        <cdr:cNvPr id="2918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63883"/>
          <a:ext cx="638175" cy="6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175" b="1" i="0" strike="noStrike">
              <a:solidFill>
                <a:srgbClr val="000000"/>
              </a:solidFill>
              <a:latin typeface="Arial"/>
              <a:cs typeface="Arial"/>
            </a:rPr>
            <a:t>Participantes Ativos e Não Partivipantes por Planos Janeiro de 2008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0.06994</cdr:x>
      <cdr:y>0.06494</cdr:y>
    </cdr:from>
    <cdr:to>
      <cdr:x>0.92006</cdr:x>
      <cdr:y>0.14869</cdr:y>
    </cdr:to>
    <cdr:sp macro="" textlink="">
      <cdr:nvSpPr>
        <cdr:cNvPr id="2938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70" y="50800"/>
          <a:ext cx="623496" cy="61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175" b="1" i="0" strike="noStrike">
              <a:solidFill>
                <a:srgbClr val="000000"/>
              </a:solidFill>
              <a:latin typeface="Arial"/>
              <a:cs typeface="Arial"/>
            </a:rPr>
            <a:t>Participantes Ativos e Não Partivipantes por Planos Janeiro de 2008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0.30361</cdr:x>
      <cdr:y>0.06494</cdr:y>
    </cdr:from>
    <cdr:to>
      <cdr:x>0.69767</cdr:x>
      <cdr:y>0.13737</cdr:y>
    </cdr:to>
    <cdr:sp macro="" textlink="">
      <cdr:nvSpPr>
        <cdr:cNvPr id="287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384" y="50800"/>
          <a:ext cx="590360" cy="531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200" b="1" i="0" strike="noStrike">
              <a:solidFill>
                <a:srgbClr val="000000"/>
              </a:solidFill>
              <a:latin typeface="Arial"/>
              <a:cs typeface="Arial"/>
            </a:rPr>
            <a:t>Participantes Assistidos por Planos </a:t>
          </a:r>
        </a:p>
        <a:p xmlns:a="http://schemas.openxmlformats.org/drawingml/2006/main">
          <a:pPr algn="ctr" rtl="1">
            <a:defRPr sz="1000"/>
          </a:pPr>
          <a:r>
            <a:rPr lang="pt-BR" sz="200" b="1" i="0" strike="noStrike">
              <a:solidFill>
                <a:srgbClr val="000000"/>
              </a:solidFill>
              <a:latin typeface="Arial"/>
              <a:cs typeface="Arial"/>
            </a:rPr>
            <a:t>Janeiro de 2008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tivoBen/ATUARIAL/2014/MOVIMENTA&#199;&#195;O%20ATUARIAL%20-%2011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tivoBen/ATUARIAL/2014/MOVIMENTA&#199;&#195;O%20ATUARIAL%20-%200120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tivoBen/ATUARIAL/2014/MOVIMENTA&#199;&#195;O%20ATUARIAL%20-%2001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tivoBen/ATUARIAL/2015/MOVIMENTA&#199;&#195;O%20ATUARIAL%20-%2001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VERSAO RMV_RMF - CEMAT OP"/>
      <sheetName val="MOV_FOPAG"/>
      <sheetName val="ARRECADAÇÃO - 112014"/>
      <sheetName val="FOPAG - 112014"/>
      <sheetName val="SALDOS A CONCEDER - OP"/>
      <sheetName val="SALDOS A CONCEDER - BD"/>
      <sheetName val="BENEF CONCEDIDOS "/>
      <sheetName val="COMPENS REPIQUE CELPA OP"/>
    </sheetNames>
    <sheetDataSet>
      <sheetData sheetId="0"/>
      <sheetData sheetId="1"/>
      <sheetData sheetId="2"/>
      <sheetData sheetId="3">
        <row r="6">
          <cell r="B6">
            <v>130</v>
          </cell>
        </row>
        <row r="32">
          <cell r="B32">
            <v>50</v>
          </cell>
        </row>
        <row r="36">
          <cell r="H36">
            <v>37</v>
          </cell>
        </row>
        <row r="39">
          <cell r="H39">
            <v>12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OV_FOPAG"/>
      <sheetName val="FOPAG - 012015"/>
      <sheetName val="ARRECADAÇÃO - 012015"/>
      <sheetName val="SALDOS A CONCEDER - OP"/>
      <sheetName val="SALDOS A CONCEDER - BD"/>
      <sheetName val="BENEF CONCEDIDOS "/>
      <sheetName val="COMPENS REPIQUE CELPA OP"/>
    </sheetNames>
    <sheetDataSet>
      <sheetData sheetId="0" refreshError="1"/>
      <sheetData sheetId="1" refreshError="1">
        <row r="6">
          <cell r="H6">
            <v>130</v>
          </cell>
          <cell r="I6">
            <v>210937.56</v>
          </cell>
        </row>
        <row r="7">
          <cell r="H7">
            <v>67</v>
          </cell>
          <cell r="I7">
            <v>83096.67</v>
          </cell>
        </row>
        <row r="8">
          <cell r="H8">
            <v>7</v>
          </cell>
          <cell r="I8">
            <v>2472.38</v>
          </cell>
        </row>
        <row r="9">
          <cell r="H9">
            <v>27</v>
          </cell>
          <cell r="I9">
            <v>43974.7</v>
          </cell>
        </row>
        <row r="10">
          <cell r="H10">
            <v>132</v>
          </cell>
          <cell r="I10">
            <v>138555.22</v>
          </cell>
        </row>
        <row r="11">
          <cell r="H11">
            <v>42</v>
          </cell>
          <cell r="I11">
            <v>219785.02</v>
          </cell>
        </row>
        <row r="12">
          <cell r="H12">
            <v>3</v>
          </cell>
          <cell r="I12">
            <v>45186.63</v>
          </cell>
        </row>
        <row r="13">
          <cell r="H13">
            <v>4</v>
          </cell>
          <cell r="I13">
            <v>22234.86</v>
          </cell>
        </row>
        <row r="14">
          <cell r="H14">
            <v>2</v>
          </cell>
          <cell r="I14">
            <v>18858.78</v>
          </cell>
        </row>
        <row r="15">
          <cell r="H15">
            <v>16</v>
          </cell>
          <cell r="I15">
            <v>112946.48</v>
          </cell>
        </row>
        <row r="16">
          <cell r="H16">
            <v>1</v>
          </cell>
          <cell r="I16">
            <v>32060.47</v>
          </cell>
        </row>
        <row r="18">
          <cell r="H18">
            <v>13</v>
          </cell>
          <cell r="I18">
            <v>4076.78</v>
          </cell>
        </row>
        <row r="19">
          <cell r="H19">
            <v>1</v>
          </cell>
          <cell r="I19">
            <v>3312.1</v>
          </cell>
        </row>
        <row r="20">
          <cell r="H20">
            <v>22</v>
          </cell>
        </row>
        <row r="22">
          <cell r="I22">
            <v>0</v>
          </cell>
        </row>
        <row r="23">
          <cell r="H23">
            <v>4</v>
          </cell>
        </row>
        <row r="28">
          <cell r="H28">
            <v>41</v>
          </cell>
          <cell r="I28">
            <v>141855.94</v>
          </cell>
        </row>
        <row r="29">
          <cell r="H29">
            <v>24</v>
          </cell>
          <cell r="I29">
            <v>99563.92</v>
          </cell>
        </row>
        <row r="30">
          <cell r="H30">
            <v>4</v>
          </cell>
          <cell r="I30">
            <v>5755.98</v>
          </cell>
        </row>
        <row r="31">
          <cell r="H31">
            <v>50</v>
          </cell>
          <cell r="I31">
            <v>124634.31</v>
          </cell>
        </row>
        <row r="32">
          <cell r="H32">
            <v>70</v>
          </cell>
          <cell r="I32">
            <v>129271.60999999999</v>
          </cell>
        </row>
        <row r="33">
          <cell r="H33">
            <v>153</v>
          </cell>
          <cell r="I33">
            <v>367567.41</v>
          </cell>
        </row>
        <row r="34">
          <cell r="H34">
            <v>16</v>
          </cell>
          <cell r="I34">
            <v>41370.160000000003</v>
          </cell>
        </row>
        <row r="35">
          <cell r="H35">
            <v>1</v>
          </cell>
          <cell r="I35">
            <v>365.74</v>
          </cell>
        </row>
        <row r="36">
          <cell r="H36">
            <v>37</v>
          </cell>
          <cell r="I36">
            <v>77566.89</v>
          </cell>
        </row>
        <row r="37">
          <cell r="F37">
            <v>117</v>
          </cell>
          <cell r="G37">
            <v>397592.57</v>
          </cell>
        </row>
        <row r="38">
          <cell r="F38">
            <v>11</v>
          </cell>
          <cell r="G38">
            <v>38539.32</v>
          </cell>
        </row>
        <row r="39">
          <cell r="H39">
            <v>12</v>
          </cell>
          <cell r="I39">
            <v>34132.019999999997</v>
          </cell>
        </row>
        <row r="40">
          <cell r="H40">
            <v>21</v>
          </cell>
          <cell r="I40">
            <v>25456.240000000002</v>
          </cell>
        </row>
        <row r="41">
          <cell r="H41">
            <v>0</v>
          </cell>
          <cell r="I41">
            <v>0</v>
          </cell>
        </row>
        <row r="42">
          <cell r="H42">
            <v>6</v>
          </cell>
        </row>
        <row r="44">
          <cell r="I44">
            <v>0</v>
          </cell>
        </row>
        <row r="45">
          <cell r="H45">
            <v>11</v>
          </cell>
        </row>
        <row r="52">
          <cell r="K52">
            <v>0</v>
          </cell>
        </row>
        <row r="53">
          <cell r="J53">
            <v>0</v>
          </cell>
          <cell r="K53">
            <v>0</v>
          </cell>
        </row>
        <row r="55">
          <cell r="F55">
            <v>33</v>
          </cell>
          <cell r="G55">
            <v>56725</v>
          </cell>
        </row>
        <row r="56">
          <cell r="F56">
            <v>19</v>
          </cell>
        </row>
        <row r="57">
          <cell r="H57">
            <v>29</v>
          </cell>
        </row>
        <row r="58">
          <cell r="H58">
            <v>1</v>
          </cell>
        </row>
        <row r="59">
          <cell r="H59">
            <v>0</v>
          </cell>
        </row>
        <row r="60">
          <cell r="H60">
            <v>1</v>
          </cell>
        </row>
        <row r="61">
          <cell r="I61">
            <v>136384.07999999999</v>
          </cell>
          <cell r="J61">
            <v>46</v>
          </cell>
        </row>
        <row r="62">
          <cell r="I62">
            <v>0</v>
          </cell>
        </row>
        <row r="64">
          <cell r="J64">
            <v>50</v>
          </cell>
          <cell r="K64">
            <v>65575.72</v>
          </cell>
        </row>
        <row r="65">
          <cell r="J65">
            <v>1</v>
          </cell>
          <cell r="K65">
            <v>51187.54</v>
          </cell>
        </row>
        <row r="68">
          <cell r="J68">
            <v>1</v>
          </cell>
          <cell r="K68">
            <v>59816.52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OV_FOPAG"/>
      <sheetName val="FOPAG - 012015"/>
      <sheetName val="ARRECADAÇÃO - 012015"/>
      <sheetName val="SALDOS A CONCEDER - OP"/>
      <sheetName val="SALDOS A CONCEDER - BD"/>
      <sheetName val="BENEF CONCEDIDOS "/>
      <sheetName val="COMPENS REPIQUE CELPA OP"/>
      <sheetName val="FOPAG - 132014 "/>
    </sheetNames>
    <sheetDataSet>
      <sheetData sheetId="0"/>
      <sheetData sheetId="1">
        <row r="20">
          <cell r="I20">
            <v>1286864.4500000002</v>
          </cell>
        </row>
        <row r="23">
          <cell r="I23">
            <v>254.98</v>
          </cell>
        </row>
        <row r="42">
          <cell r="I42">
            <v>73916.67</v>
          </cell>
        </row>
        <row r="45">
          <cell r="I45">
            <v>175.99</v>
          </cell>
        </row>
        <row r="56">
          <cell r="K56">
            <v>32841.129999999997</v>
          </cell>
        </row>
        <row r="57">
          <cell r="K57">
            <v>57487.24</v>
          </cell>
        </row>
        <row r="58">
          <cell r="K58">
            <v>3172.45</v>
          </cell>
        </row>
        <row r="60">
          <cell r="K60">
            <v>2476.06</v>
          </cell>
        </row>
        <row r="63">
          <cell r="K63">
            <v>6702.6</v>
          </cell>
        </row>
        <row r="66">
          <cell r="J66">
            <v>5</v>
          </cell>
          <cell r="K66">
            <v>264300.83999999997</v>
          </cell>
        </row>
        <row r="69">
          <cell r="J69">
            <v>23</v>
          </cell>
          <cell r="K69">
            <v>2089.41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OV_FOPAG"/>
      <sheetName val="FOPAG - 012015"/>
      <sheetName val="ARRECADAÇÃO - 012015"/>
      <sheetName val="SALDOS A CONCEDER - OP"/>
      <sheetName val="SALDOS A CONCEDER - BD"/>
      <sheetName val="BENEF CONCEDIDOS "/>
      <sheetName val="COMPENS REPIQUE CELPA OP"/>
    </sheetNames>
    <sheetDataSet>
      <sheetData sheetId="0"/>
      <sheetData sheetId="1">
        <row r="22">
          <cell r="H22">
            <v>0</v>
          </cell>
        </row>
        <row r="63">
          <cell r="H63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7"/>
  <sheetViews>
    <sheetView topLeftCell="A40" workbookViewId="0">
      <selection activeCell="A54" sqref="A54"/>
    </sheetView>
  </sheetViews>
  <sheetFormatPr defaultRowHeight="12.75"/>
  <cols>
    <col min="1" max="1" width="8.42578125" customWidth="1"/>
    <col min="2" max="2" width="7.42578125" customWidth="1"/>
    <col min="3" max="3" width="13" customWidth="1"/>
    <col min="4" max="9" width="10.7109375" customWidth="1"/>
  </cols>
  <sheetData>
    <row r="1" spans="1:9" ht="27" customHeight="1">
      <c r="A1" s="2"/>
      <c r="B1" s="2"/>
      <c r="C1" s="8"/>
      <c r="D1" s="8"/>
      <c r="E1" s="8"/>
      <c r="F1" s="2"/>
      <c r="G1" s="2"/>
      <c r="H1" s="2"/>
      <c r="I1" s="2"/>
    </row>
    <row r="2" spans="1:9" ht="27" customHeight="1">
      <c r="A2" s="2"/>
      <c r="B2" s="2"/>
      <c r="C2" s="8"/>
      <c r="D2" s="8"/>
      <c r="E2" s="8"/>
      <c r="F2" s="2"/>
      <c r="G2" s="2"/>
      <c r="H2" s="2"/>
      <c r="I2" s="2"/>
    </row>
    <row r="3" spans="1:9" ht="23.25" customHeight="1">
      <c r="A3" s="2"/>
      <c r="B3" s="2"/>
      <c r="C3" s="8"/>
      <c r="D3" s="8"/>
      <c r="E3" s="8"/>
      <c r="F3" s="2"/>
      <c r="G3" s="2"/>
      <c r="H3" s="2"/>
      <c r="I3" s="2"/>
    </row>
    <row r="4" spans="1:9" ht="35.25" customHeight="1">
      <c r="A4" s="2"/>
      <c r="B4" s="2"/>
      <c r="C4" s="2"/>
      <c r="D4" s="2"/>
      <c r="E4" s="2"/>
      <c r="F4" s="2"/>
      <c r="G4" s="2"/>
      <c r="H4" s="2"/>
      <c r="I4" s="2"/>
    </row>
    <row r="5" spans="1:9">
      <c r="B5" s="4"/>
      <c r="C5" s="5"/>
      <c r="D5" s="5"/>
      <c r="E5" s="5"/>
      <c r="F5" s="5"/>
      <c r="G5" s="12"/>
      <c r="H5" s="5"/>
      <c r="I5" s="6"/>
    </row>
    <row r="6" spans="1:9">
      <c r="B6" s="7"/>
      <c r="C6" s="2"/>
      <c r="D6" s="2"/>
      <c r="E6" s="2"/>
      <c r="F6" s="2"/>
      <c r="G6" s="2"/>
      <c r="H6" s="2"/>
      <c r="I6" s="9"/>
    </row>
    <row r="7" spans="1:9">
      <c r="B7" s="7"/>
      <c r="C7" s="2"/>
      <c r="D7" s="2"/>
      <c r="E7" s="2"/>
      <c r="F7" s="2"/>
      <c r="G7" s="2"/>
      <c r="H7" s="2"/>
      <c r="I7" s="9"/>
    </row>
    <row r="8" spans="1:9">
      <c r="B8" s="7"/>
      <c r="C8" s="2"/>
      <c r="D8" s="2"/>
      <c r="E8" s="2"/>
      <c r="F8" s="2"/>
      <c r="G8" s="2"/>
      <c r="H8" s="2"/>
      <c r="I8" s="9"/>
    </row>
    <row r="9" spans="1:9">
      <c r="B9" s="7"/>
      <c r="C9" s="2"/>
      <c r="D9" s="2"/>
      <c r="E9" s="2"/>
      <c r="F9" s="2"/>
      <c r="G9" s="2"/>
      <c r="H9" s="2"/>
      <c r="I9" s="9"/>
    </row>
    <row r="10" spans="1:9">
      <c r="B10" s="7"/>
      <c r="C10" s="2"/>
      <c r="D10" s="2"/>
      <c r="E10" s="2"/>
      <c r="F10" s="2"/>
      <c r="G10" s="2"/>
      <c r="H10" s="2"/>
      <c r="I10" s="9"/>
    </row>
    <row r="11" spans="1:9">
      <c r="B11" s="7"/>
      <c r="C11" s="2"/>
      <c r="D11" s="2"/>
      <c r="E11" s="2"/>
      <c r="F11" s="2"/>
      <c r="G11" s="2"/>
      <c r="H11" s="2"/>
      <c r="I11" s="9"/>
    </row>
    <row r="12" spans="1:9">
      <c r="B12" s="7"/>
      <c r="C12" s="2"/>
      <c r="D12" s="2"/>
      <c r="E12" s="2"/>
      <c r="F12" s="2"/>
      <c r="G12" s="2"/>
      <c r="H12" s="2"/>
      <c r="I12" s="9"/>
    </row>
    <row r="13" spans="1:9">
      <c r="B13" s="7"/>
      <c r="C13" s="2"/>
      <c r="D13" s="2"/>
      <c r="E13" s="2"/>
      <c r="F13" s="2"/>
      <c r="G13" s="2"/>
      <c r="H13" s="2"/>
      <c r="I13" s="9"/>
    </row>
    <row r="14" spans="1:9">
      <c r="B14" s="7"/>
      <c r="C14" s="2"/>
      <c r="D14" s="2"/>
      <c r="E14" s="2"/>
      <c r="F14" s="2"/>
      <c r="G14" s="2"/>
      <c r="H14" s="2"/>
      <c r="I14" s="9"/>
    </row>
    <row r="15" spans="1:9">
      <c r="B15" s="7"/>
      <c r="C15" s="2"/>
      <c r="D15" s="2"/>
      <c r="E15" s="2"/>
      <c r="F15" s="2"/>
      <c r="G15" s="2"/>
      <c r="H15" s="2"/>
      <c r="I15" s="9"/>
    </row>
    <row r="16" spans="1:9">
      <c r="B16" s="7"/>
      <c r="C16" s="2"/>
      <c r="D16" s="2"/>
      <c r="E16" s="2"/>
      <c r="F16" s="2"/>
      <c r="G16" s="2"/>
      <c r="H16" s="2"/>
      <c r="I16" s="9"/>
    </row>
    <row r="17" spans="2:9">
      <c r="B17" s="7"/>
      <c r="C17" s="2"/>
      <c r="D17" s="2"/>
      <c r="E17" s="2"/>
      <c r="F17" s="2"/>
      <c r="G17" s="2"/>
      <c r="H17" s="2"/>
      <c r="I17" s="9"/>
    </row>
    <row r="18" spans="2:9">
      <c r="B18" s="7"/>
      <c r="C18" s="2"/>
      <c r="D18" s="2"/>
      <c r="E18" s="2"/>
      <c r="F18" s="2"/>
      <c r="G18" s="2"/>
      <c r="H18" s="2"/>
      <c r="I18" s="9"/>
    </row>
    <row r="19" spans="2:9">
      <c r="B19" s="7"/>
      <c r="C19" s="2"/>
      <c r="D19" s="2"/>
      <c r="E19" s="2"/>
      <c r="F19" s="2"/>
      <c r="G19" s="2"/>
      <c r="H19" s="2"/>
      <c r="I19" s="9"/>
    </row>
    <row r="20" spans="2:9">
      <c r="B20" s="7"/>
      <c r="C20" s="2"/>
      <c r="D20" s="2"/>
      <c r="E20" s="2"/>
      <c r="F20" s="2"/>
      <c r="G20" s="2"/>
      <c r="H20" s="2"/>
      <c r="I20" s="9"/>
    </row>
    <row r="21" spans="2:9">
      <c r="B21" s="7"/>
      <c r="C21" s="2"/>
      <c r="D21" s="2"/>
      <c r="E21" s="2"/>
      <c r="F21" s="2"/>
      <c r="G21" s="2"/>
      <c r="H21" s="2"/>
      <c r="I21" s="9"/>
    </row>
    <row r="22" spans="2:9">
      <c r="B22" s="7"/>
      <c r="C22" s="2"/>
      <c r="D22" s="2"/>
      <c r="E22" s="2"/>
      <c r="F22" s="2"/>
      <c r="G22" s="2"/>
      <c r="H22" s="2"/>
      <c r="I22" s="9"/>
    </row>
    <row r="23" spans="2:9">
      <c r="B23" s="7"/>
      <c r="C23" s="2"/>
      <c r="D23" s="2"/>
      <c r="E23" s="2"/>
      <c r="F23" s="2"/>
      <c r="G23" s="2"/>
      <c r="H23" s="2"/>
      <c r="I23" s="9"/>
    </row>
    <row r="24" spans="2:9">
      <c r="B24" s="7"/>
      <c r="C24" s="2"/>
      <c r="D24" s="2"/>
      <c r="E24" s="2"/>
      <c r="F24" s="2"/>
      <c r="G24" s="2"/>
      <c r="H24" s="2"/>
      <c r="I24" s="9"/>
    </row>
    <row r="25" spans="2:9">
      <c r="B25" s="7"/>
      <c r="C25" s="2"/>
      <c r="D25" s="2"/>
      <c r="E25" s="2"/>
      <c r="F25" s="2"/>
      <c r="G25" s="2"/>
      <c r="H25" s="2"/>
      <c r="I25" s="9"/>
    </row>
    <row r="26" spans="2:9">
      <c r="B26" s="7"/>
      <c r="C26" s="2"/>
      <c r="D26" s="2"/>
      <c r="E26" s="2"/>
      <c r="F26" s="2"/>
      <c r="G26" s="2"/>
      <c r="H26" s="2"/>
      <c r="I26" s="9"/>
    </row>
    <row r="27" spans="2:9">
      <c r="B27" s="7"/>
      <c r="C27" s="2"/>
      <c r="D27" s="2"/>
      <c r="E27" s="2"/>
      <c r="F27" s="2"/>
      <c r="G27" s="2"/>
      <c r="H27" s="2"/>
      <c r="I27" s="9"/>
    </row>
    <row r="28" spans="2:9">
      <c r="B28" s="7"/>
      <c r="C28" s="2"/>
      <c r="D28" s="2"/>
      <c r="E28" s="2"/>
      <c r="F28" s="2"/>
      <c r="G28" s="2"/>
      <c r="H28" s="2"/>
      <c r="I28" s="9"/>
    </row>
    <row r="29" spans="2:9">
      <c r="B29" s="7"/>
      <c r="C29" s="2"/>
      <c r="D29" s="2"/>
      <c r="E29" s="2"/>
      <c r="F29" s="2"/>
      <c r="G29" s="2"/>
      <c r="H29" s="2"/>
      <c r="I29" s="9"/>
    </row>
    <row r="30" spans="2:9">
      <c r="B30" s="7"/>
      <c r="C30" s="2"/>
      <c r="D30" s="2"/>
      <c r="E30" s="2"/>
      <c r="F30" s="2"/>
      <c r="G30" s="2"/>
      <c r="H30" s="2"/>
      <c r="I30" s="9"/>
    </row>
    <row r="31" spans="2:9">
      <c r="B31" s="7"/>
      <c r="C31" s="2"/>
      <c r="D31" s="2"/>
      <c r="E31" s="2"/>
      <c r="F31" s="2"/>
      <c r="G31" s="2"/>
      <c r="H31" s="2"/>
      <c r="I31" s="9"/>
    </row>
    <row r="32" spans="2:9">
      <c r="B32" s="7"/>
      <c r="C32" s="2"/>
      <c r="D32" s="2"/>
      <c r="E32" s="2"/>
      <c r="F32" s="2"/>
      <c r="G32" s="2"/>
      <c r="H32" s="2"/>
      <c r="I32" s="9"/>
    </row>
    <row r="33" spans="2:9">
      <c r="B33" s="7"/>
      <c r="C33" s="2"/>
      <c r="D33" s="2"/>
      <c r="E33" s="2"/>
      <c r="F33" s="2"/>
      <c r="G33" s="2"/>
      <c r="H33" s="2"/>
      <c r="I33" s="9"/>
    </row>
    <row r="34" spans="2:9">
      <c r="B34" s="7"/>
      <c r="C34" s="2"/>
      <c r="D34" s="2"/>
      <c r="E34" s="2"/>
      <c r="F34" s="2"/>
      <c r="G34" s="2"/>
      <c r="H34" s="2"/>
      <c r="I34" s="9"/>
    </row>
    <row r="35" spans="2:9">
      <c r="B35" s="7"/>
      <c r="C35" s="2"/>
      <c r="D35" s="2"/>
      <c r="E35" s="2"/>
      <c r="F35" s="2"/>
      <c r="G35" s="2"/>
      <c r="H35" s="2"/>
      <c r="I35" s="9"/>
    </row>
    <row r="36" spans="2:9">
      <c r="B36" s="7"/>
      <c r="C36" s="2"/>
      <c r="D36" s="2"/>
      <c r="E36" s="2"/>
      <c r="F36" s="2"/>
      <c r="G36" s="2"/>
      <c r="H36" s="2"/>
      <c r="I36" s="9"/>
    </row>
    <row r="37" spans="2:9">
      <c r="B37" s="7"/>
      <c r="C37" s="2"/>
      <c r="D37" s="2"/>
      <c r="E37" s="2"/>
      <c r="F37" s="2"/>
      <c r="G37" s="2"/>
      <c r="H37" s="2"/>
      <c r="I37" s="9"/>
    </row>
    <row r="38" spans="2:9">
      <c r="B38" s="7"/>
      <c r="C38" s="2"/>
      <c r="D38" s="2"/>
      <c r="E38" s="2"/>
      <c r="F38" s="2"/>
      <c r="G38" s="2"/>
      <c r="H38" s="2"/>
      <c r="I38" s="9"/>
    </row>
    <row r="39" spans="2:9">
      <c r="B39" s="7"/>
      <c r="C39" s="2"/>
      <c r="D39" s="2"/>
      <c r="E39" s="2"/>
      <c r="F39" s="2"/>
      <c r="G39" s="2"/>
      <c r="H39" s="2"/>
      <c r="I39" s="9"/>
    </row>
    <row r="40" spans="2:9">
      <c r="B40" s="7"/>
      <c r="C40" s="2"/>
      <c r="D40" s="2"/>
      <c r="E40" s="2"/>
      <c r="F40" s="2"/>
      <c r="G40" s="2"/>
      <c r="H40" s="2"/>
      <c r="I40" s="9"/>
    </row>
    <row r="41" spans="2:9">
      <c r="B41" s="7"/>
      <c r="C41" s="2"/>
      <c r="D41" s="2"/>
      <c r="E41" s="2"/>
      <c r="F41" s="2"/>
      <c r="G41" s="2"/>
      <c r="H41" s="2"/>
      <c r="I41" s="9"/>
    </row>
    <row r="42" spans="2:9">
      <c r="B42" s="7"/>
      <c r="C42" s="2"/>
      <c r="D42" s="2"/>
      <c r="E42" s="2"/>
      <c r="F42" s="2"/>
      <c r="G42" s="2"/>
      <c r="H42" s="2"/>
      <c r="I42" s="9"/>
    </row>
    <row r="43" spans="2:9">
      <c r="B43" s="7"/>
      <c r="C43" s="2"/>
      <c r="D43" s="2"/>
      <c r="E43" s="2"/>
      <c r="F43" s="2"/>
      <c r="G43" s="2"/>
      <c r="H43" s="2"/>
      <c r="I43" s="9"/>
    </row>
    <row r="44" spans="2:9">
      <c r="B44" s="7"/>
      <c r="C44" s="2"/>
      <c r="D44" s="2"/>
      <c r="E44" s="2"/>
      <c r="F44" s="2"/>
      <c r="G44" s="2"/>
      <c r="H44" s="2"/>
      <c r="I44" s="9"/>
    </row>
    <row r="45" spans="2:9">
      <c r="B45" s="7"/>
      <c r="C45" s="2"/>
      <c r="D45" s="2"/>
      <c r="E45" s="2"/>
      <c r="F45" s="2"/>
      <c r="G45" s="2"/>
      <c r="H45" s="2"/>
      <c r="I45" s="9"/>
    </row>
    <row r="46" spans="2:9">
      <c r="B46" s="7"/>
      <c r="C46" s="2"/>
      <c r="D46" s="2"/>
      <c r="E46" s="2"/>
      <c r="F46" s="2"/>
      <c r="G46" s="2"/>
      <c r="H46" s="2"/>
      <c r="I46" s="9"/>
    </row>
    <row r="47" spans="2:9">
      <c r="B47" s="7"/>
      <c r="C47" s="2"/>
      <c r="D47" s="2"/>
      <c r="E47" s="2"/>
      <c r="F47" s="2"/>
      <c r="G47" s="2"/>
      <c r="H47" s="2"/>
      <c r="I47" s="9"/>
    </row>
    <row r="48" spans="2:9">
      <c r="B48" s="7"/>
      <c r="C48" s="2"/>
      <c r="D48" s="2"/>
      <c r="E48" s="2"/>
      <c r="F48" s="2"/>
      <c r="G48" s="2"/>
      <c r="H48" s="2"/>
      <c r="I48" s="9"/>
    </row>
    <row r="49" spans="2:9">
      <c r="B49" s="7"/>
      <c r="C49" s="2"/>
      <c r="D49" s="2"/>
      <c r="E49" s="2"/>
      <c r="F49" s="2"/>
      <c r="G49" s="2"/>
      <c r="H49" s="2"/>
      <c r="I49" s="9"/>
    </row>
    <row r="50" spans="2:9">
      <c r="B50" s="7"/>
      <c r="C50" s="2"/>
      <c r="D50" s="2"/>
      <c r="E50" s="2"/>
      <c r="F50" s="2"/>
      <c r="G50" s="2"/>
      <c r="H50" s="2"/>
      <c r="I50" s="9"/>
    </row>
    <row r="51" spans="2:9">
      <c r="B51" s="7"/>
      <c r="C51" s="2"/>
      <c r="D51" s="2"/>
      <c r="E51" s="2"/>
      <c r="F51" s="2"/>
      <c r="G51" s="2"/>
      <c r="H51" s="2"/>
      <c r="I51" s="9"/>
    </row>
    <row r="52" spans="2:9">
      <c r="B52" s="7"/>
      <c r="C52" s="2"/>
      <c r="D52" s="2"/>
      <c r="E52" s="2"/>
      <c r="F52" s="2"/>
      <c r="G52" s="2"/>
      <c r="H52" s="2"/>
      <c r="I52" s="9"/>
    </row>
    <row r="53" spans="2:9">
      <c r="B53" s="7"/>
      <c r="C53" s="2"/>
      <c r="D53" s="2"/>
      <c r="E53" s="2"/>
      <c r="F53" s="2"/>
      <c r="G53" s="2"/>
      <c r="H53" s="2"/>
      <c r="I53" s="9"/>
    </row>
    <row r="54" spans="2:9">
      <c r="B54" s="7"/>
      <c r="C54" s="2"/>
      <c r="D54" s="2"/>
      <c r="E54" s="2"/>
      <c r="F54" s="2"/>
      <c r="G54" s="2"/>
      <c r="H54" s="2"/>
      <c r="I54" s="9"/>
    </row>
    <row r="55" spans="2:9">
      <c r="B55" s="7"/>
      <c r="C55" s="2"/>
      <c r="D55" s="2"/>
      <c r="E55" s="2"/>
      <c r="F55" s="2"/>
      <c r="G55" s="2"/>
      <c r="H55" s="2"/>
      <c r="I55" s="9"/>
    </row>
    <row r="56" spans="2:9">
      <c r="B56" s="7"/>
      <c r="C56" s="2"/>
      <c r="D56" s="2"/>
      <c r="E56" s="2"/>
      <c r="F56" s="2"/>
      <c r="G56" s="2"/>
      <c r="H56" s="2"/>
      <c r="I56" s="9"/>
    </row>
    <row r="57" spans="2:9">
      <c r="B57" s="7"/>
      <c r="C57" s="2"/>
      <c r="D57" s="2"/>
      <c r="E57" s="2"/>
      <c r="F57" s="2"/>
      <c r="G57" s="2"/>
      <c r="H57" s="2"/>
      <c r="I57" s="9"/>
    </row>
    <row r="58" spans="2:9">
      <c r="B58" s="10"/>
      <c r="C58" s="1"/>
      <c r="D58" s="1"/>
      <c r="E58" s="1"/>
      <c r="F58" s="1"/>
      <c r="G58" s="1"/>
      <c r="H58" s="1"/>
      <c r="I58" s="11"/>
    </row>
    <row r="59" spans="2:9">
      <c r="B59" s="3" t="s">
        <v>6</v>
      </c>
      <c r="C59" s="5"/>
      <c r="D59" s="5"/>
      <c r="E59" s="5"/>
      <c r="F59" s="5"/>
      <c r="G59" s="5"/>
      <c r="H59" s="5"/>
      <c r="I59" s="5"/>
    </row>
    <row r="60" spans="2:9">
      <c r="B60" s="2"/>
      <c r="C60" s="2"/>
      <c r="D60" s="2"/>
      <c r="E60" s="2"/>
      <c r="F60" s="2"/>
      <c r="G60" s="2"/>
      <c r="H60" s="2"/>
      <c r="I60" s="2"/>
    </row>
    <row r="61" spans="2:9">
      <c r="B61" s="2"/>
      <c r="C61" s="2"/>
      <c r="D61" s="2"/>
      <c r="E61" s="2"/>
      <c r="F61" s="2"/>
      <c r="G61" s="2"/>
      <c r="H61" s="2"/>
      <c r="I61" s="2"/>
    </row>
    <row r="62" spans="2:9">
      <c r="B62" s="2"/>
      <c r="C62" s="2"/>
      <c r="D62" s="2"/>
      <c r="E62" s="2"/>
      <c r="F62" s="2"/>
      <c r="G62" s="2"/>
      <c r="H62" s="2"/>
      <c r="I62" s="2"/>
    </row>
    <row r="63" spans="2:9">
      <c r="B63" s="2"/>
      <c r="C63" s="2"/>
      <c r="D63" s="2"/>
      <c r="E63" s="2"/>
      <c r="F63" s="2"/>
      <c r="G63" s="2"/>
      <c r="H63" s="2"/>
      <c r="I63" s="2"/>
    </row>
    <row r="64" spans="2:9">
      <c r="B64" s="2"/>
      <c r="C64" s="2"/>
      <c r="D64" s="2"/>
      <c r="E64" s="2"/>
      <c r="F64" s="2"/>
      <c r="G64" s="2"/>
      <c r="H64" s="2"/>
      <c r="I64" s="2"/>
    </row>
    <row r="65" spans="2:9">
      <c r="B65" s="2"/>
      <c r="C65" s="2"/>
      <c r="D65" s="2"/>
      <c r="E65" s="2"/>
      <c r="F65" s="2"/>
      <c r="G65" s="2"/>
      <c r="H65" s="2"/>
      <c r="I65" s="2"/>
    </row>
    <row r="66" spans="2:9">
      <c r="B66" s="2"/>
      <c r="C66" s="2"/>
      <c r="D66" s="2"/>
      <c r="E66" s="2"/>
      <c r="F66" s="2"/>
      <c r="G66" s="2"/>
      <c r="H66" s="2"/>
      <c r="I66" s="2"/>
    </row>
    <row r="67" spans="2:9">
      <c r="B67" s="2"/>
      <c r="C67" s="2"/>
      <c r="D67" s="2"/>
      <c r="E67" s="2"/>
      <c r="F67" s="2"/>
      <c r="G67" s="2"/>
      <c r="H67" s="2"/>
      <c r="I67" s="2"/>
    </row>
  </sheetData>
  <phoneticPr fontId="0" type="noConversion"/>
  <pageMargins left="0.69" right="0.6" top="0.53" bottom="0.56000000000000005" header="0.33" footer="0.3"/>
  <pageSetup scale="80" orientation="portrait" horizontalDpi="1200" verticalDpi="1200" r:id="rId1"/>
  <headerFooter alignWithMargins="0"/>
  <drawing r:id="rId2"/>
  <legacyDrawing r:id="rId3"/>
  <oleObjects>
    <oleObject progId="Word.Picture.8" shapeId="130059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C1:L116"/>
  <sheetViews>
    <sheetView showGridLines="0" tabSelected="1" zoomScaleNormal="100" workbookViewId="0">
      <selection activeCell="H6" sqref="H6:K38"/>
    </sheetView>
  </sheetViews>
  <sheetFormatPr defaultRowHeight="11.25"/>
  <cols>
    <col min="1" max="1" width="9.85546875" style="13" customWidth="1"/>
    <col min="2" max="2" width="6.42578125" style="13" customWidth="1"/>
    <col min="3" max="3" width="29.42578125" style="13" customWidth="1"/>
    <col min="4" max="11" width="12" style="13" customWidth="1"/>
    <col min="12" max="16384" width="9.140625" style="13"/>
  </cols>
  <sheetData>
    <row r="1" spans="3:12">
      <c r="C1" s="20"/>
      <c r="D1" s="20"/>
      <c r="E1" s="20"/>
      <c r="F1" s="20"/>
      <c r="G1" s="20"/>
      <c r="H1" s="20"/>
      <c r="I1" s="20"/>
      <c r="J1" s="20"/>
      <c r="K1" s="20"/>
    </row>
    <row r="2" spans="3:12">
      <c r="C2" s="80" t="s">
        <v>45</v>
      </c>
      <c r="D2" s="81"/>
      <c r="E2" s="81"/>
      <c r="F2" s="81"/>
      <c r="G2" s="81"/>
      <c r="H2" s="81"/>
      <c r="I2" s="81"/>
      <c r="J2" s="81"/>
      <c r="K2" s="82"/>
    </row>
    <row r="3" spans="3:12">
      <c r="C3" s="83"/>
      <c r="D3" s="84"/>
      <c r="E3" s="84"/>
      <c r="F3" s="84"/>
      <c r="G3" s="84"/>
      <c r="H3" s="84"/>
      <c r="I3" s="84"/>
      <c r="J3" s="84"/>
      <c r="K3" s="85"/>
    </row>
    <row r="4" spans="3:12">
      <c r="C4" s="14"/>
      <c r="D4" s="14"/>
      <c r="E4" s="14"/>
      <c r="F4" s="14"/>
      <c r="G4" s="14"/>
      <c r="H4" s="74"/>
      <c r="I4" s="14"/>
      <c r="J4" s="14"/>
      <c r="K4" s="14"/>
    </row>
    <row r="5" spans="3:12" ht="12.75">
      <c r="C5" s="86" t="s">
        <v>0</v>
      </c>
      <c r="D5" s="87" t="s">
        <v>56</v>
      </c>
      <c r="E5" s="88"/>
      <c r="F5" s="88"/>
      <c r="G5" s="89"/>
      <c r="H5" s="87" t="s">
        <v>57</v>
      </c>
      <c r="I5" s="88"/>
      <c r="J5" s="88"/>
      <c r="K5" s="89"/>
    </row>
    <row r="6" spans="3:12">
      <c r="C6" s="86"/>
      <c r="D6" s="30" t="s">
        <v>8</v>
      </c>
      <c r="E6" s="30" t="s">
        <v>7</v>
      </c>
      <c r="F6" s="30" t="s">
        <v>9</v>
      </c>
      <c r="G6" s="30" t="s">
        <v>1</v>
      </c>
      <c r="H6" s="30" t="s">
        <v>8</v>
      </c>
      <c r="I6" s="30" t="s">
        <v>7</v>
      </c>
      <c r="J6" s="30" t="s">
        <v>9</v>
      </c>
      <c r="K6" s="30" t="s">
        <v>1</v>
      </c>
    </row>
    <row r="7" spans="3:12">
      <c r="C7" s="29" t="s">
        <v>29</v>
      </c>
      <c r="D7" s="31">
        <v>1760</v>
      </c>
      <c r="E7" s="31">
        <v>1907</v>
      </c>
      <c r="F7" s="31">
        <v>2566</v>
      </c>
      <c r="G7" s="31">
        <v>6233</v>
      </c>
      <c r="H7" s="31">
        <v>1757</v>
      </c>
      <c r="I7" s="31">
        <v>1994</v>
      </c>
      <c r="J7" s="31">
        <f>261+227+390+305+98+905+17+381</f>
        <v>2584</v>
      </c>
      <c r="K7" s="31">
        <f>SUM(H7:J7)</f>
        <v>6335</v>
      </c>
    </row>
    <row r="8" spans="3:12">
      <c r="C8" s="29" t="s">
        <v>50</v>
      </c>
      <c r="D8" s="31">
        <v>1665</v>
      </c>
      <c r="E8" s="31">
        <v>1884</v>
      </c>
      <c r="F8" s="31">
        <v>2553</v>
      </c>
      <c r="G8" s="31">
        <v>6102</v>
      </c>
      <c r="H8" s="31">
        <f>SUM(H18,H17,H9)</f>
        <v>1675</v>
      </c>
      <c r="I8" s="31">
        <f>SUM(I18,I17,I9)</f>
        <v>1984</v>
      </c>
      <c r="J8" s="31">
        <f>SUM(J18,J17,J9)</f>
        <v>2588</v>
      </c>
      <c r="K8" s="31">
        <f>SUM(H8:J8)</f>
        <v>6247</v>
      </c>
    </row>
    <row r="9" spans="3:12">
      <c r="C9" s="46" t="s">
        <v>49</v>
      </c>
      <c r="D9" s="67">
        <v>0</v>
      </c>
      <c r="E9" s="67">
        <v>3</v>
      </c>
      <c r="F9" s="67">
        <v>14</v>
      </c>
      <c r="G9" s="65">
        <v>17</v>
      </c>
      <c r="H9" s="66">
        <f>SUM(H10,H15)</f>
        <v>0</v>
      </c>
      <c r="I9" s="66">
        <f>SUM(I10,I15)</f>
        <v>3</v>
      </c>
      <c r="J9" s="66">
        <f>SUM(J10,J15)</f>
        <v>14</v>
      </c>
      <c r="K9" s="66">
        <f>SUM(H9:J9)</f>
        <v>17</v>
      </c>
    </row>
    <row r="10" spans="3:12">
      <c r="C10" s="25" t="s">
        <v>20</v>
      </c>
      <c r="D10" s="28">
        <v>0</v>
      </c>
      <c r="E10" s="28">
        <v>3</v>
      </c>
      <c r="F10" s="28">
        <v>14</v>
      </c>
      <c r="G10" s="28">
        <v>17</v>
      </c>
      <c r="H10" s="62">
        <f>SUM(H11:H13)</f>
        <v>0</v>
      </c>
      <c r="I10" s="62">
        <f>SUM(I11:I13)</f>
        <v>3</v>
      </c>
      <c r="J10" s="62">
        <f>SUM(J11:J13)</f>
        <v>14</v>
      </c>
      <c r="K10" s="62">
        <f t="shared" ref="K10:K23" si="0">SUM(H10:J10)</f>
        <v>17</v>
      </c>
    </row>
    <row r="11" spans="3:12">
      <c r="C11" s="34" t="s">
        <v>51</v>
      </c>
      <c r="D11" s="28">
        <v>0</v>
      </c>
      <c r="E11" s="28">
        <v>3</v>
      </c>
      <c r="F11" s="28">
        <v>12</v>
      </c>
      <c r="G11" s="28">
        <v>15</v>
      </c>
      <c r="H11" s="62">
        <v>0</v>
      </c>
      <c r="I11" s="62">
        <v>3</v>
      </c>
      <c r="J11" s="62">
        <f>2+4+3+3+0</f>
        <v>12</v>
      </c>
      <c r="K11" s="62">
        <f t="shared" si="0"/>
        <v>15</v>
      </c>
    </row>
    <row r="12" spans="3:12">
      <c r="C12" s="34" t="s">
        <v>47</v>
      </c>
      <c r="D12" s="28">
        <v>0</v>
      </c>
      <c r="E12" s="28">
        <v>0</v>
      </c>
      <c r="F12" s="28">
        <v>2</v>
      </c>
      <c r="G12" s="28">
        <v>2</v>
      </c>
      <c r="H12" s="62">
        <v>0</v>
      </c>
      <c r="I12" s="62">
        <v>0</v>
      </c>
      <c r="J12" s="62">
        <v>2</v>
      </c>
      <c r="K12" s="62">
        <f t="shared" si="0"/>
        <v>2</v>
      </c>
    </row>
    <row r="13" spans="3:12">
      <c r="C13" s="75" t="s">
        <v>48</v>
      </c>
      <c r="D13" s="27">
        <v>0</v>
      </c>
      <c r="E13" s="27">
        <v>0</v>
      </c>
      <c r="F13" s="27">
        <v>0</v>
      </c>
      <c r="G13" s="27">
        <v>0</v>
      </c>
      <c r="H13" s="62">
        <v>0</v>
      </c>
      <c r="I13" s="62">
        <v>0</v>
      </c>
      <c r="J13" s="62">
        <v>0</v>
      </c>
      <c r="K13" s="62">
        <f t="shared" si="0"/>
        <v>0</v>
      </c>
      <c r="L13" s="78"/>
    </row>
    <row r="14" spans="3:12">
      <c r="C14" s="63" t="s">
        <v>21</v>
      </c>
      <c r="D14" s="64">
        <v>0</v>
      </c>
      <c r="E14" s="64">
        <v>0</v>
      </c>
      <c r="F14" s="64">
        <v>0</v>
      </c>
      <c r="G14" s="65">
        <v>0</v>
      </c>
      <c r="H14" s="62">
        <f>SUM(H15)</f>
        <v>0</v>
      </c>
      <c r="I14" s="62">
        <v>0</v>
      </c>
      <c r="J14" s="62">
        <v>0</v>
      </c>
      <c r="K14" s="66">
        <f>SUM(H14:J14)</f>
        <v>0</v>
      </c>
    </row>
    <row r="15" spans="3:12">
      <c r="C15" s="34" t="s">
        <v>51</v>
      </c>
      <c r="D15" s="28">
        <v>0</v>
      </c>
      <c r="E15" s="28">
        <v>0</v>
      </c>
      <c r="F15" s="28">
        <v>0</v>
      </c>
      <c r="G15" s="26">
        <v>0</v>
      </c>
      <c r="H15" s="62">
        <v>0</v>
      </c>
      <c r="I15" s="62">
        <v>0</v>
      </c>
      <c r="J15" s="62">
        <v>0</v>
      </c>
      <c r="K15" s="62">
        <f t="shared" si="0"/>
        <v>0</v>
      </c>
    </row>
    <row r="16" spans="3:12">
      <c r="C16" s="63" t="s">
        <v>22</v>
      </c>
      <c r="D16" s="64">
        <v>0</v>
      </c>
      <c r="E16" s="65">
        <v>6</v>
      </c>
      <c r="F16" s="65">
        <v>0</v>
      </c>
      <c r="G16" s="65">
        <v>6</v>
      </c>
      <c r="H16" s="62">
        <v>0</v>
      </c>
      <c r="I16" s="62">
        <f>I17</f>
        <v>5</v>
      </c>
      <c r="J16" s="62">
        <v>0</v>
      </c>
      <c r="K16" s="66">
        <f>SUM(H16:J16)</f>
        <v>5</v>
      </c>
    </row>
    <row r="17" spans="3:12">
      <c r="C17" s="34" t="s">
        <v>51</v>
      </c>
      <c r="D17" s="28">
        <v>0</v>
      </c>
      <c r="E17" s="26">
        <v>6</v>
      </c>
      <c r="F17" s="26">
        <v>0</v>
      </c>
      <c r="G17" s="26">
        <v>6</v>
      </c>
      <c r="H17" s="62">
        <v>0</v>
      </c>
      <c r="I17" s="79">
        <v>5</v>
      </c>
      <c r="J17" s="62">
        <v>0</v>
      </c>
      <c r="K17" s="62">
        <f t="shared" si="0"/>
        <v>5</v>
      </c>
    </row>
    <row r="18" spans="3:12">
      <c r="C18" s="47" t="s">
        <v>23</v>
      </c>
      <c r="D18" s="64">
        <v>1665</v>
      </c>
      <c r="E18" s="64">
        <v>1875</v>
      </c>
      <c r="F18" s="64">
        <v>2539</v>
      </c>
      <c r="G18" s="65">
        <v>6079</v>
      </c>
      <c r="H18" s="66">
        <f>SUM(H19:H24)</f>
        <v>1675</v>
      </c>
      <c r="I18" s="66">
        <f>SUM(I19:I24)</f>
        <v>1976</v>
      </c>
      <c r="J18" s="66">
        <f>SUM(J19:J24)</f>
        <v>2574</v>
      </c>
      <c r="K18" s="62">
        <f t="shared" si="0"/>
        <v>6225</v>
      </c>
    </row>
    <row r="19" spans="3:12">
      <c r="C19" s="25" t="s">
        <v>51</v>
      </c>
      <c r="D19" s="26">
        <v>1627</v>
      </c>
      <c r="E19" s="26">
        <v>1844</v>
      </c>
      <c r="F19" s="28">
        <v>2500</v>
      </c>
      <c r="G19" s="26">
        <v>5971</v>
      </c>
      <c r="H19" s="62">
        <v>1629</v>
      </c>
      <c r="I19" s="62">
        <v>1931</v>
      </c>
      <c r="J19" s="62">
        <f>251+213+380+295+88+885+9+17+381</f>
        <v>2519</v>
      </c>
      <c r="K19" s="62">
        <f t="shared" si="0"/>
        <v>6079</v>
      </c>
    </row>
    <row r="20" spans="3:12">
      <c r="C20" s="25" t="s">
        <v>24</v>
      </c>
      <c r="D20" s="26">
        <v>3</v>
      </c>
      <c r="E20" s="28">
        <v>10</v>
      </c>
      <c r="F20" s="28">
        <v>5</v>
      </c>
      <c r="G20" s="26">
        <v>18</v>
      </c>
      <c r="H20" s="62">
        <v>3</v>
      </c>
      <c r="I20" s="62">
        <v>10</v>
      </c>
      <c r="J20" s="62">
        <v>6</v>
      </c>
      <c r="K20" s="62">
        <f t="shared" si="0"/>
        <v>19</v>
      </c>
      <c r="L20" s="72"/>
    </row>
    <row r="21" spans="3:12">
      <c r="C21" s="25" t="s">
        <v>25</v>
      </c>
      <c r="D21" s="28">
        <v>3</v>
      </c>
      <c r="E21" s="28">
        <v>9</v>
      </c>
      <c r="F21" s="28">
        <v>8</v>
      </c>
      <c r="G21" s="28">
        <v>20</v>
      </c>
      <c r="H21" s="62">
        <v>3</v>
      </c>
      <c r="I21" s="62">
        <v>9</v>
      </c>
      <c r="J21" s="62">
        <v>8</v>
      </c>
      <c r="K21" s="62">
        <f t="shared" si="0"/>
        <v>20</v>
      </c>
    </row>
    <row r="22" spans="3:12">
      <c r="C22" s="75" t="s">
        <v>48</v>
      </c>
      <c r="D22" s="27">
        <v>20</v>
      </c>
      <c r="E22" s="27">
        <v>8</v>
      </c>
      <c r="F22" s="27">
        <v>18</v>
      </c>
      <c r="G22" s="27">
        <v>46</v>
      </c>
      <c r="H22" s="62">
        <v>23</v>
      </c>
      <c r="I22" s="62">
        <v>9</v>
      </c>
      <c r="J22" s="62">
        <v>21</v>
      </c>
      <c r="K22" s="62">
        <f t="shared" si="0"/>
        <v>53</v>
      </c>
      <c r="L22" s="72"/>
    </row>
    <row r="23" spans="3:12">
      <c r="C23" s="34" t="s">
        <v>54</v>
      </c>
      <c r="D23" s="27">
        <v>0</v>
      </c>
      <c r="E23" s="27">
        <v>0</v>
      </c>
      <c r="F23" s="27">
        <v>0</v>
      </c>
      <c r="G23" s="28">
        <v>0</v>
      </c>
      <c r="H23" s="62">
        <v>0</v>
      </c>
      <c r="I23" s="62">
        <v>0</v>
      </c>
      <c r="J23" s="62">
        <v>0</v>
      </c>
      <c r="K23" s="62">
        <f t="shared" si="0"/>
        <v>0</v>
      </c>
    </row>
    <row r="24" spans="3:12">
      <c r="C24" s="75" t="s">
        <v>26</v>
      </c>
      <c r="D24" s="52">
        <v>12</v>
      </c>
      <c r="E24" s="27">
        <v>4</v>
      </c>
      <c r="F24" s="27">
        <v>8</v>
      </c>
      <c r="G24" s="27">
        <v>24</v>
      </c>
      <c r="H24" s="62">
        <v>17</v>
      </c>
      <c r="I24" s="62">
        <v>17</v>
      </c>
      <c r="J24" s="62">
        <v>20</v>
      </c>
      <c r="K24" s="62">
        <f>SUM(H24:J24)</f>
        <v>54</v>
      </c>
      <c r="L24" s="72"/>
    </row>
    <row r="25" spans="3:12">
      <c r="C25" s="29" t="s">
        <v>30</v>
      </c>
      <c r="D25" s="31">
        <v>128</v>
      </c>
      <c r="E25" s="31">
        <v>536</v>
      </c>
      <c r="F25" s="31">
        <v>429</v>
      </c>
      <c r="G25" s="31">
        <v>1093</v>
      </c>
      <c r="H25" s="31">
        <f>SUM(H26,H31)</f>
        <v>130</v>
      </c>
      <c r="I25" s="31">
        <f>SUM(I26,I31)</f>
        <v>536</v>
      </c>
      <c r="J25" s="31">
        <f>SUM(J26,J31)</f>
        <v>431</v>
      </c>
      <c r="K25" s="31">
        <f t="shared" ref="K25:K36" si="1">SUM(H25:J25)</f>
        <v>1097</v>
      </c>
    </row>
    <row r="26" spans="3:12">
      <c r="C26" s="47" t="s">
        <v>27</v>
      </c>
      <c r="D26" s="28">
        <v>109</v>
      </c>
      <c r="E26" s="28">
        <v>417</v>
      </c>
      <c r="F26" s="28">
        <v>296</v>
      </c>
      <c r="G26" s="26">
        <v>822</v>
      </c>
      <c r="H26" s="62">
        <f>SUM(H27:H30)</f>
        <v>109</v>
      </c>
      <c r="I26" s="62">
        <f>SUM(I27:I30)</f>
        <v>417</v>
      </c>
      <c r="J26" s="62">
        <f>SUM(J27:J30)</f>
        <v>297</v>
      </c>
      <c r="K26" s="62">
        <f t="shared" si="1"/>
        <v>823</v>
      </c>
    </row>
    <row r="27" spans="3:12">
      <c r="C27" s="25" t="s">
        <v>16</v>
      </c>
      <c r="D27" s="26">
        <v>0</v>
      </c>
      <c r="E27" s="26">
        <v>89</v>
      </c>
      <c r="F27" s="26">
        <v>221</v>
      </c>
      <c r="G27" s="26">
        <v>310</v>
      </c>
      <c r="H27" s="62">
        <v>0</v>
      </c>
      <c r="I27" s="62">
        <v>89</v>
      </c>
      <c r="J27" s="62">
        <v>221</v>
      </c>
      <c r="K27" s="62">
        <f t="shared" si="1"/>
        <v>310</v>
      </c>
    </row>
    <row r="28" spans="3:12">
      <c r="C28" s="25" t="s">
        <v>17</v>
      </c>
      <c r="D28" s="26">
        <v>0</v>
      </c>
      <c r="E28" s="26">
        <v>0</v>
      </c>
      <c r="F28" s="26">
        <v>0</v>
      </c>
      <c r="G28" s="26">
        <v>0</v>
      </c>
      <c r="H28" s="62">
        <v>0</v>
      </c>
      <c r="I28" s="62">
        <v>0</v>
      </c>
      <c r="J28" s="62">
        <v>0</v>
      </c>
      <c r="K28" s="62">
        <f t="shared" si="1"/>
        <v>0</v>
      </c>
    </row>
    <row r="29" spans="3:12">
      <c r="C29" s="25" t="s">
        <v>18</v>
      </c>
      <c r="D29" s="26">
        <v>33</v>
      </c>
      <c r="E29" s="26">
        <v>30</v>
      </c>
      <c r="F29" s="26">
        <v>10</v>
      </c>
      <c r="G29" s="26">
        <v>73</v>
      </c>
      <c r="H29" s="62">
        <v>33</v>
      </c>
      <c r="I29" s="62">
        <v>30</v>
      </c>
      <c r="J29" s="62">
        <v>10</v>
      </c>
      <c r="K29" s="62">
        <f t="shared" si="1"/>
        <v>73</v>
      </c>
    </row>
    <row r="30" spans="3:12">
      <c r="C30" s="25" t="s">
        <v>19</v>
      </c>
      <c r="D30" s="28">
        <v>76</v>
      </c>
      <c r="E30" s="28">
        <v>298</v>
      </c>
      <c r="F30" s="28">
        <v>65</v>
      </c>
      <c r="G30" s="26">
        <v>439</v>
      </c>
      <c r="H30" s="62">
        <v>76</v>
      </c>
      <c r="I30" s="62">
        <v>298</v>
      </c>
      <c r="J30" s="62">
        <v>66</v>
      </c>
      <c r="K30" s="62">
        <f t="shared" si="1"/>
        <v>440</v>
      </c>
    </row>
    <row r="31" spans="3:12">
      <c r="C31" s="47" t="s">
        <v>28</v>
      </c>
      <c r="D31" s="28">
        <v>19</v>
      </c>
      <c r="E31" s="28">
        <v>119</v>
      </c>
      <c r="F31" s="28">
        <v>133</v>
      </c>
      <c r="G31" s="26">
        <v>271</v>
      </c>
      <c r="H31" s="62">
        <f>SUM(H32:H35)</f>
        <v>21</v>
      </c>
      <c r="I31" s="62">
        <f>SUM(I32:I35)</f>
        <v>119</v>
      </c>
      <c r="J31" s="62">
        <f>SUM(J32:J35)</f>
        <v>134</v>
      </c>
      <c r="K31" s="62">
        <f t="shared" si="1"/>
        <v>274</v>
      </c>
    </row>
    <row r="32" spans="3:12">
      <c r="C32" s="25" t="s">
        <v>16</v>
      </c>
      <c r="D32" s="26">
        <v>0</v>
      </c>
      <c r="E32" s="26">
        <v>50</v>
      </c>
      <c r="F32" s="26">
        <v>121</v>
      </c>
      <c r="G32" s="26">
        <v>171</v>
      </c>
      <c r="H32" s="62">
        <f>'[1]FOPAG - 112014'!$B$55</f>
        <v>0</v>
      </c>
      <c r="I32" s="62">
        <f>'[1]FOPAG - 112014'!$B$32</f>
        <v>50</v>
      </c>
      <c r="J32" s="62">
        <v>121</v>
      </c>
      <c r="K32" s="62">
        <f t="shared" si="1"/>
        <v>171</v>
      </c>
    </row>
    <row r="33" spans="3:11">
      <c r="C33" s="25" t="s">
        <v>17</v>
      </c>
      <c r="D33" s="26">
        <v>0</v>
      </c>
      <c r="E33" s="26">
        <v>0</v>
      </c>
      <c r="F33" s="26">
        <v>0</v>
      </c>
      <c r="G33" s="26">
        <v>0</v>
      </c>
      <c r="H33" s="62">
        <f>'[1]FOPAG - 112014'!$D$55</f>
        <v>0</v>
      </c>
      <c r="I33" s="62">
        <v>0</v>
      </c>
      <c r="J33" s="62">
        <v>0</v>
      </c>
      <c r="K33" s="62">
        <f t="shared" si="1"/>
        <v>0</v>
      </c>
    </row>
    <row r="34" spans="3:11">
      <c r="C34" s="25" t="s">
        <v>18</v>
      </c>
      <c r="D34" s="26">
        <v>18</v>
      </c>
      <c r="E34" s="26">
        <v>20</v>
      </c>
      <c r="F34" s="26">
        <v>11</v>
      </c>
      <c r="G34" s="26">
        <v>49</v>
      </c>
      <c r="H34" s="62">
        <v>19</v>
      </c>
      <c r="I34" s="62">
        <v>20</v>
      </c>
      <c r="J34" s="62">
        <v>11</v>
      </c>
      <c r="K34" s="62">
        <f t="shared" si="1"/>
        <v>50</v>
      </c>
    </row>
    <row r="35" spans="3:11">
      <c r="C35" s="25" t="s">
        <v>19</v>
      </c>
      <c r="D35" s="26">
        <v>1</v>
      </c>
      <c r="E35" s="26">
        <v>49</v>
      </c>
      <c r="F35" s="26">
        <v>1</v>
      </c>
      <c r="G35" s="26">
        <v>51</v>
      </c>
      <c r="H35" s="62">
        <v>2</v>
      </c>
      <c r="I35" s="62">
        <f>'[1]FOPAG - 112014'!$H$36+'[1]FOPAG - 112014'!$H$39</f>
        <v>49</v>
      </c>
      <c r="J35" s="62">
        <v>2</v>
      </c>
      <c r="K35" s="62">
        <f t="shared" si="1"/>
        <v>53</v>
      </c>
    </row>
    <row r="36" spans="3:11">
      <c r="C36" s="29" t="s">
        <v>31</v>
      </c>
      <c r="D36" s="31">
        <v>1793</v>
      </c>
      <c r="E36" s="31">
        <v>2420</v>
      </c>
      <c r="F36" s="31">
        <v>2982</v>
      </c>
      <c r="G36" s="31">
        <v>7195</v>
      </c>
      <c r="H36" s="31">
        <f>SUM(H8,H25)</f>
        <v>1805</v>
      </c>
      <c r="I36" s="31">
        <f>SUM(I8,I25)</f>
        <v>2520</v>
      </c>
      <c r="J36" s="31">
        <f>SUM(J8,J25)</f>
        <v>3019</v>
      </c>
      <c r="K36" s="31">
        <f t="shared" si="1"/>
        <v>7344</v>
      </c>
    </row>
    <row r="37" spans="3:11">
      <c r="C37" s="48" t="s">
        <v>32</v>
      </c>
      <c r="D37" s="30">
        <v>133</v>
      </c>
      <c r="E37" s="30">
        <v>54</v>
      </c>
      <c r="F37" s="30">
        <v>54</v>
      </c>
      <c r="G37" s="30">
        <v>241</v>
      </c>
      <c r="H37" s="30">
        <f>H7-H11-H15-H17-H19</f>
        <v>128</v>
      </c>
      <c r="I37" s="30">
        <f>I7-I11-I15-I17-I19</f>
        <v>55</v>
      </c>
      <c r="J37" s="30">
        <f>J7-J11-J15-J17-J19</f>
        <v>53</v>
      </c>
      <c r="K37" s="30">
        <f>SUM(H37:J37)</f>
        <v>236</v>
      </c>
    </row>
    <row r="38" spans="3:11">
      <c r="C38" s="39" t="s">
        <v>33</v>
      </c>
      <c r="D38" s="51">
        <v>7.5568181818181812E-2</v>
      </c>
      <c r="E38" s="51">
        <v>2.8316727844782379E-2</v>
      </c>
      <c r="F38" s="51">
        <v>2.1044427123928292E-2</v>
      </c>
      <c r="G38" s="51">
        <v>3.8665169260388259E-2</v>
      </c>
      <c r="H38" s="51">
        <f>H37/H7</f>
        <v>7.2851451337507117E-2</v>
      </c>
      <c r="I38" s="51">
        <f>I37/I7</f>
        <v>2.7582748244734202E-2</v>
      </c>
      <c r="J38" s="51">
        <f>J37/J7</f>
        <v>2.0510835913312694E-2</v>
      </c>
      <c r="K38" s="51">
        <f>K37/K7</f>
        <v>3.7253354380426207E-2</v>
      </c>
    </row>
    <row r="40" spans="3:11">
      <c r="D40" s="71"/>
      <c r="E40" s="71"/>
      <c r="F40" s="71"/>
      <c r="G40" s="71"/>
    </row>
    <row r="41" spans="3:11">
      <c r="J41" s="71"/>
    </row>
    <row r="111" spans="4:4">
      <c r="D111" s="71"/>
    </row>
    <row r="112" spans="4:4">
      <c r="D112" s="71"/>
    </row>
    <row r="113" spans="4:4">
      <c r="D113" s="71"/>
    </row>
    <row r="114" spans="4:4">
      <c r="D114" s="71"/>
    </row>
    <row r="115" spans="4:4">
      <c r="D115" s="71"/>
    </row>
    <row r="116" spans="4:4">
      <c r="D116" s="71"/>
    </row>
  </sheetData>
  <mergeCells count="4">
    <mergeCell ref="C2:K3"/>
    <mergeCell ref="C5:C6"/>
    <mergeCell ref="D5:G5"/>
    <mergeCell ref="H5:K5"/>
  </mergeCells>
  <printOptions horizontalCentered="1" verticalCentered="1"/>
  <pageMargins left="0" right="0" top="0" bottom="0" header="0" footer="0"/>
  <pageSetup paperSize="9" scale="98" orientation="landscape" r:id="rId1"/>
  <headerFooter alignWithMargins="0">
    <oddFooter>&amp;L&amp;Z&amp;F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:U33"/>
  <sheetViews>
    <sheetView showGridLines="0" defaultGridColor="0" colorId="22" zoomScaleNormal="100" workbookViewId="0">
      <selection activeCell="P27" sqref="P27"/>
    </sheetView>
  </sheetViews>
  <sheetFormatPr defaultRowHeight="11.25"/>
  <cols>
    <col min="1" max="2" width="9.140625" style="16"/>
    <col min="3" max="3" width="27.28515625" style="16" customWidth="1"/>
    <col min="4" max="15" width="9.7109375" style="16" customWidth="1"/>
    <col min="16" max="16" width="9.85546875" style="16" bestFit="1" customWidth="1"/>
    <col min="17" max="17" width="9.85546875" style="17" bestFit="1" customWidth="1"/>
    <col min="18" max="19" width="9.85546875" style="16" bestFit="1" customWidth="1"/>
    <col min="20" max="16384" width="9.140625" style="16"/>
  </cols>
  <sheetData>
    <row r="1" spans="3:21"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3:21" ht="11.25" customHeight="1">
      <c r="C2" s="91" t="s">
        <v>44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3:21" ht="11.25" customHeight="1"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</row>
    <row r="4" spans="3:21" ht="18" customHeight="1">
      <c r="C4" s="32"/>
      <c r="D4" s="32"/>
      <c r="E4" s="32"/>
      <c r="F4" s="32"/>
      <c r="G4" s="32"/>
      <c r="H4" s="53"/>
      <c r="I4" s="74"/>
      <c r="J4" s="32"/>
      <c r="K4" s="32"/>
      <c r="L4" s="32"/>
      <c r="M4" s="33" t="s">
        <v>46</v>
      </c>
      <c r="N4" s="90" t="s">
        <v>57</v>
      </c>
      <c r="O4" s="90"/>
    </row>
    <row r="5" spans="3:21" ht="15" customHeight="1">
      <c r="C5" s="21" t="s">
        <v>15</v>
      </c>
      <c r="D5" s="97" t="s">
        <v>8</v>
      </c>
      <c r="E5" s="97"/>
      <c r="F5" s="97"/>
      <c r="G5" s="98" t="s">
        <v>7</v>
      </c>
      <c r="H5" s="98"/>
      <c r="I5" s="98"/>
      <c r="J5" s="98" t="s">
        <v>9</v>
      </c>
      <c r="K5" s="98"/>
      <c r="L5" s="98"/>
      <c r="M5" s="98" t="s">
        <v>1</v>
      </c>
      <c r="N5" s="98"/>
      <c r="O5" s="98"/>
    </row>
    <row r="6" spans="3:21" ht="15" customHeight="1">
      <c r="C6" s="22"/>
      <c r="D6" s="35" t="s">
        <v>35</v>
      </c>
      <c r="E6" s="35" t="s">
        <v>10</v>
      </c>
      <c r="F6" s="35" t="s">
        <v>36</v>
      </c>
      <c r="G6" s="35" t="s">
        <v>35</v>
      </c>
      <c r="H6" s="35" t="s">
        <v>10</v>
      </c>
      <c r="I6" s="35" t="s">
        <v>36</v>
      </c>
      <c r="J6" s="35" t="s">
        <v>35</v>
      </c>
      <c r="K6" s="35" t="s">
        <v>10</v>
      </c>
      <c r="L6" s="35" t="s">
        <v>36</v>
      </c>
      <c r="M6" s="35" t="s">
        <v>35</v>
      </c>
      <c r="N6" s="35" t="s">
        <v>10</v>
      </c>
      <c r="O6" s="35" t="s">
        <v>36</v>
      </c>
    </row>
    <row r="7" spans="3:21" s="18" customFormat="1" ht="15" customHeight="1">
      <c r="C7" s="23" t="s">
        <v>2</v>
      </c>
      <c r="D7" s="40">
        <f>SUM(D8,D15,D17,D19)</f>
        <v>203</v>
      </c>
      <c r="E7" s="40">
        <f>SUM(E8,E15,E17,E19)</f>
        <v>363453.69</v>
      </c>
      <c r="F7" s="54">
        <f>SUM(F8,F15,F18,F19)</f>
        <v>363453.69</v>
      </c>
      <c r="G7" s="40">
        <f>SUM(G8,G15,G17,G19)</f>
        <v>568</v>
      </c>
      <c r="H7" s="40">
        <f>SUM(H8,H15,H17,H19)</f>
        <v>1483848.1</v>
      </c>
      <c r="I7" s="54">
        <f>SUM(I8,I15,I18,I19)</f>
        <v>1483848.1</v>
      </c>
      <c r="J7" s="40">
        <f>J8+J15+J17+J19</f>
        <v>448</v>
      </c>
      <c r="K7" s="40">
        <f>K8+K15+K17+K19</f>
        <v>934440.53</v>
      </c>
      <c r="L7" s="54">
        <f>SUM(L8,L15,L18,L19)</f>
        <v>934440.53</v>
      </c>
      <c r="M7" s="40">
        <f t="shared" ref="M7:O22" si="0">SUM(D7,G7,J7)</f>
        <v>1219</v>
      </c>
      <c r="N7" s="41">
        <f t="shared" si="0"/>
        <v>2781742.3200000003</v>
      </c>
      <c r="O7" s="54">
        <f t="shared" si="0"/>
        <v>2781742.3200000003</v>
      </c>
      <c r="P7" s="61">
        <f>F7+I7+L7</f>
        <v>2781742.3200000003</v>
      </c>
      <c r="Q7" s="19">
        <f>O8+O15+O17+O19</f>
        <v>2781742.3200000003</v>
      </c>
      <c r="R7" s="50"/>
      <c r="S7" s="50"/>
      <c r="T7" s="50"/>
      <c r="U7" s="50"/>
    </row>
    <row r="8" spans="3:21" s="18" customFormat="1" ht="13.5" customHeight="1">
      <c r="C8" s="24" t="s">
        <v>3</v>
      </c>
      <c r="D8" s="42">
        <f t="shared" ref="D8:L8" si="1">SUM(D9:D14)</f>
        <v>109</v>
      </c>
      <c r="E8" s="42">
        <f>SUM(E9:E14)</f>
        <v>253768.77</v>
      </c>
      <c r="F8" s="55">
        <f t="shared" si="1"/>
        <v>253768.77</v>
      </c>
      <c r="G8" s="42">
        <f>SUM(G9:G14)</f>
        <v>417</v>
      </c>
      <c r="H8" s="42">
        <f t="shared" si="1"/>
        <v>1217245.3500000001</v>
      </c>
      <c r="I8" s="55">
        <f t="shared" si="1"/>
        <v>1217245.3500000001</v>
      </c>
      <c r="J8" s="42">
        <f t="shared" si="1"/>
        <v>297</v>
      </c>
      <c r="K8" s="42">
        <f t="shared" si="1"/>
        <v>772694.77</v>
      </c>
      <c r="L8" s="57">
        <f t="shared" si="1"/>
        <v>772694.77</v>
      </c>
      <c r="M8" s="42">
        <f t="shared" si="0"/>
        <v>823</v>
      </c>
      <c r="N8" s="43">
        <f t="shared" si="0"/>
        <v>2243708.89</v>
      </c>
      <c r="O8" s="55">
        <f t="shared" si="0"/>
        <v>2243708.89</v>
      </c>
      <c r="P8" s="61">
        <f t="shared" ref="P8:P25" si="2">F8+I8+L8</f>
        <v>2243708.89</v>
      </c>
      <c r="Q8" s="19"/>
      <c r="R8" s="50"/>
      <c r="S8" s="50"/>
      <c r="T8" s="50"/>
      <c r="U8" s="50"/>
    </row>
    <row r="9" spans="3:21" s="18" customFormat="1" ht="13.5" customHeight="1">
      <c r="C9" s="25" t="s">
        <v>37</v>
      </c>
      <c r="D9" s="38">
        <v>0</v>
      </c>
      <c r="E9" s="38">
        <v>0</v>
      </c>
      <c r="F9" s="56">
        <f t="shared" ref="F9:F14" si="3">E9</f>
        <v>0</v>
      </c>
      <c r="G9" s="36">
        <f>'[2]FOPAG - 012015'!$H$28</f>
        <v>41</v>
      </c>
      <c r="H9" s="36">
        <f>'[2]FOPAG - 012015'!$I$28</f>
        <v>141855.94</v>
      </c>
      <c r="I9" s="56">
        <f t="shared" ref="I9:I14" si="4">H9</f>
        <v>141855.94</v>
      </c>
      <c r="J9" s="36">
        <f>'[2]FOPAG - 012015'!$H$6</f>
        <v>130</v>
      </c>
      <c r="K9" s="38">
        <f>'[2]FOPAG - 012015'!$I$6</f>
        <v>210937.56</v>
      </c>
      <c r="L9" s="56">
        <f t="shared" ref="L9:L14" si="5">K9</f>
        <v>210937.56</v>
      </c>
      <c r="M9" s="38">
        <f t="shared" si="0"/>
        <v>171</v>
      </c>
      <c r="N9" s="45">
        <f t="shared" si="0"/>
        <v>352793.5</v>
      </c>
      <c r="O9" s="59">
        <f t="shared" si="0"/>
        <v>352793.5</v>
      </c>
      <c r="P9" s="61">
        <f t="shared" si="2"/>
        <v>352793.5</v>
      </c>
      <c r="Q9" s="19"/>
      <c r="R9" s="50"/>
      <c r="S9" s="50"/>
      <c r="T9" s="50"/>
      <c r="U9" s="50"/>
    </row>
    <row r="10" spans="3:21" s="18" customFormat="1" ht="13.5" customHeight="1">
      <c r="C10" s="25" t="s">
        <v>38</v>
      </c>
      <c r="D10" s="38">
        <v>0</v>
      </c>
      <c r="E10" s="38">
        <f>'[2]FOPAG - 012015'!$K$52</f>
        <v>0</v>
      </c>
      <c r="F10" s="56">
        <f t="shared" si="3"/>
        <v>0</v>
      </c>
      <c r="G10" s="36">
        <f>'[2]FOPAG - 012015'!$H$29</f>
        <v>24</v>
      </c>
      <c r="H10" s="36">
        <f>'[2]FOPAG - 012015'!$I$29</f>
        <v>99563.92</v>
      </c>
      <c r="I10" s="56">
        <f t="shared" si="4"/>
        <v>99563.92</v>
      </c>
      <c r="J10" s="36">
        <f>'[2]FOPAG - 012015'!$H$7</f>
        <v>67</v>
      </c>
      <c r="K10" s="38">
        <f>'[2]FOPAG - 012015'!$I$7</f>
        <v>83096.67</v>
      </c>
      <c r="L10" s="56">
        <f t="shared" si="5"/>
        <v>83096.67</v>
      </c>
      <c r="M10" s="38">
        <f t="shared" si="0"/>
        <v>91</v>
      </c>
      <c r="N10" s="45">
        <f>SUM(E10,H10,K10)</f>
        <v>182660.59</v>
      </c>
      <c r="O10" s="59">
        <f t="shared" si="0"/>
        <v>182660.59</v>
      </c>
      <c r="P10" s="61">
        <f t="shared" si="2"/>
        <v>182660.59</v>
      </c>
      <c r="Q10" s="19"/>
      <c r="R10" s="50"/>
      <c r="S10" s="50"/>
      <c r="T10" s="50"/>
      <c r="U10" s="50"/>
    </row>
    <row r="11" spans="3:21" s="18" customFormat="1" ht="13.5" customHeight="1">
      <c r="C11" s="25" t="s">
        <v>39</v>
      </c>
      <c r="D11" s="38">
        <f>'[2]FOPAG - 012015'!$J$53</f>
        <v>0</v>
      </c>
      <c r="E11" s="38">
        <f>'[2]FOPAG - 012015'!$K$53</f>
        <v>0</v>
      </c>
      <c r="F11" s="56">
        <f t="shared" si="3"/>
        <v>0</v>
      </c>
      <c r="G11" s="36">
        <f>'[2]FOPAG - 012015'!$H$30</f>
        <v>4</v>
      </c>
      <c r="H11" s="36">
        <f>'[2]FOPAG - 012015'!$I$30</f>
        <v>5755.98</v>
      </c>
      <c r="I11" s="56">
        <f t="shared" si="4"/>
        <v>5755.98</v>
      </c>
      <c r="J11" s="36">
        <f>'[2]FOPAG - 012015'!$H$8</f>
        <v>7</v>
      </c>
      <c r="K11" s="38">
        <f>'[2]FOPAG - 012015'!$I$8</f>
        <v>2472.38</v>
      </c>
      <c r="L11" s="56">
        <f t="shared" si="5"/>
        <v>2472.38</v>
      </c>
      <c r="M11" s="38">
        <f t="shared" si="0"/>
        <v>11</v>
      </c>
      <c r="N11" s="45">
        <f>SUM(E11,H11,K11)</f>
        <v>8228.36</v>
      </c>
      <c r="O11" s="59">
        <f t="shared" si="0"/>
        <v>8228.36</v>
      </c>
      <c r="P11" s="61">
        <f t="shared" si="2"/>
        <v>8228.36</v>
      </c>
      <c r="Q11" s="19"/>
      <c r="R11" s="50"/>
      <c r="S11" s="50"/>
      <c r="T11" s="50"/>
      <c r="U11" s="50"/>
    </row>
    <row r="12" spans="3:21" s="18" customFormat="1" ht="13.5" customHeight="1">
      <c r="C12" s="25" t="s">
        <v>40</v>
      </c>
      <c r="D12" s="38">
        <f>'[2]FOPAG - 012015'!$F$55</f>
        <v>33</v>
      </c>
      <c r="E12" s="38">
        <f>'[2]FOPAG - 012015'!$G$55</f>
        <v>56725</v>
      </c>
      <c r="F12" s="56">
        <f t="shared" si="3"/>
        <v>56725</v>
      </c>
      <c r="G12" s="36">
        <f>'[2]FOPAG - 012015'!$H$31</f>
        <v>50</v>
      </c>
      <c r="H12" s="36">
        <f>'[2]FOPAG - 012015'!$I$31</f>
        <v>124634.31</v>
      </c>
      <c r="I12" s="56">
        <f t="shared" si="4"/>
        <v>124634.31</v>
      </c>
      <c r="J12" s="36">
        <f>'[2]FOPAG - 012015'!$H$9</f>
        <v>27</v>
      </c>
      <c r="K12" s="38">
        <f>'[2]FOPAG - 012015'!$I$9</f>
        <v>43974.7</v>
      </c>
      <c r="L12" s="56">
        <f t="shared" si="5"/>
        <v>43974.7</v>
      </c>
      <c r="M12" s="38">
        <f>SUM(D12,G12,J12)</f>
        <v>110</v>
      </c>
      <c r="N12" s="45">
        <f t="shared" si="0"/>
        <v>225334.01</v>
      </c>
      <c r="O12" s="59">
        <f t="shared" si="0"/>
        <v>225334.01</v>
      </c>
      <c r="P12" s="61">
        <f t="shared" si="2"/>
        <v>225334.01</v>
      </c>
      <c r="Q12" s="19"/>
      <c r="R12" s="50"/>
      <c r="S12" s="50"/>
      <c r="T12" s="50"/>
      <c r="U12" s="50"/>
    </row>
    <row r="13" spans="3:21" s="18" customFormat="1" ht="13.5" customHeight="1">
      <c r="C13" s="25" t="s">
        <v>41</v>
      </c>
      <c r="D13" s="38">
        <f>'[2]FOPAG - 012015'!$H$57+'[2]FOPAG - 012015'!$H$58+'[2]FOPAG - 012015'!$H$59</f>
        <v>30</v>
      </c>
      <c r="E13" s="38">
        <f>'[3]FOPAG - 012015'!$K$57+'[3]FOPAG - 012015'!$K$58</f>
        <v>60659.689999999995</v>
      </c>
      <c r="F13" s="56">
        <f t="shared" si="3"/>
        <v>60659.689999999995</v>
      </c>
      <c r="G13" s="36">
        <f>'[2]FOPAG - 012015'!$H$33+'[2]FOPAG - 012015'!$H$34+'[2]FOPAG - 012015'!$H$35</f>
        <v>170</v>
      </c>
      <c r="H13" s="36">
        <f>'[2]FOPAG - 012015'!$I$33+'[2]FOPAG - 012015'!$I$34+'[2]FOPAG - 012015'!$I$35+0</f>
        <v>409303.30999999994</v>
      </c>
      <c r="I13" s="56">
        <f t="shared" si="4"/>
        <v>409303.30999999994</v>
      </c>
      <c r="J13" s="36">
        <f>'[2]FOPAG - 012015'!$H$11+'[2]FOPAG - 012015'!$H$12+'[2]FOPAG - 012015'!$H$13+0</f>
        <v>49</v>
      </c>
      <c r="K13" s="36">
        <f>'[2]FOPAG - 012015'!$I$11+'[2]FOPAG - 012015'!$I$12+'[2]FOPAG - 012015'!$I$13+0</f>
        <v>287206.50999999995</v>
      </c>
      <c r="L13" s="56">
        <f t="shared" si="5"/>
        <v>287206.50999999995</v>
      </c>
      <c r="M13" s="38">
        <f t="shared" si="0"/>
        <v>249</v>
      </c>
      <c r="N13" s="45">
        <f>SUM(E13,H13,K13)</f>
        <v>757169.50999999989</v>
      </c>
      <c r="O13" s="59">
        <f t="shared" si="0"/>
        <v>757169.50999999989</v>
      </c>
      <c r="P13" s="61">
        <f t="shared" si="2"/>
        <v>757169.50999999989</v>
      </c>
      <c r="Q13" s="19"/>
      <c r="R13" s="50"/>
      <c r="S13" s="50"/>
      <c r="T13" s="50"/>
      <c r="U13" s="50"/>
    </row>
    <row r="14" spans="3:21" s="18" customFormat="1" ht="13.5" customHeight="1">
      <c r="C14" s="25" t="s">
        <v>52</v>
      </c>
      <c r="D14" s="38">
        <f>'[2]FOPAG - 012015'!$J$61</f>
        <v>46</v>
      </c>
      <c r="E14" s="38">
        <f>'[2]FOPAG - 012015'!$I$61+'[2]FOPAG - 012015'!$I$62</f>
        <v>136384.07999999999</v>
      </c>
      <c r="F14" s="56">
        <f t="shared" si="3"/>
        <v>136384.07999999999</v>
      </c>
      <c r="G14" s="36">
        <f>'[2]FOPAG - 012015'!$F$37+'[2]FOPAG - 012015'!$F$38</f>
        <v>128</v>
      </c>
      <c r="H14" s="36">
        <f>'[2]FOPAG - 012015'!$G$37+'[2]FOPAG - 012015'!$G$38</f>
        <v>436131.89</v>
      </c>
      <c r="I14" s="56">
        <f t="shared" si="4"/>
        <v>436131.89</v>
      </c>
      <c r="J14" s="36">
        <f>'[2]FOPAG - 012015'!$H$15+'[2]FOPAG - 012015'!$H$16</f>
        <v>17</v>
      </c>
      <c r="K14" s="36">
        <f>'[2]FOPAG - 012015'!$I$15+'[2]FOPAG - 012015'!$I$16</f>
        <v>145006.95000000001</v>
      </c>
      <c r="L14" s="56">
        <f t="shared" si="5"/>
        <v>145006.95000000001</v>
      </c>
      <c r="M14" s="38">
        <f t="shared" si="0"/>
        <v>191</v>
      </c>
      <c r="N14" s="45">
        <f>SUM(E14,H14,K14)</f>
        <v>717522.91999999993</v>
      </c>
      <c r="O14" s="59">
        <f t="shared" si="0"/>
        <v>717522.91999999993</v>
      </c>
      <c r="P14" s="61">
        <f t="shared" si="2"/>
        <v>717522.91999999993</v>
      </c>
      <c r="Q14" s="19">
        <f>O8+O15+O17+O19+O20</f>
        <v>4521140.4400000004</v>
      </c>
      <c r="R14" s="50"/>
      <c r="S14" s="50"/>
      <c r="T14" s="50"/>
      <c r="U14" s="50"/>
    </row>
    <row r="15" spans="3:21" s="18" customFormat="1" ht="13.5" customHeight="1">
      <c r="C15" s="24" t="s">
        <v>4</v>
      </c>
      <c r="D15" s="42">
        <f>SUM(D16)</f>
        <v>21</v>
      </c>
      <c r="E15" s="42">
        <f>SUM(E16)</f>
        <v>42019.789999999994</v>
      </c>
      <c r="F15" s="55">
        <f t="shared" ref="F15:L15" si="6">SUM(F16)</f>
        <v>42019.789999999994</v>
      </c>
      <c r="G15" s="42">
        <f t="shared" si="6"/>
        <v>119</v>
      </c>
      <c r="H15" s="42">
        <f t="shared" si="6"/>
        <v>240970.52</v>
      </c>
      <c r="I15" s="55">
        <f t="shared" si="6"/>
        <v>240970.52</v>
      </c>
      <c r="J15" s="42">
        <f t="shared" si="6"/>
        <v>134</v>
      </c>
      <c r="K15" s="42">
        <f t="shared" si="6"/>
        <v>157414</v>
      </c>
      <c r="L15" s="57">
        <f t="shared" si="6"/>
        <v>157414</v>
      </c>
      <c r="M15" s="42">
        <f t="shared" si="0"/>
        <v>274</v>
      </c>
      <c r="N15" s="43">
        <f t="shared" si="0"/>
        <v>440404.31</v>
      </c>
      <c r="O15" s="55">
        <f t="shared" si="0"/>
        <v>440404.31</v>
      </c>
      <c r="P15" s="61">
        <f t="shared" si="2"/>
        <v>440404.31</v>
      </c>
      <c r="Q15" s="19"/>
      <c r="R15" s="50"/>
      <c r="S15" s="50"/>
      <c r="T15" s="50"/>
      <c r="U15" s="50"/>
    </row>
    <row r="16" spans="3:21" s="18" customFormat="1" ht="13.5" customHeight="1">
      <c r="C16" s="25" t="s">
        <v>42</v>
      </c>
      <c r="D16" s="38">
        <f>'[2]FOPAG - 012015'!$F$56+'[2]FOPAG - 012015'!$H$60+'[4]FOPAG - 012015'!$H$63</f>
        <v>21</v>
      </c>
      <c r="E16" s="38">
        <f>'[3]FOPAG - 012015'!$K$56+'[3]FOPAG - 012015'!$K$60+'[3]FOPAG - 012015'!$K$63</f>
        <v>42019.789999999994</v>
      </c>
      <c r="F16" s="56">
        <f>E16</f>
        <v>42019.789999999994</v>
      </c>
      <c r="G16" s="36">
        <f>'[2]FOPAG - 012015'!$H$32+'[2]FOPAG - 012015'!$H$36+'[2]FOPAG - 012015'!$H$39</f>
        <v>119</v>
      </c>
      <c r="H16" s="36">
        <f>'[2]FOPAG - 012015'!$I$32+'[2]FOPAG - 012015'!$I$36+'[2]FOPAG - 012015'!$I$39</f>
        <v>240970.52</v>
      </c>
      <c r="I16" s="56">
        <f>H16</f>
        <v>240970.52</v>
      </c>
      <c r="J16" s="36">
        <f>'[2]FOPAG - 012015'!$H$10+'[2]FOPAG - 012015'!$H$14</f>
        <v>134</v>
      </c>
      <c r="K16" s="36">
        <f>'[2]FOPAG - 012015'!$I$10+'[2]FOPAG - 012015'!$I$14</f>
        <v>157414</v>
      </c>
      <c r="L16" s="56">
        <f>K16</f>
        <v>157414</v>
      </c>
      <c r="M16" s="38">
        <f t="shared" si="0"/>
        <v>274</v>
      </c>
      <c r="N16" s="45">
        <f t="shared" si="0"/>
        <v>440404.31</v>
      </c>
      <c r="O16" s="59">
        <f t="shared" si="0"/>
        <v>440404.31</v>
      </c>
      <c r="P16" s="61">
        <f t="shared" si="2"/>
        <v>440404.31</v>
      </c>
      <c r="Q16" s="19"/>
      <c r="R16" s="50"/>
      <c r="S16" s="50"/>
      <c r="T16" s="50"/>
      <c r="U16" s="50"/>
    </row>
    <row r="17" spans="3:21" s="18" customFormat="1" ht="13.5" customHeight="1">
      <c r="C17" s="24" t="s">
        <v>5</v>
      </c>
      <c r="D17" s="44">
        <f>SUM(D18)</f>
        <v>50</v>
      </c>
      <c r="E17" s="44">
        <f>SUM(E18)</f>
        <v>65575.72</v>
      </c>
      <c r="F17" s="57">
        <f>F18</f>
        <v>65575.72</v>
      </c>
      <c r="G17" s="44">
        <f>SUM(G18)</f>
        <v>21</v>
      </c>
      <c r="H17" s="44">
        <f>SUM(H18)</f>
        <v>25456.240000000002</v>
      </c>
      <c r="I17" s="57">
        <f>I18</f>
        <v>25456.240000000002</v>
      </c>
      <c r="J17" s="44">
        <f>SUM(J18)</f>
        <v>13</v>
      </c>
      <c r="K17" s="44">
        <f>SUM(K18)</f>
        <v>4076.78</v>
      </c>
      <c r="L17" s="57">
        <f>L18</f>
        <v>4076.78</v>
      </c>
      <c r="M17" s="44">
        <f>M18</f>
        <v>84</v>
      </c>
      <c r="N17" s="43">
        <f t="shared" si="0"/>
        <v>95108.74</v>
      </c>
      <c r="O17" s="55">
        <f t="shared" si="0"/>
        <v>95108.74</v>
      </c>
      <c r="P17" s="61">
        <f t="shared" si="2"/>
        <v>95108.74</v>
      </c>
      <c r="Q17" s="19"/>
      <c r="R17" s="50"/>
      <c r="S17" s="50"/>
      <c r="T17" s="50"/>
      <c r="U17" s="50"/>
    </row>
    <row r="18" spans="3:21" s="18" customFormat="1" ht="13.5" customHeight="1">
      <c r="C18" s="25" t="s">
        <v>43</v>
      </c>
      <c r="D18" s="38">
        <f>'[2]FOPAG - 012015'!$J$64</f>
        <v>50</v>
      </c>
      <c r="E18" s="38">
        <f>'[2]FOPAG - 012015'!$K$64</f>
        <v>65575.72</v>
      </c>
      <c r="F18" s="56">
        <f>E18</f>
        <v>65575.72</v>
      </c>
      <c r="G18" s="36">
        <f>'[2]FOPAG - 012015'!$H$40</f>
        <v>21</v>
      </c>
      <c r="H18" s="36">
        <f>'[2]FOPAG - 012015'!$I$40</f>
        <v>25456.240000000002</v>
      </c>
      <c r="I18" s="56">
        <f>H18</f>
        <v>25456.240000000002</v>
      </c>
      <c r="J18" s="36">
        <f>'[2]FOPAG - 012015'!$H$18</f>
        <v>13</v>
      </c>
      <c r="K18" s="36">
        <f>'[2]FOPAG - 012015'!$I$18</f>
        <v>4076.78</v>
      </c>
      <c r="L18" s="56">
        <f>K18</f>
        <v>4076.78</v>
      </c>
      <c r="M18" s="38">
        <f t="shared" si="0"/>
        <v>84</v>
      </c>
      <c r="N18" s="45">
        <f t="shared" si="0"/>
        <v>95108.74</v>
      </c>
      <c r="O18" s="59">
        <f>SUM(F18,I18,L18)</f>
        <v>95108.74</v>
      </c>
      <c r="P18" s="61">
        <f t="shared" si="2"/>
        <v>95108.74</v>
      </c>
      <c r="Q18" s="19"/>
      <c r="R18" s="50"/>
      <c r="S18" s="50"/>
      <c r="T18" s="50"/>
      <c r="U18" s="50"/>
    </row>
    <row r="19" spans="3:21" s="18" customFormat="1" ht="18" customHeight="1">
      <c r="C19" s="68" t="s">
        <v>55</v>
      </c>
      <c r="D19" s="42">
        <f>'[3]FOPAG - 012015'!$J$69</f>
        <v>23</v>
      </c>
      <c r="E19" s="42">
        <f>'[3]FOPAG - 012015'!$K$69</f>
        <v>2089.41</v>
      </c>
      <c r="F19" s="56">
        <f>E19</f>
        <v>2089.41</v>
      </c>
      <c r="G19" s="49">
        <f>'[2]FOPAG - 012015'!$H$45</f>
        <v>11</v>
      </c>
      <c r="H19" s="49">
        <f>'[3]FOPAG - 012015'!$I$45</f>
        <v>175.99</v>
      </c>
      <c r="I19" s="56">
        <f>H19</f>
        <v>175.99</v>
      </c>
      <c r="J19" s="42">
        <f>'[2]FOPAG - 012015'!$H$23</f>
        <v>4</v>
      </c>
      <c r="K19" s="49">
        <f>'[3]FOPAG - 012015'!$I$23</f>
        <v>254.98</v>
      </c>
      <c r="L19" s="56">
        <f>K19</f>
        <v>254.98</v>
      </c>
      <c r="M19" s="42">
        <f t="shared" si="0"/>
        <v>38</v>
      </c>
      <c r="N19" s="43">
        <f>SUM(E19,H19,K19)</f>
        <v>2520.3799999999997</v>
      </c>
      <c r="O19" s="55">
        <f t="shared" si="0"/>
        <v>2520.3799999999997</v>
      </c>
      <c r="P19" s="61">
        <f t="shared" si="2"/>
        <v>2520.3799999999997</v>
      </c>
      <c r="Q19" s="19"/>
      <c r="R19" s="50"/>
      <c r="S19" s="50"/>
      <c r="T19" s="50"/>
      <c r="U19" s="50"/>
    </row>
    <row r="20" spans="3:21" s="18" customFormat="1" ht="15" customHeight="1">
      <c r="C20" s="23" t="s">
        <v>13</v>
      </c>
      <c r="D20" s="40">
        <f>SUM(D21:D24)</f>
        <v>7</v>
      </c>
      <c r="E20" s="40">
        <f>SUM(E21:E24)</f>
        <v>375304.89999999997</v>
      </c>
      <c r="F20" s="54">
        <f t="shared" ref="F20:L20" si="7">SUM(F21:F24)</f>
        <v>375304.89999999997</v>
      </c>
      <c r="G20" s="40">
        <f t="shared" si="7"/>
        <v>6</v>
      </c>
      <c r="H20" s="40">
        <f t="shared" si="7"/>
        <v>73916.67</v>
      </c>
      <c r="I20" s="58">
        <f t="shared" si="7"/>
        <v>73916.67</v>
      </c>
      <c r="J20" s="40">
        <f>SUM(J21:J24)</f>
        <v>23</v>
      </c>
      <c r="K20" s="40">
        <f t="shared" si="7"/>
        <v>1290176.5500000003</v>
      </c>
      <c r="L20" s="76">
        <f t="shared" si="7"/>
        <v>1290176.5500000003</v>
      </c>
      <c r="M20" s="40">
        <f>SUM(D20,G20,J20)</f>
        <v>36</v>
      </c>
      <c r="N20" s="41">
        <f t="shared" si="0"/>
        <v>1739398.12</v>
      </c>
      <c r="O20" s="54">
        <f>SUM(F20,I20,L20)</f>
        <v>1739398.12</v>
      </c>
      <c r="P20" s="61">
        <f t="shared" si="2"/>
        <v>1739398.12</v>
      </c>
      <c r="Q20" s="19"/>
      <c r="R20" s="50"/>
      <c r="S20" s="50"/>
      <c r="T20" s="50"/>
      <c r="U20" s="50"/>
    </row>
    <row r="21" spans="3:21" s="18" customFormat="1" ht="13.5" customHeight="1">
      <c r="C21" s="25" t="s">
        <v>11</v>
      </c>
      <c r="D21" s="38">
        <f>'[3]FOPAG - 012015'!$J$66</f>
        <v>5</v>
      </c>
      <c r="E21" s="38">
        <f>'[3]FOPAG - 012015'!$K$66</f>
        <v>264300.83999999997</v>
      </c>
      <c r="F21" s="56">
        <f>E21</f>
        <v>264300.83999999997</v>
      </c>
      <c r="G21" s="37">
        <f>'[2]FOPAG - 012015'!$H$42</f>
        <v>6</v>
      </c>
      <c r="H21" s="37">
        <f>'[3]FOPAG - 012015'!$I$42</f>
        <v>73916.67</v>
      </c>
      <c r="I21" s="56">
        <f>H21</f>
        <v>73916.67</v>
      </c>
      <c r="J21" s="37">
        <f>'[2]FOPAG - 012015'!$H$20</f>
        <v>22</v>
      </c>
      <c r="K21" s="37">
        <f>'[3]FOPAG - 012015'!$I$20</f>
        <v>1286864.4500000002</v>
      </c>
      <c r="L21" s="56">
        <f>K21</f>
        <v>1286864.4500000002</v>
      </c>
      <c r="M21" s="38">
        <f>SUM(D21,G21,J21)</f>
        <v>33</v>
      </c>
      <c r="N21" s="38">
        <f t="shared" si="0"/>
        <v>1625081.9600000002</v>
      </c>
      <c r="O21" s="60">
        <f>SUM(F21,I21,L21)</f>
        <v>1625081.9600000002</v>
      </c>
      <c r="P21" s="61">
        <f t="shared" si="2"/>
        <v>1625081.9600000002</v>
      </c>
      <c r="Q21" s="19"/>
      <c r="R21" s="50"/>
      <c r="S21" s="50"/>
      <c r="T21" s="50"/>
      <c r="U21" s="50"/>
    </row>
    <row r="22" spans="3:21" s="18" customFormat="1" ht="13.5" customHeight="1">
      <c r="C22" s="25" t="s">
        <v>53</v>
      </c>
      <c r="D22" s="38">
        <f>'[2]FOPAG - 012015'!$J$68</f>
        <v>1</v>
      </c>
      <c r="E22" s="38">
        <f>'[2]FOPAG - 012015'!$K$68</f>
        <v>59816.52</v>
      </c>
      <c r="F22" s="56">
        <f>E22</f>
        <v>59816.52</v>
      </c>
      <c r="G22" s="37">
        <v>0</v>
      </c>
      <c r="H22" s="37">
        <v>0</v>
      </c>
      <c r="I22" s="56">
        <f>H22</f>
        <v>0</v>
      </c>
      <c r="J22" s="37">
        <f>'[4]FOPAG - 012015'!$H$22</f>
        <v>0</v>
      </c>
      <c r="K22" s="37">
        <f>'[2]FOPAG - 012015'!$I$22</f>
        <v>0</v>
      </c>
      <c r="L22" s="56">
        <f>K22</f>
        <v>0</v>
      </c>
      <c r="M22" s="38">
        <f>SUM(D22,G22,J22)</f>
        <v>1</v>
      </c>
      <c r="N22" s="38">
        <f t="shared" si="0"/>
        <v>59816.52</v>
      </c>
      <c r="O22" s="60">
        <f t="shared" si="0"/>
        <v>59816.52</v>
      </c>
      <c r="P22" s="61">
        <f t="shared" si="2"/>
        <v>59816.52</v>
      </c>
      <c r="Q22" s="19"/>
      <c r="R22" s="50"/>
      <c r="S22" s="50"/>
      <c r="T22" s="50"/>
      <c r="U22" s="50"/>
    </row>
    <row r="23" spans="3:21" s="18" customFormat="1" ht="13.5" customHeight="1">
      <c r="C23" s="25" t="s">
        <v>14</v>
      </c>
      <c r="D23" s="38">
        <v>0</v>
      </c>
      <c r="E23" s="38">
        <v>0</v>
      </c>
      <c r="F23" s="56">
        <f>E23</f>
        <v>0</v>
      </c>
      <c r="G23" s="37">
        <v>0</v>
      </c>
      <c r="H23" s="37">
        <f>'[2]FOPAG - 012015'!$I$44</f>
        <v>0</v>
      </c>
      <c r="I23" s="56">
        <f>H23</f>
        <v>0</v>
      </c>
      <c r="J23" s="38">
        <v>0</v>
      </c>
      <c r="K23" s="37">
        <v>0</v>
      </c>
      <c r="L23" s="56">
        <f>K23</f>
        <v>0</v>
      </c>
      <c r="M23" s="38">
        <f>SUM(D23,G23,J23)</f>
        <v>0</v>
      </c>
      <c r="N23" s="38">
        <f>SUM(E23,H23,K23)</f>
        <v>0</v>
      </c>
      <c r="O23" s="60">
        <f>SUM(F23,I23,L23)</f>
        <v>0</v>
      </c>
      <c r="P23" s="61">
        <f t="shared" si="2"/>
        <v>0</v>
      </c>
      <c r="Q23" s="19"/>
      <c r="R23" s="50"/>
      <c r="S23" s="50"/>
      <c r="T23" s="50"/>
      <c r="U23" s="50"/>
    </row>
    <row r="24" spans="3:21" s="18" customFormat="1" ht="13.5" customHeight="1">
      <c r="C24" s="25" t="s">
        <v>12</v>
      </c>
      <c r="D24" s="38">
        <f>'[2]FOPAG - 012015'!$J$65</f>
        <v>1</v>
      </c>
      <c r="E24" s="38">
        <f>'[2]FOPAG - 012015'!$K$65</f>
        <v>51187.54</v>
      </c>
      <c r="F24" s="56">
        <f>E24</f>
        <v>51187.54</v>
      </c>
      <c r="G24" s="37">
        <f>'[2]FOPAG - 012015'!$H$41</f>
        <v>0</v>
      </c>
      <c r="H24" s="37">
        <f>'[2]FOPAG - 012015'!$I$41</f>
        <v>0</v>
      </c>
      <c r="I24" s="56">
        <f>H24</f>
        <v>0</v>
      </c>
      <c r="J24" s="38">
        <f>'[2]FOPAG - 012015'!$H$19</f>
        <v>1</v>
      </c>
      <c r="K24" s="37">
        <f>'[2]FOPAG - 012015'!$I$19</f>
        <v>3312.1</v>
      </c>
      <c r="L24" s="56">
        <f>K24</f>
        <v>3312.1</v>
      </c>
      <c r="M24" s="38">
        <f>SUM(D24,G24,J24)</f>
        <v>2</v>
      </c>
      <c r="N24" s="38">
        <f>SUM(E24,H24,K24)</f>
        <v>54499.64</v>
      </c>
      <c r="O24" s="60">
        <f>SUM(F24,I24,L24)</f>
        <v>54499.64</v>
      </c>
      <c r="P24" s="61">
        <f t="shared" si="2"/>
        <v>54499.64</v>
      </c>
      <c r="Q24" s="19"/>
      <c r="R24" s="50"/>
      <c r="S24" s="50"/>
      <c r="T24" s="50"/>
      <c r="U24" s="50"/>
    </row>
    <row r="25" spans="3:21" s="18" customFormat="1" ht="15" customHeight="1">
      <c r="C25" s="29" t="s">
        <v>34</v>
      </c>
      <c r="D25" s="40">
        <f>SUM(D7,D20)</f>
        <v>210</v>
      </c>
      <c r="E25" s="40">
        <f t="shared" ref="E25:O25" si="8">SUM(E7,E20)</f>
        <v>738758.59</v>
      </c>
      <c r="F25" s="54">
        <f>SUM(F7,F20)</f>
        <v>738758.59</v>
      </c>
      <c r="G25" s="40">
        <f>SUM(G7,G20)</f>
        <v>574</v>
      </c>
      <c r="H25" s="40">
        <f t="shared" si="8"/>
        <v>1557764.77</v>
      </c>
      <c r="I25" s="54">
        <f>SUM(I7,I20)</f>
        <v>1557764.77</v>
      </c>
      <c r="J25" s="40">
        <f>SUM(J7,J20)</f>
        <v>471</v>
      </c>
      <c r="K25" s="40">
        <f t="shared" si="8"/>
        <v>2224617.08</v>
      </c>
      <c r="L25" s="54">
        <f>SUM(L7,L20)</f>
        <v>2224617.08</v>
      </c>
      <c r="M25" s="40">
        <f>SUM(M7,M20)</f>
        <v>1255</v>
      </c>
      <c r="N25" s="40">
        <f t="shared" si="8"/>
        <v>4521140.4400000004</v>
      </c>
      <c r="O25" s="58">
        <f t="shared" si="8"/>
        <v>4521140.4400000004</v>
      </c>
      <c r="P25" s="61">
        <f t="shared" si="2"/>
        <v>4521140.4399999995</v>
      </c>
      <c r="Q25" s="19"/>
      <c r="R25" s="50"/>
      <c r="S25" s="50"/>
      <c r="T25" s="50"/>
      <c r="U25" s="50"/>
    </row>
    <row r="27" spans="3:21">
      <c r="C27" s="73"/>
      <c r="D27" s="70"/>
      <c r="E27" s="77">
        <f>E19+E17+E15+E8</f>
        <v>363453.69</v>
      </c>
      <c r="F27" s="77">
        <f>F19+F17+F15+F8</f>
        <v>363453.69</v>
      </c>
      <c r="G27" s="77"/>
      <c r="H27" s="77">
        <f>H8+H15+H17+H19</f>
        <v>1483848.1</v>
      </c>
      <c r="I27" s="77">
        <f>I8+I15+I17+I19</f>
        <v>1483848.1</v>
      </c>
      <c r="J27" s="77"/>
      <c r="K27" s="77">
        <f>K8+K15+K17+K19</f>
        <v>934440.53</v>
      </c>
      <c r="L27" s="77">
        <f>L8+L15+L17+L19</f>
        <v>934440.53</v>
      </c>
      <c r="M27" s="77"/>
      <c r="N27" s="77">
        <f>N8+N15+N17+N19</f>
        <v>2781742.3200000003</v>
      </c>
      <c r="O27" s="77">
        <f>F25+I25+L25</f>
        <v>4521140.4399999995</v>
      </c>
      <c r="P27" s="69"/>
    </row>
    <row r="28" spans="3:21">
      <c r="C28" s="69"/>
      <c r="D28" s="69"/>
      <c r="E28" s="77">
        <f>E7+E20</f>
        <v>738758.59</v>
      </c>
      <c r="F28" s="77">
        <f>F7+F20</f>
        <v>738758.59</v>
      </c>
      <c r="G28" s="73"/>
      <c r="H28" s="77">
        <f>H20+H27</f>
        <v>1557764.77</v>
      </c>
      <c r="I28" s="77">
        <f>I20+I27</f>
        <v>1557764.77</v>
      </c>
      <c r="J28" s="73"/>
      <c r="K28" s="77">
        <f>K20+K27</f>
        <v>2224617.08</v>
      </c>
      <c r="L28" s="77">
        <f>L20+L27</f>
        <v>2224617.08</v>
      </c>
      <c r="M28" s="73"/>
      <c r="N28" s="77">
        <f>N20+N27</f>
        <v>4521140.4400000004</v>
      </c>
      <c r="O28" s="77"/>
      <c r="P28" s="69"/>
    </row>
    <row r="29" spans="3:21">
      <c r="E29" s="61"/>
      <c r="H29" s="61"/>
      <c r="J29" s="61"/>
      <c r="K29" s="61"/>
      <c r="N29" s="61"/>
      <c r="O29" s="61"/>
    </row>
    <row r="30" spans="3:21">
      <c r="K30" s="61"/>
      <c r="O30" s="61">
        <f>O7+O20</f>
        <v>4521140.4400000004</v>
      </c>
    </row>
    <row r="31" spans="3:21">
      <c r="O31" s="61">
        <f>F25</f>
        <v>738758.59</v>
      </c>
    </row>
    <row r="32" spans="3:21">
      <c r="G32" s="61"/>
      <c r="H32" s="61"/>
      <c r="I32" s="61"/>
      <c r="L32" s="61"/>
      <c r="O32" s="61">
        <f>O30-O31</f>
        <v>3782381.8500000006</v>
      </c>
    </row>
    <row r="33" spans="11:15">
      <c r="K33" s="61"/>
      <c r="O33" s="61"/>
    </row>
  </sheetData>
  <mergeCells count="6">
    <mergeCell ref="N4:O4"/>
    <mergeCell ref="C2:O3"/>
    <mergeCell ref="D5:F5"/>
    <mergeCell ref="G5:I5"/>
    <mergeCell ref="J5:L5"/>
    <mergeCell ref="M5:O5"/>
  </mergeCells>
  <phoneticPr fontId="0" type="noConversion"/>
  <printOptions horizontalCentered="1" verticalCentered="1"/>
  <pageMargins left="0" right="0" top="0" bottom="0" header="0" footer="0"/>
  <pageSetup paperSize="9" orientation="landscape" r:id="rId1"/>
  <headerFooter alignWithMargins="0">
    <oddFooter>&amp;L&amp;Z&amp;F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Capa 1</vt:lpstr>
      <vt:lpstr>Evol. Empreg. Particip.</vt:lpstr>
      <vt:lpstr>Estatística Previd.</vt:lpstr>
      <vt:lpstr>'Capa 1'!Area_de_impressao</vt:lpstr>
      <vt:lpstr>'Estatística Previd.'!Area_de_impressao</vt:lpstr>
      <vt:lpstr>'Evol. Empreg. Particip.'!Area_de_impressao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Lúcia Cardoso</dc:creator>
  <cp:lastModifiedBy>Allyrio Zeitoun</cp:lastModifiedBy>
  <cp:lastPrinted>2015-02-23T21:54:59Z</cp:lastPrinted>
  <dcterms:created xsi:type="dcterms:W3CDTF">1997-08-26T14:21:53Z</dcterms:created>
  <dcterms:modified xsi:type="dcterms:W3CDTF">2015-02-26T12:18:19Z</dcterms:modified>
</cp:coreProperties>
</file>