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E:\Dropbox\projects\CGS_24-26\CODEX_access\PTHA_lookup\FASTER_data\"/>
    </mc:Choice>
  </mc:AlternateContent>
  <xr:revisionPtr revIDLastSave="0" documentId="13_ncr:1_{98EE0839-65B1-40A5-914C-87255D0EAEB9}" xr6:coauthVersionLast="47" xr6:coauthVersionMax="47" xr10:uidLastSave="{00000000-0000-0000-0000-000000000000}"/>
  <bookViews>
    <workbookView xWindow="-120" yWindow="-120" windowWidth="38640" windowHeight="21120" tabRatio="936" activeTab="1" xr2:uid="{00000000-000D-0000-FFFF-FFFF00000000}"/>
  </bookViews>
  <sheets>
    <sheet name="README" sheetId="10" r:id="rId1"/>
    <sheet name="(1) Paste CA TEX Values" sheetId="13" r:id="rId2"/>
    <sheet name="(2) ETSS_Picks_by_FA_Locations" sheetId="16" r:id="rId3"/>
    <sheet name="(3) Calc Values by siteCode" sheetId="2" r:id="rId4"/>
    <sheet name="(4) Maritime Thresholds" sheetId="14" r:id="rId5"/>
    <sheet name="(5) Playbook Recomm ALL" sheetId="15" r:id="rId6"/>
    <sheet name="COVER" sheetId="18" r:id="rId7"/>
    <sheet name="01 Del Norte County" sheetId="20" r:id="rId8"/>
    <sheet name="02 Humboldt County" sheetId="21" r:id="rId9"/>
    <sheet name="03 Mendocino County" sheetId="22" r:id="rId10"/>
    <sheet name="04 Sonoma County" sheetId="23" r:id="rId11"/>
    <sheet name="05 Marin County" sheetId="24" r:id="rId12"/>
    <sheet name="06 Napa County" sheetId="25" r:id="rId13"/>
    <sheet name="07 Solano County" sheetId="26" r:id="rId14"/>
    <sheet name="08 Contra Costa County" sheetId="27" r:id="rId15"/>
    <sheet name="09 Alameda County" sheetId="28" r:id="rId16"/>
    <sheet name="10 Santa Clara County" sheetId="29" r:id="rId17"/>
    <sheet name="11 San Francisco County" sheetId="30" r:id="rId18"/>
    <sheet name="12  San Mateo County" sheetId="31" r:id="rId19"/>
    <sheet name="13 Santa Cruz County" sheetId="32" r:id="rId20"/>
    <sheet name="14 Monterey County" sheetId="33" r:id="rId21"/>
    <sheet name="15 San Luis Obispo County" sheetId="34" r:id="rId22"/>
    <sheet name="16 Santa Barbara County" sheetId="35" r:id="rId23"/>
    <sheet name="17 Ventura County" sheetId="36" r:id="rId24"/>
    <sheet name="18 Los Angeles County" sheetId="37" r:id="rId25"/>
    <sheet name="19 Orange County" sheetId="38" r:id="rId26"/>
    <sheet name="20 San Diego County" sheetId="39" r:id="rId27"/>
  </sheets>
  <definedNames>
    <definedName name="Event_ID">#REF!</definedName>
    <definedName name="Event_Name">#REF!</definedName>
    <definedName name="Export_Time_PT">#REF!</definedName>
    <definedName name="Prepared_By">#REF!</definedName>
    <definedName name="_xlnm.Print_Area" localSheetId="2">'(2) ETSS_Picks_by_FA_Locations'!$A$1:$J$195</definedName>
    <definedName name="_xlnm.Print_Area" localSheetId="5">'(5) Playbook Recomm ALL'!$A$1:$I$196</definedName>
    <definedName name="_xlnm.Print_Area" localSheetId="7">'01 Del Norte County'!$A$1:$D$27</definedName>
    <definedName name="_xlnm.Print_Area" localSheetId="8">'02 Humboldt County'!$A$1:$D$33</definedName>
    <definedName name="_xlnm.Print_Area" localSheetId="9">'03 Mendocino County'!$A$1:$D$31</definedName>
    <definedName name="_xlnm.Print_Area" localSheetId="10">'04 Sonoma County'!$A$1:$D$29</definedName>
    <definedName name="_xlnm.Print_Area" localSheetId="11">'05 Marin County'!$A$1:$D$33</definedName>
    <definedName name="_xlnm.Print_Area" localSheetId="12">'06 Napa County'!$A$1:$D$18</definedName>
    <definedName name="_xlnm.Print_Area" localSheetId="13">'07 Solano County'!$A$1:$D$20</definedName>
    <definedName name="_xlnm.Print_Area" localSheetId="14">'08 Contra Costa County'!$A$1:$D$33</definedName>
    <definedName name="_xlnm.Print_Area" localSheetId="15">'09 Alameda County'!$A$1:$D$33</definedName>
    <definedName name="_xlnm.Print_Area" localSheetId="16">'10 Santa Clara County'!$A$1:$D$18</definedName>
    <definedName name="_xlnm.Print_Area" localSheetId="17">'11 San Francisco County'!$A$1:$D$37</definedName>
    <definedName name="_xlnm.Print_Area" localSheetId="18">'12  San Mateo County'!$A$1:$D$39</definedName>
    <definedName name="_xlnm.Print_Area" localSheetId="19">'13 Santa Cruz County'!$A$1:$D$31</definedName>
    <definedName name="_xlnm.Print_Area" localSheetId="20">'14 Monterey County'!$A$1:$D$34</definedName>
    <definedName name="_xlnm.Print_Area" localSheetId="21">'15 San Luis Obispo County'!$A$1:$D$32</definedName>
    <definedName name="_xlnm.Print_Area" localSheetId="22">'16 Santa Barbara County'!$A$1:$D$32</definedName>
    <definedName name="_xlnm.Print_Area" localSheetId="23">'17 Ventura County'!$A$1:$D$36</definedName>
    <definedName name="_xlnm.Print_Area" localSheetId="24">'18 Los Angeles County'!$A$1:$D$44</definedName>
    <definedName name="_xlnm.Print_Area" localSheetId="25">'19 Orange County'!$A$1:$D$31</definedName>
    <definedName name="_xlnm.Print_Area" localSheetId="26">'20 San Diego County'!$A$1:$D$34</definedName>
    <definedName name="_xlnm.Print_Area" localSheetId="6">COVER!$A$1:$E$23</definedName>
    <definedName name="_xlnm.Print_Titles" localSheetId="2">'(2) ETSS_Picks_by_FA_Locations'!$1:$3</definedName>
    <definedName name="_xlnm.Print_Titles" localSheetId="5">'(5) Playbook Recomm ALL'!$1:$4</definedName>
    <definedName name="_xlnm.Print_Titles" localSheetId="7">'01 Del Norte County'!$1:$7</definedName>
    <definedName name="_xlnm.Print_Titles" localSheetId="8">'02 Humboldt County'!$1:$7</definedName>
    <definedName name="_xlnm.Print_Titles" localSheetId="9">'03 Mendocino County'!$1:$7</definedName>
    <definedName name="_xlnm.Print_Titles" localSheetId="10">'04 Sonoma County'!$1:$7</definedName>
    <definedName name="_xlnm.Print_Titles" localSheetId="11">'05 Marin County'!$1:$7</definedName>
    <definedName name="_xlnm.Print_Titles" localSheetId="12">'06 Napa County'!$1:$7</definedName>
    <definedName name="_xlnm.Print_Titles" localSheetId="13">'07 Solano County'!$1:$7</definedName>
    <definedName name="_xlnm.Print_Titles" localSheetId="14">'08 Contra Costa County'!$1:$7</definedName>
    <definedName name="_xlnm.Print_Titles" localSheetId="15">'09 Alameda County'!$1:$7</definedName>
    <definedName name="_xlnm.Print_Titles" localSheetId="16">'10 Santa Clara County'!$1:$7</definedName>
    <definedName name="_xlnm.Print_Titles" localSheetId="17">'11 San Francisco County'!$1:$7</definedName>
    <definedName name="_xlnm.Print_Titles" localSheetId="18">'12  San Mateo County'!$1:$7</definedName>
    <definedName name="_xlnm.Print_Titles" localSheetId="19">'13 Santa Cruz County'!$1:$7</definedName>
    <definedName name="_xlnm.Print_Titles" localSheetId="20">'14 Monterey County'!$1:$7</definedName>
    <definedName name="_xlnm.Print_Titles" localSheetId="21">'15 San Luis Obispo County'!$1:$7</definedName>
    <definedName name="_xlnm.Print_Titles" localSheetId="22">'16 Santa Barbara County'!$1:$7</definedName>
    <definedName name="_xlnm.Print_Titles" localSheetId="23">'17 Ventura County'!$1:$7</definedName>
    <definedName name="_xlnm.Print_Titles" localSheetId="24">'18 Los Angeles County'!$1:$6</definedName>
    <definedName name="_xlnm.Print_Titles" localSheetId="25">'19 Orange County'!$1:$7</definedName>
    <definedName name="_xlnm.Print_Titles" localSheetId="26">'20 San Diego County'!$1:$7</definedName>
    <definedName name="_xlnm.Print_Titles" localSheetId="6">COVER!$1:$2</definedName>
    <definedName name="TEX_Fi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9" l="1"/>
  <c r="D1" i="39"/>
  <c r="A1" i="39" a="1"/>
  <c r="A1" i="39" s="1"/>
  <c r="D2" i="38"/>
  <c r="D1" i="38"/>
  <c r="A1" i="38" a="1"/>
  <c r="A1" i="38" s="1"/>
  <c r="D2" i="37"/>
  <c r="D1" i="37"/>
  <c r="A1" i="37" a="1"/>
  <c r="A1" i="37" s="1"/>
  <c r="D2" i="36"/>
  <c r="D1" i="36"/>
  <c r="A1" i="36" a="1"/>
  <c r="A1" i="36" s="1"/>
  <c r="D2" i="35"/>
  <c r="D1" i="35"/>
  <c r="A1" i="35" a="1"/>
  <c r="A1" i="35" s="1"/>
  <c r="D2" i="34"/>
  <c r="D1" i="34"/>
  <c r="A1" i="34" a="1"/>
  <c r="A1" i="34" s="1"/>
  <c r="D2" i="33"/>
  <c r="D1" i="33"/>
  <c r="A1" i="33" a="1"/>
  <c r="A1" i="33" s="1"/>
  <c r="D2" i="32"/>
  <c r="D1" i="32"/>
  <c r="A1" i="32" a="1"/>
  <c r="A1" i="32" s="1"/>
  <c r="D2" i="31"/>
  <c r="D1" i="31"/>
  <c r="A1" i="31" a="1"/>
  <c r="A1" i="31" s="1"/>
  <c r="D2" i="30"/>
  <c r="D1" i="30"/>
  <c r="A1" i="30" a="1"/>
  <c r="A1" i="30" s="1"/>
  <c r="D2" i="29"/>
  <c r="D1" i="29"/>
  <c r="A1" i="29" a="1"/>
  <c r="A1" i="29" s="1"/>
  <c r="D2" i="28"/>
  <c r="D1" i="28"/>
  <c r="A1" i="28" a="1"/>
  <c r="A1" i="28" s="1"/>
  <c r="D2" i="27"/>
  <c r="D1" i="27"/>
  <c r="A1" i="27" a="1"/>
  <c r="A1" i="27" s="1"/>
  <c r="D2" i="26"/>
  <c r="D1" i="26"/>
  <c r="A1" i="26" a="1"/>
  <c r="A1" i="26" s="1"/>
  <c r="D2" i="25"/>
  <c r="D1" i="25"/>
  <c r="A1" i="25" a="1"/>
  <c r="A1" i="25" s="1"/>
  <c r="D2" i="24"/>
  <c r="D1" i="24"/>
  <c r="A1" i="24" a="1"/>
  <c r="A1" i="24" s="1"/>
  <c r="D2" i="23"/>
  <c r="D1" i="23"/>
  <c r="A1" i="23" a="1"/>
  <c r="A1" i="23" s="1"/>
  <c r="D2" i="22"/>
  <c r="D1" i="22"/>
  <c r="A1" i="22" a="1"/>
  <c r="A1" i="22" s="1"/>
  <c r="M1" i="20"/>
  <c r="D1" i="20"/>
  <c r="G17" i="20"/>
  <c r="K17" i="20" s="1"/>
  <c r="M9" i="20"/>
  <c r="M10" i="20"/>
  <c r="M11" i="20"/>
  <c r="M12" i="20"/>
  <c r="M8" i="20"/>
  <c r="L9" i="20"/>
  <c r="L10" i="20"/>
  <c r="L11" i="20"/>
  <c r="L12" i="20"/>
  <c r="L8" i="20"/>
  <c r="I9" i="20"/>
  <c r="I10" i="20"/>
  <c r="I11" i="20"/>
  <c r="I12" i="20"/>
  <c r="I8" i="20"/>
  <c r="G9" i="20"/>
  <c r="J9" i="20" s="1"/>
  <c r="G10" i="20"/>
  <c r="J10" i="20" s="1"/>
  <c r="G11" i="20"/>
  <c r="J11" i="20" s="1"/>
  <c r="G12" i="20"/>
  <c r="J12" i="20" s="1"/>
  <c r="G8" i="20"/>
  <c r="J8" i="20" s="1"/>
  <c r="H12" i="20"/>
  <c r="H11" i="20"/>
  <c r="H10" i="20"/>
  <c r="H9" i="20"/>
  <c r="H8" i="20"/>
  <c r="H17" i="20"/>
  <c r="M2" i="20"/>
  <c r="F1" i="20" a="1"/>
  <c r="F1" i="20" s="1"/>
  <c r="D2" i="21"/>
  <c r="D1" i="21"/>
  <c r="A1" i="21" a="1"/>
  <c r="A1" i="21" s="1"/>
  <c r="D2" i="20"/>
  <c r="B9" i="18"/>
  <c r="A1" i="20" a="1"/>
  <c r="A1" i="20" s="1"/>
  <c r="G158"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3" i="2"/>
  <c r="I17" i="20" l="1"/>
  <c r="J17" i="20"/>
  <c r="L17" i="20"/>
  <c r="M17" i="20"/>
  <c r="K8" i="20"/>
  <c r="K12" i="20"/>
  <c r="K11" i="20"/>
  <c r="K10" i="20"/>
  <c r="K9" i="20"/>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 i="14"/>
  <c r="O71" i="2"/>
  <c r="O99" i="2"/>
  <c r="O100" i="2"/>
  <c r="O101" i="2"/>
  <c r="O84" i="2"/>
  <c r="O83" i="2"/>
  <c r="O82" i="2"/>
  <c r="O81" i="2"/>
  <c r="O64" i="2"/>
  <c r="O65"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6" i="2"/>
  <c r="O67" i="2"/>
  <c r="O68" i="2"/>
  <c r="O69" i="2"/>
  <c r="O70" i="2"/>
  <c r="O72" i="2"/>
  <c r="O73" i="2"/>
  <c r="O74" i="2"/>
  <c r="O75" i="2"/>
  <c r="O76" i="2"/>
  <c r="O77" i="2"/>
  <c r="O78" i="2"/>
  <c r="O79" i="2"/>
  <c r="O80" i="2"/>
  <c r="O85" i="2"/>
  <c r="O86" i="2"/>
  <c r="O87" i="2"/>
  <c r="O88" i="2"/>
  <c r="O89" i="2"/>
  <c r="O90" i="2"/>
  <c r="O91" i="2"/>
  <c r="O92" i="2"/>
  <c r="O93" i="2"/>
  <c r="O94" i="2"/>
  <c r="O95" i="2"/>
  <c r="O96" i="2"/>
  <c r="O97" i="2"/>
  <c r="O98"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8" i="2"/>
  <c r="O9" i="2"/>
  <c r="O10" i="2"/>
  <c r="O11" i="2"/>
  <c r="O12" i="2"/>
  <c r="O13" i="2"/>
  <c r="O14" i="2"/>
  <c r="O15" i="2"/>
  <c r="O16" i="2"/>
  <c r="O17" i="2"/>
  <c r="O18" i="2"/>
  <c r="O4" i="2"/>
  <c r="O5" i="2"/>
  <c r="O6" i="2"/>
  <c r="O7" i="2"/>
  <c r="O3"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J3" i="14"/>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I12" i="14" l="1"/>
  <c r="C27" i="30"/>
  <c r="D27" i="30" s="1"/>
  <c r="I11" i="14"/>
  <c r="C26" i="30"/>
  <c r="D26" i="30" s="1"/>
  <c r="H68" i="15"/>
  <c r="I68" i="15" s="1"/>
  <c r="C23" i="28"/>
  <c r="D23" i="28" s="1"/>
  <c r="I34" i="14"/>
  <c r="C24" i="39"/>
  <c r="D24" i="39" s="1"/>
  <c r="H192" i="15"/>
  <c r="I192" i="15" s="1"/>
  <c r="C23" i="39"/>
  <c r="D23" i="39" s="1"/>
  <c r="I35" i="14"/>
  <c r="C25" i="39"/>
  <c r="D25" i="39" s="1"/>
  <c r="I32" i="14"/>
  <c r="C22" i="39"/>
  <c r="D22" i="39" s="1"/>
  <c r="I29" i="14"/>
  <c r="C19" i="38"/>
  <c r="D19" i="38" s="1"/>
  <c r="H177" i="15"/>
  <c r="I177" i="15" s="1"/>
  <c r="C35" i="37"/>
  <c r="D35" i="37" s="1"/>
  <c r="I8" i="14"/>
  <c r="C23" i="27"/>
  <c r="D23" i="27" s="1"/>
  <c r="H176" i="15"/>
  <c r="I176" i="15" s="1"/>
  <c r="C34" i="37"/>
  <c r="D34" i="37" s="1"/>
  <c r="H35" i="15"/>
  <c r="I35" i="15" s="1"/>
  <c r="C19" i="23"/>
  <c r="D19" i="23" s="1"/>
  <c r="I31" i="14"/>
  <c r="C21" i="38"/>
  <c r="D21" i="38" s="1"/>
  <c r="H155" i="15"/>
  <c r="I155" i="15" s="1"/>
  <c r="C26" i="36"/>
  <c r="D26" i="36" s="1"/>
  <c r="I19" i="14"/>
  <c r="C24" i="36"/>
  <c r="D24" i="36" s="1"/>
  <c r="H44" i="15"/>
  <c r="I44" i="15" s="1"/>
  <c r="C24" i="24"/>
  <c r="D24" i="24" s="1"/>
  <c r="I30" i="14"/>
  <c r="C20" i="38"/>
  <c r="D20" i="38" s="1"/>
  <c r="I20" i="14"/>
  <c r="C25" i="36"/>
  <c r="D25" i="36" s="1"/>
  <c r="H130" i="15"/>
  <c r="I130" i="15" s="1"/>
  <c r="C22" i="34"/>
  <c r="D22" i="34" s="1"/>
  <c r="H66" i="15"/>
  <c r="I66" i="15" s="1"/>
  <c r="C22" i="28"/>
  <c r="D22" i="28" s="1"/>
  <c r="I5" i="14"/>
  <c r="C21" i="22"/>
  <c r="D21" i="22" s="1"/>
  <c r="H163" i="15"/>
  <c r="I163" i="15" s="1"/>
  <c r="C29" i="37"/>
  <c r="D29" i="37" s="1"/>
  <c r="H142" i="15"/>
  <c r="I142" i="15" s="1"/>
  <c r="C22" i="35"/>
  <c r="D22" i="35" s="1"/>
  <c r="I25" i="14"/>
  <c r="C32" i="37"/>
  <c r="D32" i="37" s="1"/>
  <c r="I23" i="14"/>
  <c r="C30" i="37"/>
  <c r="D30" i="37" s="1"/>
  <c r="H121" i="15"/>
  <c r="I121" i="15" s="1"/>
  <c r="C24" i="33"/>
  <c r="D24" i="33" s="1"/>
  <c r="H117" i="15"/>
  <c r="I117" i="15" s="1"/>
  <c r="C23" i="33"/>
  <c r="D23" i="33" s="1"/>
  <c r="I14" i="14"/>
  <c r="C21" i="32"/>
  <c r="D21" i="32" s="1"/>
  <c r="I26" i="14"/>
  <c r="C33" i="37"/>
  <c r="D33" i="37" s="1"/>
  <c r="I24" i="14"/>
  <c r="C31" i="37"/>
  <c r="D31" i="37" s="1"/>
  <c r="I13" i="14"/>
  <c r="C29" i="31"/>
  <c r="D29" i="31" s="1"/>
  <c r="H16" i="15"/>
  <c r="I16" i="15" s="1"/>
  <c r="C23" i="21"/>
  <c r="D23" i="21" s="1"/>
  <c r="H7" i="15"/>
  <c r="I7" i="15" s="1"/>
  <c r="C17" i="20"/>
  <c r="D17" i="20" s="1"/>
  <c r="I7" i="14"/>
  <c r="I9" i="14"/>
  <c r="I28" i="14"/>
  <c r="I16" i="14"/>
  <c r="I3" i="14"/>
  <c r="I18" i="14"/>
  <c r="I4" i="14"/>
  <c r="I6" i="14"/>
  <c r="I21" i="14"/>
  <c r="I15" i="14"/>
  <c r="I10" i="14"/>
  <c r="I22" i="14"/>
  <c r="I27" i="14"/>
  <c r="H86" i="15"/>
  <c r="I86" i="15" s="1"/>
  <c r="H172" i="15"/>
  <c r="I172" i="15" s="1"/>
  <c r="H182" i="15"/>
  <c r="I182" i="15" s="1"/>
  <c r="H93" i="15"/>
  <c r="I93" i="15" s="1"/>
  <c r="H152" i="15"/>
  <c r="I152" i="15" s="1"/>
  <c r="H173" i="15"/>
  <c r="I173" i="15" s="1"/>
  <c r="H184" i="15"/>
  <c r="I184" i="15" s="1"/>
  <c r="I33" i="14"/>
  <c r="H64" i="15"/>
  <c r="I64" i="15" s="1"/>
  <c r="H109" i="15"/>
  <c r="I109" i="15" s="1"/>
  <c r="H154" i="15"/>
  <c r="I154" i="15" s="1"/>
  <c r="H175" i="15"/>
  <c r="I175" i="15" s="1"/>
  <c r="H187" i="15"/>
  <c r="I187" i="15" s="1"/>
  <c r="I17" i="14"/>
  <c r="H194" i="15"/>
  <c r="I194" i="15" s="1"/>
  <c r="H23" i="15"/>
  <c r="I23" i="15" s="1"/>
  <c r="H81" i="15"/>
  <c r="I81" i="15" s="1"/>
  <c r="H168" i="15"/>
  <c r="I168" i="15" s="1"/>
  <c r="H178" i="15"/>
  <c r="I178" i="15" s="1"/>
  <c r="H195" i="15"/>
  <c r="I195" i="15" s="1"/>
  <c r="G4" i="14"/>
  <c r="G5"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 i="14"/>
  <c r="G93" i="15" l="1"/>
  <c r="B29" i="31"/>
  <c r="G172" i="15"/>
  <c r="B31" i="37"/>
  <c r="G130" i="15"/>
  <c r="B22" i="34"/>
  <c r="G168" i="15"/>
  <c r="B30" i="37"/>
  <c r="G176" i="15"/>
  <c r="B34" i="37"/>
  <c r="G173" i="15"/>
  <c r="B32" i="37"/>
  <c r="G178" i="15"/>
  <c r="B19" i="38"/>
  <c r="G64" i="15"/>
  <c r="B23" i="27"/>
  <c r="G192" i="15"/>
  <c r="B23" i="39"/>
  <c r="G187" i="15"/>
  <c r="B22" i="39"/>
  <c r="G155" i="15"/>
  <c r="B26" i="36"/>
  <c r="G23" i="15"/>
  <c r="B21" i="22"/>
  <c r="G184" i="15"/>
  <c r="B21" i="38"/>
  <c r="G175" i="15"/>
  <c r="B33" i="37"/>
  <c r="G163" i="15"/>
  <c r="B29" i="37"/>
  <c r="G68" i="15"/>
  <c r="B23" i="28"/>
  <c r="G35" i="15"/>
  <c r="B19" i="23"/>
  <c r="G152" i="15"/>
  <c r="B24" i="36"/>
  <c r="G109" i="15"/>
  <c r="B21" i="32"/>
  <c r="G117" i="15"/>
  <c r="B23" i="33"/>
  <c r="G195" i="15"/>
  <c r="B25" i="39"/>
  <c r="G142" i="15"/>
  <c r="B22" i="35"/>
  <c r="G194" i="15"/>
  <c r="B24" i="39"/>
  <c r="G121" i="15"/>
  <c r="B24" i="33"/>
  <c r="G177" i="15"/>
  <c r="B35" i="37"/>
  <c r="G66" i="15"/>
  <c r="B22" i="28"/>
  <c r="G44" i="15"/>
  <c r="B24" i="24"/>
  <c r="G154" i="15"/>
  <c r="B25" i="36"/>
  <c r="G81" i="15"/>
  <c r="B26" i="30"/>
  <c r="G182" i="15"/>
  <c r="B20" i="38"/>
  <c r="G86" i="15"/>
  <c r="B27" i="30"/>
  <c r="G16" i="15"/>
  <c r="B23" i="21"/>
  <c r="G7" i="15"/>
  <c r="B17" i="20"/>
  <c r="F5" i="2"/>
  <c r="I194" i="2" l="1"/>
  <c r="I192" i="2"/>
  <c r="I191" i="2"/>
  <c r="I187" i="2"/>
  <c r="I185" i="2"/>
  <c r="I184" i="2"/>
  <c r="I182" i="2"/>
  <c r="I181" i="2"/>
  <c r="I180" i="2"/>
  <c r="I178" i="2"/>
  <c r="I176" i="2"/>
  <c r="I172" i="2"/>
  <c r="I171" i="2"/>
  <c r="I168" i="2"/>
  <c r="I157" i="2"/>
  <c r="I156" i="2"/>
  <c r="I152" i="2"/>
  <c r="I148" i="2"/>
  <c r="I144" i="2"/>
  <c r="I139" i="2"/>
  <c r="I137" i="2"/>
  <c r="I132" i="2"/>
  <c r="I130" i="2"/>
  <c r="I129" i="2"/>
  <c r="I124" i="2"/>
  <c r="I111" i="2"/>
  <c r="I96" i="2"/>
  <c r="I89" i="2"/>
  <c r="I87" i="2"/>
  <c r="I74" i="2"/>
  <c r="I75" i="2"/>
  <c r="I73" i="2"/>
  <c r="I69" i="2"/>
  <c r="I66" i="2"/>
  <c r="I61" i="2"/>
  <c r="I38" i="2"/>
  <c r="I34" i="2"/>
  <c r="I27" i="2"/>
  <c r="I25" i="2"/>
  <c r="I24" i="2"/>
  <c r="I19" i="2"/>
  <c r="I18" i="2"/>
  <c r="I17" i="2"/>
  <c r="I13" i="2"/>
  <c r="I11" i="2"/>
  <c r="I10" i="2"/>
  <c r="I175" i="2"/>
  <c r="I4" i="2"/>
  <c r="I3" i="2"/>
  <c r="I12" i="2" l="1"/>
  <c r="I105" i="2"/>
  <c r="I106" i="2"/>
  <c r="I190" i="2"/>
  <c r="I186" i="2"/>
  <c r="I183" i="2"/>
  <c r="I177" i="2"/>
  <c r="I179" i="2"/>
  <c r="I173" i="2"/>
  <c r="I164" i="2"/>
  <c r="J164" i="2" s="1"/>
  <c r="I165" i="2"/>
  <c r="I166" i="2"/>
  <c r="I167" i="2"/>
  <c r="I88" i="2"/>
  <c r="I65" i="2"/>
  <c r="I9" i="2"/>
  <c r="I189" i="2"/>
  <c r="J189" i="2" s="1"/>
  <c r="I174" i="2"/>
  <c r="I169" i="2"/>
  <c r="I170" i="2"/>
  <c r="J170" i="2" s="1"/>
  <c r="I158" i="2"/>
  <c r="I159" i="2"/>
  <c r="J159" i="2" s="1"/>
  <c r="I162" i="2"/>
  <c r="I143" i="2"/>
  <c r="J143" i="2" s="1"/>
  <c r="I128" i="2"/>
  <c r="I123" i="2"/>
  <c r="I122" i="2"/>
  <c r="I118" i="2"/>
  <c r="I120" i="2"/>
  <c r="I121" i="2"/>
  <c r="I119" i="2"/>
  <c r="J119" i="2" s="1"/>
  <c r="L119" i="2" s="1"/>
  <c r="I70" i="2"/>
  <c r="I67" i="2"/>
  <c r="J67" i="2" s="1"/>
  <c r="I68" i="2"/>
  <c r="I26" i="2"/>
  <c r="J26" i="2" s="1"/>
  <c r="L26" i="2" s="1"/>
  <c r="M26" i="2" s="1"/>
  <c r="I20" i="2"/>
  <c r="I14" i="2"/>
  <c r="J14" i="2" s="1"/>
  <c r="L14" i="2" s="1"/>
  <c r="M14" i="2" s="1"/>
  <c r="I15" i="2"/>
  <c r="I7" i="2"/>
  <c r="I5" i="2"/>
  <c r="J5" i="2" s="1"/>
  <c r="L5" i="2" s="1"/>
  <c r="M5" i="2" s="1"/>
  <c r="I155" i="2"/>
  <c r="I154" i="2"/>
  <c r="I153" i="2"/>
  <c r="I150" i="2"/>
  <c r="I145" i="2"/>
  <c r="I146" i="2"/>
  <c r="I149" i="2"/>
  <c r="I147" i="2"/>
  <c r="I140" i="2"/>
  <c r="J140" i="2" s="1"/>
  <c r="L140" i="2" s="1"/>
  <c r="M140" i="2" s="1"/>
  <c r="I141" i="2"/>
  <c r="I142" i="2"/>
  <c r="I138" i="2"/>
  <c r="I136" i="2"/>
  <c r="I133" i="2"/>
  <c r="I134" i="2"/>
  <c r="I131" i="2"/>
  <c r="I125" i="2"/>
  <c r="I126" i="2"/>
  <c r="I127" i="2"/>
  <c r="I115" i="2"/>
  <c r="I114" i="2"/>
  <c r="I116" i="2"/>
  <c r="I113" i="2"/>
  <c r="I112" i="2"/>
  <c r="I109" i="2"/>
  <c r="I110" i="2"/>
  <c r="I107" i="2"/>
  <c r="I98" i="2"/>
  <c r="I100" i="2"/>
  <c r="I101" i="2"/>
  <c r="I102" i="2"/>
  <c r="I103" i="2"/>
  <c r="J103" i="2" s="1"/>
  <c r="L103" i="2" s="1"/>
  <c r="M103" i="2" s="1"/>
  <c r="I97" i="2"/>
  <c r="I104" i="2"/>
  <c r="I99" i="2"/>
  <c r="I90" i="2"/>
  <c r="I91" i="2"/>
  <c r="I93" i="2"/>
  <c r="I94" i="2"/>
  <c r="J94" i="2" s="1"/>
  <c r="I86" i="2"/>
  <c r="I81" i="2"/>
  <c r="I83" i="2"/>
  <c r="I82" i="2"/>
  <c r="I84" i="2"/>
  <c r="I79" i="2"/>
  <c r="I80" i="2"/>
  <c r="I85" i="2"/>
  <c r="I76" i="2"/>
  <c r="J76" i="2" s="1"/>
  <c r="I72" i="2"/>
  <c r="I71" i="2"/>
  <c r="I63" i="2"/>
  <c r="I64" i="2"/>
  <c r="I62" i="2"/>
  <c r="J62" i="2" s="1"/>
  <c r="L62" i="2" s="1"/>
  <c r="M62" i="2" s="1"/>
  <c r="I60" i="2"/>
  <c r="I53" i="2"/>
  <c r="I54" i="2"/>
  <c r="I55" i="2"/>
  <c r="I52" i="2"/>
  <c r="I56" i="2"/>
  <c r="I57" i="2"/>
  <c r="J57" i="2" s="1"/>
  <c r="I59" i="2"/>
  <c r="I51" i="2"/>
  <c r="I49" i="2"/>
  <c r="I48" i="2"/>
  <c r="I31" i="2"/>
  <c r="I29" i="2"/>
  <c r="I21" i="2"/>
  <c r="I42" i="2"/>
  <c r="I47" i="2"/>
  <c r="I43" i="2"/>
  <c r="I44" i="2"/>
  <c r="J44" i="2" s="1"/>
  <c r="I45" i="2"/>
  <c r="I39" i="2"/>
  <c r="I37" i="2"/>
  <c r="J37" i="2" s="1"/>
  <c r="L37" i="2" s="1"/>
  <c r="M37" i="2" s="1"/>
  <c r="I41" i="2"/>
  <c r="I36" i="2"/>
  <c r="J36" i="2" s="1"/>
  <c r="L36" i="2" s="1"/>
  <c r="M36" i="2" s="1"/>
  <c r="I33" i="2"/>
  <c r="I32" i="2"/>
  <c r="I30" i="2"/>
  <c r="I22" i="2"/>
  <c r="I23" i="2"/>
  <c r="I16" i="2"/>
  <c r="J130" i="2"/>
  <c r="L130" i="2" s="1"/>
  <c r="M130" i="2" s="1"/>
  <c r="J192" i="2"/>
  <c r="J157" i="2"/>
  <c r="L157" i="2" s="1"/>
  <c r="M157" i="2" s="1"/>
  <c r="J171" i="2"/>
  <c r="L171" i="2" s="1"/>
  <c r="J182" i="2"/>
  <c r="L182" i="2" s="1"/>
  <c r="M182" i="2" s="1"/>
  <c r="J191" i="2"/>
  <c r="L191" i="2" s="1"/>
  <c r="M191" i="2" s="1"/>
  <c r="J66" i="2"/>
  <c r="J96" i="2"/>
  <c r="L96" i="2" s="1"/>
  <c r="M96" i="2" s="1"/>
  <c r="J69" i="2"/>
  <c r="J181" i="2"/>
  <c r="L181" i="2" s="1"/>
  <c r="M181" i="2" s="1"/>
  <c r="J176" i="2"/>
  <c r="L176" i="2" s="1"/>
  <c r="M176" i="2" s="1"/>
  <c r="J172" i="2"/>
  <c r="J75" i="2"/>
  <c r="J87" i="2"/>
  <c r="L87" i="2" s="1"/>
  <c r="M87" i="2" s="1"/>
  <c r="J74" i="2"/>
  <c r="J89" i="2"/>
  <c r="L89" i="2" s="1"/>
  <c r="M89" i="2" s="1"/>
  <c r="J168" i="2"/>
  <c r="L168" i="2" s="1"/>
  <c r="M168" i="2" s="1"/>
  <c r="J175" i="2"/>
  <c r="L175" i="2" s="1"/>
  <c r="M175" i="2" s="1"/>
  <c r="J180" i="2"/>
  <c r="J17" i="2"/>
  <c r="J18" i="2"/>
  <c r="J10" i="2"/>
  <c r="J13" i="2"/>
  <c r="J24" i="2"/>
  <c r="J11" i="2"/>
  <c r="J184" i="2"/>
  <c r="J137" i="2"/>
  <c r="J148" i="2"/>
  <c r="J156" i="2"/>
  <c r="L156" i="2" s="1"/>
  <c r="M156" i="2" s="1"/>
  <c r="J132" i="2"/>
  <c r="L132" i="2" s="1"/>
  <c r="M132" i="2" s="1"/>
  <c r="J129" i="2"/>
  <c r="J124" i="2"/>
  <c r="J73" i="2"/>
  <c r="J38" i="2"/>
  <c r="J34" i="2"/>
  <c r="L34" i="2" s="1"/>
  <c r="M34" i="2" s="1"/>
  <c r="J25" i="2"/>
  <c r="J27" i="2"/>
  <c r="J194" i="2"/>
  <c r="J187" i="2"/>
  <c r="L187" i="2" s="1"/>
  <c r="M187" i="2" s="1"/>
  <c r="J185" i="2"/>
  <c r="J139" i="2"/>
  <c r="J152" i="2"/>
  <c r="J144" i="2"/>
  <c r="L144" i="2" s="1"/>
  <c r="M144" i="2" s="1"/>
  <c r="J111" i="2"/>
  <c r="J19" i="2"/>
  <c r="J3" i="2"/>
  <c r="L3" i="2" s="1"/>
  <c r="M3" i="2" s="1"/>
  <c r="J178" i="2"/>
  <c r="L178" i="2" s="1"/>
  <c r="M178" i="2" s="1"/>
  <c r="I50" i="2"/>
  <c r="I188" i="2"/>
  <c r="I28" i="2"/>
  <c r="I6" i="2"/>
  <c r="I58" i="2"/>
  <c r="J4" i="2"/>
  <c r="I77" i="2"/>
  <c r="I35" i="2"/>
  <c r="J61" i="2"/>
  <c r="I78" i="2"/>
  <c r="I108" i="2"/>
  <c r="I40" i="2"/>
  <c r="I95" i="2"/>
  <c r="I46" i="2"/>
  <c r="I160" i="2"/>
  <c r="I135" i="2"/>
  <c r="J135" i="2" s="1"/>
  <c r="D193" i="15" l="1"/>
  <c r="C15" i="39"/>
  <c r="D184" i="15"/>
  <c r="C14" i="38"/>
  <c r="D159" i="15"/>
  <c r="C7" i="37"/>
  <c r="D38" i="15"/>
  <c r="C9" i="24"/>
  <c r="D36" i="15"/>
  <c r="C14" i="23"/>
  <c r="D142" i="15"/>
  <c r="C142" i="15" s="1"/>
  <c r="C13" i="35"/>
  <c r="D183" i="15"/>
  <c r="C13" i="38"/>
  <c r="D132" i="15"/>
  <c r="C132" i="15" s="1"/>
  <c r="C13" i="34"/>
  <c r="D39" i="15"/>
  <c r="E39" i="15" s="1"/>
  <c r="C10" i="24"/>
  <c r="D170" i="15"/>
  <c r="E170" i="15" s="1"/>
  <c r="C18" i="37"/>
  <c r="D28" i="15"/>
  <c r="C28" i="15" s="1"/>
  <c r="C15" i="22"/>
  <c r="D134" i="15"/>
  <c r="E134" i="15" s="1"/>
  <c r="C15" i="34"/>
  <c r="D158" i="15"/>
  <c r="E158" i="15" s="1"/>
  <c r="C19" i="36"/>
  <c r="D177" i="15"/>
  <c r="E177" i="15" s="1"/>
  <c r="C25" i="37"/>
  <c r="D91" i="15"/>
  <c r="C91" i="15" s="1"/>
  <c r="C9" i="31"/>
  <c r="D180" i="15"/>
  <c r="C180" i="15" s="1"/>
  <c r="C10" i="38"/>
  <c r="D105" i="15"/>
  <c r="C23" i="31"/>
  <c r="D146" i="15"/>
  <c r="C146" i="15" s="1"/>
  <c r="C17" i="35"/>
  <c r="D98" i="15"/>
  <c r="C16" i="31"/>
  <c r="D64" i="15"/>
  <c r="E64" i="15" s="1"/>
  <c r="C18" i="27"/>
  <c r="D89" i="15"/>
  <c r="C89" i="15" s="1"/>
  <c r="C21" i="30"/>
  <c r="D178" i="15"/>
  <c r="C8" i="38"/>
  <c r="D189" i="15"/>
  <c r="E189" i="15" s="1"/>
  <c r="C11" i="39"/>
  <c r="D5" i="15"/>
  <c r="C5" i="15" s="1"/>
  <c r="C8" i="20"/>
  <c r="D7" i="15"/>
  <c r="C10" i="20"/>
  <c r="D16" i="15"/>
  <c r="C14" i="21"/>
  <c r="D14" i="21" s="1"/>
  <c r="E183" i="15"/>
  <c r="C183" i="15"/>
  <c r="E5" i="15"/>
  <c r="E98" i="15"/>
  <c r="C98" i="15"/>
  <c r="E178" i="15"/>
  <c r="C178" i="15"/>
  <c r="C134" i="15"/>
  <c r="E142" i="15"/>
  <c r="E184" i="15"/>
  <c r="C184" i="15"/>
  <c r="E146" i="15"/>
  <c r="E105" i="15"/>
  <c r="C105" i="15"/>
  <c r="E193" i="15"/>
  <c r="C193" i="15"/>
  <c r="E89" i="15"/>
  <c r="E38" i="15"/>
  <c r="C38" i="15"/>
  <c r="E159" i="15"/>
  <c r="C159" i="15"/>
  <c r="J188" i="2"/>
  <c r="L188" i="2" s="1"/>
  <c r="M188" i="2" s="1"/>
  <c r="J169" i="2"/>
  <c r="L169" i="2" s="1"/>
  <c r="M169" i="2" s="1"/>
  <c r="J77" i="2"/>
  <c r="J158" i="2"/>
  <c r="L158" i="2" s="1"/>
  <c r="M158" i="2" s="1"/>
  <c r="J166" i="2"/>
  <c r="L166" i="2" s="1"/>
  <c r="M166" i="2" s="1"/>
  <c r="J115" i="2"/>
  <c r="L115" i="2" s="1"/>
  <c r="M115" i="2" s="1"/>
  <c r="J174" i="2"/>
  <c r="J190" i="2"/>
  <c r="J123" i="2"/>
  <c r="J150" i="2"/>
  <c r="L150" i="2" s="1"/>
  <c r="M150" i="2" s="1"/>
  <c r="J131" i="2"/>
  <c r="J91" i="2"/>
  <c r="L91" i="2" s="1"/>
  <c r="M91" i="2" s="1"/>
  <c r="J58" i="2"/>
  <c r="L58" i="2" s="1"/>
  <c r="M58" i="2" s="1"/>
  <c r="J84" i="2"/>
  <c r="J128" i="2"/>
  <c r="L128" i="2" s="1"/>
  <c r="M128" i="2" s="1"/>
  <c r="J79" i="2"/>
  <c r="L79" i="2" s="1"/>
  <c r="M79" i="2" s="1"/>
  <c r="J21" i="2"/>
  <c r="J136" i="2"/>
  <c r="J16" i="2"/>
  <c r="J93" i="2"/>
  <c r="L93" i="2" s="1"/>
  <c r="I8" i="2"/>
  <c r="J122" i="2"/>
  <c r="L122" i="2" s="1"/>
  <c r="M122" i="2" s="1"/>
  <c r="J65" i="2"/>
  <c r="L192" i="2"/>
  <c r="M192" i="2" s="1"/>
  <c r="L170" i="2"/>
  <c r="M170" i="2" s="1"/>
  <c r="J153" i="2"/>
  <c r="L153" i="2" s="1"/>
  <c r="M153" i="2" s="1"/>
  <c r="I193" i="2"/>
  <c r="J193" i="2" s="1"/>
  <c r="J9" i="2"/>
  <c r="L9" i="2" s="1"/>
  <c r="M9" i="2" s="1"/>
  <c r="J72" i="2"/>
  <c r="L72" i="2" s="1"/>
  <c r="M72" i="2" s="1"/>
  <c r="J51" i="2"/>
  <c r="J52" i="2"/>
  <c r="L52" i="2" s="1"/>
  <c r="M52" i="2" s="1"/>
  <c r="J88" i="2"/>
  <c r="L88" i="2" s="1"/>
  <c r="M88" i="2" s="1"/>
  <c r="I151" i="2"/>
  <c r="J151" i="2" s="1"/>
  <c r="L151" i="2" s="1"/>
  <c r="M151" i="2" s="1"/>
  <c r="J145" i="2"/>
  <c r="J125" i="2"/>
  <c r="L125" i="2" s="1"/>
  <c r="M125" i="2" s="1"/>
  <c r="J105" i="2"/>
  <c r="J107" i="2"/>
  <c r="J86" i="2"/>
  <c r="L86" i="2" s="1"/>
  <c r="M86" i="2" s="1"/>
  <c r="J179" i="2"/>
  <c r="L179" i="2" s="1"/>
  <c r="M179" i="2" s="1"/>
  <c r="I163" i="2"/>
  <c r="J163" i="2" s="1"/>
  <c r="J165" i="2"/>
  <c r="L165" i="2" s="1"/>
  <c r="J162" i="2"/>
  <c r="L162" i="2" s="1"/>
  <c r="M162" i="2" s="1"/>
  <c r="I161" i="2"/>
  <c r="J161" i="2" s="1"/>
  <c r="J147" i="2"/>
  <c r="J138" i="2"/>
  <c r="L138" i="2" s="1"/>
  <c r="M138" i="2" s="1"/>
  <c r="J82" i="2"/>
  <c r="L82" i="2" s="1"/>
  <c r="M82" i="2" s="1"/>
  <c r="J85" i="2"/>
  <c r="J71" i="2"/>
  <c r="L71" i="2" s="1"/>
  <c r="M71" i="2" s="1"/>
  <c r="J23" i="2"/>
  <c r="L23" i="2" s="1"/>
  <c r="M23" i="2" s="1"/>
  <c r="J7" i="2"/>
  <c r="J155" i="2"/>
  <c r="J133" i="2"/>
  <c r="J126" i="2"/>
  <c r="L126" i="2" s="1"/>
  <c r="M126" i="2" s="1"/>
  <c r="J113" i="2"/>
  <c r="L113" i="2" s="1"/>
  <c r="J112" i="2"/>
  <c r="J99" i="2"/>
  <c r="L99" i="2" s="1"/>
  <c r="M99" i="2" s="1"/>
  <c r="J97" i="2"/>
  <c r="L97" i="2" s="1"/>
  <c r="M97" i="2" s="1"/>
  <c r="I92" i="2"/>
  <c r="J92" i="2" s="1"/>
  <c r="J49" i="2"/>
  <c r="L49" i="2" s="1"/>
  <c r="M49" i="2" s="1"/>
  <c r="J33" i="2"/>
  <c r="L33" i="2" s="1"/>
  <c r="M33" i="2" s="1"/>
  <c r="J31" i="2"/>
  <c r="L31" i="2" s="1"/>
  <c r="M31" i="2" s="1"/>
  <c r="J32" i="2"/>
  <c r="J20" i="2"/>
  <c r="J146" i="2"/>
  <c r="J141" i="2"/>
  <c r="L141" i="2" s="1"/>
  <c r="M141" i="2" s="1"/>
  <c r="I117" i="2"/>
  <c r="J117" i="2" s="1"/>
  <c r="J109" i="2"/>
  <c r="J106" i="2"/>
  <c r="L106" i="2" s="1"/>
  <c r="M106" i="2" s="1"/>
  <c r="J100" i="2"/>
  <c r="L100" i="2" s="1"/>
  <c r="M100" i="2" s="1"/>
  <c r="J101" i="2"/>
  <c r="L101" i="2" s="1"/>
  <c r="J104" i="2"/>
  <c r="L104" i="2" s="1"/>
  <c r="M104" i="2" s="1"/>
  <c r="J81" i="2"/>
  <c r="L81" i="2" s="1"/>
  <c r="M81" i="2" s="1"/>
  <c r="J83" i="2"/>
  <c r="L83" i="2" s="1"/>
  <c r="M83" i="2" s="1"/>
  <c r="L67" i="2"/>
  <c r="M67" i="2" s="1"/>
  <c r="J63" i="2"/>
  <c r="J56" i="2"/>
  <c r="L56" i="2" s="1"/>
  <c r="M56" i="2" s="1"/>
  <c r="J53" i="2"/>
  <c r="J54" i="2"/>
  <c r="J42" i="2"/>
  <c r="L42" i="2" s="1"/>
  <c r="M42" i="2" s="1"/>
  <c r="J41" i="2"/>
  <c r="J43" i="2"/>
  <c r="L43" i="2" s="1"/>
  <c r="M43" i="2" s="1"/>
  <c r="J22" i="2"/>
  <c r="L76" i="2"/>
  <c r="M76" i="2" s="1"/>
  <c r="J90" i="2"/>
  <c r="L90" i="2" s="1"/>
  <c r="M90" i="2" s="1"/>
  <c r="J149" i="2"/>
  <c r="L149" i="2" s="1"/>
  <c r="M149" i="2" s="1"/>
  <c r="J173" i="2"/>
  <c r="L173" i="2" s="1"/>
  <c r="M173" i="2" s="1"/>
  <c r="J183" i="2"/>
  <c r="L183" i="2" s="1"/>
  <c r="M183" i="2" s="1"/>
  <c r="J55" i="2"/>
  <c r="J102" i="2"/>
  <c r="J70" i="2"/>
  <c r="J68" i="2"/>
  <c r="L68" i="2" s="1"/>
  <c r="M68" i="2" s="1"/>
  <c r="J48" i="2"/>
  <c r="J30" i="2"/>
  <c r="L30" i="2" s="1"/>
  <c r="M30" i="2" s="1"/>
  <c r="J64" i="2"/>
  <c r="L64" i="2" s="1"/>
  <c r="M64" i="2" s="1"/>
  <c r="L124" i="2"/>
  <c r="M124" i="2" s="1"/>
  <c r="J177" i="2"/>
  <c r="J12" i="2"/>
  <c r="L12" i="2" s="1"/>
  <c r="M12" i="2" s="1"/>
  <c r="L180" i="2"/>
  <c r="M180" i="2" s="1"/>
  <c r="J35" i="2"/>
  <c r="L35" i="2" s="1"/>
  <c r="M35" i="2" s="1"/>
  <c r="M119" i="2"/>
  <c r="J60" i="2"/>
  <c r="L159" i="2"/>
  <c r="M159" i="2" s="1"/>
  <c r="L185" i="2"/>
  <c r="M185" i="2" s="1"/>
  <c r="J167" i="2"/>
  <c r="L111" i="2"/>
  <c r="M111" i="2" s="1"/>
  <c r="J95" i="2"/>
  <c r="L95" i="2" s="1"/>
  <c r="M95" i="2" s="1"/>
  <c r="J78" i="2"/>
  <c r="L78" i="2" s="1"/>
  <c r="M78" i="2" s="1"/>
  <c r="M171" i="2"/>
  <c r="J120" i="2"/>
  <c r="J118" i="2"/>
  <c r="J80" i="2"/>
  <c r="L80" i="2" s="1"/>
  <c r="M80" i="2" s="1"/>
  <c r="J98" i="2"/>
  <c r="L98" i="2" s="1"/>
  <c r="M98" i="2" s="1"/>
  <c r="J47" i="2"/>
  <c r="J134" i="2"/>
  <c r="L134" i="2" s="1"/>
  <c r="M134" i="2" s="1"/>
  <c r="J127" i="2"/>
  <c r="L127" i="2" s="1"/>
  <c r="M127" i="2" s="1"/>
  <c r="L17" i="2"/>
  <c r="M17" i="2" s="1"/>
  <c r="J6" i="2"/>
  <c r="L25" i="2"/>
  <c r="M25" i="2" s="1"/>
  <c r="J45" i="2"/>
  <c r="J15" i="2"/>
  <c r="L15" i="2" s="1"/>
  <c r="M15" i="2" s="1"/>
  <c r="J59" i="2"/>
  <c r="L59" i="2" s="1"/>
  <c r="M59" i="2" s="1"/>
  <c r="J29" i="2"/>
  <c r="J40" i="2"/>
  <c r="J46" i="2"/>
  <c r="L46" i="2" s="1"/>
  <c r="M46" i="2" s="1"/>
  <c r="J50" i="2"/>
  <c r="L50" i="2" s="1"/>
  <c r="M50" i="2" s="1"/>
  <c r="L172" i="2"/>
  <c r="M172" i="2" s="1"/>
  <c r="L137" i="2"/>
  <c r="M137" i="2" s="1"/>
  <c r="J160" i="2"/>
  <c r="L160" i="2" s="1"/>
  <c r="M160" i="2" s="1"/>
  <c r="J142" i="2"/>
  <c r="L194" i="2"/>
  <c r="M194" i="2" s="1"/>
  <c r="L189" i="2"/>
  <c r="M189" i="2" s="1"/>
  <c r="J116" i="2"/>
  <c r="L116" i="2" s="1"/>
  <c r="M116" i="2" s="1"/>
  <c r="J108" i="2"/>
  <c r="J121" i="2"/>
  <c r="L74" i="2"/>
  <c r="M74" i="2" s="1"/>
  <c r="L66" i="2"/>
  <c r="M66" i="2" s="1"/>
  <c r="L18" i="2"/>
  <c r="M18" i="2" s="1"/>
  <c r="L13" i="2"/>
  <c r="M13" i="2" s="1"/>
  <c r="L24" i="2"/>
  <c r="M24" i="2" s="1"/>
  <c r="L11" i="2"/>
  <c r="M11" i="2" s="1"/>
  <c r="L148" i="2"/>
  <c r="M148" i="2" s="1"/>
  <c r="L75" i="2"/>
  <c r="M75" i="2" s="1"/>
  <c r="J154" i="2"/>
  <c r="J114" i="2"/>
  <c r="L114" i="2" s="1"/>
  <c r="M114" i="2" s="1"/>
  <c r="J186" i="2"/>
  <c r="L129" i="2"/>
  <c r="M129" i="2" s="1"/>
  <c r="L73" i="2"/>
  <c r="M73" i="2" s="1"/>
  <c r="L38" i="2"/>
  <c r="M38" i="2" s="1"/>
  <c r="J28" i="2"/>
  <c r="L28" i="2" s="1"/>
  <c r="M28" i="2" s="1"/>
  <c r="J39" i="2"/>
  <c r="L39" i="2" s="1"/>
  <c r="M39" i="2" s="1"/>
  <c r="L27" i="2"/>
  <c r="M27" i="2" s="1"/>
  <c r="L184" i="2"/>
  <c r="M184" i="2" s="1"/>
  <c r="L152" i="2"/>
  <c r="M152" i="2" s="1"/>
  <c r="L139" i="2"/>
  <c r="M139" i="2" s="1"/>
  <c r="J110" i="2"/>
  <c r="L110" i="2" s="1"/>
  <c r="M110" i="2" s="1"/>
  <c r="L19" i="2"/>
  <c r="M19" i="2" s="1"/>
  <c r="L10" i="2"/>
  <c r="M10" i="2" s="1"/>
  <c r="L44" i="2"/>
  <c r="M44" i="2" s="1"/>
  <c r="L164" i="2"/>
  <c r="M164" i="2" s="1"/>
  <c r="L143" i="2"/>
  <c r="M143" i="2" s="1"/>
  <c r="L135" i="2"/>
  <c r="M135" i="2" s="1"/>
  <c r="L94" i="2"/>
  <c r="M94" i="2" s="1"/>
  <c r="L57" i="2"/>
  <c r="M57" i="2" s="1"/>
  <c r="L61" i="2"/>
  <c r="M61" i="2" s="1"/>
  <c r="L69" i="2"/>
  <c r="M69" i="2" s="1"/>
  <c r="L4" i="2"/>
  <c r="M4" i="2" s="1"/>
  <c r="C189" i="15" l="1"/>
  <c r="E132" i="15"/>
  <c r="E28" i="15"/>
  <c r="C39" i="15"/>
  <c r="D33" i="15"/>
  <c r="C11" i="23"/>
  <c r="D185" i="15"/>
  <c r="C15" i="38"/>
  <c r="D30" i="15"/>
  <c r="C8" i="23"/>
  <c r="D40" i="15"/>
  <c r="C11" i="24"/>
  <c r="E180" i="15"/>
  <c r="D75" i="15"/>
  <c r="C8" i="29"/>
  <c r="D129" i="15"/>
  <c r="C129" i="15" s="1"/>
  <c r="C10" i="34"/>
  <c r="D78" i="15"/>
  <c r="C10" i="30"/>
  <c r="D18" i="37"/>
  <c r="B18" i="37"/>
  <c r="D54" i="15"/>
  <c r="C8" i="27"/>
  <c r="D46" i="15"/>
  <c r="C46" i="15" s="1"/>
  <c r="C17" i="24"/>
  <c r="D155" i="15"/>
  <c r="E155" i="15" s="1"/>
  <c r="C16" i="36"/>
  <c r="D15" i="34"/>
  <c r="B15" i="34"/>
  <c r="D45" i="15"/>
  <c r="E45" i="15" s="1"/>
  <c r="C16" i="24"/>
  <c r="D116" i="15"/>
  <c r="E116" i="15" s="1"/>
  <c r="C8" i="33"/>
  <c r="D100" i="15"/>
  <c r="E100" i="15" s="1"/>
  <c r="C18" i="31"/>
  <c r="D73" i="15"/>
  <c r="C73" i="15" s="1"/>
  <c r="C16" i="28"/>
  <c r="D81" i="15"/>
  <c r="C13" i="30"/>
  <c r="D126" i="15"/>
  <c r="C18" i="33"/>
  <c r="D128" i="15"/>
  <c r="C128" i="15" s="1"/>
  <c r="C9" i="34"/>
  <c r="D13" i="34"/>
  <c r="B13" i="34"/>
  <c r="D52" i="15"/>
  <c r="C9" i="26"/>
  <c r="D112" i="15"/>
  <c r="E112" i="15" s="1"/>
  <c r="C13" i="32"/>
  <c r="D124" i="15"/>
  <c r="C16" i="33"/>
  <c r="E91" i="15"/>
  <c r="D93" i="15"/>
  <c r="C11" i="31"/>
  <c r="C170" i="15"/>
  <c r="D32" i="15"/>
  <c r="E32" i="15" s="1"/>
  <c r="C10" i="23"/>
  <c r="D74" i="15"/>
  <c r="E74" i="15" s="1"/>
  <c r="C17" i="28"/>
  <c r="D21" i="15"/>
  <c r="E21" i="15" s="1"/>
  <c r="C8" i="22"/>
  <c r="D154" i="15"/>
  <c r="E154" i="15" s="1"/>
  <c r="C15" i="36"/>
  <c r="D61" i="15"/>
  <c r="E61" i="15" s="1"/>
  <c r="C15" i="27"/>
  <c r="D99" i="15"/>
  <c r="C99" i="15" s="1"/>
  <c r="C17" i="31"/>
  <c r="D172" i="15"/>
  <c r="E172" i="15" s="1"/>
  <c r="C20" i="37"/>
  <c r="D101" i="15"/>
  <c r="C19" i="31"/>
  <c r="D175" i="15"/>
  <c r="C23" i="37"/>
  <c r="D151" i="15"/>
  <c r="C12" i="36"/>
  <c r="D60" i="15"/>
  <c r="E60" i="15" s="1"/>
  <c r="C14" i="27"/>
  <c r="D18" i="27"/>
  <c r="B18" i="27"/>
  <c r="D9" i="24"/>
  <c r="B9" i="24"/>
  <c r="D139" i="15"/>
  <c r="E139" i="15" s="1"/>
  <c r="C10" i="35"/>
  <c r="D25" i="37"/>
  <c r="B25" i="37"/>
  <c r="D141" i="15"/>
  <c r="C12" i="35"/>
  <c r="B10" i="24"/>
  <c r="D10" i="24"/>
  <c r="D150" i="15"/>
  <c r="C11" i="36"/>
  <c r="D19" i="36"/>
  <c r="B19" i="36"/>
  <c r="D186" i="15"/>
  <c r="C186" i="15" s="1"/>
  <c r="C8" i="39"/>
  <c r="D27" i="15"/>
  <c r="C27" i="15" s="1"/>
  <c r="C14" i="22"/>
  <c r="D25" i="15"/>
  <c r="C12" i="22"/>
  <c r="D11" i="39"/>
  <c r="B11" i="39"/>
  <c r="D58" i="15"/>
  <c r="C12" i="27"/>
  <c r="D13" i="35"/>
  <c r="B13" i="35"/>
  <c r="D97" i="15"/>
  <c r="C15" i="31"/>
  <c r="D164" i="15"/>
  <c r="C12" i="37"/>
  <c r="D152" i="15"/>
  <c r="C13" i="36"/>
  <c r="C177" i="15"/>
  <c r="D76" i="15"/>
  <c r="C8" i="30"/>
  <c r="D181" i="15"/>
  <c r="C181" i="15" s="1"/>
  <c r="C11" i="38"/>
  <c r="D161" i="15"/>
  <c r="E161" i="15" s="1"/>
  <c r="C9" i="37"/>
  <c r="D88" i="15"/>
  <c r="E88" i="15" s="1"/>
  <c r="C20" i="30"/>
  <c r="D118" i="15"/>
  <c r="E118" i="15" s="1"/>
  <c r="C10" i="33"/>
  <c r="D121" i="15"/>
  <c r="E121" i="15" s="1"/>
  <c r="C13" i="33"/>
  <c r="D108" i="15"/>
  <c r="C9" i="32"/>
  <c r="D160" i="15"/>
  <c r="E160" i="15" s="1"/>
  <c r="C8" i="37"/>
  <c r="C64" i="15"/>
  <c r="D194" i="15"/>
  <c r="E194" i="15" s="1"/>
  <c r="C16" i="39"/>
  <c r="D15" i="22"/>
  <c r="B15" i="22"/>
  <c r="D82" i="15"/>
  <c r="C14" i="30"/>
  <c r="D44" i="15"/>
  <c r="E44" i="15" s="1"/>
  <c r="C15" i="24"/>
  <c r="D130" i="15"/>
  <c r="C11" i="34"/>
  <c r="D77" i="15"/>
  <c r="C9" i="30"/>
  <c r="D84" i="15"/>
  <c r="C16" i="30"/>
  <c r="D187" i="15"/>
  <c r="C9" i="39"/>
  <c r="D71" i="15"/>
  <c r="E71" i="15" s="1"/>
  <c r="C14" i="28"/>
  <c r="D102" i="15"/>
  <c r="C102" i="15" s="1"/>
  <c r="C20" i="31"/>
  <c r="D127" i="15"/>
  <c r="E127" i="15" s="1"/>
  <c r="C8" i="34"/>
  <c r="D17" i="35"/>
  <c r="B17" i="35"/>
  <c r="D14" i="38"/>
  <c r="B14" i="38"/>
  <c r="D10" i="38"/>
  <c r="B10" i="38"/>
  <c r="D174" i="15"/>
  <c r="C174" i="15" s="1"/>
  <c r="C22" i="37"/>
  <c r="D66" i="15"/>
  <c r="C66" i="15" s="1"/>
  <c r="C9" i="28"/>
  <c r="D51" i="15"/>
  <c r="C51" i="15" s="1"/>
  <c r="C8" i="26"/>
  <c r="D29" i="15"/>
  <c r="E29" i="15" s="1"/>
  <c r="C16" i="22"/>
  <c r="D41" i="15"/>
  <c r="E41" i="15" s="1"/>
  <c r="C12" i="24"/>
  <c r="D92" i="15"/>
  <c r="E92" i="15" s="1"/>
  <c r="C10" i="31"/>
  <c r="D131" i="15"/>
  <c r="C12" i="34"/>
  <c r="D136" i="15"/>
  <c r="E136" i="15" s="1"/>
  <c r="C17" i="34"/>
  <c r="D113" i="15"/>
  <c r="C14" i="32"/>
  <c r="D85" i="15"/>
  <c r="C85" i="15" s="1"/>
  <c r="C17" i="30"/>
  <c r="D7" i="37"/>
  <c r="B7" i="37"/>
  <c r="D59" i="15"/>
  <c r="E59" i="15" s="1"/>
  <c r="C13" i="27"/>
  <c r="D37" i="15"/>
  <c r="E37" i="15" s="1"/>
  <c r="C8" i="24"/>
  <c r="D196" i="15"/>
  <c r="C196" i="15" s="1"/>
  <c r="C18" i="39"/>
  <c r="D182" i="15"/>
  <c r="E182" i="15" s="1"/>
  <c r="C12" i="38"/>
  <c r="D171" i="15"/>
  <c r="C171" i="15" s="1"/>
  <c r="C19" i="37"/>
  <c r="C158" i="15"/>
  <c r="D140" i="15"/>
  <c r="C140" i="15" s="1"/>
  <c r="C11" i="35"/>
  <c r="D26" i="15"/>
  <c r="C26" i="15" s="1"/>
  <c r="C13" i="22"/>
  <c r="D80" i="15"/>
  <c r="C80" i="15" s="1"/>
  <c r="C12" i="30"/>
  <c r="B21" i="30"/>
  <c r="D21" i="30"/>
  <c r="D16" i="31"/>
  <c r="B16" i="31"/>
  <c r="D63" i="15"/>
  <c r="E63" i="15" s="1"/>
  <c r="C17" i="27"/>
  <c r="D191" i="15"/>
  <c r="C13" i="39"/>
  <c r="D153" i="15"/>
  <c r="E153" i="15" s="1"/>
  <c r="C14" i="36"/>
  <c r="D190" i="15"/>
  <c r="E190" i="15" s="1"/>
  <c r="C12" i="39"/>
  <c r="B23" i="31"/>
  <c r="D23" i="31"/>
  <c r="D15" i="39"/>
  <c r="B15" i="39"/>
  <c r="D166" i="15"/>
  <c r="E166" i="15" s="1"/>
  <c r="C14" i="37"/>
  <c r="D9" i="31"/>
  <c r="B9" i="31"/>
  <c r="D48" i="15"/>
  <c r="E48" i="15" s="1"/>
  <c r="C19" i="24"/>
  <c r="D35" i="15"/>
  <c r="C13" i="23"/>
  <c r="D70" i="15"/>
  <c r="E70" i="15" s="1"/>
  <c r="C13" i="28"/>
  <c r="D13" i="38"/>
  <c r="B13" i="38"/>
  <c r="D173" i="15"/>
  <c r="C21" i="37"/>
  <c r="D8" i="38"/>
  <c r="B8" i="38"/>
  <c r="D69" i="15"/>
  <c r="C12" i="28"/>
  <c r="D14" i="23"/>
  <c r="B14" i="23"/>
  <c r="D68" i="15"/>
  <c r="C11" i="28"/>
  <c r="D83" i="15"/>
  <c r="C15" i="30"/>
  <c r="D106" i="15"/>
  <c r="C24" i="31"/>
  <c r="D117" i="15"/>
  <c r="C117" i="15" s="1"/>
  <c r="C9" i="33"/>
  <c r="D168" i="15"/>
  <c r="C16" i="37"/>
  <c r="D96" i="15"/>
  <c r="E96" i="15" s="1"/>
  <c r="C14" i="31"/>
  <c r="D137" i="15"/>
  <c r="E137" i="15" s="1"/>
  <c r="C8" i="35"/>
  <c r="D143" i="15"/>
  <c r="C14" i="35"/>
  <c r="D145" i="15"/>
  <c r="E145" i="15" s="1"/>
  <c r="C16" i="35"/>
  <c r="D162" i="15"/>
  <c r="E162" i="15" s="1"/>
  <c r="C10" i="37"/>
  <c r="D90" i="15"/>
  <c r="E90" i="15" s="1"/>
  <c r="C8" i="31"/>
  <c r="D6" i="15"/>
  <c r="C6" i="15" s="1"/>
  <c r="C9" i="20"/>
  <c r="D8" i="20"/>
  <c r="B8" i="20"/>
  <c r="D13" i="15"/>
  <c r="C11" i="21"/>
  <c r="D11" i="21" s="1"/>
  <c r="D19" i="15"/>
  <c r="C19" i="15" s="1"/>
  <c r="C17" i="21"/>
  <c r="D17" i="21" s="1"/>
  <c r="D15" i="15"/>
  <c r="E15" i="15" s="1"/>
  <c r="C13" i="21"/>
  <c r="D13" i="21" s="1"/>
  <c r="D20" i="15"/>
  <c r="C18" i="21"/>
  <c r="D18" i="21" s="1"/>
  <c r="D11" i="15"/>
  <c r="C9" i="21"/>
  <c r="D9" i="21" s="1"/>
  <c r="D12" i="15"/>
  <c r="E12" i="15" s="1"/>
  <c r="C10" i="21"/>
  <c r="D10" i="21" s="1"/>
  <c r="D14" i="15"/>
  <c r="E14" i="15" s="1"/>
  <c r="C12" i="21"/>
  <c r="D12" i="21" s="1"/>
  <c r="D17" i="15"/>
  <c r="E17" i="15" s="1"/>
  <c r="C15" i="21"/>
  <c r="D15" i="21" s="1"/>
  <c r="B10" i="20"/>
  <c r="D10" i="20"/>
  <c r="E75" i="15"/>
  <c r="C75" i="15"/>
  <c r="C48" i="15"/>
  <c r="C121" i="15"/>
  <c r="E101" i="15"/>
  <c r="C101" i="15"/>
  <c r="E16" i="15"/>
  <c r="C16" i="15"/>
  <c r="E131" i="15"/>
  <c r="C131" i="15"/>
  <c r="E82" i="15"/>
  <c r="C82" i="15"/>
  <c r="E185" i="15"/>
  <c r="C185" i="15"/>
  <c r="E58" i="15"/>
  <c r="C58" i="15"/>
  <c r="E7" i="15"/>
  <c r="C7" i="15"/>
  <c r="E128" i="15"/>
  <c r="C92" i="15"/>
  <c r="E69" i="15"/>
  <c r="C69" i="15"/>
  <c r="E151" i="15"/>
  <c r="C151" i="15"/>
  <c r="E141" i="15"/>
  <c r="C141" i="15"/>
  <c r="E78" i="15"/>
  <c r="C78" i="15"/>
  <c r="E85" i="15"/>
  <c r="E97" i="15"/>
  <c r="C97" i="15"/>
  <c r="E33" i="15"/>
  <c r="C33" i="15"/>
  <c r="C36" i="15"/>
  <c r="E36" i="15"/>
  <c r="E106" i="15"/>
  <c r="C106" i="15"/>
  <c r="E181" i="15"/>
  <c r="E73" i="15"/>
  <c r="E81" i="15"/>
  <c r="C81" i="15"/>
  <c r="E84" i="15"/>
  <c r="C84" i="15"/>
  <c r="E129" i="15"/>
  <c r="E30" i="15"/>
  <c r="C30" i="15"/>
  <c r="C44" i="15"/>
  <c r="C40" i="15"/>
  <c r="E40" i="15"/>
  <c r="E68" i="15"/>
  <c r="C68" i="15"/>
  <c r="E52" i="15"/>
  <c r="C52" i="15"/>
  <c r="L77" i="2"/>
  <c r="M77" i="2" s="1"/>
  <c r="L123" i="2"/>
  <c r="M123" i="2" s="1"/>
  <c r="L190" i="2"/>
  <c r="M190" i="2" s="1"/>
  <c r="L174" i="2"/>
  <c r="M174" i="2" s="1"/>
  <c r="L136" i="2"/>
  <c r="M136" i="2" s="1"/>
  <c r="L84" i="2"/>
  <c r="M84" i="2" s="1"/>
  <c r="L107" i="2"/>
  <c r="M107" i="2" s="1"/>
  <c r="J8" i="2"/>
  <c r="L8" i="2" s="1"/>
  <c r="M8" i="2" s="1"/>
  <c r="M93" i="2"/>
  <c r="L16" i="2"/>
  <c r="M16" i="2" s="1"/>
  <c r="L131" i="2"/>
  <c r="M131" i="2" s="1"/>
  <c r="L21" i="2"/>
  <c r="M21" i="2" s="1"/>
  <c r="M165" i="2"/>
  <c r="L63" i="2"/>
  <c r="M63" i="2" s="1"/>
  <c r="L7" i="2"/>
  <c r="M7" i="2" s="1"/>
  <c r="L65" i="2"/>
  <c r="M65" i="2" s="1"/>
  <c r="L51" i="2"/>
  <c r="M51" i="2" s="1"/>
  <c r="L32" i="2"/>
  <c r="M32" i="2" s="1"/>
  <c r="L145" i="2"/>
  <c r="M145" i="2" s="1"/>
  <c r="L146" i="2"/>
  <c r="M146" i="2" s="1"/>
  <c r="L147" i="2"/>
  <c r="M147" i="2" s="1"/>
  <c r="L109" i="2"/>
  <c r="M109" i="2" s="1"/>
  <c r="L112" i="2"/>
  <c r="M112" i="2" s="1"/>
  <c r="L105" i="2"/>
  <c r="M105" i="2" s="1"/>
  <c r="L102" i="2"/>
  <c r="M102" i="2" s="1"/>
  <c r="L155" i="2"/>
  <c r="M155" i="2" s="1"/>
  <c r="L133" i="2"/>
  <c r="M133" i="2" s="1"/>
  <c r="M101" i="2"/>
  <c r="L85" i="2"/>
  <c r="M85" i="2" s="1"/>
  <c r="M113" i="2"/>
  <c r="L70" i="2"/>
  <c r="M70" i="2" s="1"/>
  <c r="L53" i="2"/>
  <c r="M53" i="2" s="1"/>
  <c r="L41" i="2"/>
  <c r="M41" i="2" s="1"/>
  <c r="L20" i="2"/>
  <c r="M20" i="2" s="1"/>
  <c r="L118" i="2"/>
  <c r="M118" i="2" s="1"/>
  <c r="L60" i="2"/>
  <c r="M60" i="2" s="1"/>
  <c r="L54" i="2"/>
  <c r="M54" i="2" s="1"/>
  <c r="L55" i="2"/>
  <c r="M55" i="2" s="1"/>
  <c r="L22" i="2"/>
  <c r="M22" i="2" s="1"/>
  <c r="L48" i="2"/>
  <c r="M48" i="2" s="1"/>
  <c r="L177" i="2"/>
  <c r="M177" i="2" s="1"/>
  <c r="L193" i="2"/>
  <c r="M193" i="2" s="1"/>
  <c r="L161" i="2"/>
  <c r="M161" i="2" s="1"/>
  <c r="L163" i="2"/>
  <c r="M163" i="2" s="1"/>
  <c r="L6" i="2"/>
  <c r="M6" i="2" s="1"/>
  <c r="L167" i="2"/>
  <c r="M167" i="2" s="1"/>
  <c r="L47" i="2"/>
  <c r="M47" i="2" s="1"/>
  <c r="L142" i="2"/>
  <c r="M142" i="2" s="1"/>
  <c r="L154" i="2"/>
  <c r="M154" i="2" s="1"/>
  <c r="L120" i="2"/>
  <c r="M120" i="2" s="1"/>
  <c r="L108" i="2"/>
  <c r="M108" i="2" s="1"/>
  <c r="L121" i="2"/>
  <c r="M121" i="2" s="1"/>
  <c r="L40" i="2"/>
  <c r="M40" i="2" s="1"/>
  <c r="L29" i="2"/>
  <c r="M29" i="2" s="1"/>
  <c r="L45" i="2"/>
  <c r="M45" i="2" s="1"/>
  <c r="L186" i="2"/>
  <c r="M186" i="2" s="1"/>
  <c r="L117" i="2"/>
  <c r="M117" i="2" s="1"/>
  <c r="L92" i="2"/>
  <c r="M92" i="2" s="1"/>
  <c r="E196" i="15" l="1"/>
  <c r="C88" i="15"/>
  <c r="C59" i="15"/>
  <c r="E102" i="15"/>
  <c r="C96" i="15"/>
  <c r="C63" i="15"/>
  <c r="C41" i="15"/>
  <c r="E46" i="15"/>
  <c r="C71" i="15"/>
  <c r="C74" i="15"/>
  <c r="C45" i="15"/>
  <c r="C116" i="15"/>
  <c r="C21" i="15"/>
  <c r="C32" i="15"/>
  <c r="E174" i="15"/>
  <c r="C190" i="15"/>
  <c r="C161" i="15"/>
  <c r="C37" i="15"/>
  <c r="D167" i="15"/>
  <c r="C15" i="37"/>
  <c r="D12" i="30"/>
  <c r="B12" i="30"/>
  <c r="D16" i="39"/>
  <c r="B16" i="39"/>
  <c r="D163" i="15"/>
  <c r="E163" i="15" s="1"/>
  <c r="C11" i="37"/>
  <c r="D9" i="32"/>
  <c r="B9" i="32"/>
  <c r="D57" i="15"/>
  <c r="C57" i="15" s="1"/>
  <c r="C11" i="27"/>
  <c r="D13" i="33"/>
  <c r="B13" i="33"/>
  <c r="D12" i="38"/>
  <c r="B12" i="38"/>
  <c r="D11" i="36"/>
  <c r="B11" i="36"/>
  <c r="D17" i="28"/>
  <c r="B17" i="28"/>
  <c r="B16" i="36"/>
  <c r="D16" i="36"/>
  <c r="D195" i="15"/>
  <c r="E195" i="15" s="1"/>
  <c r="C17" i="39"/>
  <c r="D10" i="23"/>
  <c r="B10" i="23"/>
  <c r="B17" i="24"/>
  <c r="D17" i="24"/>
  <c r="D43" i="15"/>
  <c r="E43" i="15" s="1"/>
  <c r="C14" i="24"/>
  <c r="D79" i="15"/>
  <c r="C79" i="15" s="1"/>
  <c r="C11" i="30"/>
  <c r="E186" i="15"/>
  <c r="C145" i="15"/>
  <c r="C194" i="15"/>
  <c r="C29" i="15"/>
  <c r="D14" i="35"/>
  <c r="B14" i="35"/>
  <c r="B20" i="30"/>
  <c r="D20" i="30"/>
  <c r="D125" i="15"/>
  <c r="C125" i="15" s="1"/>
  <c r="C17" i="33"/>
  <c r="E51" i="15"/>
  <c r="D8" i="35"/>
  <c r="B8" i="35"/>
  <c r="B9" i="37"/>
  <c r="D9" i="37"/>
  <c r="D11" i="31"/>
  <c r="B11" i="31"/>
  <c r="B18" i="31"/>
  <c r="D18" i="31"/>
  <c r="D13" i="23"/>
  <c r="B13" i="23"/>
  <c r="B10" i="33"/>
  <c r="D10" i="33"/>
  <c r="B14" i="37"/>
  <c r="D14" i="37"/>
  <c r="D115" i="15"/>
  <c r="C16" i="32"/>
  <c r="E140" i="15"/>
  <c r="C160" i="15"/>
  <c r="E27" i="15"/>
  <c r="D13" i="27"/>
  <c r="B13" i="27"/>
  <c r="B20" i="31"/>
  <c r="D20" i="31"/>
  <c r="D87" i="15"/>
  <c r="E87" i="15" s="1"/>
  <c r="C19" i="30"/>
  <c r="B14" i="31"/>
  <c r="D14" i="31"/>
  <c r="B11" i="38"/>
  <c r="D11" i="38"/>
  <c r="D8" i="26"/>
  <c r="B8" i="26"/>
  <c r="D50" i="15"/>
  <c r="C8" i="25"/>
  <c r="B16" i="24"/>
  <c r="D16" i="24"/>
  <c r="D19" i="37"/>
  <c r="B19" i="37"/>
  <c r="D16" i="35"/>
  <c r="B16" i="35"/>
  <c r="C100" i="15"/>
  <c r="D8" i="31"/>
  <c r="B8" i="31"/>
  <c r="D9" i="39"/>
  <c r="B9" i="39"/>
  <c r="D12" i="22"/>
  <c r="B12" i="22"/>
  <c r="D24" i="15"/>
  <c r="C11" i="22"/>
  <c r="D62" i="15"/>
  <c r="E62" i="15" s="1"/>
  <c r="C16" i="27"/>
  <c r="C70" i="15"/>
  <c r="E26" i="15"/>
  <c r="E6" i="15"/>
  <c r="D135" i="15"/>
  <c r="C16" i="34"/>
  <c r="D10" i="34"/>
  <c r="B10" i="34"/>
  <c r="D104" i="15"/>
  <c r="C104" i="15" s="1"/>
  <c r="C22" i="31"/>
  <c r="E66" i="15"/>
  <c r="C112" i="15"/>
  <c r="D16" i="30"/>
  <c r="B16" i="30"/>
  <c r="C90" i="15"/>
  <c r="D24" i="31"/>
  <c r="B24" i="31"/>
  <c r="D14" i="36"/>
  <c r="B14" i="36"/>
  <c r="D21" i="37"/>
  <c r="B21" i="37"/>
  <c r="D8" i="39"/>
  <c r="B8" i="39"/>
  <c r="B13" i="28"/>
  <c r="D13" i="28"/>
  <c r="D22" i="15"/>
  <c r="C9" i="22"/>
  <c r="D13" i="22"/>
  <c r="B13" i="22"/>
  <c r="B8" i="33"/>
  <c r="D8" i="33"/>
  <c r="D22" i="37"/>
  <c r="B22" i="37"/>
  <c r="C162" i="15"/>
  <c r="D120" i="15"/>
  <c r="C120" i="15" s="1"/>
  <c r="C12" i="33"/>
  <c r="D72" i="15"/>
  <c r="C15" i="28"/>
  <c r="D157" i="15"/>
  <c r="C18" i="36"/>
  <c r="D111" i="15"/>
  <c r="E111" i="15" s="1"/>
  <c r="C12" i="32"/>
  <c r="D13" i="39"/>
  <c r="B13" i="39"/>
  <c r="D11" i="24"/>
  <c r="B11" i="24"/>
  <c r="D10" i="35"/>
  <c r="B10" i="35"/>
  <c r="E99" i="15"/>
  <c r="D13" i="36"/>
  <c r="B13" i="36"/>
  <c r="B12" i="37"/>
  <c r="D12" i="37"/>
  <c r="D12" i="34"/>
  <c r="B12" i="34"/>
  <c r="D11" i="34"/>
  <c r="B11" i="34"/>
  <c r="D15" i="31"/>
  <c r="B15" i="31"/>
  <c r="D12" i="36"/>
  <c r="B12" i="36"/>
  <c r="D9" i="34"/>
  <c r="B9" i="34"/>
  <c r="D17" i="31"/>
  <c r="B17" i="31"/>
  <c r="D8" i="22"/>
  <c r="B8" i="22"/>
  <c r="D138" i="15"/>
  <c r="C9" i="35"/>
  <c r="D55" i="15"/>
  <c r="E55" i="15" s="1"/>
  <c r="C9" i="27"/>
  <c r="C172" i="15"/>
  <c r="D9" i="30"/>
  <c r="B9" i="30"/>
  <c r="D123" i="15"/>
  <c r="C15" i="33"/>
  <c r="D8" i="23"/>
  <c r="B8" i="23"/>
  <c r="D23" i="15"/>
  <c r="C23" i="15" s="1"/>
  <c r="C10" i="22"/>
  <c r="D15" i="27"/>
  <c r="B15" i="27"/>
  <c r="D179" i="15"/>
  <c r="E179" i="15" s="1"/>
  <c r="C9" i="38"/>
  <c r="D109" i="15"/>
  <c r="C109" i="15" s="1"/>
  <c r="C10" i="32"/>
  <c r="E80" i="15"/>
  <c r="D86" i="15"/>
  <c r="E86" i="15" s="1"/>
  <c r="C18" i="30"/>
  <c r="D12" i="35"/>
  <c r="B12" i="35"/>
  <c r="D103" i="15"/>
  <c r="C21" i="31"/>
  <c r="C155" i="15"/>
  <c r="D8" i="30"/>
  <c r="B8" i="30"/>
  <c r="B17" i="30"/>
  <c r="D17" i="30"/>
  <c r="D12" i="39"/>
  <c r="B12" i="39"/>
  <c r="D14" i="32"/>
  <c r="B14" i="32"/>
  <c r="D9" i="28"/>
  <c r="B9" i="28"/>
  <c r="D95" i="15"/>
  <c r="C95" i="15" s="1"/>
  <c r="C13" i="31"/>
  <c r="D176" i="15"/>
  <c r="C176" i="15" s="1"/>
  <c r="C24" i="37"/>
  <c r="D8" i="24"/>
  <c r="B8" i="24"/>
  <c r="B14" i="28"/>
  <c r="D14" i="28"/>
  <c r="D188" i="15"/>
  <c r="C10" i="39"/>
  <c r="D107" i="15"/>
  <c r="C8" i="32"/>
  <c r="D31" i="15"/>
  <c r="E31" i="15" s="1"/>
  <c r="C9" i="23"/>
  <c r="D17" i="34"/>
  <c r="B17" i="34"/>
  <c r="D42" i="15"/>
  <c r="E42" i="15" s="1"/>
  <c r="C13" i="24"/>
  <c r="C154" i="15"/>
  <c r="D15" i="30"/>
  <c r="B15" i="30"/>
  <c r="D148" i="15"/>
  <c r="C148" i="15" s="1"/>
  <c r="C9" i="36"/>
  <c r="C139" i="15"/>
  <c r="C61" i="15"/>
  <c r="D11" i="28"/>
  <c r="B11" i="28"/>
  <c r="D122" i="15"/>
  <c r="C14" i="33"/>
  <c r="D23" i="37"/>
  <c r="B23" i="37"/>
  <c r="D156" i="15"/>
  <c r="C17" i="36"/>
  <c r="B15" i="38"/>
  <c r="D15" i="38"/>
  <c r="D165" i="15"/>
  <c r="C13" i="37"/>
  <c r="D15" i="36"/>
  <c r="B15" i="36"/>
  <c r="D56" i="15"/>
  <c r="E56" i="15" s="1"/>
  <c r="C10" i="27"/>
  <c r="D10" i="30"/>
  <c r="B10" i="30"/>
  <c r="D13" i="32"/>
  <c r="B13" i="32"/>
  <c r="D119" i="15"/>
  <c r="E119" i="15" s="1"/>
  <c r="C11" i="33"/>
  <c r="D8" i="29"/>
  <c r="B8" i="29"/>
  <c r="D47" i="15"/>
  <c r="C18" i="24"/>
  <c r="D114" i="15"/>
  <c r="E114" i="15" s="1"/>
  <c r="C15" i="32"/>
  <c r="D147" i="15"/>
  <c r="C8" i="36"/>
  <c r="C166" i="15"/>
  <c r="D17" i="27"/>
  <c r="B17" i="27"/>
  <c r="D34" i="15"/>
  <c r="C12" i="23"/>
  <c r="E171" i="15"/>
  <c r="D12" i="24"/>
  <c r="B12" i="24"/>
  <c r="B14" i="30"/>
  <c r="D14" i="30"/>
  <c r="D12" i="27"/>
  <c r="B12" i="27"/>
  <c r="D19" i="31"/>
  <c r="B19" i="31"/>
  <c r="D13" i="30"/>
  <c r="B13" i="30"/>
  <c r="D133" i="15"/>
  <c r="C14" i="34"/>
  <c r="B8" i="37"/>
  <c r="D8" i="37"/>
  <c r="B10" i="37"/>
  <c r="D10" i="37"/>
  <c r="D192" i="15"/>
  <c r="E192" i="15" s="1"/>
  <c r="C14" i="39"/>
  <c r="D18" i="39"/>
  <c r="B18" i="39"/>
  <c r="D8" i="34"/>
  <c r="B8" i="34"/>
  <c r="D16" i="33"/>
  <c r="B16" i="33"/>
  <c r="B10" i="31"/>
  <c r="D10" i="31"/>
  <c r="D18" i="33"/>
  <c r="B18" i="33"/>
  <c r="D53" i="15"/>
  <c r="E53" i="15" s="1"/>
  <c r="C10" i="26"/>
  <c r="C137" i="15"/>
  <c r="D144" i="15"/>
  <c r="E144" i="15" s="1"/>
  <c r="C15" i="35"/>
  <c r="C118" i="15"/>
  <c r="C136" i="15"/>
  <c r="E117" i="15"/>
  <c r="C153" i="15"/>
  <c r="C182" i="15"/>
  <c r="C127" i="15"/>
  <c r="B12" i="28"/>
  <c r="D12" i="28"/>
  <c r="B11" i="23"/>
  <c r="D11" i="23"/>
  <c r="D14" i="22"/>
  <c r="B14" i="22"/>
  <c r="D11" i="35"/>
  <c r="B11" i="35"/>
  <c r="B19" i="24"/>
  <c r="D19" i="24"/>
  <c r="D8" i="27"/>
  <c r="B8" i="27"/>
  <c r="B16" i="37"/>
  <c r="D16" i="37"/>
  <c r="D94" i="15"/>
  <c r="E94" i="15" s="1"/>
  <c r="C12" i="31"/>
  <c r="D9" i="33"/>
  <c r="B9" i="33"/>
  <c r="D9" i="26"/>
  <c r="B9" i="26"/>
  <c r="B14" i="27"/>
  <c r="D14" i="27"/>
  <c r="D149" i="15"/>
  <c r="E149" i="15" s="1"/>
  <c r="C10" i="36"/>
  <c r="D110" i="15"/>
  <c r="C110" i="15" s="1"/>
  <c r="C11" i="32"/>
  <c r="B15" i="24"/>
  <c r="D15" i="24"/>
  <c r="C60" i="15"/>
  <c r="D67" i="15"/>
  <c r="E67" i="15" s="1"/>
  <c r="C10" i="28"/>
  <c r="D49" i="15"/>
  <c r="C20" i="24"/>
  <c r="D169" i="15"/>
  <c r="E169" i="15" s="1"/>
  <c r="C17" i="37"/>
  <c r="D65" i="15"/>
  <c r="E65" i="15" s="1"/>
  <c r="C8" i="28"/>
  <c r="D16" i="22"/>
  <c r="B16" i="22"/>
  <c r="D20" i="37"/>
  <c r="B20" i="37"/>
  <c r="D16" i="28"/>
  <c r="B16" i="28"/>
  <c r="D9" i="20"/>
  <c r="B9" i="20"/>
  <c r="C14" i="15"/>
  <c r="C15" i="15"/>
  <c r="C17" i="15"/>
  <c r="E19" i="15"/>
  <c r="D18" i="15"/>
  <c r="C16" i="21"/>
  <c r="D16" i="21" s="1"/>
  <c r="D10" i="15"/>
  <c r="C8" i="21"/>
  <c r="D8" i="21" s="1"/>
  <c r="C12" i="15"/>
  <c r="D8" i="15"/>
  <c r="E8" i="15" s="1"/>
  <c r="C11" i="20"/>
  <c r="D9" i="15"/>
  <c r="C9" i="15" s="1"/>
  <c r="C12" i="20"/>
  <c r="C55" i="15"/>
  <c r="E187" i="15"/>
  <c r="C187" i="15"/>
  <c r="E150" i="15"/>
  <c r="C150" i="15"/>
  <c r="E54" i="15"/>
  <c r="C54" i="15"/>
  <c r="E72" i="15"/>
  <c r="C72" i="15"/>
  <c r="C114" i="15"/>
  <c r="C167" i="15"/>
  <c r="E167" i="15"/>
  <c r="C179" i="15"/>
  <c r="E76" i="15"/>
  <c r="C76" i="15"/>
  <c r="C47" i="15"/>
  <c r="E47" i="15"/>
  <c r="E113" i="15"/>
  <c r="C113" i="15"/>
  <c r="E20" i="15"/>
  <c r="C20" i="15"/>
  <c r="E126" i="15"/>
  <c r="C126" i="15"/>
  <c r="E124" i="15"/>
  <c r="C124" i="15"/>
  <c r="E152" i="15"/>
  <c r="C152" i="15"/>
  <c r="E130" i="15"/>
  <c r="C130" i="15"/>
  <c r="E175" i="15"/>
  <c r="C175" i="15"/>
  <c r="E165" i="15"/>
  <c r="C165" i="15"/>
  <c r="E148" i="15"/>
  <c r="E108" i="15"/>
  <c r="C108" i="15"/>
  <c r="E25" i="15"/>
  <c r="C25" i="15"/>
  <c r="E13" i="15"/>
  <c r="C13" i="15"/>
  <c r="C83" i="15"/>
  <c r="E83" i="15"/>
  <c r="E164" i="15"/>
  <c r="C164" i="15"/>
  <c r="E173" i="15"/>
  <c r="C173" i="15"/>
  <c r="C93" i="15"/>
  <c r="E93" i="15"/>
  <c r="E11" i="15"/>
  <c r="C11" i="15"/>
  <c r="E35" i="15"/>
  <c r="C35" i="15"/>
  <c r="C86" i="15"/>
  <c r="E168" i="15"/>
  <c r="C168" i="15"/>
  <c r="E77" i="15"/>
  <c r="C77" i="15"/>
  <c r="E191" i="15"/>
  <c r="C191" i="15"/>
  <c r="E143" i="15"/>
  <c r="C143" i="15"/>
  <c r="E57" i="15" l="1"/>
  <c r="C87" i="15"/>
  <c r="C67" i="15"/>
  <c r="C111" i="15"/>
  <c r="E110" i="15"/>
  <c r="E23" i="15"/>
  <c r="C119" i="15"/>
  <c r="E109" i="15"/>
  <c r="C65" i="15"/>
  <c r="E176" i="15"/>
  <c r="C163" i="15"/>
  <c r="E95" i="15"/>
  <c r="E104" i="15"/>
  <c r="C169" i="15"/>
  <c r="E125" i="15"/>
  <c r="C144" i="15"/>
  <c r="D12" i="33"/>
  <c r="B12" i="33"/>
  <c r="D11" i="30"/>
  <c r="B11" i="30"/>
  <c r="C43" i="15"/>
  <c r="D10" i="36"/>
  <c r="B10" i="36"/>
  <c r="C42" i="15"/>
  <c r="D14" i="39"/>
  <c r="B14" i="39"/>
  <c r="B11" i="33"/>
  <c r="D11" i="33"/>
  <c r="D12" i="23"/>
  <c r="B12" i="23"/>
  <c r="E120" i="15"/>
  <c r="D10" i="39"/>
  <c r="B10" i="39"/>
  <c r="D10" i="22"/>
  <c r="B10" i="22"/>
  <c r="D8" i="25"/>
  <c r="B8" i="25"/>
  <c r="D11" i="27"/>
  <c r="B11" i="27"/>
  <c r="B21" i="31"/>
  <c r="D21" i="31"/>
  <c r="B18" i="30"/>
  <c r="D18" i="30"/>
  <c r="C53" i="15"/>
  <c r="D17" i="37"/>
  <c r="B17" i="37"/>
  <c r="B10" i="26"/>
  <c r="D10" i="26"/>
  <c r="D16" i="32"/>
  <c r="B16" i="32"/>
  <c r="D9" i="22"/>
  <c r="B9" i="22"/>
  <c r="D9" i="23"/>
  <c r="B9" i="23"/>
  <c r="D8" i="32"/>
  <c r="B8" i="32"/>
  <c r="E79" i="15"/>
  <c r="D14" i="34"/>
  <c r="B14" i="34"/>
  <c r="D13" i="24"/>
  <c r="B13" i="24"/>
  <c r="D9" i="38"/>
  <c r="B9" i="38"/>
  <c r="C195" i="15"/>
  <c r="C94" i="15"/>
  <c r="B20" i="24"/>
  <c r="D20" i="24"/>
  <c r="B13" i="37"/>
  <c r="D13" i="37"/>
  <c r="D16" i="27"/>
  <c r="B16" i="27"/>
  <c r="D11" i="22"/>
  <c r="B11" i="22"/>
  <c r="D12" i="31"/>
  <c r="B12" i="31"/>
  <c r="B18" i="24"/>
  <c r="D18" i="24"/>
  <c r="D10" i="32"/>
  <c r="B10" i="32"/>
  <c r="D15" i="33"/>
  <c r="B15" i="33"/>
  <c r="B11" i="37"/>
  <c r="D11" i="37"/>
  <c r="B14" i="24"/>
  <c r="D14" i="24"/>
  <c r="D10" i="27"/>
  <c r="B10" i="27"/>
  <c r="C62" i="15"/>
  <c r="B10" i="28"/>
  <c r="D10" i="28"/>
  <c r="C192" i="15"/>
  <c r="D12" i="32"/>
  <c r="B12" i="32"/>
  <c r="D22" i="31"/>
  <c r="B22" i="31"/>
  <c r="D15" i="32"/>
  <c r="B15" i="32"/>
  <c r="B24" i="37"/>
  <c r="D24" i="37"/>
  <c r="C56" i="15"/>
  <c r="D13" i="31"/>
  <c r="B13" i="31"/>
  <c r="D17" i="36"/>
  <c r="B17" i="36"/>
  <c r="B19" i="30"/>
  <c r="D19" i="30"/>
  <c r="D17" i="39"/>
  <c r="B17" i="39"/>
  <c r="D18" i="36"/>
  <c r="B18" i="36"/>
  <c r="D9" i="27"/>
  <c r="B9" i="27"/>
  <c r="D8" i="36"/>
  <c r="B8" i="36"/>
  <c r="C31" i="15"/>
  <c r="C149" i="15"/>
  <c r="D15" i="35"/>
  <c r="B15" i="35"/>
  <c r="B15" i="28"/>
  <c r="D15" i="28"/>
  <c r="D16" i="34"/>
  <c r="B16" i="34"/>
  <c r="B15" i="37"/>
  <c r="D15" i="37"/>
  <c r="D9" i="36"/>
  <c r="B9" i="36"/>
  <c r="D8" i="28"/>
  <c r="B8" i="28"/>
  <c r="D17" i="33"/>
  <c r="B17" i="33"/>
  <c r="D11" i="32"/>
  <c r="B11" i="32"/>
  <c r="B14" i="33"/>
  <c r="D14" i="33"/>
  <c r="D9" i="35"/>
  <c r="B9" i="35"/>
  <c r="E9" i="15"/>
  <c r="D12" i="20"/>
  <c r="B12" i="20"/>
  <c r="D11" i="20"/>
  <c r="B11" i="20"/>
  <c r="C8" i="15"/>
  <c r="E18" i="15"/>
  <c r="C18" i="15"/>
  <c r="E188" i="15"/>
  <c r="C188" i="15"/>
  <c r="E133" i="15"/>
  <c r="C133" i="15"/>
  <c r="E34" i="15"/>
  <c r="C34" i="15"/>
  <c r="E103" i="15"/>
  <c r="C103" i="15"/>
  <c r="E115" i="15"/>
  <c r="C115" i="15"/>
  <c r="E22" i="15"/>
  <c r="C22" i="15"/>
  <c r="E10" i="15"/>
  <c r="C10" i="15"/>
  <c r="E24" i="15"/>
  <c r="C24" i="15"/>
  <c r="E123" i="15"/>
  <c r="C123" i="15"/>
  <c r="E49" i="15"/>
  <c r="C49" i="15"/>
  <c r="E147" i="15"/>
  <c r="C147" i="15"/>
  <c r="E157" i="15"/>
  <c r="C157" i="15"/>
  <c r="E138" i="15"/>
  <c r="C138" i="15"/>
  <c r="E135" i="15"/>
  <c r="C135" i="15"/>
  <c r="E50" i="15"/>
  <c r="C50" i="15"/>
  <c r="E107" i="15"/>
  <c r="C107" i="15"/>
  <c r="E122" i="15"/>
  <c r="C122" i="15"/>
  <c r="E156" i="15"/>
  <c r="C156" i="15"/>
  <c r="B8" i="21" l="1"/>
  <c r="B12" i="21"/>
  <c r="B17" i="21"/>
  <c r="B18" i="21"/>
  <c r="B9" i="21"/>
  <c r="B15" i="21"/>
  <c r="B16" i="21"/>
  <c r="B13" i="21"/>
  <c r="B11" i="21"/>
  <c r="B14" i="21"/>
  <c r="B10"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tc={FE77AA62-4A05-413E-8E70-049A522C7009}</author>
    <author>tc={AF2BDCA8-8D0F-44D0-BB51-17F4FB45A70C}</author>
    <author>tc={57013814-BE19-4E4B-9CB2-D8D298170474}</author>
    <author>tc={B538AF78-4855-4E64-AFF7-6DC66F48E90C}</author>
    <author>tc={EF7A5CC9-8564-40B8-B956-115BB584C0D5}</author>
    <author>tc={FB77CD40-E42D-45CA-AFF9-9597EAC9FC75}</author>
    <author>tc={5B9FFBB2-A6D6-48EB-B780-159A244343EC}</author>
    <author>tc={0281EB26-D36A-4EB8-9693-856FE109AC6B}</author>
    <author>tc={B3CDDF88-7A53-4C57-B407-1F9A56E48D1E}</author>
    <author>tc={629F160C-6891-4CF2-A6A9-7A030FB11D3A}</author>
    <author>tc={5B92BC39-1E96-4D95-9AC2-008FA3957F62}</author>
    <author>tc={7D0E7058-2F52-4C80-8920-780EE67A667C}</author>
    <author>tc={747D6D66-9582-4355-9AD8-723EE4CBB7E0}</author>
    <author>tc={7ADAD1B2-08B2-45EF-8D23-02FED4EF27EA}</author>
    <author>tc={D759FF01-57B7-49E2-AAAE-00AA6FFD4A92}</author>
    <author>tc={15690620-90D5-43DB-9B6D-A3CBE0CD7FC6}</author>
    <author>tc={61421430-9238-4592-97AA-BA70626A6DA2}</author>
    <author>tc={1CE8D935-ED32-4E4D-819A-45984797FB50}</author>
    <author>tc={5C8AEF0E-CB2D-40C5-A9AA-46400407821F}</author>
    <author>tc={354A8C53-36C9-4E65-8E05-84DD9E9E7908}</author>
    <author>tc={40DE36E3-CDFD-486F-A1A8-7C99A008F5CF}</author>
    <author>tc={B70B2619-3252-4926-ACBA-B30C1B8980A9}</author>
    <author>tc={8D66F056-DED2-4FBE-92CC-58C612A1969A}</author>
    <author>tc={2DF373D8-F7B2-447B-9532-8EF3F9FFFC3B}</author>
    <author>tc={6E4B960B-023C-4F7C-9200-A7FE965C16C7}</author>
    <author>tc={B1893A97-74FF-4CD3-AFA4-8278E23BC558}</author>
    <author>tc={7C242D92-CE9B-4B50-A009-5EBFD8921264}</author>
    <author>tc={A2623914-071B-469C-A0D0-8F8D4BD0B12A}</author>
    <author>tc={92F96CEE-02D0-424E-B8F6-07C0A87347CD}</author>
    <author>tc={7957533D-5B43-418C-8F0E-3BA0AFEAF3D5}</author>
    <author>tc={6D66C8CC-B4D8-4ACD-AC39-74D40E0EE458}</author>
    <author>tc={77C91CC1-5D59-4844-9B6E-2D8AF6E9656B}</author>
    <author>tc={D60BC792-F4B6-410C-A9A9-6EEA70E1A377}</author>
    <author>tc={FC081703-2ECD-4078-8A75-04110A43C0DD}</author>
    <author>tc={19E696E3-A5A7-4597-9557-E977CB5E0611}</author>
    <author>tc={5A3B9B73-DC5E-47DF-8A36-326624844EAE}</author>
    <author>tc={27AD92F6-1E21-4352-998C-A59189369D08}</author>
    <author>tc={7FFA88F5-1345-4985-87ED-E8814298A9E5}</author>
    <author>tc={01F94A07-F061-4512-B781-A76FEA2372F4}</author>
    <author>tc={B8289807-8F7B-457D-8AAC-8B11E145B8E1}</author>
    <author>tc={F60588A8-A3A3-4E0B-9B33-D217A58A4AC7}</author>
    <author>tc={49D4ABBE-2E01-4E5A-8D95-7697EA6BAC7B}</author>
    <author>tc={550B8509-B591-4C00-BCC2-A819EECD4FDC}</author>
    <author>tc={71C00ED2-960D-4ED6-9592-6BD7C391659A}</author>
    <author>tc={45C3A63E-7C1A-4477-B917-36EE78865D72}</author>
    <author>tc={DFD8E828-3D23-44B6-A5F1-6EE4C91736F3}</author>
    <author>tc={234B35BD-2281-455C-836A-34BE052A13DD}</author>
    <author>tc={EC9C511A-65CC-4A44-84B7-8EC8E5C514DB}</author>
    <author>tc={5E062C04-13BE-4187-8489-4056EE423B41}</author>
    <author>tc={8B3BE667-736E-4B04-850C-F11AD7DAB6D5}</author>
    <author>tc={4E7A3EE9-DF64-4BDC-93C5-A1F96D7E08D1}</author>
    <author>tc={8205FFA6-5ABE-491B-98A3-3B83983B1219}</author>
    <author>tc={8E7A2877-D549-4EEC-AA9B-4A3A159235E8}</author>
    <author>tc={AF32C559-5D2F-4A44-8071-AC9CB7669323}</author>
    <author>tc={54D15CD0-B69E-48F0-A02D-115B53A70521}</author>
    <author>tc={CEC6FA72-490A-4371-8BCC-30D93C9AB98E}</author>
    <author>tc={9377CD5B-CAC3-4242-BB70-5FC54D8EEFD1}</author>
    <author>tc={32E4513C-4DFE-427E-B264-993042E2FACB}</author>
    <author>tc={95A43375-25C3-431A-9908-4FC9ADD41813}</author>
    <author>tc={7A3DE820-0231-4021-B4EF-EB79FC4454E0}</author>
    <author>tc={1296DA86-7CE3-41F6-B40B-9373FF9F8CA7}</author>
    <author>tc={07D45072-5BF7-47A9-93B3-ACE1A64C5B0F}</author>
    <author>tc={DC4F4D02-4496-41B4-96EB-B98F89820BC1}</author>
    <author>tc={7451C024-C5FF-4467-916C-B8C9FB158660}</author>
    <author>tc={64735BAF-7563-420B-9A49-9AAEF9D72133}</author>
    <author>tc={739B66C1-E3E7-4FD2-962C-ED05578D25EA}</author>
    <author>tc={E11C746D-9849-44F9-B999-AB5D97487794}</author>
    <author>tc={BE50C24D-CCE0-4E33-875B-0D6C50E9FB42}</author>
    <author>tc={E114EEBF-4384-48CC-8340-0C1602D9BAEE}</author>
    <author>tc={AC43FAE9-9CE1-4DA3-80CC-00087E606DD7}</author>
    <author>tc={E24EBA9A-CB2F-45B7-ADCE-6AC9BD86EBE3}</author>
    <author>tc={A48F01FC-CF85-40F8-B7F8-036C0C3B28B9}</author>
    <author>tc={856A4762-156F-40D3-8DF1-B40588572316}</author>
    <author>tc={5546C7E8-EDB3-402C-99D3-7BCD3C99CDC2}</author>
    <author>tc={66471FBF-7D85-4EE8-9DBC-D42BD567CD51}</author>
    <author>tc={33A7A0C1-D4B8-46D7-B28A-2F5D78AE462E}</author>
    <author>tc={42DAF0BC-9266-41DB-8E2D-A207A5B0DB10}</author>
    <author>tc={D4C2E06E-84BC-4D6C-90CA-10ED71F23DA9}</author>
    <author>tc={32A14AD4-5EB3-4C81-B9E7-3ACB957BC505}</author>
    <author>tc={ACF7E430-7AF7-48BE-A9D9-2827612E0334}</author>
    <author>tc={E7C34C4E-1822-48A5-9F68-9B64BC8AD512}</author>
    <author>tc={6CB91EA9-5014-476C-88F4-FD1C731E7419}</author>
    <author>tc={F0FEEE15-3B9A-4B32-A08B-3B9A97910794}</author>
    <author>tc={C61549D2-6EC1-4DE9-A283-6F67A0914783}</author>
    <author>tc={E444FF2D-5CF1-4740-9DEA-EDC1C0F6E807}</author>
    <author>tc={282FEE4F-6764-4C28-B387-6B8F6600B4B5}</author>
  </authors>
  <commentList>
    <comment ref="B2" authorId="0" shapeId="0" xr:uid="{FE77AA62-4A05-413E-8E70-049A522C7009}">
      <text>
        <t xml:space="preserve">[Threaded comment]
Your version of Excel allows you to read this threaded comment; however, any edits to it will get removed if the file is opened in a newer version of Excel. Learn more: https://go.microsoft.com/fwlink/?linkid=870924
Comment:
    Playbook coastal location names in this column should match the config.json file names (1-to-1 name match). </t>
      </text>
    </comment>
    <comment ref="E2" authorId="1" shapeId="0" xr:uid="{AF2BDCA8-8D0F-44D0-BB51-17F4FB45A70C}">
      <text>
        <t xml:space="preserve">[Threaded comment]
Your version of Excel allows you to read this threaded comment; however, any edits to it will get removed if the file is opened in a newer version of Excel. Learn more: https://go.microsoft.com/fwlink/?linkid=870924
Comment:
    For the Hand-Calc, we should probably use the NOAA water-level stations (not harmonic) so that we can manually pick peak water levels. HOWEVER, for the Desktop App and AWS FASTER, should we consider using the closest station (water-level or harmonic)? 
Reply:
    If we consider using all available stations, make sure those stations are available in the downloaded ETSS dataset. </t>
      </text>
    </comment>
    <comment ref="H2" authorId="2" shapeId="0" xr:uid="{57013814-BE19-4E4B-9CB2-D8D298170474}">
      <text>
        <t xml:space="preserve">[Threaded comment]
Your version of Excel allows you to read this threaded comment; however, any edits to it will get removed if the file is opened in a newer version of Excel. Learn more: https://go.microsoft.com/fwlink/?linkid=870924
Comment:
    Fill out the Storm Surge values, with input from NWS. </t>
      </text>
    </comment>
    <comment ref="F3" authorId="3" shapeId="0" xr:uid="{B538AF78-4855-4E64-AFF7-6DC66F48E90C}">
      <text>
        <t xml:space="preserve">[Threaded comment]
Your version of Excel allows you to read this threaded comment; however, any edits to it will get removed if the file is opened in a newer version of Excel. Learn more: https://go.microsoft.com/fwlink/?linkid=870924
Comment:
    Grab the FA for Brookings for the OR/CA border value. You can obtain this from the TEX file, search for siteCode “BKG”. </t>
      </text>
    </comment>
    <comment ref="B7" authorId="4" shapeId="0" xr:uid="{EF7A5CC9-8564-40B8-B956-115BB584C0D5}">
      <text>
        <t xml:space="preserve">[Threaded comment]
Your version of Excel allows you to read this threaded comment; however, any edits to it will get removed if the file is opened in a newer version of Excel. Learn more: https://go.microsoft.com/fwlink/?linkid=870924
Comment:
    Updated name to just “Klamath”, after the USA Census Population Place Area name to be more specific. </t>
      </text>
    </comment>
    <comment ref="E8" authorId="5" shapeId="0" xr:uid="{FB77CD40-E42D-45CA-AFF9-9597EAC9FC75}">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9419750 Crescent City, whereas Hand-Calc uses 9418767 North Spit station. More appropriate to use North Spit station 9418767. </t>
      </text>
    </comment>
    <comment ref="E9" authorId="6" shapeId="0" xr:uid="{5B9FFBB2-A6D6-48EB-B780-159A244343EC}">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9419750 Crescent City, whereas Hand-Calc uses 9418767 North Spit station. More appropriate to use North Spit station 9418767. </t>
      </text>
    </comment>
    <comment ref="E10" authorId="7" shapeId="0" xr:uid="{0281EB26-D36A-4EB8-9693-856FE109AC6B}">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9419750 Crescent City, whereas Hand-Calc uses 9418767 North Spit station. More appropriate to use North Spit station 9418767. </t>
      </text>
    </comment>
    <comment ref="B16" authorId="8" shapeId="0" xr:uid="{B3CDDF88-7A53-4C57-B407-1F9A56E48D1E}">
      <text>
        <t>[Threaded comment]
Your version of Excel allows you to read this threaded comment; however, any edits to it will get removed if the file is opened in a newer version of Excel. Learn more: https://go.microsoft.com/fwlink/?linkid=870924
Comment:
    Updated name to match config.json</t>
      </text>
    </comment>
    <comment ref="B18" authorId="9" shapeId="0" xr:uid="{629F160C-6891-4CF2-A6A9-7A030FB11D3A}">
      <text>
        <t xml:space="preserve">[Threaded comment]
Your version of Excel allows you to read this threaded comment; however, any edits to it will get removed if the file is opened in a newer version of Excel. Learn more: https://go.microsoft.com/fwlink/?linkid=870924
Comment:
    The NTWC FA point location is named “Lost Coast Shoreline” but IMO, we should name this Shelter Cove. 
Reply:
    Naming it Shelter Cove better aligns with the Evacuation Playbook name for this area. </t>
      </text>
    </comment>
    <comment ref="D18" authorId="10" shapeId="0" xr:uid="{5B92BC39-1E96-4D95-9AC2-008FA3957F62}">
      <text>
        <t xml:space="preserve">[Threaded comment]
Your version of Excel allows you to read this threaded comment; however, any edits to it will get removed if the file is opened in a newer version of Excel. Learn more: https://go.microsoft.com/fwlink/?linkid=870924
Comment:
    The config.json file uses NTWC FP “SSP” South Spit, whereas Hand-Calc uses “LCS” Lost Coast Shoreline. More appropriate to use “LCS” for this location due to FA point proximity to location. </t>
      </text>
    </comment>
    <comment ref="E18" authorId="11" shapeId="0" xr:uid="{7D0E7058-2F52-4C80-8920-780EE67A667C}">
      <text>
        <t xml:space="preserve">[Threaded comment]
Your version of Excel allows you to read this threaded comment; however, any edits to it will get removed if the file is opened in a newer version of Excel. Learn more: https://go.microsoft.com/fwlink/?linkid=870924
Comment:
    Group to review closest NOAA station to determine if we should use North Spit or Arena Cove station for this location. </t>
      </text>
    </comment>
    <comment ref="D19" authorId="12" shapeId="0" xr:uid="{747D6D66-9582-4355-9AD8-723EE4CBB7E0}">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“ARN” FP when it should be TEN. Updated that value. </t>
      </text>
    </comment>
    <comment ref="D20" authorId="13" shapeId="0" xr:uid="{7ADAD1B2-08B2-45EF-8D23-02FED4EF27EA}">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“ARN” FP when it should be TEN. Updated that value. </t>
      </text>
    </comment>
    <comment ref="D21" authorId="14" shapeId="0" xr:uid="{D759FF01-57B7-49E2-AAAE-00AA6FFD4A92}">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“ARN” FP when it should be FBG. Updated that value. 
</t>
      </text>
    </comment>
    <comment ref="D22" authorId="15" shapeId="0" xr:uid="{15690620-90D5-43DB-9B6D-A3CBE0CD7FC6}">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“ARN” FP when it should be MEN. Updated that value. 
</t>
      </text>
    </comment>
    <comment ref="D23" authorId="16" shapeId="0" xr:uid="{61421430-9238-4592-97AA-BA70626A6DA2}">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“ARN” FP when it should be MEN. Updated that value. </t>
      </text>
    </comment>
    <comment ref="D24" authorId="17" shapeId="0" xr:uid="{1CE8D935-ED32-4E4D-819A-45984797FB50}">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“ARN” FP when it should be MEN. Updated that value. </t>
      </text>
    </comment>
    <comment ref="D25" authorId="18" shapeId="0" xr:uid="{5C8AEF0E-CB2D-40C5-A9AA-46400407821F}">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“ARN” FP when it should be ELK. Updated that value. </t>
      </text>
    </comment>
    <comment ref="B26" authorId="19" shapeId="0" xr:uid="{354A8C53-36C9-4E65-8E05-84DD9E9E7908}">
      <text>
        <t xml:space="preserve">[Threaded comment]
Your version of Excel allows you to read this threaded comment; however, any edits to it will get removed if the file is opened in a newer version of Excel. Learn more: https://go.microsoft.com/fwlink/?linkid=870924
Comment:
    Updated name to Point Area that uses “Arena Cove” NTWC FP. </t>
      </text>
    </comment>
    <comment ref="B27" authorId="20" shapeId="0" xr:uid="{40DE36E3-CDFD-486F-A1A8-7C99A008F5CF}">
      <text>
        <t xml:space="preserve">[Threaded comment]
Your version of Excel allows you to read this threaded comment; however, any edits to it will get removed if the file is opened in a newer version of Excel. Learn more: https://go.microsoft.com/fwlink/?linkid=870924
Comment:
    Instead of naming this location “Gualala River” after the NTWC FP name, wouldn’t we want to name this “Anchor Bay”, as this is the populated place name within Mendocino County?
Reply:
    Naming this Anchor Bay or just Gualala may align better with the Evacuation Playbook name at this location (i.e., Anchor Bay to Gualala). 
Reply:
    Anchor Bay is a USA Census Populated Place name, whereas Gualala is not. Suggest to use Anchor Bay for the name here. 
Reply:
    Need to use ARN FP for this location not GUP. </t>
      </text>
    </comment>
    <comment ref="D27" authorId="21" shapeId="0" xr:uid="{B70B2619-3252-4926-ACBA-B30C1B8980A9}">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“ARN” FP when it should be GUP. Updated that value. 
Reply:
    Later found out that GUP doesn’t have FA info. Will need to reference ARN for this location. </t>
      </text>
    </comment>
    <comment ref="D28" authorId="22" shapeId="0" xr:uid="{8D66F056-DED2-4FBE-92CC-58C612A1969A}">
      <text>
        <t xml:space="preserve">[Threaded comment]
Your version of Excel allows you to read this threaded comment; however, any edits to it will get removed if the file is opened in a newer version of Excel. Learn more: https://go.microsoft.com/fwlink/?linkid=870924
Comment:
    The harbor.json file is coded for REY, when it should be RRM. REY is much farther away than RRM. Changed to RRM in harbor.json to match Hand-Calc. </t>
      </text>
    </comment>
    <comment ref="D29" authorId="23" shapeId="0" xr:uid="{2DF373D8-F7B2-447B-9532-8EF3F9FFFC3B}">
      <text>
        <t xml:space="preserve">[Threaded comment]
Your version of Excel allows you to read this threaded comment; however, any edits to it will get removed if the file is opened in a newer version of Excel. Learn more: https://go.microsoft.com/fwlink/?linkid=870924
Comment:
    The harbor.json file is coded for REY, when it should be RRM. REY is much farther away than RRM. Changed to RRM in harbor.json to match Hand-Calc. </t>
      </text>
    </comment>
    <comment ref="B30" authorId="24" shapeId="0" xr:uid="{6E4B960B-023C-4F7C-9200-A7FE965C16C7}">
      <text>
        <t xml:space="preserve">[Threaded comment]
Your version of Excel allows you to read this threaded comment; however, any edits to it will get removed if the file is opened in a newer version of Excel. Learn more: https://go.microsoft.com/fwlink/?linkid=870924
Comment:
    Why do we have a row for “Fort Ross” when it’s adjacent to Timber Cove? There is no difference between the two coastal locations in terms of runup potential or FP info. 
Reply:
    May want to consider deleting the Fort Ross row. </t>
      </text>
    </comment>
    <comment ref="B31" authorId="25" shapeId="0" xr:uid="{B1893A97-74FF-4CD3-AFA4-8278E23BC558}">
      <text>
        <t xml:space="preserve">[Threaded comment]
Your version of Excel allows you to read this threaded comment; however, any edits to it will get removed if the file is opened in a newer version of Excel. Learn more: https://go.microsoft.com/fwlink/?linkid=870924
Comment:
    Hand-calc has this location named “Russian River Mouth”, which is the NTWC FP name. Consider using the config.jason file name “Russian River &amp; Jenner” or make it consistent with the Evac Playbook name “Jenner-Russian River”. </t>
      </text>
    </comment>
    <comment ref="A34" authorId="26" shapeId="0" xr:uid="{7C242D92-CE9B-4B50-A009-5EBFD8921264}">
      <text>
        <t>[Threaded comment]
Your version of Excel allows you to read this threaded comment; however, any edits to it will get removed if the file is opened in a newer version of Excel. Learn more: https://go.microsoft.com/fwlink/?linkid=870924
Comment:
    Mare Island is within Solano County, not Sonoma County. 
Reply:
    Consider deleting this row for Sonoma County in the Hand-Calc. This info is NOT in the config.json file. No need to duplicate info, especially when that Coastal Community is outside of the County’s operational jurisdiction.</t>
      </text>
    </comment>
    <comment ref="E34" authorId="27" shapeId="0" xr:uid="{A2623914-071B-469C-A0D0-8F8D4BD0B12A}">
      <text>
        <t xml:space="preserve">[Threaded comment]
Your version of Excel allows you to read this threaded comment; however, any edits to it will get removed if the file is opened in a newer version of Excel. Learn more: https://go.microsoft.com/fwlink/?linkid=870924
Comment:
    The config.json file has an additional row for “Port Sonoma Marina” that is not included within the Hand-Calc. May need to generate an additional row to include this coastal location. 
Reply:
    There exists an NTWC FP called “Port Sonoma Marina”; however, there is no marina anywhere close. There is a place called Port Sonoma, which is on land within Sonoma County. 
Reply:
    We could rename this location “Sears Point- Petaluma Valley” to align with Evac Playbook naming. </t>
      </text>
    </comment>
    <comment ref="E41" authorId="28" shapeId="0" xr:uid="{92F96CEE-02D0-424E-B8F6-07C0A87347CD}">
      <text>
        <t xml:space="preserve">[Threaded comment]
Your version of Excel allows you to read this threaded comment; however, any edits to it will get removed if the file is opened in a newer version of Excel. Learn more: https://go.microsoft.com/fwlink/?linkid=870924
Comment:
    The config.json file uses NOAA station 9415020 REY but Hand-Calc uses NOAA Station 9414290 San Francisco. 
Reply:
    More appropriate to use 9414290 station since it’s much closer to this location. </t>
      </text>
    </comment>
    <comment ref="B43" authorId="29" shapeId="0" xr:uid="{7957533D-5B43-418C-8F0E-3BA0AFEAF3D5}">
      <text>
        <t>[Threaded comment]
Your version of Excel allows you to read this threaded comment; however, any edits to it will get removed if the file is opened in a newer version of Excel. Learn more: https://go.microsoft.com/fwlink/?linkid=870924
Comment:
    Misspelled name location- corrected.</t>
      </text>
    </comment>
    <comment ref="B44" authorId="30" shapeId="0" xr:uid="{6D66C8CC-B4D8-4ACD-AC39-74D40E0EE458}">
      <text>
        <t>[Threaded comment]
Your version of Excel allows you to read this threaded comment; however, any edits to it will get removed if the file is opened in a newer version of Excel. Learn more: https://go.microsoft.com/fwlink/?linkid=870924
Comment:
    Misspelled name location- corrected.</t>
      </text>
    </comment>
    <comment ref="E45" authorId="31" shapeId="0" xr:uid="{77C91CC1-5D59-4844-9B6E-2D8AF6E9656B}">
      <text>
        <t xml:space="preserve">[Threaded comment]
Your version of Excel allows you to read this threaded comment; however, any edits to it will get removed if the file is opened in a newer version of Excel. Learn more: https://go.microsoft.com/fwlink/?linkid=870924
Comment:
    The config.json file uses NOAA station 9414290 San Francisco, whereas Hand-Calc uses 9414863 Richmond station. 
Reply:
    The Richmond 9414863 station is more appropriate to use for this location. </t>
      </text>
    </comment>
    <comment ref="E46" authorId="32" shapeId="0" xr:uid="{D60BC792-F4B6-410C-A9A9-6EEA70E1A377}">
      <text>
        <t>[Threaded comment]
Your version of Excel allows you to read this threaded comment; however, any edits to it will get removed if the file is opened in a newer version of Excel. Learn more: https://go.microsoft.com/fwlink/?linkid=870924
Comment:
    The config.json file uses NOAA station 9414290 San Francisco, whereas Hand-Calc uses 9414863 Richmond station.
Reply:
    The Richmond 9414863 station is more appropriate to use for this location.</t>
      </text>
    </comment>
    <comment ref="E47" authorId="33" shapeId="0" xr:uid="{FC081703-2ECD-4078-8A75-04110A43C0DD}">
      <text>
        <t>[Threaded comment]
Your version of Excel allows you to read this threaded comment; however, any edits to it will get removed if the file is opened in a newer version of Excel. Learn more: https://go.microsoft.com/fwlink/?linkid=870924
Comment:
    The config.json file uses NOAA station 9414290 San Francisco, whereas Hand-Calc uses 9414863 Richmond station.
Reply:
    The Richmond 9414863 station is more appropriate to use for this location.</t>
      </text>
    </comment>
    <comment ref="D49" authorId="34" shapeId="0" xr:uid="{19E696E3-A5A7-4597-9557-E977CB5E0611}">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RID for this location, whereas the Hand-Calc uses MRE. Updating to MRE in config.json. </t>
      </text>
    </comment>
    <comment ref="D50" authorId="35" shapeId="0" xr:uid="{5A3B9B73-DC5E-47DF-8A36-326624844EAE}">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RID for this location, whereas the Hand-Calc uses MRE. Updating to MRE in config.json. 
</t>
      </text>
    </comment>
    <comment ref="D51" authorId="36" shapeId="0" xr:uid="{27AD92F6-1E21-4352-998C-A59189369D08}">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RID for this location, whereas the Hand-Calc uses MRE. Updating to MRE in config.json. 
</t>
      </text>
    </comment>
    <comment ref="E52" authorId="37" shapeId="0" xr:uid="{7FFA88F5-1345-4985-87ED-E8814298A9E5}">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9414863 (Richmond) station and RID Richmond FA. Changed to station 9415102 Martinez Station and MRE Mare Island. </t>
      </text>
    </comment>
    <comment ref="E53" authorId="38" shapeId="0" xr:uid="{01F94A07-F061-4512-B781-A76FEA2372F4}">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9414863 (Richmond) station and RID Richmond FA. Changed to station 9415102 Martinez Station and MRE Mare Island. 
</t>
      </text>
    </comment>
    <comment ref="E54" authorId="39" shapeId="0" xr:uid="{B8289807-8F7B-457D-8AAC-8B11E145B8E1}">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9414863 (Richmond) station and RID Richmond FA. Changed to station 9415102 Martinez Station and MRE Mare Island. 
</t>
      </text>
    </comment>
    <comment ref="E55" authorId="40" shapeId="0" xr:uid="{F60588A8-A3A3-4E0B-9B33-D217A58A4AC7}">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9414863 (Richmond) station and RID Richmond FA. Changed to station 9415102 Martinez Station and MRE Mare Island. 
</t>
      </text>
    </comment>
    <comment ref="E56" authorId="41" shapeId="0" xr:uid="{49D4ABBE-2E01-4E5A-8D95-7697EA6BAC7B}">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9414863 (Richmond) station and RID Richmond FA. Changed to station 9415102 Martinez Station and MRE Mare Island. 
</t>
      </text>
    </comment>
    <comment ref="E57" authorId="42" shapeId="0" xr:uid="{550B8509-B591-4C00-BCC2-A819EECD4FDC}">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9414863 (Richmond) station and RID Richmond FA. Changed to station 9415102 Martinez Station and MRE Mare Island. 
</t>
      </text>
    </comment>
    <comment ref="E58" authorId="43" shapeId="0" xr:uid="{71C00ED2-960D-4ED6-9592-6BD7C391659A}">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9414863 (Richmond) station and RID Richmond FA. Changed to station 9415102 Martinez Station and MRE Mare Island. 
</t>
      </text>
    </comment>
    <comment ref="E59" authorId="44" shapeId="0" xr:uid="{45C3A63E-7C1A-4477-B917-36EE78865D72}">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9414863 (Richmond) station and RID Richmond FA. Changed to station 9415102 Martinez Station and MRE Mare Island. 
</t>
      </text>
    </comment>
    <comment ref="E63" authorId="45" shapeId="0" xr:uid="{DFD8E828-3D23-44B6-A5F1-6EE4C91736F3}">
      <text>
        <t xml:space="preserve">[Threaded comment]
Your version of Excel allows you to read this threaded comment; however, any edits to it will get removed if the file is opened in a newer version of Excel. Learn more: https://go.microsoft.com/fwlink/?linkid=870924
Comment:
    Hand calc uses 9414750 Alameda station, whereas config.json is coded to 9414863 Richmond station. Suggest to use Richmond station 9414863 and RID FA for this location. </t>
      </text>
    </comment>
    <comment ref="E64" authorId="46" shapeId="0" xr:uid="{234B35BD-2281-455C-836A-34BE052A13DD}">
      <text>
        <t xml:space="preserve">[Threaded comment]
Your version of Excel allows you to read this threaded comment; however, any edits to it will get removed if the file is opened in a newer version of Excel. Learn more: https://go.microsoft.com/fwlink/?linkid=870924
Comment:
    Hand calc uses 9414750 Alameda station, whereas config.json is coded to 9414863 Richmond station. Suggest to use Richmond station 9414863 and RID FA for this location. 
</t>
      </text>
    </comment>
    <comment ref="E65" authorId="47" shapeId="0" xr:uid="{EC9C511A-65CC-4A44-84B7-8EC8E5C514DB}">
      <text>
        <t xml:space="preserve">[Threaded comment]
Your version of Excel allows you to read this threaded comment; however, any edits to it will get removed if the file is opened in a newer version of Excel. Learn more: https://go.microsoft.com/fwlink/?linkid=870924
Comment:
    Hand calc uses 9414750 Alameda station, whereas config.json is coded to 9414863 Richmond station. Suggest to use Richmond station 9414863 and RID FA for this location. 
</t>
      </text>
    </comment>
    <comment ref="K68" authorId="48" shapeId="0" xr:uid="{5E062C04-13BE-4187-8489-4056EE423B41}">
      <text>
        <t xml:space="preserve">[Threaded comment]
Your version of Excel allows you to read this threaded comment; however, any edits to it will get removed if the file is opened in a newer version of Excel. Learn more: https://go.microsoft.com/fwlink/?linkid=870924
Comment:
    Runup factor in config is 0.1, whereas Hand-Calc is 0.0. 
Reply:
    Changed to 0.0 in config file. </t>
      </text>
    </comment>
    <comment ref="K75" authorId="49" shapeId="0" xr:uid="{8B3BE667-736E-4B04-850C-F11AD7DAB6D5}">
      <text>
        <t xml:space="preserve">[Threaded comment]
Your version of Excel allows you to read this threaded comment; however, any edits to it will get removed if the file is opened in a newer version of Excel. Learn more: https://go.microsoft.com/fwlink/?linkid=870924
Comment:
    San Francisco: Baker Beach (Excel = 0.1; config = 0.2) → ΔFASTER = +0.109 m 
Reply:
    Changed to 0.1 in config file. </t>
      </text>
    </comment>
    <comment ref="B76" authorId="50" shapeId="0" xr:uid="{4E7A3EE9-DF64-4BDC-93C5-A1F96D7E08D1}">
      <text>
        <t>[Threaded comment]
Your version of Excel allows you to read this threaded comment; however, any edits to it will get removed if the file is opened in a newer version of Excel. Learn more: https://go.microsoft.com/fwlink/?linkid=870924
Comment:
    There are two San Francisco coastal locations (row 82 and row 85). 
Reply:
    Should this Fort Point?</t>
      </text>
    </comment>
    <comment ref="K76" authorId="51" shapeId="0" xr:uid="{8205FFA6-5ABE-491B-98A3-3B83983B1219}">
      <text>
        <t xml:space="preserve">[Threaded comment]
Your version of Excel allows you to read this threaded comment; however, any edits to it will get removed if the file is opened in a newer version of Excel. Learn more: https://go.microsoft.com/fwlink/?linkid=870924
Comment:
    San Francisco: Fort Point (Excel = 0.1; config = 0.2) → ΔFASTER = +0.109 m 
Reply:
    Changed to 0.1 in config file. </t>
      </text>
    </comment>
    <comment ref="B79" authorId="52" shapeId="0" xr:uid="{8E7A2877-D549-4EEC-AA9B-4A3A159235E8}">
      <text>
        <t>[Threaded comment]
Your version of Excel allows you to read this threaded comment; however, any edits to it will get removed if the file is opened in a newer version of Excel. Learn more: https://go.microsoft.com/fwlink/?linkid=870924
Comment:
    Should this be Black Pt-Aquatic Pk instead of San Francisco?</t>
      </text>
    </comment>
    <comment ref="B81" authorId="53" shapeId="0" xr:uid="{AF32C559-5D2F-4A44-8071-AC9CB7669323}">
      <text>
        <t>[Threaded comment]
Your version of Excel allows you to read this threaded comment; however, any edits to it will get removed if the file is opened in a newer version of Excel. Learn more: https://go.microsoft.com/fwlink/?linkid=870924
Comment:
    There are many SF Ferry Buildings in the area. Should we be more specific in naming the coastal location?</t>
      </text>
    </comment>
    <comment ref="E81" authorId="54" shapeId="0" xr:uid="{54D15CD0-B69E-48F0-A02D-115B53A70521}">
      <text>
        <t xml:space="preserve">[Threaded comment]
Your version of Excel allows you to read this threaded comment; however, any edits to it will get removed if the file is opened in a newer version of Excel. Learn more: https://go.microsoft.com/fwlink/?linkid=870924
Comment:
    These were coded to Redwood City in config.json file. Changed to closer FA point and NOAA station. </t>
      </text>
    </comment>
    <comment ref="E88" authorId="55" shapeId="0" xr:uid="{CEC6FA72-490A-4371-8BCC-30D93C9AB98E}">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use 9414131 station, which is the Pillar Point Harbor “Harmonic” station, not a water-level station. Hand-Calc uses San Francisco station 9414290. </t>
      </text>
    </comment>
    <comment ref="E89" authorId="56" shapeId="0" xr:uid="{9377CD5B-CAC3-4242-BB70-5FC54D8EEFD1}">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use 9414131 station, which is the Pillar Point Harbor “Harmonic” station, not a water-level station. Hand-Calc uses San Francisco station 9414290. 
</t>
      </text>
    </comment>
    <comment ref="E90" authorId="57" shapeId="0" xr:uid="{32E4513C-4DFE-427E-B264-993042E2FACB}">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use 9414131 station, which is the Pillar Point Harbor “Harmonic” station, not a water-level station. Hand-Calc uses San Francisco station 9414290. 
</t>
      </text>
    </comment>
    <comment ref="E91" authorId="58" shapeId="0" xr:uid="{95A43375-25C3-431A-9908-4FC9ADD41813}">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use 9414131 station, which is the Pillar Point Harbor “Harmonic” station, not a water-level station. Hand-Calc uses San Francisco station 9414290. 
</t>
      </text>
    </comment>
    <comment ref="E92" authorId="59" shapeId="0" xr:uid="{7A3DE820-0231-4021-B4EF-EB79FC4454E0}">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use 9414131 station, which is the Pillar Point Harbor “Harmonic” station, not a water-level station. Hand-Calc uses San Francisco station 9414290. 
</t>
      </text>
    </comment>
    <comment ref="E93" authorId="60" shapeId="0" xr:uid="{1296DA86-7CE3-41F6-B40B-9373FF9F8CA7}">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use 9414131 station, which is the Pillar Point Harbor “Harmonic” station, not a water-level station. Hand-Calc uses San Francisco station 9414290. 
</t>
      </text>
    </comment>
    <comment ref="E94" authorId="61" shapeId="0" xr:uid="{07D45072-5BF7-47A9-93B3-ACE1A64C5B0F}">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use 9414131 station, which is the Pillar Point Harbor “Harmonic” station, not a water-level station. Hand-Calc uses San Francisco station 9414290. 
</t>
      </text>
    </comment>
    <comment ref="E95" authorId="62" shapeId="0" xr:uid="{DC4F4D02-4496-41B4-96EB-B98F89820BC1}">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use 9414131 station, which is the Pillar Point Harbor “Harmonic” station, not a water-level station. Hand-Calc uses San Francisco station 9414290. 
</t>
      </text>
    </comment>
    <comment ref="D96" authorId="63" shapeId="0" xr:uid="{7451C024-C5FF-4467-916C-B8C9FB158660}">
      <text>
        <t>[Threaded comment]
Your version of Excel allows you to read this threaded comment; however, any edits to it will get removed if the file is opened in a newer version of Excel. Learn more: https://go.microsoft.com/fwlink/?linkid=870924
Comment:
    Check FA points for orange locations</t>
      </text>
    </comment>
    <comment ref="E96" authorId="64" shapeId="0" xr:uid="{64735BAF-7563-420B-9A49-9AAEF9D72133}">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9414523 Redwood City, whereas the Hand-Calc uses station 9414750 Alameda. Alameda is the closer station. </t>
      </text>
    </comment>
    <comment ref="B97" authorId="65" shapeId="0" xr:uid="{739B66C1-E3E7-4FD2-962C-ED05578D25EA}">
      <text>
        <t xml:space="preserve">[Threaded comment]
Your version of Excel allows you to read this threaded comment; however, any edits to it will get removed if the file is opened in a newer version of Excel. Learn more: https://go.microsoft.com/fwlink/?linkid=870924
Comment:
    “South San Francisco” is a place name on Google. “San Francisco South” was not a place name that was recognized on Google search. </t>
      </text>
    </comment>
    <comment ref="E97" authorId="66" shapeId="0" xr:uid="{E11C746D-9849-44F9-B999-AB5D97487794}">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9414523 Redwood City, whereas the Hand-Calc uses station 9414750 Alameda. Alameda is the closer station. </t>
      </text>
    </comment>
    <comment ref="E98" authorId="67" shapeId="0" xr:uid="{BE50C24D-CCE0-4E33-875B-0D6C50E9FB42}">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9414523 Redwood City, whereas the Hand-Calc uses station 9414750 Alameda. Alameda is the closer station. </t>
      </text>
    </comment>
    <comment ref="E99" authorId="68" shapeId="0" xr:uid="{E114EEBF-4384-48CC-8340-0C1602D9BAEE}">
      <text>
        <t xml:space="preserve">[Threaded comment]
Your version of Excel allows you to read this threaded comment; however, any edits to it will get removed if the file is opened in a newer version of Excel. Learn more: https://go.microsoft.com/fwlink/?linkid=870924
Comment:
    The config.json file uses station 9414523 Redwood City, whereas Hand-Calc uses station 9414750 Alameda. Suggest to use Redwood City station south of SF Airport. </t>
      </text>
    </comment>
    <comment ref="E100" authorId="69" shapeId="0" xr:uid="{AC43FAE9-9CE1-4DA3-80CC-00087E606DD7}">
      <text>
        <t xml:space="preserve">[Threaded comment]
Your version of Excel allows you to read this threaded comment; however, any edits to it will get removed if the file is opened in a newer version of Excel. Learn more: https://go.microsoft.com/fwlink/?linkid=870924
Comment:
    The config.json file uses station 9414523 Redwood City, whereas Hand-Calc uses station 9414750 Alameda. Suggest to use Redwood City station south of SF Airport. </t>
      </text>
    </comment>
    <comment ref="E101" authorId="70" shapeId="0" xr:uid="{E24EBA9A-CB2F-45B7-ADCE-6AC9BD86EBE3}">
      <text>
        <t xml:space="preserve">[Threaded comment]
Your version of Excel allows you to read this threaded comment; however, any edits to it will get removed if the file is opened in a newer version of Excel. Learn more: https://go.microsoft.com/fwlink/?linkid=870924
Comment:
    The config.json file uses station 9414523 Redwood City, whereas Hand-Calc uses station 9414750 Alameda. Suggest to use Redwood City station south of SF Airport. </t>
      </text>
    </comment>
    <comment ref="E102" authorId="71" shapeId="0" xr:uid="{A48F01FC-CF85-40F8-B7F8-036C0C3B28B9}">
      <text>
        <t xml:space="preserve">[Threaded comment]
Your version of Excel allows you to read this threaded comment; however, any edits to it will get removed if the file is opened in a newer version of Excel. Learn more: https://go.microsoft.com/fwlink/?linkid=870924
Comment:
    The config.json file uses station 9414523 Redwood City, whereas Hand-Calc uses station 9414750 Alameda. Suggest to use Redwood City station south of SF Airport. </t>
      </text>
    </comment>
    <comment ref="E103" authorId="72" shapeId="0" xr:uid="{856A4762-156F-40D3-8DF1-B40588572316}">
      <text>
        <t xml:space="preserve">[Threaded comment]
Your version of Excel allows you to read this threaded comment; however, any edits to it will get removed if the file is opened in a newer version of Excel. Learn more: https://go.microsoft.com/fwlink/?linkid=870924
Comment:
    The config.json file uses station 9414523 Redwood City, whereas Hand-Calc uses station 9414750 Alameda. Suggest to use Redwood City station south of SF Airport. </t>
      </text>
    </comment>
    <comment ref="E104" authorId="73" shapeId="0" xr:uid="{5546C7E8-EDB3-402C-99D3-7BCD3C99CDC2}">
      <text>
        <t xml:space="preserve">[Threaded comment]
Your version of Excel allows you to read this threaded comment; however, any edits to it will get removed if the file is opened in a newer version of Excel. Learn more: https://go.microsoft.com/fwlink/?linkid=870924
Comment:
    The config.json file uses station 9414523 Redwood City, whereas Hand-Calc uses station 9414750 Alameda. Suggest to use Redwood City station south of SF Airport. </t>
      </text>
    </comment>
    <comment ref="D105" authorId="74" shapeId="0" xr:uid="{66471FBF-7D85-4EE8-9DBC-D42BD567CD51}">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DVN Davenport, whereas the Hand-Calc uses SCZ Santa Cruz for the Davenport Coastal Community. 
Reply:
    DVN does not have FA info, use SCZ. </t>
      </text>
    </comment>
    <comment ref="E105" authorId="75" shapeId="0" xr:uid="{33A7A0C1-D4B8-46D7-B28A-2F5D78AE462E}">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use 9414131 station, which is the Pillar Point Harbor “Harmonic” station, not a water-level station. Hand-Calc uses Monterey station 9413450. Suggest to use Monterey Station. 
</t>
      </text>
    </comment>
    <comment ref="B120" authorId="76" shapeId="0" xr:uid="{42DAF0BC-9266-41DB-8E2D-A207A5B0DB10}">
      <text>
        <t xml:space="preserve">[Threaded comment]
Your version of Excel allows you to read this threaded comment; however, any edits to it will get removed if the file is opened in a newer version of Excel. Learn more: https://go.microsoft.com/fwlink/?linkid=870924
Comment:
    Why do we have a Monterey-Aquarium location when we already have a Monterey location? Seems a bit redundant. </t>
      </text>
    </comment>
    <comment ref="D125" authorId="77" shapeId="0" xr:uid="{D4C2E06E-84BC-4D6C-90CA-10ED71F23DA9}">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PSL FA point for all San Luis Obispo locations, whereas the Hand-Calc is using MOR, DIC, PSL, and PBE siteCodes. </t>
      </text>
    </comment>
    <comment ref="D128" authorId="78" shapeId="0" xr:uid="{32A14AD4-5EB3-4C81-B9E7-3ACB957BC505}">
      <text>
        <t xml:space="preserve">[Threaded comment]
Your version of Excel allows you to read this threaded comment; however, any edits to it will get removed if the file is opened in a newer version of Excel. Learn more: https://go.microsoft.com/fwlink/?linkid=870924
Comment:
    Why do we have Morro Bay inside and outside, even though there is only one FA location here (MOR). The runup factors are the same for both, so why show both even though they have the same FASTER value?
Reply:
    Deleted the extra Morro Bay row. </t>
      </text>
    </comment>
    <comment ref="E135" authorId="79" shapeId="0" xr:uid="{ACF7E430-7AF7-48BE-A9D9-2827612E0334}">
      <text>
        <t xml:space="preserve">[Threaded comment]
Your version of Excel allows you to read this threaded comment; however, any edits to it will get removed if the file is opened in a newer version of Excel. Learn more: https://go.microsoft.com/fwlink/?linkid=870924
Comment:
    The config.json file was coded to station 9411340 for Santa Maria River and Surf, whereas the Hand-Calc uses the Port San Luis Station 9412110. The Port San Luis Station is more appropriate for these two locations. </t>
      </text>
    </comment>
    <comment ref="B152" authorId="80" shapeId="0" xr:uid="{E7C34C4E-1822-48A5-9F68-9B64BC8AD512}">
      <text>
        <t xml:space="preserve">[Threaded comment]
Your version of Excel allows you to read this threaded comment; however, any edits to it will get removed if the file is opened in a newer version of Excel. Learn more: https://go.microsoft.com/fwlink/?linkid=870924
Comment:
    Why are there two Oxnard Harbor rows? One with entrance and the other with channel but both use the same siteCode and runup value?
Reply:
    Suggest to delete the redundant row. </t>
      </text>
    </comment>
    <comment ref="B154" authorId="81" shapeId="0" xr:uid="{6CB91EA9-5014-476C-88F4-FD1C731E7419}">
      <text>
        <t xml:space="preserve">[Threaded comment]
Your version of Excel allows you to read this threaded comment; however, any edits to it will get removed if the file is opened in a newer version of Excel. Learn more: https://go.microsoft.com/fwlink/?linkid=870924
Comment:
    Why have two Port Hueneme rows, one for the port and the other for the Pier?
Reply:
    The config.json file had this row named Oxnard Pier. Googled that and there isn’t a location for Oxnard Pier. There is a place for Port Hueneme Pier. </t>
      </text>
    </comment>
    <comment ref="D174" authorId="82" shapeId="0" xr:uid="{F0FEEE15-3B9A-4B32-A08B-3B9A97910794}">
      <text>
        <t xml:space="preserve">[Threaded comment]
Your version of Excel allows you to read this threaded comment; however, any edits to it will get removed if the file is opened in a newer version of Excel. Learn more: https://go.microsoft.com/fwlink/?linkid=870924
Comment:
    Config file uses AVN, whereas Hand-Calc uses TWW. 
Reply:
    Changed config to use TWW. </t>
      </text>
    </comment>
    <comment ref="D176" authorId="83" shapeId="0" xr:uid="{C61549D2-6EC1-4DE9-A283-6F67A0914783}">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HUN Huntington for Seal Beach, whereas the Hand-Calc uses SLB Seal Beach. Use SLB at this location. </t>
      </text>
    </comment>
    <comment ref="D184" authorId="84" shapeId="0" xr:uid="{E444FF2D-5CF1-4740-9DEA-EDC1C0F6E807}">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SON Orange/San Diego Line but SON doesn’t have forecast amplitude information, only arrival time. Hand-calc uses DPT Dana Point, suggest to use DPT at this location. </t>
      </text>
    </comment>
    <comment ref="E191" authorId="85" shapeId="0" xr:uid="{282FEE4F-6764-4C28-B387-6B8F6600B4B5}">
      <text>
        <t xml:space="preserve">[Threaded comment]
Your version of Excel allows you to read this threaded comment; however, any edits to it will get removed if the file is opened in a newer version of Excel. Learn more: https://go.microsoft.com/fwlink/?linkid=870924
Comment:
    The config.json file is coded to station 9410230 La Jolla, whereas the Hand-Calc uses station 9410170 San Diego. Recommend using San Diego station 9410170.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tc={08322665-A91F-4267-AC40-EA090D2EE41E}</author>
    <author>tc={FAA2DE7E-EFA2-41C8-9CA5-523CAC0FD338}</author>
    <author>tc={AB24B4A0-F3D3-4CDA-9E06-364D0735A1E3}</author>
    <author>tc={50AD0B8E-1044-4C93-980D-04A2AA3A4A4B}</author>
    <author>tc={06D6D0F9-8A52-484F-808E-48E2E248B0CF}</author>
    <author>tc={A7986DEC-08BB-43A9-BF79-5270195B474D}</author>
    <author>tc={815CA926-39CA-40F2-874E-1624357BCDDC}</author>
    <author>tc={DC7C8989-38F2-42E5-B070-51A211DC4598}</author>
    <author>tc={3A2DD3C3-BF05-4D39-B625-0761519F0869}</author>
    <author>tc={BF7BA688-19D9-4EA4-87B6-CAC3D8E85247}</author>
    <author>tc={C633C507-9C70-4580-B825-396DF156C826}</author>
    <author>tc={2EE0B1E9-AF29-4CF9-9ADD-50EE2EE6F9FA}</author>
    <author>tc={E9FB82C8-6B12-42E5-9448-148922BABCA6}</author>
    <author>tc={628D5CF5-477A-484A-853A-E85A13B32217}</author>
    <author>tc={D80774F8-0FD6-463C-A8E7-1FB8FE90F43E}</author>
    <author>tc={C11DE9EB-6EF7-4574-B1F5-BEBB360AA337}</author>
  </authors>
  <commentList>
    <comment ref="E5" authorId="0" shapeId="0" xr:uid="{08322665-A91F-4267-AC40-EA090D2EE41E}">
      <text>
        <t xml:space="preserve">[Threaded comment]
Your version of Excel allows you to read this threaded comment; however, any edits to it will get removed if the file is opened in a newer version of Excel. Learn more: https://go.microsoft.com/fwlink/?linkid=870924
Comment:
    The harbor.json file is using NOAA water level station 9416841 but it could be using the NOAA harmonic station 9417426. 
Reply:
    Actually, the closest water level station is 9416841 in Arena Cove. 
Reply:
    NOAA tide predictions are available at the 9417426 Harmonic Station but not water levels. </t>
      </text>
    </comment>
    <comment ref="F5" authorId="1" shapeId="0" xr:uid="{FAA2DE7E-EFA2-41C8-9CA5-523CAC0FD338}">
      <text>
        <t xml:space="preserve">[Threaded comment]
Your version of Excel allows you to read this threaded comment; however, any edits to it will get removed if the file is opened in a newer version of Excel. Learn more: https://go.microsoft.com/fwlink/?linkid=870924
Comment:
    ***ISSUE*** Noyo River maritime is listed with ARN siteCode in harbor.json. 
Reply:
    Hand calc has Noyo using FBG siteCode
Reply:
    We should be using FBG as this is the closest FA location to Noyo. </t>
      </text>
    </comment>
    <comment ref="E6" authorId="2" shapeId="0" xr:uid="{AB24B4A0-F3D3-4CDA-9E06-364D0735A1E3}">
      <text>
        <t xml:space="preserve">[Threaded comment]
Your version of Excel allows you to read this threaded comment; however, any edits to it will get removed if the file is opened in a newer version of Excel. Learn more: https://go.microsoft.com/fwlink/?linkid=870924
Comment:
    The harbor.json file uses NOAA station 9415020, which is south of this location. There is a NOAA subordinate station at this location (9415625) that we may be able to use instead. 
Reply:
    Closest NOAA Water Level Station is 9415020 at Point Reyes- we should use this for tide/surge info and the BBY FA location for amplitude info. </t>
      </text>
    </comment>
    <comment ref="F6" authorId="3" shapeId="0" xr:uid="{50AD0B8E-1044-4C93-980D-04A2AA3A4A4B}">
      <text>
        <t>[Threaded comment]
Your version of Excel allows you to read this threaded comment; however, any edits to it will get removed if the file is opened in a newer version of Excel. Learn more: https://go.microsoft.com/fwlink/?linkid=870924
Comment:
    ***ISSUE*** Bodega Bay maritime is coded to REY siteCode in the harbor.json file, whereas in the Hand Calc it’s using BBY siteCode.</t>
      </text>
    </comment>
    <comment ref="F10" authorId="4" shapeId="0" xr:uid="{06D6D0F9-8A52-484F-808E-48E2E248B0CF}">
      <text>
        <t>[Threaded comment]
Your version of Excel allows you to read this threaded comment; however, any edits to it will get removed if the file is opened in a newer version of Excel. Learn more: https://go.microsoft.com/fwlink/?linkid=870924
Comment:
    Oakland/Alameda maritime location could use either siteCode “OOH” or “ALA”. The harbor.json file uses ALA, whereas the Hand-Calc uses OOH. 
Reply:
    For the Kamchatka event, ALA (0.13m) was much smaller than OOH (0.31m). Using ALA may be less conservative than if we use OOH to define Oakland-Alameda Maritime. 
Reply:
    IMO, we should use the more conservative value from OOH to define this area. Changed from ALA to OOH here, which matches the Hand-Calc that uses OOH.</t>
      </text>
    </comment>
    <comment ref="E12" authorId="5" shapeId="0" xr:uid="{A7986DEC-08BB-43A9-BF79-5270195B474D}">
      <text>
        <t xml:space="preserve">[Threaded comment]
Your version of Excel allows you to read this threaded comment; however, any edits to it will get removed if the file is opened in a newer version of Excel. Learn more: https://go.microsoft.com/fwlink/?linkid=870924
Comment:
    NOAA water level station 9414523 is at Redwood City way farther south than East SF area. Suggest to change to the Alameda station 9414750. 
</t>
      </text>
    </comment>
    <comment ref="F12" authorId="6" shapeId="0" xr:uid="{815CA926-39CA-40F2-874E-1624357BCDDC}">
      <text>
        <t xml:space="preserve">[Threaded comment]
Your version of Excel allows you to read this threaded comment; however, any edits to it will get removed if the file is opened in a newer version of Excel. Learn more: https://go.microsoft.com/fwlink/?linkid=870924
Comment:
    The harbor.json file and the Hand-Calc was coded to use RCI Redwood City forecast location, even though it’s way further south of this location. 
Reply:
    IMO, using ALA would be more appropriate than RCI because of the proximity of ALA to East SF and of the bay geometry. 
Reply:
    Changed to ALA here. </t>
      </text>
    </comment>
    <comment ref="E13" authorId="7" shapeId="0" xr:uid="{DC7C8989-38F2-42E5-B070-51A211DC4598}">
      <text>
        <t xml:space="preserve">[Threaded comment]
Your version of Excel allows you to read this threaded comment; however, any edits to it will get removed if the file is opened in a newer version of Excel. Learn more: https://go.microsoft.com/fwlink/?linkid=870924
Comment:
    Harmonic station (not a water level station) Pillar Point Harbor, CA [9414131]
Reply:
    Should we use the closest NOAA water-level station OR use the closest harmonic station? 
Reply:
    ETSS data includes the harmonic stations, like 9414131. </t>
      </text>
    </comment>
    <comment ref="F17" authorId="8" shapeId="0" xr:uid="{3A2DD3C3-BF05-4D39-B625-0761519F0869}">
      <text>
        <t>[Threaded comment]
Your version of Excel allows you to read this threaded comment; however, any edits to it will get removed if the file is opened in a newer version of Excel. Learn more: https://go.microsoft.com/fwlink/?linkid=870924
Comment:
    Morro Bay maritime is using two different siteCodes. The harbor.json for MB is using “PSL” (incorrect), while the Hand-Calc should be using the FA location at MB which is “MOR”. 
Reply:
    Updated to be “MOR” for Morro Bay</t>
      </text>
    </comment>
    <comment ref="E19" authorId="9" shapeId="0" xr:uid="{BF7BA688-19D9-4EA4-87B6-CAC3D8E85247}">
      <text>
        <t xml:space="preserve">[Threaded comment]
Your version of Excel allows you to read this threaded comment; however, any edits to it will get removed if the file is opened in a newer version of Excel. Learn more: https://go.microsoft.com/fwlink/?linkid=870924
Comment:
    Ventura NOAA Water Level Station 9411166 is non-operational since the Kamchatka tsunami. In the interim, we could use the Santa Barbara station #9411340. 
Reply:
    The harbor.json file was using the Santa Barbara 9411340 station already. </t>
      </text>
    </comment>
    <comment ref="E23" authorId="10" shapeId="0" xr:uid="{C633C507-9C70-4580-B825-396DF156C826}">
      <text>
        <t xml:space="preserve">[Threaded comment]
Your version of Excel allows you to read this threaded comment; however, any edits to it will get removed if the file is opened in a newer version of Excel. Learn more: https://go.microsoft.com/fwlink/?linkid=870924
Comment:
    The harbor.json file codes King Harbor with the NOAA water-level station 9410660 Los Angeles but the Hand-Calc uses the NOAA water-level station 9410840 Santa Monica. 
Reply:
    We may want to reference the Santa Monica 9410840 station for King Harbor, to be consistent with the Hand-Calc.
Reply:
    Changed to Santa Monica station 9410840 in the harbor.json file. </t>
      </text>
    </comment>
    <comment ref="F27" authorId="11" shapeId="0" xr:uid="{2EE0B1E9-AF29-4CF9-9ADD-50EE2EE6F9FA}">
      <text>
        <t xml:space="preserve">[Threaded comment]
Your version of Excel allows you to read this threaded comment; however, any edits to it will get removed if the file is opened in a newer version of Excel. Learn more: https://go.microsoft.com/fwlink/?linkid=870924
Comment:
    Hand calc uses AVN for Two Harbors even though there is a NTWC FP “TWO” and “TWW” available at this location. 
Reply:
    During the Kamchatka event, forecast amplitudes were TWW (0.11m), TWO (0.07m), and AVN (0.07m). 
Reply:
    IMO, we should be using the more conservative value at Two Harbors, which would be the TWW location (based on the Kamchatka FAs). </t>
      </text>
    </comment>
    <comment ref="L28" authorId="12" shapeId="0" xr:uid="{E9FB82C8-6B12-42E5-9448-148922BABCA6}">
      <text>
        <t xml:space="preserve">[Threaded comment]
Your version of Excel allows you to read this threaded comment; however, any edits to it will get removed if the file is opened in a newer version of Excel. Learn more: https://go.microsoft.com/fwlink/?linkid=870924
Comment:
    The harbor.json file was coded with Plan B (0.25m). Since we changed Plan A minimum to 0.3m, we not have an issue because Plan B cannot be less than Plan A. 
Reply:
    One suggestion would be to put both Plan A and B at 0.30m for now. </t>
      </text>
    </comment>
    <comment ref="F29" authorId="13" shapeId="0" xr:uid="{628D5CF5-477A-484A-853A-E85A13B32217}">
      <text>
        <t xml:space="preserve">[Threaded comment]
Your version of Excel allows you to read this threaded comment; however, any edits to it will get removed if the file is opened in a newer version of Excel. Learn more: https://go.microsoft.com/fwlink/?linkid=870924
Comment:
    Changed from “HUN” to “SLB”. 
Reply:
    The harbor.json file was coded to HUN forecast location, which is much farther to the SE. 
Reply:
    IMO, we should be using the closer SLB FA location here. </t>
      </text>
    </comment>
    <comment ref="F34" authorId="14" shapeId="0" xr:uid="{D80774F8-0FD6-463C-A8E7-1FB8FE90F43E}">
      <text>
        <t>[Threaded comment]
Your version of Excel allows you to read this threaded comment; however, any edits to it will get removed if the file is opened in a newer version of Excel. Learn more: https://go.microsoft.com/fwlink/?linkid=870924
Comment:
    NTWC FP “SDG” is at San Diego adjacent to Coronado area, which is more middle bay area than south bay. We could be using “NSN” FP for south bay (this is what the Hand Calc is referencing) but would it be more conservative to just use SDG or KPN? 
Reply:
    For the Kamchatka event, KPN (0.24m) had the largest forecast amps compared to SDG (0.18m) and NSN (0.14m), so to be conservative maybe we should use KPN for southern SD Bay?
Reply:
    Note that the harbor.json file uses “SDG” for southern SD Bay. IMO, we should change this to NSN.</t>
      </text>
    </comment>
    <comment ref="F35" authorId="15" shapeId="0" xr:uid="{C11DE9EB-6EF7-4574-B1F5-BEBB360AA337}">
      <text>
        <t xml:space="preserve">[Threaded comment]
Your version of Excel allows you to read this threaded comment; however, any edits to it will get removed if the file is opened in a newer version of Excel. Learn more: https://go.microsoft.com/fwlink/?linkid=870924
Comment:
    Updated to be SDE forecast point
Reply:
    The harbor.json file is coded to North Imperial Beach (NIB), which is far south of Northern San Diego Bay. This needs to be updated. 
Reply:
    Changed to SDE San Diego Harbor Entrance. 
Reply:
    I considered POL but went with the most conservative Kamchatka FA location, which was SDE.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823B1F-D7FC-42F2-B917-78E84DB8963E}" keepAlive="1" name="Query - wl" description="Connection to the 'wl' query in the workbook." type="5" refreshedVersion="8" background="1" saveData="1">
    <dbPr connection="Provider=Microsoft.Mashup.OleDb.1;Data Source=$Workbook$;Location=wl;Extended Properties=&quot;&quot;" command="SELECT * FROM [w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<sst xmlns="http://schemas.openxmlformats.org/spreadsheetml/2006/main" count="3848" uniqueCount="697">
  <si>
    <t>Runup potential per location</t>
  </si>
  <si>
    <t>Runup potential factor per location (applied if inudation expected)</t>
  </si>
  <si>
    <t>Smith River</t>
  </si>
  <si>
    <t>Crescent City</t>
  </si>
  <si>
    <t>CA/OR border</t>
  </si>
  <si>
    <t>Lagoon</t>
  </si>
  <si>
    <t>Del Norte</t>
  </si>
  <si>
    <t>County</t>
  </si>
  <si>
    <t>Orick-Redwood Cr.</t>
  </si>
  <si>
    <t>Big Lagoon</t>
  </si>
  <si>
    <t>Trinidad</t>
  </si>
  <si>
    <t>Arcata</t>
  </si>
  <si>
    <t>Eureka</t>
  </si>
  <si>
    <t>King Salmon</t>
  </si>
  <si>
    <t>Ferndale</t>
  </si>
  <si>
    <t>Shelter Cove</t>
  </si>
  <si>
    <t>Humboldt</t>
  </si>
  <si>
    <t>Cleone</t>
  </si>
  <si>
    <t>Ten Mile River</t>
  </si>
  <si>
    <t>Fort Bragg</t>
  </si>
  <si>
    <t>Casper</t>
  </si>
  <si>
    <t>Mendocino</t>
  </si>
  <si>
    <t>Albion</t>
  </si>
  <si>
    <t>Elk</t>
  </si>
  <si>
    <t>Point Arena</t>
  </si>
  <si>
    <t>Sea Ranch</t>
  </si>
  <si>
    <t>Timber Cove</t>
  </si>
  <si>
    <t>Fort Ross</t>
  </si>
  <si>
    <t>Salmon Creek</t>
  </si>
  <si>
    <t>Sonoma</t>
  </si>
  <si>
    <t>Dillons Beach</t>
  </si>
  <si>
    <t>Stinson Beach</t>
  </si>
  <si>
    <t>Muir Beach</t>
  </si>
  <si>
    <t>Rodeo Cove</t>
  </si>
  <si>
    <t>Horseshoe Bay</t>
  </si>
  <si>
    <t>Sausalito</t>
  </si>
  <si>
    <t>Corte Madera</t>
  </si>
  <si>
    <t>San Rafael</t>
  </si>
  <si>
    <t>Novato</t>
  </si>
  <si>
    <t>Marin</t>
  </si>
  <si>
    <t>American Canyon</t>
  </si>
  <si>
    <t>Napa</t>
  </si>
  <si>
    <t>Mare Island</t>
  </si>
  <si>
    <t>Vallejo</t>
  </si>
  <si>
    <t>Benicia</t>
  </si>
  <si>
    <t>Solano</t>
  </si>
  <si>
    <t>Martinez</t>
  </si>
  <si>
    <t>Port Costa</t>
  </si>
  <si>
    <t>Rodeo</t>
  </si>
  <si>
    <t>Hercules</t>
  </si>
  <si>
    <t>Pinole</t>
  </si>
  <si>
    <t>Bayview</t>
  </si>
  <si>
    <t>Point Pinole</t>
  </si>
  <si>
    <t>North Richmond</t>
  </si>
  <si>
    <t>Point Richmond</t>
  </si>
  <si>
    <t>Richmond</t>
  </si>
  <si>
    <t>Contra Costa</t>
  </si>
  <si>
    <t>Albany</t>
  </si>
  <si>
    <t>Berkeley</t>
  </si>
  <si>
    <t>Emeryville</t>
  </si>
  <si>
    <t>Alameda</t>
  </si>
  <si>
    <t>San Leandro</t>
  </si>
  <si>
    <t>San Lorenzo</t>
  </si>
  <si>
    <t>Hayward</t>
  </si>
  <si>
    <t>Fremont</t>
  </si>
  <si>
    <t>Alviso</t>
  </si>
  <si>
    <t>Santa Clara</t>
  </si>
  <si>
    <t>Ocean Beach</t>
  </si>
  <si>
    <t>Baker Beach</t>
  </si>
  <si>
    <t>Fort Point</t>
  </si>
  <si>
    <t>Crissy Field</t>
  </si>
  <si>
    <t>Marina Green</t>
  </si>
  <si>
    <t>Black Pt-Aquatic Pk</t>
  </si>
  <si>
    <t>Fishermans Wharf</t>
  </si>
  <si>
    <t>Ferry Building</t>
  </si>
  <si>
    <t>China Basin</t>
  </si>
  <si>
    <t>Hunters Point</t>
  </si>
  <si>
    <t>Alcatraz Island</t>
  </si>
  <si>
    <t>Treasure Island</t>
  </si>
  <si>
    <t>Yerba Buena Island</t>
  </si>
  <si>
    <t>San Francisco</t>
  </si>
  <si>
    <t>Daly City</t>
  </si>
  <si>
    <t>Pacifica</t>
  </si>
  <si>
    <t>Montara</t>
  </si>
  <si>
    <t>Half Moon Bay</t>
  </si>
  <si>
    <t>Martins Beach</t>
  </si>
  <si>
    <t>San Gregorio</t>
  </si>
  <si>
    <t>Pescadero</t>
  </si>
  <si>
    <t>Ano Nuevo</t>
  </si>
  <si>
    <t>Brisbane</t>
  </si>
  <si>
    <t>San Francisco Airport</t>
  </si>
  <si>
    <t>Millbrae</t>
  </si>
  <si>
    <t>Burlingame</t>
  </si>
  <si>
    <t>San Mateo</t>
  </si>
  <si>
    <t>Foster City</t>
  </si>
  <si>
    <t>Menlo Park</t>
  </si>
  <si>
    <t>Davenport</t>
  </si>
  <si>
    <t>Natural Bridges</t>
  </si>
  <si>
    <t>Capitola</t>
  </si>
  <si>
    <t>Aptos</t>
  </si>
  <si>
    <t>Rio Del Mar</t>
  </si>
  <si>
    <t>La Selva Beach</t>
  </si>
  <si>
    <t>Pajaro River</t>
  </si>
  <si>
    <t>Santa Cruz</t>
  </si>
  <si>
    <t>Moss Landing</t>
  </si>
  <si>
    <t>Salinas River</t>
  </si>
  <si>
    <t>Marina</t>
  </si>
  <si>
    <t>Sand City</t>
  </si>
  <si>
    <t>Monterey-Aquarium</t>
  </si>
  <si>
    <t>Carmel</t>
  </si>
  <si>
    <t>Monastary Beach</t>
  </si>
  <si>
    <t>Monterey</t>
  </si>
  <si>
    <t>San Simeon</t>
  </si>
  <si>
    <t>Cambria</t>
  </si>
  <si>
    <t>Cayucos</t>
  </si>
  <si>
    <t>Shell Beach</t>
  </si>
  <si>
    <t>Pismo Beach</t>
  </si>
  <si>
    <t>Grover Beach</t>
  </si>
  <si>
    <t>San Luis Obispo</t>
  </si>
  <si>
    <t>Santa Maria River</t>
  </si>
  <si>
    <t>Surf</t>
  </si>
  <si>
    <t>Gaviota</t>
  </si>
  <si>
    <t>Goleta</t>
  </si>
  <si>
    <t>Montecito</t>
  </si>
  <si>
    <t>Summerland</t>
  </si>
  <si>
    <t>Toro Canyon</t>
  </si>
  <si>
    <t>Carpinteria</t>
  </si>
  <si>
    <t>Santa Barbara</t>
  </si>
  <si>
    <t>Punta</t>
  </si>
  <si>
    <t>Pitas Point</t>
  </si>
  <si>
    <t>Dulah</t>
  </si>
  <si>
    <t>Ventura River</t>
  </si>
  <si>
    <t>Pierpont</t>
  </si>
  <si>
    <t>Ventura Harbor</t>
  </si>
  <si>
    <t>Oxnard Mandalay</t>
  </si>
  <si>
    <t>Port Hueneme</t>
  </si>
  <si>
    <t>Port Hueneme Pier</t>
  </si>
  <si>
    <t>Point Mugu</t>
  </si>
  <si>
    <t>Solromar</t>
  </si>
  <si>
    <t>Ventura</t>
  </si>
  <si>
    <t>Malibu</t>
  </si>
  <si>
    <t>Pacific Palisades</t>
  </si>
  <si>
    <t>Santa Monica</t>
  </si>
  <si>
    <t>Venice</t>
  </si>
  <si>
    <t>Marina Del Rey</t>
  </si>
  <si>
    <t>Playa Del Rey</t>
  </si>
  <si>
    <t>El Segundo</t>
  </si>
  <si>
    <t>Manhattan Beach</t>
  </si>
  <si>
    <t>Hermosa Beach</t>
  </si>
  <si>
    <t>Redondo Beach</t>
  </si>
  <si>
    <t>Palos Verdes Estates</t>
  </si>
  <si>
    <t>Rancho Palos Verdes</t>
  </si>
  <si>
    <t>San Pedro</t>
  </si>
  <si>
    <t>Port of Los Angeles</t>
  </si>
  <si>
    <t>Port of Long Beach</t>
  </si>
  <si>
    <t>Long Beach (downtown)</t>
  </si>
  <si>
    <t>Long Beach (Naples)</t>
  </si>
  <si>
    <t>Catalina (Two Harbors)</t>
  </si>
  <si>
    <t>Catalina (Avalon)</t>
  </si>
  <si>
    <t>Los Angeles</t>
  </si>
  <si>
    <t>Seal Beach</t>
  </si>
  <si>
    <t>HB-Sunset Beach</t>
  </si>
  <si>
    <t>HB-Bolsa Chica</t>
  </si>
  <si>
    <t>HB-South HB</t>
  </si>
  <si>
    <t>Newport Beach</t>
  </si>
  <si>
    <t>Laguna Beach</t>
  </si>
  <si>
    <t>Dana Point</t>
  </si>
  <si>
    <t>San Clemente</t>
  </si>
  <si>
    <t>Orange</t>
  </si>
  <si>
    <t>San Onofre State Beach</t>
  </si>
  <si>
    <t>Oceanside</t>
  </si>
  <si>
    <t>Carlsbad</t>
  </si>
  <si>
    <t>Encinitas</t>
  </si>
  <si>
    <t>Del Mar</t>
  </si>
  <si>
    <t>La Jolla</t>
  </si>
  <si>
    <t>Mission Bay</t>
  </si>
  <si>
    <t>Coronado</t>
  </si>
  <si>
    <t>Imperial Beach</t>
  </si>
  <si>
    <t>San Diego</t>
  </si>
  <si>
    <t>Error in forecast amplitudes (30% of forecast amplitude; in meters)</t>
  </si>
  <si>
    <t>Recommended MINIMUM Tsunami Evacuation Playbook Plan, based on FASTER flood elevation</t>
  </si>
  <si>
    <t>Recommended MINIMUM Maritime Tsunami Response Plan, based on Forecast Tsunami Amplitude</t>
  </si>
  <si>
    <t>Crescent City Harbor</t>
  </si>
  <si>
    <t>Port of Richmond</t>
  </si>
  <si>
    <t>Maritime Communities Playbook Guidance Plans (Ports, Harbors, and Marinas)</t>
  </si>
  <si>
    <t>Santa Cruz Harbor</t>
  </si>
  <si>
    <t>Monterey Harbor</t>
  </si>
  <si>
    <t>Moss Landing Harbor</t>
  </si>
  <si>
    <t>Santa Barbara Harbor</t>
  </si>
  <si>
    <t>Channel Islands Harbor</t>
  </si>
  <si>
    <t>King Harbor</t>
  </si>
  <si>
    <t>Avalon Harbor</t>
  </si>
  <si>
    <t>Seal Beach/Huntington Harbor</t>
  </si>
  <si>
    <t>Dana Point Harbor</t>
  </si>
  <si>
    <t>Oceanside Harbor</t>
  </si>
  <si>
    <t>Pajaro Dunes</t>
  </si>
  <si>
    <t>RECOMMENDED MINIMUM MARITIME TSUNAMI RESPONSE PLAYBOOK PLAN - The following table provides recommendations for maritime response planning for each California maritime community at risk to tsunamis.  The recommended Maritime Response Plan letter in the middle column (e.g. Plan A, Plan B, etc.) indicates the MINIMUM Playbook Response plan which should be used by ports, harbors, and marinas covered by that particular response plan.  NOTE:  Tsunami evacuation and response activities are the responsibility of the coastal community.  This information is provided in support of the Maritime Tsunami Response Playbook Program and should only be used if the harbors have Playbooks developed and integrated into the tsunami evacuation and response plans.  We do NOT recommend using this information unless you fully understand what it means and have the Playbook plans in place.  If you do not have Playbooks in place, use your normal evacuation and response plans for Warning or Advisory level events.</t>
  </si>
  <si>
    <t>Forecast Amplitude, given and projected (meters MSL)</t>
  </si>
  <si>
    <t>Anticipated tsunami height first 5 hours (meters MSL)</t>
  </si>
  <si>
    <t>Anticipated tsunami height first 5 hours, if inundation expected (meters MSL)</t>
  </si>
  <si>
    <t>For CGS/NWS/Cal OES Use Only</t>
  </si>
  <si>
    <t>NOAA Tides &amp; Currents Weblink</t>
  </si>
  <si>
    <t>Red numbers = input real-time data</t>
  </si>
  <si>
    <t xml:space="preserve">https://tidesandcurrents.noaa.gov/waterlevels.html?id=9418767&amp;units=metric&amp;timezone=LST/LDT&amp;datum=MSL&amp;interval=6&amp;action= </t>
  </si>
  <si>
    <t>North Spit</t>
  </si>
  <si>
    <t xml:space="preserve">https://tidesandcurrents.noaa.gov/waterlevels.html?id=9416841&amp;units=metric&amp;timezone=LST/LDT&amp;datum=MSL&amp;interval=6&amp;action= </t>
  </si>
  <si>
    <t xml:space="preserve">https://tidesandcurrents.noaa.gov/waterlevels.html?id=9419750&amp;units=metric&amp;timezone=LST/LDT&amp;datum=MSL&amp;interval=6&amp;action= </t>
  </si>
  <si>
    <t>Arena Cove</t>
  </si>
  <si>
    <t>Point Reyes</t>
  </si>
  <si>
    <t xml:space="preserve">https://tidesandcurrents.noaa.gov/waterlevels.html?id=9415020&amp;units=metric&amp;timezone=LST/LDT&amp;datum=MSL&amp;interval=6&amp;action= </t>
  </si>
  <si>
    <t xml:space="preserve">https://tidesandcurrents.noaa.gov/waterlevels.html?id=9414290&amp;units=metric&amp;timezone=LST/LDT&amp;datum=MSL&amp;interval=6&amp;action= </t>
  </si>
  <si>
    <t>https://tidesandcurrents.noaa.gov/waterlevels.html?id=9414863&amp;units=metric&amp;timezone=LST/LDT&amp;datum=MSL&amp;interval=6&amp;action=</t>
  </si>
  <si>
    <t>Redwood City</t>
  </si>
  <si>
    <t>https://tidesandcurrents.noaa.gov/waterlevels.html?id=9414750&amp;units=metric&amp;timezone=LST/LDT&amp;datum=MSL&amp;interval=6&amp;action=</t>
  </si>
  <si>
    <t>https://tidesandcurrents.noaa.gov/waterlevels.html?id=9415102&amp;units=metric&amp;timezone=LST/LDT&amp;datum=MSL&amp;interval=6&amp;action=</t>
  </si>
  <si>
    <t>NOAA Tide Gauge Name</t>
  </si>
  <si>
    <t>https://tidesandcurrents.noaa.gov/waterlevels.html?id=9414523&amp;units=metric&amp;timezone=LST/LDT&amp;datum=MSL&amp;interval=6&amp;action=</t>
  </si>
  <si>
    <t>https://tidesandcurrents.noaa.gov/waterlevels.html?id=9413450&amp;units=metric&amp;timezone=LST/LDT&amp;datum=MSL&amp;interval=6&amp;action=</t>
  </si>
  <si>
    <t>Port San Luis</t>
  </si>
  <si>
    <t>https://tidesandcurrents.noaa.gov/waterlevels.html?id=9412110&amp;units=metric&amp;timezone=LST/LDT&amp;datum=MSL&amp;interval=6&amp;action=</t>
  </si>
  <si>
    <t>https://tidesandcurrents.noaa.gov/waterlevels.html?id=9411340&amp;units=metric&amp;timezone=LST/LDT&amp;datum=MSL&amp;interval=6&amp;action=</t>
  </si>
  <si>
    <t>https://tidesandcurrents.noaa.gov/waterlevels.html?id=9410840&amp;units=metric&amp;timezone=LST/LDT&amp;datum=MSL&amp;interval=6&amp;action=</t>
  </si>
  <si>
    <t>https://tidesandcurrents.noaa.gov/waterlevels.html?id=9410660&amp;units=metric&amp;timezone=LST/LDT&amp;datum=MSL&amp;interval=6&amp;action=</t>
  </si>
  <si>
    <t>https://tidesandcurrents.noaa.gov/waterlevels.html?id=9410170&amp;units=metric&amp;timezone=LST/LDT&amp;datum=MSL&amp;interval=6&amp;action=</t>
  </si>
  <si>
    <t>https://tidesandcurrents.noaa.gov/waterlevels.html?id=9410230&amp;units=metric&amp;timezone=LST/LDT&amp;datum=MSL&amp;interval=6&amp;action=</t>
  </si>
  <si>
    <t>North Spit coast</t>
  </si>
  <si>
    <t>Humboldt Bay</t>
  </si>
  <si>
    <t>South Spit</t>
  </si>
  <si>
    <t>Lost Coast Shoreline</t>
  </si>
  <si>
    <t>Gualala River</t>
  </si>
  <si>
    <t>Russian River Mouth</t>
  </si>
  <si>
    <t>Bodega Bay</t>
  </si>
  <si>
    <t>Bolinas</t>
  </si>
  <si>
    <t>Diablo Canyon</t>
  </si>
  <si>
    <t>Instructions:</t>
  </si>
  <si>
    <t xml:space="preserve">California Statewide manual FASTER Hand-Calculation Spreadsheet Approach to be used only by CGS, NWS, or Cal OES as a backup to the FASTER AWS online interface and the FASTER Desktop Application. </t>
  </si>
  <si>
    <t>site id</t>
  </si>
  <si>
    <t>siteStateName</t>
  </si>
  <si>
    <t>siteCode</t>
  </si>
  <si>
    <t>siteName</t>
  </si>
  <si>
    <t>predictedArrivalTime_PST_or_PDT</t>
  </si>
  <si>
    <t>Lat_dd</t>
  </si>
  <si>
    <t>Long_dd</t>
  </si>
  <si>
    <t>predictedPosAmplitude_m</t>
  </si>
  <si>
    <t>predictedPosAmpUnc_m</t>
  </si>
  <si>
    <t>predictedDuration_hrs</t>
  </si>
  <si>
    <t>predictedArrivalTime_UTC</t>
  </si>
  <si>
    <t>LCS</t>
  </si>
  <si>
    <t>HBB</t>
  </si>
  <si>
    <t>FBG</t>
  </si>
  <si>
    <t>SSP</t>
  </si>
  <si>
    <t>CRE</t>
  </si>
  <si>
    <t>TEN</t>
  </si>
  <si>
    <t>MEN</t>
  </si>
  <si>
    <t>EUR</t>
  </si>
  <si>
    <t>NSC</t>
  </si>
  <si>
    <t>GUP</t>
  </si>
  <si>
    <t>ARN</t>
  </si>
  <si>
    <t>TND</t>
  </si>
  <si>
    <t>ELK</t>
  </si>
  <si>
    <t>KRM</t>
  </si>
  <si>
    <t>CAR</t>
  </si>
  <si>
    <t>REY</t>
  </si>
  <si>
    <t>RRM</t>
  </si>
  <si>
    <t>BBY</t>
  </si>
  <si>
    <t>MSL</t>
  </si>
  <si>
    <t>SCZ</t>
  </si>
  <si>
    <t>MNT</t>
  </si>
  <si>
    <t>RDM</t>
  </si>
  <si>
    <t>HMB</t>
  </si>
  <si>
    <t>BNS</t>
  </si>
  <si>
    <t>PAC</t>
  </si>
  <si>
    <t>STB</t>
  </si>
  <si>
    <t>DIC</t>
  </si>
  <si>
    <t>MOR</t>
  </si>
  <si>
    <t>SUF</t>
  </si>
  <si>
    <t>PSL</t>
  </si>
  <si>
    <t>GAV</t>
  </si>
  <si>
    <t>OCB</t>
  </si>
  <si>
    <t>PBE</t>
  </si>
  <si>
    <t>SFC</t>
  </si>
  <si>
    <t>SBB</t>
  </si>
  <si>
    <t>GLT</t>
  </si>
  <si>
    <t>SAU</t>
  </si>
  <si>
    <t>TIM</t>
  </si>
  <si>
    <t>CIH</t>
  </si>
  <si>
    <t>PHM</t>
  </si>
  <si>
    <t>RID</t>
  </si>
  <si>
    <t>CRP</t>
  </si>
  <si>
    <t>MLB</t>
  </si>
  <si>
    <t>ALA</t>
  </si>
  <si>
    <t>OOH</t>
  </si>
  <si>
    <t>SMC</t>
  </si>
  <si>
    <t>AVN</t>
  </si>
  <si>
    <t>TWW</t>
  </si>
  <si>
    <t>LAX</t>
  </si>
  <si>
    <t>RBE</t>
  </si>
  <si>
    <t>VEN</t>
  </si>
  <si>
    <t>MHR</t>
  </si>
  <si>
    <t>MSB</t>
  </si>
  <si>
    <t>ENC</t>
  </si>
  <si>
    <t>NPB</t>
  </si>
  <si>
    <t>DPT</t>
  </si>
  <si>
    <t>LAJ</t>
  </si>
  <si>
    <t>LGU</t>
  </si>
  <si>
    <t>HUN</t>
  </si>
  <si>
    <t>SDE</t>
  </si>
  <si>
    <t>LGB</t>
  </si>
  <si>
    <t>ONS</t>
  </si>
  <si>
    <t>NIB</t>
  </si>
  <si>
    <t>SLB</t>
  </si>
  <si>
    <t>SDG</t>
  </si>
  <si>
    <t>NSN</t>
  </si>
  <si>
    <t>MRE</t>
  </si>
  <si>
    <t>RCI</t>
  </si>
  <si>
    <t>AVO</t>
  </si>
  <si>
    <t xml:space="preserve">Run the py script "Step_01_NTWC_Forecast_Amp_ArrivalTimes_V04.py" and paste only values here (grey box to the left ). If the formatting changes in the grey box, undo the paste and try again to only paste values so that there are no downstream effects.  </t>
  </si>
  <si>
    <t>BKG</t>
  </si>
  <si>
    <t>Data imported from Sheet (1)</t>
  </si>
  <si>
    <t xml:space="preserve">Make sure to paste all cells (including header info) into A1; see example screenshot below). </t>
  </si>
  <si>
    <t>California</t>
  </si>
  <si>
    <t>Mattole River</t>
  </si>
  <si>
    <t>Cape Mendocino</t>
  </si>
  <si>
    <t>Mendo/Hum County Line</t>
  </si>
  <si>
    <t>Ten Mile River Beach</t>
  </si>
  <si>
    <t>Klamath River Mouth</t>
  </si>
  <si>
    <t>Humboldt/Del Norte Line</t>
  </si>
  <si>
    <t>Point Sur</t>
  </si>
  <si>
    <t>Point Reyes Beach</t>
  </si>
  <si>
    <t>Ragged Point</t>
  </si>
  <si>
    <t>Platform Harvest</t>
  </si>
  <si>
    <t>Bolinas Lagoon</t>
  </si>
  <si>
    <t>Point Conception</t>
  </si>
  <si>
    <t>Morro Bay</t>
  </si>
  <si>
    <t>Lions Head</t>
  </si>
  <si>
    <t>Naples</t>
  </si>
  <si>
    <t>Santa Cruz Island</t>
  </si>
  <si>
    <t>Treasure Island Marina</t>
  </si>
  <si>
    <t>North San Clemente Is.</t>
  </si>
  <si>
    <t>Oakland Outer Harbor</t>
  </si>
  <si>
    <t>Two Harbors</t>
  </si>
  <si>
    <t>Avalon</t>
  </si>
  <si>
    <t>Two Harbors (west)</t>
  </si>
  <si>
    <t>Los Angeles Harbor</t>
  </si>
  <si>
    <t>Rincon Point</t>
  </si>
  <si>
    <t>Middle Harbor</t>
  </si>
  <si>
    <t>Orange/San Diego Line</t>
  </si>
  <si>
    <t>Huntington Beach</t>
  </si>
  <si>
    <t>Point Loma</t>
  </si>
  <si>
    <t>San Diego Harbor Ent.</t>
  </si>
  <si>
    <t>Long Beach</t>
  </si>
  <si>
    <t>Ballast Point</t>
  </si>
  <si>
    <t>North Island</t>
  </si>
  <si>
    <t>North Imperial Beach</t>
  </si>
  <si>
    <t>K Pier, NAS Coronado</t>
  </si>
  <si>
    <t>Naval Station</t>
  </si>
  <si>
    <t>Port Sonoma Marina</t>
  </si>
  <si>
    <t>Port Chicago</t>
  </si>
  <si>
    <t>San Carlos</t>
  </si>
  <si>
    <t>MTR</t>
  </si>
  <si>
    <t>CPM</t>
  </si>
  <si>
    <t>MHL</t>
  </si>
  <si>
    <t>HDL</t>
  </si>
  <si>
    <t>SUR</t>
  </si>
  <si>
    <t>DVN</t>
  </si>
  <si>
    <t>PRB</t>
  </si>
  <si>
    <t>RGP</t>
  </si>
  <si>
    <t>PHA</t>
  </si>
  <si>
    <t>BLN</t>
  </si>
  <si>
    <t>PCC</t>
  </si>
  <si>
    <t>LIO</t>
  </si>
  <si>
    <t>FPT</t>
  </si>
  <si>
    <t>NPL</t>
  </si>
  <si>
    <t>SCI</t>
  </si>
  <si>
    <t>NSI</t>
  </si>
  <si>
    <t>TWO</t>
  </si>
  <si>
    <t>RIP</t>
  </si>
  <si>
    <t>SON</t>
  </si>
  <si>
    <t>POL</t>
  </si>
  <si>
    <t>BPT</t>
  </si>
  <si>
    <t>NIS</t>
  </si>
  <si>
    <t>KPN</t>
  </si>
  <si>
    <t>PSM</t>
  </si>
  <si>
    <t>PCO</t>
  </si>
  <si>
    <t>SCL</t>
  </si>
  <si>
    <t>Storm/ambient conditions peak in preceding 24-hours (meters MSL)</t>
  </si>
  <si>
    <t>Plan A</t>
  </si>
  <si>
    <t>Plan B</t>
  </si>
  <si>
    <t>Plan C</t>
  </si>
  <si>
    <t>Plan D</t>
  </si>
  <si>
    <t>Plan E</t>
  </si>
  <si>
    <t>Plan F</t>
  </si>
  <si>
    <t>Text_siteName</t>
  </si>
  <si>
    <t>*TEX_siteCode* (key ID for FA value)</t>
  </si>
  <si>
    <t>stationID (used QC closest NOAA station to Maritime site)</t>
  </si>
  <si>
    <t>TEX FA (m MSL)</t>
  </si>
  <si>
    <t>NA</t>
  </si>
  <si>
    <t>Noyo River Harbor</t>
  </si>
  <si>
    <t>Berkeley-Emeryville</t>
  </si>
  <si>
    <t>Oakland-Alameda</t>
  </si>
  <si>
    <t>San Francisco North</t>
  </si>
  <si>
    <t>San Francisco East</t>
  </si>
  <si>
    <t>Alamitos Bay</t>
  </si>
  <si>
    <t>Southern San Diego Bay</t>
  </si>
  <si>
    <t>Northern San Diego Bay</t>
  </si>
  <si>
    <t>Richardson Bay</t>
  </si>
  <si>
    <t>Tab (1): Start by pasting TEX data as values.</t>
  </si>
  <si>
    <t xml:space="preserve">Tab (4): Contains Maritime amplitudes and thresholds. </t>
  </si>
  <si>
    <r>
      <t>To use this Excel spreadsheet, manually fill out the required fields (</t>
    </r>
    <r>
      <rPr>
        <b/>
        <sz val="16"/>
        <color rgb="FFFF0000"/>
        <rFont val="Calibri"/>
        <family val="2"/>
        <scheme val="minor"/>
      </rPr>
      <t>red text</t>
    </r>
    <r>
      <rPr>
        <b/>
        <sz val="16"/>
        <color theme="1"/>
        <rFont val="Calibri"/>
        <family val="2"/>
        <scheme val="minor"/>
      </rPr>
      <t>).</t>
    </r>
  </si>
  <si>
    <t>green color means they match harbor.json file values</t>
  </si>
  <si>
    <t xml:space="preserve">Tab (5): Contains all Evacuation and Maritime Playbook Recommendations; print this page as a pdf and distribute to Cal OES Seismic Hazards Duty Officer.  </t>
  </si>
  <si>
    <t>TEX_siteName</t>
  </si>
  <si>
    <t>TEX_siteCode (used to parse FA in TEX file)</t>
  </si>
  <si>
    <t>*NA</t>
  </si>
  <si>
    <t>Area Cove</t>
  </si>
  <si>
    <t>QC Check</t>
  </si>
  <si>
    <t>Coastal Community (QC Names)</t>
  </si>
  <si>
    <t>Belvedere</t>
  </si>
  <si>
    <t>Tiburon</t>
  </si>
  <si>
    <t>Klamath</t>
  </si>
  <si>
    <t>South Spit coast</t>
  </si>
  <si>
    <t>Anchor Bay</t>
  </si>
  <si>
    <t>Jenner-Russian River</t>
  </si>
  <si>
    <t>Sears Point-Petaluma Valley</t>
  </si>
  <si>
    <t>Tormey &amp; Crocket</t>
  </si>
  <si>
    <t>Bayfarm Island Airport</t>
  </si>
  <si>
    <t>Candlestick Point</t>
  </si>
  <si>
    <t>Closest NOAA Station (KEY for Xlookup) (NEED TO QC)</t>
  </si>
  <si>
    <t>Seacliff &amp; Soquel</t>
  </si>
  <si>
    <t>Pismo &amp; Oceano SBs</t>
  </si>
  <si>
    <t>Isla Vista &amp; UCSB</t>
  </si>
  <si>
    <t>Oxnard Harbor</t>
  </si>
  <si>
    <t>Shelter Isl &amp; Ballast Pt</t>
  </si>
  <si>
    <t>San Diego &amp; National City</t>
  </si>
  <si>
    <t>TSUNAMI RESPONSE DECISION SUPPORT TOOLS (aka Playbook Recommendations)</t>
  </si>
  <si>
    <r>
      <t xml:space="preserve">RECOMMENDED MINIMUM TSUNAMI EVACUATION PLAYBOOK PLAN - The following table provides recommendations for evacuation planning for each California community.  The recommended Evacuation Phase number in Column Three (e.g. Phase 1, Phase 2, etc.) indicates the MINIMUM area to be evacuated by the community according to your emergency response evacuation plan.  NOTE:  </t>
    </r>
    <r>
      <rPr>
        <b/>
        <u/>
        <sz val="11"/>
        <color theme="1"/>
        <rFont val="Roboto"/>
      </rPr>
      <t>Tsunami evacuation and response activities are the responsibility of the coastal community.</t>
    </r>
    <r>
      <rPr>
        <b/>
        <sz val="11"/>
        <color theme="1"/>
        <rFont val="Roboto"/>
      </rPr>
      <t xml:space="preserve">  This information is provided in support of the Tsunami Evacuation Playbook Program and should only be used if the communities have Playbooks developed and integrated into the tsunami evacuation and response plans.  We do NOT recommend using this information unless you fully understand what it means and have the Playbook plans in place.  If you do not have Playbooks in place, use your normal evacuation and response plans for Warning or Advisory level events.</t>
    </r>
  </si>
  <si>
    <r>
      <rPr>
        <b/>
        <sz val="10"/>
        <color theme="1"/>
        <rFont val="Roboto"/>
      </rPr>
      <t>FASTER flood elevation</t>
    </r>
    <r>
      <rPr>
        <sz val="10"/>
        <color theme="1"/>
        <rFont val="Roboto"/>
      </rPr>
      <t xml:space="preserve"> (in </t>
    </r>
    <r>
      <rPr>
        <b/>
        <u/>
        <sz val="10"/>
        <color theme="1"/>
        <rFont val="Roboto"/>
      </rPr>
      <t>METERS</t>
    </r>
    <r>
      <rPr>
        <sz val="10"/>
        <color theme="1"/>
        <rFont val="Roboto"/>
      </rPr>
      <t xml:space="preserve"> above Mean Sea Level; considers tsunami forecast amplitude, storm and tidal conditions, error and runup)</t>
    </r>
  </si>
  <si>
    <r>
      <rPr>
        <b/>
        <sz val="10"/>
        <color theme="1"/>
        <rFont val="Roboto"/>
      </rPr>
      <t>FASTER flood elevation</t>
    </r>
    <r>
      <rPr>
        <sz val="10"/>
        <color theme="1"/>
        <rFont val="Roboto"/>
      </rPr>
      <t xml:space="preserve"> (in </t>
    </r>
    <r>
      <rPr>
        <b/>
        <u/>
        <sz val="10"/>
        <color theme="1"/>
        <rFont val="Roboto"/>
      </rPr>
      <t>FEET</t>
    </r>
    <r>
      <rPr>
        <sz val="10"/>
        <color theme="1"/>
        <rFont val="Roboto"/>
      </rPr>
      <t xml:space="preserve"> above Mean Sea Level; considers tsunami forecast amplitude, storm and tidal conditions, error and runup)</t>
    </r>
  </si>
  <si>
    <r>
      <rPr>
        <b/>
        <sz val="10"/>
        <color theme="1"/>
        <rFont val="Roboto"/>
      </rPr>
      <t>Forecast Tsunami Amplitude</t>
    </r>
    <r>
      <rPr>
        <sz val="10"/>
        <color theme="1"/>
        <rFont val="Roboto"/>
      </rPr>
      <t xml:space="preserve"> from the National Tsunami Warning Center (in </t>
    </r>
    <r>
      <rPr>
        <b/>
        <u/>
        <sz val="10"/>
        <color theme="1"/>
        <rFont val="Roboto"/>
      </rPr>
      <t>METERS</t>
    </r>
    <r>
      <rPr>
        <sz val="10"/>
        <color theme="1"/>
        <rFont val="Roboto"/>
      </rPr>
      <t xml:space="preserve"> above Mean Sea Level; does NOT include existing ocean conditions)</t>
    </r>
  </si>
  <si>
    <r>
      <rPr>
        <b/>
        <sz val="10"/>
        <color theme="1"/>
        <rFont val="Roboto"/>
      </rPr>
      <t>Forecast Tsunami Amplitude</t>
    </r>
    <r>
      <rPr>
        <sz val="10"/>
        <color theme="1"/>
        <rFont val="Roboto"/>
      </rPr>
      <t xml:space="preserve"> from the National Tsunami Warning Center (in </t>
    </r>
    <r>
      <rPr>
        <b/>
        <u/>
        <sz val="10"/>
        <color theme="1"/>
        <rFont val="Roboto"/>
      </rPr>
      <t>FEET</t>
    </r>
    <r>
      <rPr>
        <sz val="10"/>
        <color theme="1"/>
        <rFont val="Roboto"/>
      </rPr>
      <t xml:space="preserve"> above Mean Sea Level; does NOT include existing ocean conditions)</t>
    </r>
  </si>
  <si>
    <t>Coastal Location</t>
  </si>
  <si>
    <t>Maritime Playbook ID</t>
  </si>
  <si>
    <t>C01-DN-M01</t>
  </si>
  <si>
    <t>C02-HUM-M01</t>
  </si>
  <si>
    <t>C03-MEN-M01</t>
  </si>
  <si>
    <t>C04-SON-M01</t>
  </si>
  <si>
    <t>C05-MRN-M01</t>
  </si>
  <si>
    <t>C08-CC-M01</t>
  </si>
  <si>
    <t>C09-ALA-M01</t>
  </si>
  <si>
    <t>C09-ALA-M02</t>
  </si>
  <si>
    <t>C11-SM-M01</t>
  </si>
  <si>
    <t>C12-SF-M01</t>
  </si>
  <si>
    <t>C12-SF-M02</t>
  </si>
  <si>
    <t>C13-SCR-M01</t>
  </si>
  <si>
    <t>C14-MONT-M01</t>
  </si>
  <si>
    <t>C14-MONT-M02</t>
  </si>
  <si>
    <t>C15-SLO-M01</t>
  </si>
  <si>
    <t>C16-SB-M01</t>
  </si>
  <si>
    <t>C17-VEN-M01</t>
  </si>
  <si>
    <t>C17-VEN-M02</t>
  </si>
  <si>
    <t>C17-VEN-M03</t>
  </si>
  <si>
    <t>C18-LA-M01</t>
  </si>
  <si>
    <t>C18-LA-M02</t>
  </si>
  <si>
    <t>C18-LA-M03</t>
  </si>
  <si>
    <t>C18-LA-M04</t>
  </si>
  <si>
    <t>C18-LA-M05</t>
  </si>
  <si>
    <t>C18-LA-M06</t>
  </si>
  <si>
    <t>C18-LA-M07</t>
  </si>
  <si>
    <t>C19-ORA-M01</t>
  </si>
  <si>
    <t>C19-ORA-M02</t>
  </si>
  <si>
    <t>C19-ORA-M03</t>
  </si>
  <si>
    <t>C20-SD-M01</t>
  </si>
  <si>
    <t>C20-SD-M02</t>
  </si>
  <si>
    <t>C20-SD-M03</t>
  </si>
  <si>
    <t>C20-SD-M04</t>
  </si>
  <si>
    <t>Noyo River-Fort Bragg</t>
  </si>
  <si>
    <t>Bodega</t>
  </si>
  <si>
    <t>SF North</t>
  </si>
  <si>
    <t>SF East</t>
  </si>
  <si>
    <t>Channel Island</t>
  </si>
  <si>
    <t>POLA</t>
  </si>
  <si>
    <t>POLB</t>
  </si>
  <si>
    <t>King Harbor Redondo</t>
  </si>
  <si>
    <t>Seal Beach-Huntington Harbor</t>
  </si>
  <si>
    <t>Newport Beach Harbor</t>
  </si>
  <si>
    <t>Northern SD Bay</t>
  </si>
  <si>
    <t>Southern SD Bay</t>
  </si>
  <si>
    <t>Maritime Location</t>
  </si>
  <si>
    <t>QC Location Names</t>
  </si>
  <si>
    <t>South San Francisco</t>
  </si>
  <si>
    <t>Pacific Grove</t>
  </si>
  <si>
    <t>Del Monte Forest</t>
  </si>
  <si>
    <t>Tab (3): Enter NTWC forecast amplitude in cell 'F3" for the Brookings forecast location 'BKG'</t>
  </si>
  <si>
    <t>predictedArrivalTime_plus_5hr_PST_or_PDT</t>
  </si>
  <si>
    <t>Martinez-Amorco</t>
  </si>
  <si>
    <t>2026-01-11 22:50:00 PST</t>
  </si>
  <si>
    <t>2026-01-12 03:50:00 PST</t>
  </si>
  <si>
    <t>2026-01-12 06:50:00 UTC</t>
  </si>
  <si>
    <t>county</t>
  </si>
  <si>
    <t>site</t>
  </si>
  <si>
    <t>station_id</t>
  </si>
  <si>
    <t>ETA_Pacific</t>
  </si>
  <si>
    <t>ETA_plus_5h_Pacific</t>
  </si>
  <si>
    <t>max_tide_m_MSL</t>
  </si>
  <si>
    <t>max_tide_time_Pacific</t>
  </si>
  <si>
    <t>max_surge_m</t>
  </si>
  <si>
    <t>max_surge_time_Pacific</t>
  </si>
  <si>
    <t xml:space="preserve">Max. Tidal Height within 5 hours of Tsunami ETA (meters MSL) </t>
  </si>
  <si>
    <t>INITIAL TSUNAMI RESPONSE DECISION SUPPORT INFORMATION</t>
  </si>
  <si>
    <t xml:space="preserve">Run the py script "Step_02_Export_Tab2_ETSS_Picks_v01.py" and paste only values here (grey box to the left ). If the formatting changes in the grey box, undo the paste and try again to only paste values so that there are no downstream effects.  </t>
  </si>
  <si>
    <t>Tab (2): Paste ETSS py script data as values. This info may be important initial info to share.</t>
  </si>
  <si>
    <t>Data imported from Sheet (2) ETSS Picks by FA Locations</t>
  </si>
  <si>
    <t>Event Name:</t>
  </si>
  <si>
    <t>Prepared By:</t>
  </si>
  <si>
    <t>Export Time (PT):</t>
  </si>
  <si>
    <t>Tsunami Playbook Recommendations Packet</t>
  </si>
  <si>
    <t>Recommended MINIMUM Tsunami Evacuation Playbook Phase</t>
  </si>
  <si>
    <r>
      <rPr>
        <b/>
        <sz val="10"/>
        <color theme="1"/>
        <rFont val="Roboto"/>
      </rPr>
      <t>FASTER flood elevation</t>
    </r>
    <r>
      <rPr>
        <sz val="10"/>
        <color theme="1"/>
        <rFont val="Roboto"/>
      </rPr>
      <t xml:space="preserve"> (in </t>
    </r>
    <r>
      <rPr>
        <b/>
        <u/>
        <sz val="10"/>
        <color theme="1"/>
        <rFont val="Roboto"/>
      </rPr>
      <t>METERS</t>
    </r>
    <r>
      <rPr>
        <sz val="10"/>
        <color theme="1"/>
        <rFont val="Roboto"/>
      </rPr>
      <t xml:space="preserve"> above Mean Sea Level)</t>
    </r>
  </si>
  <si>
    <r>
      <rPr>
        <b/>
        <sz val="10"/>
        <color theme="1"/>
        <rFont val="Roboto"/>
      </rPr>
      <t>FASTER flood elevation</t>
    </r>
    <r>
      <rPr>
        <sz val="10"/>
        <color theme="1"/>
        <rFont val="Roboto"/>
      </rPr>
      <t xml:space="preserve"> (in </t>
    </r>
    <r>
      <rPr>
        <b/>
        <u/>
        <sz val="10"/>
        <color theme="1"/>
        <rFont val="Roboto"/>
      </rPr>
      <t>FEET</t>
    </r>
    <r>
      <rPr>
        <sz val="10"/>
        <color theme="1"/>
        <rFont val="Roboto"/>
      </rPr>
      <t xml:space="preserve"> above Mean Sea Level)</t>
    </r>
  </si>
  <si>
    <t>Recommended MINIMUM Maritime Tsunami Playbook Plan</t>
  </si>
  <si>
    <r>
      <rPr>
        <b/>
        <sz val="10"/>
        <color theme="1"/>
        <rFont val="Roboto"/>
      </rPr>
      <t>NTWC Forecast Tsunami Amplitude</t>
    </r>
    <r>
      <rPr>
        <sz val="10"/>
        <color theme="1"/>
        <rFont val="Roboto"/>
      </rPr>
      <t xml:space="preserve"> (in </t>
    </r>
    <r>
      <rPr>
        <b/>
        <u/>
        <sz val="10"/>
        <color theme="1"/>
        <rFont val="Roboto"/>
      </rPr>
      <t>METERS</t>
    </r>
    <r>
      <rPr>
        <sz val="10"/>
        <color theme="1"/>
        <rFont val="Roboto"/>
      </rPr>
      <t xml:space="preserve"> above Mean Sea Level; does NOT include existing ocean conditions)</t>
    </r>
  </si>
  <si>
    <r>
      <rPr>
        <b/>
        <sz val="10"/>
        <color theme="1"/>
        <rFont val="Roboto"/>
      </rPr>
      <t>NTWC Forecast Tsunami Amplitude</t>
    </r>
    <r>
      <rPr>
        <sz val="10"/>
        <color theme="1"/>
        <rFont val="Roboto"/>
      </rPr>
      <t xml:space="preserve"> (in </t>
    </r>
    <r>
      <rPr>
        <b/>
        <u/>
        <sz val="10"/>
        <color theme="1"/>
        <rFont val="Roboto"/>
      </rPr>
      <t>FEET</t>
    </r>
    <r>
      <rPr>
        <sz val="10"/>
        <color theme="1"/>
        <rFont val="Roboto"/>
      </rPr>
      <t xml:space="preserve"> above Mean Sea Level; does NOT include existing ocean conditions)</t>
    </r>
  </si>
  <si>
    <t>Exported at (PT):</t>
  </si>
  <si>
    <t>Tsunami Evacuation Phase Recommendations</t>
  </si>
  <si>
    <t>Tsunami Maritime Plan Recommendations</t>
  </si>
  <si>
    <t>NOTE: Tsunami event information, including recommended Tsunami Playbook Phases from the State, will be discussed during teleconferences/webinars and distributed electronically leading up to the arrival of the tsunami and during tsunami activity. 
If you have any questions regarding the Tsunami Playbook process, contact the State Event Duty Officer(s) or your local National Weather Service representative.</t>
  </si>
  <si>
    <t xml:space="preserve">TSUNAMI RESPONSE DECISION SUPPORT </t>
  </si>
  <si>
    <t>Tsunami Source Location and magnitude (if earthquake):</t>
  </si>
  <si>
    <t>Tsunami Event XML (TEX) File:</t>
  </si>
  <si>
    <t>TSUNAMI RESPONSE DECISION SUPPORT TOOLS</t>
  </si>
  <si>
    <t>Refer to the California Tsunami Playbook Guidance document for detailed information on the FASTER method and other background tsunami information.</t>
  </si>
  <si>
    <t>https://doc.box.com/v/CATsunamiEventResponse</t>
  </si>
  <si>
    <t xml:space="preserve">Box.com link to Tsunami Playbook templates, maps, and data: </t>
  </si>
  <si>
    <t>NTWC Predicted Arrival Time</t>
  </si>
  <si>
    <t>Max tide within 5-hrs of ETA (m MSL)</t>
  </si>
  <si>
    <t>Max tide time</t>
  </si>
  <si>
    <t>NTWC Predicted Pos Amplitude (m MSL)</t>
  </si>
  <si>
    <t>NTWC Predicted Duration (hours)</t>
  </si>
  <si>
    <t>NTWC TEX siteCode</t>
  </si>
  <si>
    <t>NOAA Station ID</t>
  </si>
  <si>
    <t>2026-02-02 01:10 PST</t>
  </si>
  <si>
    <t>2026-02-02 06:10 PST</t>
  </si>
  <si>
    <t>2026-02-02 01:12 PST</t>
  </si>
  <si>
    <t>2026-02-02 03:00 PST</t>
  </si>
  <si>
    <t>2026-02-02 00:40 PST</t>
  </si>
  <si>
    <t>2026-02-02 05:40 PST</t>
  </si>
  <si>
    <t>2026-02-02 01:06 PST</t>
  </si>
  <si>
    <t>2026-02-02 01:00 PST</t>
  </si>
  <si>
    <t>2026-02-01 23:55 PST</t>
  </si>
  <si>
    <t>2026-02-02 04:55 PST</t>
  </si>
  <si>
    <t>2026-02-02 00:42 PST</t>
  </si>
  <si>
    <t>2026-02-02 00:00 PST</t>
  </si>
  <si>
    <t>2026-02-01 23:50 PST</t>
  </si>
  <si>
    <t>2026-02-02 04:50 PST</t>
  </si>
  <si>
    <t>2026-02-02 00:48 PST</t>
  </si>
  <si>
    <t>2026-02-02 00:30 PST</t>
  </si>
  <si>
    <t>2026-02-02 05:30 PST</t>
  </si>
  <si>
    <t>2026-02-02 02:12 PST</t>
  </si>
  <si>
    <t>2026-02-01 22:50 PST</t>
  </si>
  <si>
    <t>2026-02-02 03:50 PST</t>
  </si>
  <si>
    <t>2026-02-02 00:06 PST</t>
  </si>
  <si>
    <t>2026-02-01 23:00 PST</t>
  </si>
  <si>
    <t>2026-02-02 04:00 PST</t>
  </si>
  <si>
    <t>2026-02-01 22:55 PST</t>
  </si>
  <si>
    <t>2026-02-02 03:55 PST</t>
  </si>
  <si>
    <t>2026-02-02 00:24 PST</t>
  </si>
  <si>
    <t>2026-02-01 22:45 PST</t>
  </si>
  <si>
    <t>2026-02-02 03:45 PST</t>
  </si>
  <si>
    <t>2026-02-02 05:00 PST</t>
  </si>
  <si>
    <t>2026-02-02 00:15 PST</t>
  </si>
  <si>
    <t>2026-02-02 05:15 PST</t>
  </si>
  <si>
    <t>2026-02-02 05:12 PST</t>
  </si>
  <si>
    <t>2026-02-02 00:10 PST</t>
  </si>
  <si>
    <t>2026-02-02 05:10 PST</t>
  </si>
  <si>
    <t>2026-02-02 00:12 PST</t>
  </si>
  <si>
    <t>2026-02-01 23:25 PST</t>
  </si>
  <si>
    <t>2026-02-02 04:25 PST</t>
  </si>
  <si>
    <t>2026-02-02 00:18 PST</t>
  </si>
  <si>
    <t>2026-02-01 23:45 PST</t>
  </si>
  <si>
    <t>2026-02-02 04:45 PST</t>
  </si>
  <si>
    <t>2026-02-01 23:30 PST</t>
  </si>
  <si>
    <t>2026-02-01 23:10 PST</t>
  </si>
  <si>
    <t>2026-02-02 04:10 PST</t>
  </si>
  <si>
    <t>2026-02-02 04:30 PST</t>
  </si>
  <si>
    <t>2026-02-01 23:42 PST</t>
  </si>
  <si>
    <t>2026-02-01 23:05 PST</t>
  </si>
  <si>
    <t>2026-02-02 04:05 PST</t>
  </si>
  <si>
    <t>2026-02-01 23:12 PST</t>
  </si>
  <si>
    <t>2026-02-01 23:15 PST</t>
  </si>
  <si>
    <t>2026-02-02 04:15 PST</t>
  </si>
  <si>
    <t>2026-02-01 23:18 PST</t>
  </si>
  <si>
    <t>2026-02-02 00:20 PST</t>
  </si>
  <si>
    <t>2026-02-02 05:20 PST</t>
  </si>
  <si>
    <t>2026-02-02 05:18 PST</t>
  </si>
  <si>
    <t>2026-02-02 00:25 PST</t>
  </si>
  <si>
    <t>2026-02-02 05:25 PST</t>
  </si>
  <si>
    <t>2026-02-02 05:24 PST</t>
  </si>
  <si>
    <t>2026-02-02 05:06 PST</t>
  </si>
  <si>
    <t>2026-02-01 23:35 PST</t>
  </si>
  <si>
    <t>2026-02-02 04:35 PST</t>
  </si>
  <si>
    <t>2026-02-01 23:40 PST</t>
  </si>
  <si>
    <t>2026-02-02 04:40 PST</t>
  </si>
  <si>
    <t>2026-02-01 23:36 PST</t>
  </si>
  <si>
    <t>2026-02-01 23:20 PST</t>
  </si>
  <si>
    <t>2026-02-02 04:20 PST</t>
  </si>
  <si>
    <t>2026-02-02 00:45 PST</t>
  </si>
  <si>
    <t>2026-02-02 05:45 PST</t>
  </si>
  <si>
    <t>2026-02-01 23:48 PST</t>
  </si>
  <si>
    <t>2026-02-01 23:24 PST</t>
  </si>
  <si>
    <t>2026-02-01 23:54 PST</t>
  </si>
  <si>
    <t>2026-02-02 00:05 PST</t>
  </si>
  <si>
    <t>2026-02-02 05:05 PST</t>
  </si>
  <si>
    <t>2026-02-01 22:40:00 PST</t>
  </si>
  <si>
    <t>2026-02-02 03:40:00 PST</t>
  </si>
  <si>
    <t>2026-02-02 06:40:00 UTC</t>
  </si>
  <si>
    <t>2026-02-01 22:45:00 PST</t>
  </si>
  <si>
    <t>2026-02-02 03:45:00 PST</t>
  </si>
  <si>
    <t>2026-02-02 06:45:00 UTC</t>
  </si>
  <si>
    <t>2026-02-01 22:50:00 PST</t>
  </si>
  <si>
    <t>2026-02-02 03:50:00 PST</t>
  </si>
  <si>
    <t>2026-02-02 06:50:00 UTC</t>
  </si>
  <si>
    <t>2026-02-01 22:55:00 PST</t>
  </si>
  <si>
    <t>2026-02-02 03:55:00 PST</t>
  </si>
  <si>
    <t>2026-02-02 06:55:00 UTC</t>
  </si>
  <si>
    <t>2026-02-01 23:00:00 PST</t>
  </si>
  <si>
    <t>2026-02-02 04:00:00 PST</t>
  </si>
  <si>
    <t>2026-02-02 07:00:00 UTC</t>
  </si>
  <si>
    <t>2026-02-01 23:15:00 PST</t>
  </si>
  <si>
    <t>2026-02-02 04:15:00 PST</t>
  </si>
  <si>
    <t>2026-02-02 07:15:00 UTC</t>
  </si>
  <si>
    <t>2026-02-01 23:05:00 PST</t>
  </si>
  <si>
    <t>2026-02-02 04:05:00 PST</t>
  </si>
  <si>
    <t>2026-02-02 07:05:00 UTC</t>
  </si>
  <si>
    <t>2026-02-01 23:10:00 PST</t>
  </si>
  <si>
    <t>2026-02-02 04:10:00 PST</t>
  </si>
  <si>
    <t>2026-02-02 07:10:00 UTC</t>
  </si>
  <si>
    <t>2026-02-01 23:20:00 PST</t>
  </si>
  <si>
    <t>2026-02-02 04:20:00 PST</t>
  </si>
  <si>
    <t>2026-02-02 07:20:00 UTC</t>
  </si>
  <si>
    <t>2026-02-01 23:25:00 PST</t>
  </si>
  <si>
    <t>2026-02-02 04:25:00 PST</t>
  </si>
  <si>
    <t>2026-02-02 07:25:00 UTC</t>
  </si>
  <si>
    <t>2026-02-01 23:30:00 PST</t>
  </si>
  <si>
    <t>2026-02-02 04:30:00 PST</t>
  </si>
  <si>
    <t>2026-02-02 07:30:00 UTC</t>
  </si>
  <si>
    <t>2026-02-01 23:35:00 PST</t>
  </si>
  <si>
    <t>2026-02-02 04:35:00 PST</t>
  </si>
  <si>
    <t>2026-02-02 07:35:00 UTC</t>
  </si>
  <si>
    <t>2026-02-01 23:40:00 PST</t>
  </si>
  <si>
    <t>2026-02-02 04:40:00 PST</t>
  </si>
  <si>
    <t>2026-02-02 07:40:00 UTC</t>
  </si>
  <si>
    <t>2026-02-01 23:45:00 PST</t>
  </si>
  <si>
    <t>2026-02-02 04:45:00 PST</t>
  </si>
  <si>
    <t>2026-02-02 07:45:00 UTC</t>
  </si>
  <si>
    <t>2026-02-01 23:50:00 PST</t>
  </si>
  <si>
    <t>2026-02-02 04:50:00 PST</t>
  </si>
  <si>
    <t>2026-02-02 07:50:00 UTC</t>
  </si>
  <si>
    <t>2026-02-01 23:55:00 PST</t>
  </si>
  <si>
    <t>2026-02-02 04:55:00 PST</t>
  </si>
  <si>
    <t>2026-02-02 07:55:00 UTC</t>
  </si>
  <si>
    <t>2026-02-02 00:00:00 PST</t>
  </si>
  <si>
    <t>2026-02-02 05:00:00 PST</t>
  </si>
  <si>
    <t>2026-02-02 08:00:00 UTC</t>
  </si>
  <si>
    <t>2026-02-02 00:05:00 PST</t>
  </si>
  <si>
    <t>2026-02-02 05:05:00 PST</t>
  </si>
  <si>
    <t>2026-02-02 08:05:00 UTC</t>
  </si>
  <si>
    <t>2026-02-02 00:10:00 PST</t>
  </si>
  <si>
    <t>2026-02-02 05:10:00 PST</t>
  </si>
  <si>
    <t>2026-02-02 08:10:00 UTC</t>
  </si>
  <si>
    <t>2026-02-02 00:15:00 PST</t>
  </si>
  <si>
    <t>2026-02-02 05:15:00 PST</t>
  </si>
  <si>
    <t>2026-02-02 08:15:00 UTC</t>
  </si>
  <si>
    <t>2026-02-02 00:20:00 PST</t>
  </si>
  <si>
    <t>2026-02-02 05:20:00 PST</t>
  </si>
  <si>
    <t>2026-02-02 08:20:00 UTC</t>
  </si>
  <si>
    <t>2026-02-02 00:25:00 PST</t>
  </si>
  <si>
    <t>2026-02-02 05:25:00 PST</t>
  </si>
  <si>
    <t>2026-02-02 08:25:00 UTC</t>
  </si>
  <si>
    <t>2026-02-02 00:30:00 PST</t>
  </si>
  <si>
    <t>2026-02-02 05:30:00 PST</t>
  </si>
  <si>
    <t>2026-02-02 08:30:00 UTC</t>
  </si>
  <si>
    <t>2026-02-02 00:35:00 PST</t>
  </si>
  <si>
    <t>2026-02-02 05:35:00 PST</t>
  </si>
  <si>
    <t>2026-02-02 08:35:00 UTC</t>
  </si>
  <si>
    <t>2026-02-02 00:40:00 PST</t>
  </si>
  <si>
    <t>2026-02-02 05:40:00 PST</t>
  </si>
  <si>
    <t>2026-02-02 08:40:00 UTC</t>
  </si>
  <si>
    <t>2026-02-02 00:45:00 PST</t>
  </si>
  <si>
    <t>2026-02-02 05:45:00 PST</t>
  </si>
  <si>
    <t>2026-02-02 08:45:00 UTC</t>
  </si>
  <si>
    <t>2026-02-02 01:10:00 PST</t>
  </si>
  <si>
    <t>2026-02-02 06:10:00 PST</t>
  </si>
  <si>
    <t>2026-02-02 09:10:00 UTC</t>
  </si>
  <si>
    <t>EX_07_WEAK51TEX_20260202_EX.xml</t>
  </si>
  <si>
    <t>CGS</t>
  </si>
  <si>
    <t>February Monthly Test 02</t>
  </si>
  <si>
    <t>NOTE: If you have any questions regarding the Tsunami Playbook process, contact the State Event Duty Officer(s) or your local National Weather Service 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</si>
</sst>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0.00000"/>
  </numFmts>
  <fonts count="41" x14ac:knownFonts="1">
    <font>
      <sz val="11"/>
      <color theme="1"/>
      <name val="Calibri"/>
      <family val="2"/>
      <scheme val="minor"/>
    </font>
    <font>
      <b/>
      <sz val="11"/>
      <color theme="1"/>
      <name val="Calibri"/>
      <family val="2"/>
      <scheme val="minor"/>
    </font>
    <font>
      <sz val="10"/>
      <color theme="1"/>
      <name val="Calibri"/>
      <family val="2"/>
      <scheme val="minor"/>
    </font>
    <font>
      <sz val="10"/>
      <color rgb="FFFF0000"/>
      <name val="Calibri"/>
      <family val="2"/>
      <scheme val="minor"/>
    </font>
    <font>
      <b/>
      <sz val="10"/>
      <color theme="1"/>
      <name val="Calibri"/>
      <family val="2"/>
      <scheme val="minor"/>
    </font>
    <font>
      <b/>
      <sz val="14"/>
      <color theme="1"/>
      <name val="Calibri"/>
      <family val="2"/>
      <scheme val="minor"/>
    </font>
    <font>
      <sz val="14"/>
      <color rgb="FFFF0000"/>
      <name val="Calibri"/>
      <family val="2"/>
      <scheme val="minor"/>
    </font>
    <font>
      <b/>
      <sz val="26"/>
      <color theme="1"/>
      <name val="Calibri"/>
      <family val="2"/>
      <scheme val="minor"/>
    </font>
    <font>
      <b/>
      <sz val="12"/>
      <name val="Calibri"/>
      <family val="2"/>
      <scheme val="minor"/>
    </font>
    <font>
      <u/>
      <sz val="11"/>
      <color theme="10"/>
      <name val="Calibri"/>
      <family val="2"/>
      <scheme val="minor"/>
    </font>
    <font>
      <b/>
      <sz val="16"/>
      <color theme="1"/>
      <name val="Calibri"/>
      <family val="2"/>
      <scheme val="minor"/>
    </font>
    <font>
      <sz val="11"/>
      <name val="Calibri"/>
      <family val="2"/>
      <scheme val="minor"/>
    </font>
    <font>
      <b/>
      <sz val="11"/>
      <name val="Calibri"/>
      <family val="2"/>
      <scheme val="minor"/>
    </font>
    <font>
      <i/>
      <sz val="9"/>
      <color theme="1"/>
      <name val="Calibri"/>
      <family val="2"/>
      <scheme val="minor"/>
    </font>
    <font>
      <i/>
      <sz val="8"/>
      <color theme="1"/>
      <name val="Calibri"/>
      <family val="2"/>
      <scheme val="minor"/>
    </font>
    <font>
      <b/>
      <sz val="16"/>
      <color rgb="FFFF0000"/>
      <name val="Calibri"/>
      <family val="2"/>
      <scheme val="minor"/>
    </font>
    <font>
      <i/>
      <sz val="11"/>
      <name val="Calibri"/>
      <family val="2"/>
      <scheme val="minor"/>
    </font>
    <font>
      <i/>
      <sz val="11"/>
      <color theme="1"/>
      <name val="Calibri"/>
      <family val="2"/>
      <scheme val="minor"/>
    </font>
    <font>
      <b/>
      <sz val="15"/>
      <color theme="1"/>
      <name val="Calibri"/>
      <family val="2"/>
      <scheme val="minor"/>
    </font>
    <font>
      <sz val="11"/>
      <color rgb="FF00B050"/>
      <name val="Calibri"/>
      <family val="2"/>
      <scheme val="minor"/>
    </font>
    <font>
      <b/>
      <sz val="28"/>
      <color theme="1"/>
      <name val="Roboto"/>
    </font>
    <font>
      <b/>
      <sz val="11"/>
      <color theme="1"/>
      <name val="Roboto"/>
    </font>
    <font>
      <b/>
      <u/>
      <sz val="11"/>
      <color theme="1"/>
      <name val="Roboto"/>
    </font>
    <font>
      <sz val="11"/>
      <color theme="1"/>
      <name val="Roboto"/>
    </font>
    <font>
      <b/>
      <sz val="10"/>
      <color theme="1"/>
      <name val="Roboto"/>
    </font>
    <font>
      <sz val="10"/>
      <color theme="1"/>
      <name val="Roboto"/>
    </font>
    <font>
      <b/>
      <u/>
      <sz val="10"/>
      <color theme="1"/>
      <name val="Roboto"/>
    </font>
    <font>
      <b/>
      <sz val="12"/>
      <color theme="1"/>
      <name val="Calibri"/>
      <family val="2"/>
      <scheme val="minor"/>
    </font>
    <font>
      <b/>
      <sz val="36"/>
      <name val="Roboto"/>
    </font>
    <font>
      <b/>
      <sz val="28"/>
      <name val="Roboto"/>
    </font>
    <font>
      <b/>
      <sz val="22"/>
      <color theme="1"/>
      <name val="Roboto"/>
    </font>
    <font>
      <b/>
      <sz val="20"/>
      <color theme="1"/>
      <name val="Roboto"/>
    </font>
    <font>
      <b/>
      <sz val="12"/>
      <color theme="1"/>
      <name val="Roboto"/>
    </font>
    <font>
      <sz val="10"/>
      <name val="Roboto"/>
    </font>
    <font>
      <b/>
      <sz val="10"/>
      <name val="Roboto"/>
    </font>
    <font>
      <b/>
      <sz val="11"/>
      <color rgb="FFC00000"/>
      <name val="Roboto"/>
    </font>
    <font>
      <sz val="10"/>
      <color rgb="FF231F20"/>
      <name val="Roboto"/>
    </font>
    <font>
      <u/>
      <sz val="10"/>
      <color theme="10"/>
      <name val="Roboto"/>
    </font>
    <font>
      <sz val="9"/>
      <color theme="1"/>
      <name val="Calibri"/>
      <family val="2"/>
      <scheme val="minor"/>
    </font>
    <font>
      <b/>
      <sz val="9"/>
      <name val="Calibri"/>
      <family val="2"/>
      <scheme val="minor"/>
    </font>
    <font>
      <sz val="9"/>
      <color theme="1"/>
      <name val="Roboto"/>
    </font>
  </fonts>
  <fills count="24">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0000"/>
        <bgColor indexed="64"/>
      </patternFill>
    </fill>
    <fill>
      <patternFill patternType="solid">
        <fgColor theme="3" tint="0.39997558519241921"/>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C00000"/>
        <bgColor indexed="64"/>
      </patternFill>
    </fill>
    <fill>
      <patternFill patternType="solid">
        <fgColor theme="0" tint="-4.9989318521683403E-2"/>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s>
  <cellStyleXfs count="2">
    <xf numFmtId="0" fontId="0" fillId="0" borderId="0"/>
    <xf numFmtId="0" fontId="9" fillId="0" borderId="0" applyNumberFormat="0" applyFill="0" applyBorder="0" applyAlignment="0" applyProtection="0"/>
  </cellStyleXfs>
  <cellXfs count="444">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xf numFmtId="2" fontId="0" fillId="0" borderId="0" xfId="0" applyNumberFormat="1" applyAlignment="1">
      <alignment horizontal="center" vertical="center"/>
    </xf>
    <xf numFmtId="2" fontId="1" fillId="0" borderId="0" xfId="0" applyNumberFormat="1" applyFont="1" applyAlignment="1">
      <alignment horizontal="center" vertical="center"/>
    </xf>
    <xf numFmtId="2" fontId="1" fillId="0" borderId="0" xfId="0" applyNumberFormat="1" applyFont="1"/>
    <xf numFmtId="164" fontId="0" fillId="0" borderId="0" xfId="0" applyNumberFormat="1" applyAlignment="1">
      <alignment horizontal="center" vertical="center"/>
    </xf>
    <xf numFmtId="164" fontId="2" fillId="0" borderId="0" xfId="0" applyNumberFormat="1" applyFont="1"/>
    <xf numFmtId="2" fontId="0" fillId="0" borderId="19" xfId="0" applyNumberFormat="1" applyBorder="1" applyAlignment="1">
      <alignment horizontal="center" vertical="center"/>
    </xf>
    <xf numFmtId="2" fontId="0" fillId="0" borderId="17" xfId="0" applyNumberFormat="1" applyBorder="1" applyAlignment="1">
      <alignment horizontal="center" vertical="center"/>
    </xf>
    <xf numFmtId="2" fontId="0" fillId="0" borderId="3" xfId="0" applyNumberFormat="1" applyBorder="1" applyAlignment="1">
      <alignment horizontal="center" vertical="center"/>
    </xf>
    <xf numFmtId="2" fontId="0" fillId="0" borderId="1" xfId="0" applyNumberFormat="1" applyBorder="1" applyAlignment="1">
      <alignment horizontal="center" vertical="center"/>
    </xf>
    <xf numFmtId="2" fontId="0" fillId="0" borderId="22" xfId="0" applyNumberFormat="1" applyBorder="1" applyAlignment="1">
      <alignment horizontal="center" vertical="center"/>
    </xf>
    <xf numFmtId="2" fontId="0" fillId="0" borderId="20" xfId="0" applyNumberFormat="1" applyBorder="1" applyAlignment="1">
      <alignment horizontal="center" vertical="center"/>
    </xf>
    <xf numFmtId="2" fontId="0" fillId="0" borderId="26" xfId="0" applyNumberFormat="1" applyBorder="1" applyAlignment="1">
      <alignment horizontal="center" vertical="center"/>
    </xf>
    <xf numFmtId="2" fontId="0" fillId="0" borderId="24" xfId="0" applyNumberFormat="1" applyBorder="1" applyAlignment="1">
      <alignment horizontal="center" vertical="center"/>
    </xf>
    <xf numFmtId="2" fontId="0" fillId="0" borderId="33" xfId="0" applyNumberFormat="1" applyBorder="1" applyAlignment="1">
      <alignment horizontal="center" vertical="center"/>
    </xf>
    <xf numFmtId="2" fontId="0" fillId="0" borderId="29" xfId="0" applyNumberFormat="1" applyBorder="1" applyAlignment="1">
      <alignment horizontal="center" vertical="center"/>
    </xf>
    <xf numFmtId="2" fontId="0" fillId="6" borderId="33" xfId="0" applyNumberFormat="1" applyFill="1" applyBorder="1" applyAlignment="1">
      <alignment horizontal="center" vertical="center"/>
    </xf>
    <xf numFmtId="2" fontId="0" fillId="6" borderId="29" xfId="0" applyNumberFormat="1" applyFill="1" applyBorder="1" applyAlignment="1">
      <alignment horizontal="center" vertical="center"/>
    </xf>
    <xf numFmtId="2" fontId="0" fillId="6" borderId="1" xfId="0" applyNumberFormat="1" applyFill="1" applyBorder="1" applyAlignment="1">
      <alignment horizontal="center" vertical="center"/>
    </xf>
    <xf numFmtId="2" fontId="0" fillId="6" borderId="3" xfId="0" applyNumberFormat="1" applyFill="1" applyBorder="1" applyAlignment="1">
      <alignment horizontal="center" vertical="center"/>
    </xf>
    <xf numFmtId="2" fontId="0" fillId="6" borderId="22" xfId="0" applyNumberFormat="1" applyFill="1" applyBorder="1" applyAlignment="1">
      <alignment horizontal="center" vertical="center"/>
    </xf>
    <xf numFmtId="2" fontId="0" fillId="6" borderId="20" xfId="0" applyNumberFormat="1" applyFill="1" applyBorder="1" applyAlignment="1">
      <alignment horizontal="center" vertical="center"/>
    </xf>
    <xf numFmtId="2" fontId="0" fillId="6" borderId="19" xfId="0" applyNumberFormat="1" applyFill="1" applyBorder="1" applyAlignment="1">
      <alignment horizontal="center" vertical="center"/>
    </xf>
    <xf numFmtId="2" fontId="0" fillId="6" borderId="17" xfId="0" applyNumberFormat="1" applyFill="1" applyBorder="1" applyAlignment="1">
      <alignment horizontal="center" vertical="center"/>
    </xf>
    <xf numFmtId="2" fontId="0" fillId="6" borderId="4" xfId="0" applyNumberFormat="1" applyFill="1" applyBorder="1" applyAlignment="1">
      <alignment horizontal="center" vertical="center"/>
    </xf>
    <xf numFmtId="2" fontId="0" fillId="6" borderId="34" xfId="0" applyNumberFormat="1" applyFill="1" applyBorder="1" applyAlignment="1">
      <alignment horizontal="center" vertical="center"/>
    </xf>
    <xf numFmtId="2" fontId="0" fillId="0" borderId="34" xfId="0" applyNumberFormat="1" applyBorder="1" applyAlignment="1">
      <alignment horizontal="center" vertical="center"/>
    </xf>
    <xf numFmtId="2" fontId="0" fillId="0" borderId="4" xfId="0" applyNumberFormat="1" applyBorder="1" applyAlignment="1">
      <alignment horizontal="center" vertical="center"/>
    </xf>
    <xf numFmtId="0" fontId="6" fillId="0" borderId="0" xfId="0" applyFont="1"/>
    <xf numFmtId="2" fontId="0" fillId="0" borderId="24" xfId="0" applyNumberFormat="1" applyBorder="1" applyAlignment="1">
      <alignment horizontal="center" vertical="center" wrapText="1"/>
    </xf>
    <xf numFmtId="2" fontId="0" fillId="0" borderId="0" xfId="0" applyNumberFormat="1"/>
    <xf numFmtId="0" fontId="9" fillId="0" borderId="0" xfId="1" applyAlignment="1">
      <alignment horizontal="left" vertical="center"/>
    </xf>
    <xf numFmtId="0" fontId="0" fillId="0" borderId="0" xfId="0" applyAlignment="1">
      <alignment horizontal="left" vertical="center"/>
    </xf>
    <xf numFmtId="0" fontId="0" fillId="0" borderId="0" xfId="0" applyAlignment="1">
      <alignment horizontal="left"/>
    </xf>
    <xf numFmtId="0" fontId="1" fillId="4" borderId="0" xfId="0" applyFont="1" applyFill="1" applyAlignment="1">
      <alignment horizontal="center" vertical="center"/>
    </xf>
    <xf numFmtId="0" fontId="1" fillId="9" borderId="0" xfId="0" applyFont="1" applyFill="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0" fontId="1" fillId="8" borderId="0" xfId="0" applyFont="1" applyFill="1" applyAlignment="1">
      <alignment horizontal="center" vertical="center"/>
    </xf>
    <xf numFmtId="0" fontId="1" fillId="4" borderId="0" xfId="0" applyFont="1" applyFill="1" applyAlignment="1">
      <alignment horizontal="center"/>
    </xf>
    <xf numFmtId="0" fontId="1" fillId="12" borderId="0" xfId="0" applyFont="1" applyFill="1" applyAlignment="1">
      <alignment horizontal="center" vertical="center"/>
    </xf>
    <xf numFmtId="0" fontId="1" fillId="13" borderId="0" xfId="0" applyFont="1" applyFill="1" applyAlignment="1">
      <alignment horizontal="center" vertical="center"/>
    </xf>
    <xf numFmtId="0" fontId="1" fillId="14" borderId="0" xfId="0" applyFont="1" applyFill="1" applyAlignment="1">
      <alignment horizontal="center" vertical="center"/>
    </xf>
    <xf numFmtId="2" fontId="1" fillId="0" borderId="16" xfId="0" applyNumberFormat="1" applyFont="1" applyBorder="1" applyAlignment="1">
      <alignment horizontal="center" vertical="center" wrapText="1"/>
    </xf>
    <xf numFmtId="0" fontId="3" fillId="0" borderId="0" xfId="0" applyFont="1"/>
    <xf numFmtId="165" fontId="0" fillId="0" borderId="0" xfId="0" applyNumberFormat="1"/>
    <xf numFmtId="0" fontId="0" fillId="0" borderId="0" xfId="0" applyAlignment="1">
      <alignment horizontal="center"/>
    </xf>
    <xf numFmtId="0" fontId="11" fillId="7" borderId="1" xfId="0" applyFont="1" applyFill="1" applyBorder="1" applyAlignment="1">
      <alignment horizontal="center"/>
    </xf>
    <xf numFmtId="166" fontId="11" fillId="7" borderId="1" xfId="0" applyNumberFormat="1" applyFont="1" applyFill="1" applyBorder="1" applyAlignment="1">
      <alignment horizontal="center"/>
    </xf>
    <xf numFmtId="2" fontId="11" fillId="7" borderId="1" xfId="0" applyNumberFormat="1" applyFont="1" applyFill="1" applyBorder="1" applyAlignment="1">
      <alignment horizontal="center" vertical="center"/>
    </xf>
    <xf numFmtId="0" fontId="8" fillId="7" borderId="1" xfId="0" applyFont="1" applyFill="1" applyBorder="1" applyAlignment="1">
      <alignment horizontal="center"/>
    </xf>
    <xf numFmtId="2" fontId="8" fillId="7" borderId="1" xfId="0" applyNumberFormat="1" applyFont="1" applyFill="1" applyBorder="1" applyAlignment="1">
      <alignment horizontal="center"/>
    </xf>
    <xf numFmtId="0" fontId="7" fillId="5" borderId="47" xfId="0" applyFont="1" applyFill="1" applyBorder="1"/>
    <xf numFmtId="0" fontId="10" fillId="5" borderId="48" xfId="0" applyFont="1" applyFill="1" applyBorder="1"/>
    <xf numFmtId="0" fontId="0" fillId="5" borderId="48" xfId="0" applyFill="1" applyBorder="1"/>
    <xf numFmtId="165" fontId="0" fillId="5" borderId="48" xfId="0" applyNumberFormat="1" applyFill="1" applyBorder="1"/>
    <xf numFmtId="165" fontId="17" fillId="5" borderId="48" xfId="0" applyNumberFormat="1" applyFont="1" applyFill="1" applyBorder="1"/>
    <xf numFmtId="0" fontId="1" fillId="5" borderId="48" xfId="0" applyFont="1" applyFill="1" applyBorder="1"/>
    <xf numFmtId="165" fontId="0" fillId="5" borderId="49" xfId="0" applyNumberFormat="1" applyFill="1" applyBorder="1"/>
    <xf numFmtId="0" fontId="4" fillId="16" borderId="1" xfId="0" applyFont="1" applyFill="1" applyBorder="1" applyAlignment="1">
      <alignment horizontal="center" vertical="center"/>
    </xf>
    <xf numFmtId="2" fontId="4" fillId="4" borderId="1" xfId="0" applyNumberFormat="1" applyFont="1" applyFill="1" applyBorder="1" applyAlignment="1">
      <alignment horizontal="left" vertical="center" wrapText="1"/>
    </xf>
    <xf numFmtId="0" fontId="4" fillId="4" borderId="1" xfId="0" applyFont="1" applyFill="1" applyBorder="1" applyAlignment="1">
      <alignment horizontal="left" vertical="center" wrapText="1"/>
    </xf>
    <xf numFmtId="0" fontId="2" fillId="0" borderId="1" xfId="0" applyFont="1" applyBorder="1" applyAlignment="1">
      <alignment horizontal="left"/>
    </xf>
    <xf numFmtId="2" fontId="1" fillId="4" borderId="1" xfId="0" applyNumberFormat="1" applyFont="1" applyFill="1" applyBorder="1" applyAlignment="1">
      <alignment horizontal="left" vertical="center"/>
    </xf>
    <xf numFmtId="0" fontId="1" fillId="4" borderId="1" xfId="0" applyFont="1" applyFill="1" applyBorder="1" applyAlignment="1">
      <alignment horizontal="left"/>
    </xf>
    <xf numFmtId="2" fontId="1" fillId="0" borderId="0" xfId="0" applyNumberFormat="1" applyFont="1" applyAlignment="1">
      <alignment horizontal="left"/>
    </xf>
    <xf numFmtId="0" fontId="3" fillId="0" borderId="0" xfId="0" applyFont="1" applyAlignment="1">
      <alignment horizontal="left"/>
    </xf>
    <xf numFmtId="0" fontId="2" fillId="0" borderId="0" xfId="0" applyFont="1" applyAlignment="1">
      <alignment horizontal="left"/>
    </xf>
    <xf numFmtId="0" fontId="4" fillId="0" borderId="4" xfId="0" applyFont="1" applyBorder="1" applyAlignment="1">
      <alignment horizontal="center" vertical="center"/>
    </xf>
    <xf numFmtId="0" fontId="4" fillId="0" borderId="4" xfId="0" applyFont="1" applyBorder="1" applyAlignment="1">
      <alignment horizontal="left" vertical="center"/>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16" borderId="1" xfId="0" applyFont="1" applyFill="1" applyBorder="1" applyAlignment="1">
      <alignment horizontal="center" vertical="center" wrapText="1"/>
    </xf>
    <xf numFmtId="0" fontId="4" fillId="4" borderId="4" xfId="0" applyFont="1" applyFill="1" applyBorder="1" applyAlignment="1">
      <alignment horizontal="center" vertical="center"/>
    </xf>
    <xf numFmtId="0" fontId="18" fillId="3" borderId="42" xfId="0" applyFont="1" applyFill="1" applyBorder="1" applyAlignment="1">
      <alignment vertical="top"/>
    </xf>
    <xf numFmtId="0" fontId="18" fillId="3" borderId="0" xfId="0" applyFont="1" applyFill="1" applyAlignment="1">
      <alignment horizontal="left" vertical="top"/>
    </xf>
    <xf numFmtId="0" fontId="18" fillId="3" borderId="43" xfId="0" applyFont="1" applyFill="1" applyBorder="1" applyAlignment="1">
      <alignment horizontal="left" vertical="top"/>
    </xf>
    <xf numFmtId="0" fontId="18" fillId="3" borderId="0" xfId="0" applyFont="1" applyFill="1" applyAlignment="1">
      <alignment vertical="top"/>
    </xf>
    <xf numFmtId="0" fontId="18" fillId="3" borderId="43" xfId="0" applyFont="1" applyFill="1" applyBorder="1" applyAlignment="1">
      <alignment vertical="top"/>
    </xf>
    <xf numFmtId="0" fontId="0" fillId="17" borderId="1" xfId="0" applyFill="1" applyBorder="1" applyAlignment="1">
      <alignment horizontal="center" vertical="center"/>
    </xf>
    <xf numFmtId="0" fontId="2" fillId="17" borderId="1" xfId="0" applyFont="1" applyFill="1" applyBorder="1" applyAlignment="1">
      <alignment horizontal="center"/>
    </xf>
    <xf numFmtId="2" fontId="0" fillId="17" borderId="1" xfId="0" applyNumberFormat="1" applyFill="1" applyBorder="1" applyAlignment="1">
      <alignment horizontal="center"/>
    </xf>
    <xf numFmtId="0" fontId="0" fillId="17" borderId="1" xfId="0" applyFill="1" applyBorder="1" applyAlignment="1">
      <alignment horizontal="center"/>
    </xf>
    <xf numFmtId="2" fontId="11" fillId="7" borderId="1" xfId="0" applyNumberFormat="1" applyFont="1" applyFill="1" applyBorder="1" applyAlignment="1">
      <alignment horizontal="center"/>
    </xf>
    <xf numFmtId="0" fontId="0" fillId="6" borderId="46" xfId="0" applyFill="1" applyBorder="1" applyAlignment="1">
      <alignment horizontal="center"/>
    </xf>
    <xf numFmtId="0" fontId="1" fillId="8" borderId="35" xfId="0" applyFont="1" applyFill="1" applyBorder="1" applyAlignment="1">
      <alignment horizontal="center" vertical="center"/>
    </xf>
    <xf numFmtId="0" fontId="12" fillId="10" borderId="0" xfId="0" applyFont="1" applyFill="1" applyAlignment="1">
      <alignment horizontal="center" vertical="center"/>
    </xf>
    <xf numFmtId="0" fontId="1" fillId="0" borderId="0" xfId="0" applyFont="1" applyAlignment="1">
      <alignment horizontal="left" vertical="center"/>
    </xf>
    <xf numFmtId="0" fontId="1" fillId="0" borderId="0" xfId="0" applyFont="1"/>
    <xf numFmtId="2" fontId="1" fillId="18" borderId="16" xfId="0" applyNumberFormat="1" applyFont="1" applyFill="1" applyBorder="1" applyAlignment="1">
      <alignment horizontal="center" vertical="center" wrapText="1"/>
    </xf>
    <xf numFmtId="0" fontId="0" fillId="6" borderId="52" xfId="0" applyFill="1" applyBorder="1"/>
    <xf numFmtId="0" fontId="0" fillId="0" borderId="53" xfId="0" applyBorder="1" applyAlignment="1">
      <alignment horizontal="center" vertical="center" wrapText="1"/>
    </xf>
    <xf numFmtId="0" fontId="0" fillId="6" borderId="54" xfId="0" applyFill="1" applyBorder="1"/>
    <xf numFmtId="0" fontId="0" fillId="6" borderId="55" xfId="0" applyFill="1" applyBorder="1"/>
    <xf numFmtId="0" fontId="0" fillId="6" borderId="56" xfId="0" applyFill="1" applyBorder="1"/>
    <xf numFmtId="0" fontId="11" fillId="0" borderId="54" xfId="0" applyFont="1" applyBorder="1"/>
    <xf numFmtId="0" fontId="11" fillId="0" borderId="55" xfId="0" applyFont="1" applyBorder="1"/>
    <xf numFmtId="0" fontId="11" fillId="0" borderId="56" xfId="0" applyFont="1" applyBorder="1"/>
    <xf numFmtId="0" fontId="0" fillId="0" borderId="54" xfId="0" applyBorder="1"/>
    <xf numFmtId="0" fontId="0" fillId="0" borderId="55" xfId="0" applyBorder="1"/>
    <xf numFmtId="0" fontId="19" fillId="0" borderId="56" xfId="0" applyFont="1" applyBorder="1" applyAlignment="1">
      <alignment horizontal="left"/>
    </xf>
    <xf numFmtId="0" fontId="0" fillId="0" borderId="56" xfId="0" applyBorder="1"/>
    <xf numFmtId="0" fontId="0" fillId="6" borderId="57" xfId="0" applyFill="1" applyBorder="1"/>
    <xf numFmtId="0" fontId="0" fillId="6" borderId="58" xfId="0" applyFill="1" applyBorder="1"/>
    <xf numFmtId="0" fontId="0" fillId="0" borderId="53" xfId="0" applyBorder="1"/>
    <xf numFmtId="0" fontId="0" fillId="0" borderId="57" xfId="0" applyBorder="1"/>
    <xf numFmtId="0" fontId="0" fillId="0" borderId="58" xfId="0" applyBorder="1"/>
    <xf numFmtId="0" fontId="0" fillId="0" borderId="27" xfId="0" applyBorder="1" applyAlignment="1">
      <alignment horizontal="center" vertical="center" wrapText="1"/>
    </xf>
    <xf numFmtId="0" fontId="0" fillId="6" borderId="59" xfId="0" applyFill="1" applyBorder="1"/>
    <xf numFmtId="0" fontId="19" fillId="6" borderId="60" xfId="0" applyFont="1" applyFill="1" applyBorder="1"/>
    <xf numFmtId="0" fontId="11" fillId="3" borderId="59" xfId="0" applyFont="1" applyFill="1" applyBorder="1"/>
    <xf numFmtId="0" fontId="11" fillId="3" borderId="52" xfId="0" applyFont="1" applyFill="1" applyBorder="1"/>
    <xf numFmtId="0" fontId="19" fillId="3" borderId="52" xfId="0" applyFont="1" applyFill="1" applyBorder="1"/>
    <xf numFmtId="0" fontId="19" fillId="3" borderId="60" xfId="0" applyFont="1" applyFill="1" applyBorder="1"/>
    <xf numFmtId="0" fontId="19" fillId="6" borderId="52" xfId="0" applyFont="1" applyFill="1" applyBorder="1"/>
    <xf numFmtId="0" fontId="0" fillId="0" borderId="59" xfId="0" applyBorder="1"/>
    <xf numFmtId="0" fontId="0" fillId="0" borderId="52" xfId="0" applyBorder="1"/>
    <xf numFmtId="0" fontId="19" fillId="0" borderId="52" xfId="0" applyFont="1" applyBorder="1"/>
    <xf numFmtId="0" fontId="19" fillId="0" borderId="60" xfId="0" applyFont="1" applyBorder="1" applyAlignment="1">
      <alignment horizontal="left"/>
    </xf>
    <xf numFmtId="0" fontId="0" fillId="6" borderId="60" xfId="0" applyFill="1" applyBorder="1"/>
    <xf numFmtId="0" fontId="0" fillId="0" borderId="60" xfId="0" applyBorder="1" applyAlignment="1">
      <alignment horizontal="left" vertical="center" wrapText="1"/>
    </xf>
    <xf numFmtId="0" fontId="0" fillId="6" borderId="51" xfId="0" applyFill="1" applyBorder="1" applyAlignment="1">
      <alignment horizontal="left" vertical="center" wrapText="1"/>
    </xf>
    <xf numFmtId="0" fontId="0" fillId="6" borderId="52" xfId="0" applyFill="1" applyBorder="1" applyAlignment="1">
      <alignment horizontal="left" vertical="center" wrapText="1"/>
    </xf>
    <xf numFmtId="0" fontId="0" fillId="6" borderId="41" xfId="0" applyFill="1" applyBorder="1" applyAlignment="1">
      <alignment horizontal="left" wrapText="1"/>
    </xf>
    <xf numFmtId="0" fontId="0" fillId="0" borderId="52" xfId="0" applyBorder="1" applyAlignment="1">
      <alignment horizontal="left" vertical="center" wrapText="1"/>
    </xf>
    <xf numFmtId="0" fontId="0" fillId="0" borderId="52" xfId="0" applyBorder="1" applyAlignment="1">
      <alignment horizontal="left" wrapText="1"/>
    </xf>
    <xf numFmtId="0" fontId="0" fillId="0" borderId="52" xfId="0" applyBorder="1" applyAlignment="1">
      <alignment horizontal="left"/>
    </xf>
    <xf numFmtId="0" fontId="0" fillId="6" borderId="52" xfId="0" applyFill="1" applyBorder="1" applyAlignment="1">
      <alignment horizontal="left" wrapText="1"/>
    </xf>
    <xf numFmtId="0" fontId="0" fillId="6" borderId="52" xfId="0" applyFill="1" applyBorder="1" applyAlignment="1">
      <alignment horizontal="left"/>
    </xf>
    <xf numFmtId="0" fontId="0" fillId="0" borderId="27" xfId="0" applyBorder="1" applyAlignment="1">
      <alignment horizontal="left" vertical="center" wrapText="1"/>
    </xf>
    <xf numFmtId="0" fontId="0" fillId="6" borderId="52" xfId="0" applyFill="1" applyBorder="1" applyAlignment="1">
      <alignment wrapText="1"/>
    </xf>
    <xf numFmtId="0" fontId="0" fillId="0" borderId="51" xfId="0" applyBorder="1"/>
    <xf numFmtId="0" fontId="0" fillId="0" borderId="41" xfId="0" applyBorder="1"/>
    <xf numFmtId="0" fontId="0" fillId="3" borderId="59" xfId="0" applyFill="1" applyBorder="1"/>
    <xf numFmtId="0" fontId="0" fillId="3" borderId="52" xfId="0" applyFill="1" applyBorder="1"/>
    <xf numFmtId="0" fontId="19" fillId="6" borderId="52" xfId="0" applyFont="1" applyFill="1" applyBorder="1" applyAlignment="1">
      <alignment horizontal="left"/>
    </xf>
    <xf numFmtId="0" fontId="0" fillId="0" borderId="53" xfId="0" applyBorder="1" applyAlignment="1">
      <alignment horizontal="left" vertical="center" wrapText="1"/>
    </xf>
    <xf numFmtId="0" fontId="17" fillId="0" borderId="48" xfId="0" applyFont="1" applyBorder="1" applyAlignment="1">
      <alignment horizontal="center"/>
    </xf>
    <xf numFmtId="0" fontId="0" fillId="6" borderId="55" xfId="0" applyFill="1" applyBorder="1" applyAlignment="1">
      <alignment horizontal="left"/>
    </xf>
    <xf numFmtId="0" fontId="0" fillId="6" borderId="56" xfId="0" applyFill="1" applyBorder="1" applyAlignment="1">
      <alignment horizontal="left"/>
    </xf>
    <xf numFmtId="0" fontId="11" fillId="0" borderId="54" xfId="0" applyFont="1" applyBorder="1" applyAlignment="1">
      <alignment horizontal="left"/>
    </xf>
    <xf numFmtId="0" fontId="11" fillId="0" borderId="55" xfId="0" applyFont="1" applyBorder="1" applyAlignment="1">
      <alignment horizontal="left"/>
    </xf>
    <xf numFmtId="0" fontId="11" fillId="0" borderId="56" xfId="0" applyFont="1" applyBorder="1" applyAlignment="1">
      <alignment horizontal="left"/>
    </xf>
    <xf numFmtId="0" fontId="0" fillId="6" borderId="54" xfId="0" applyFill="1" applyBorder="1" applyAlignment="1">
      <alignment horizontal="left"/>
    </xf>
    <xf numFmtId="0" fontId="0" fillId="0" borderId="54" xfId="0" applyBorder="1" applyAlignment="1">
      <alignment horizontal="left"/>
    </xf>
    <xf numFmtId="0" fontId="0" fillId="0" borderId="55" xfId="0" applyBorder="1" applyAlignment="1">
      <alignment horizontal="left"/>
    </xf>
    <xf numFmtId="0" fontId="0" fillId="0" borderId="56" xfId="0" applyBorder="1" applyAlignment="1">
      <alignment horizontal="left"/>
    </xf>
    <xf numFmtId="0" fontId="0" fillId="6" borderId="57" xfId="0" applyFill="1" applyBorder="1" applyAlignment="1">
      <alignment horizontal="left"/>
    </xf>
    <xf numFmtId="0" fontId="0" fillId="6" borderId="58" xfId="0" applyFill="1" applyBorder="1" applyAlignment="1">
      <alignment horizontal="left"/>
    </xf>
    <xf numFmtId="0" fontId="0" fillId="0" borderId="53" xfId="0" applyBorder="1" applyAlignment="1">
      <alignment horizontal="left"/>
    </xf>
    <xf numFmtId="0" fontId="0" fillId="0" borderId="57" xfId="0" applyBorder="1" applyAlignment="1">
      <alignment horizontal="left"/>
    </xf>
    <xf numFmtId="0" fontId="0" fillId="0" borderId="58" xfId="0" applyBorder="1" applyAlignment="1">
      <alignment horizontal="left"/>
    </xf>
    <xf numFmtId="0" fontId="1" fillId="0" borderId="27" xfId="0" applyFont="1" applyBorder="1" applyAlignment="1">
      <alignment horizontal="left" vertical="center" wrapText="1"/>
    </xf>
    <xf numFmtId="0" fontId="19" fillId="6" borderId="59" xfId="0" applyFont="1" applyFill="1" applyBorder="1" applyAlignment="1">
      <alignment horizontal="left"/>
    </xf>
    <xf numFmtId="0" fontId="19" fillId="6" borderId="60" xfId="0" applyFont="1" applyFill="1" applyBorder="1" applyAlignment="1">
      <alignment horizontal="left"/>
    </xf>
    <xf numFmtId="0" fontId="11" fillId="0" borderId="59" xfId="0" applyFont="1" applyBorder="1" applyAlignment="1">
      <alignment horizontal="left"/>
    </xf>
    <xf numFmtId="0" fontId="11" fillId="0" borderId="52" xfId="0" applyFont="1" applyBorder="1" applyAlignment="1">
      <alignment horizontal="left"/>
    </xf>
    <xf numFmtId="0" fontId="11" fillId="0" borderId="60" xfId="0" applyFont="1" applyBorder="1" applyAlignment="1">
      <alignment horizontal="left"/>
    </xf>
    <xf numFmtId="0" fontId="19" fillId="0" borderId="59" xfId="0" applyFont="1" applyBorder="1" applyAlignment="1">
      <alignment horizontal="left"/>
    </xf>
    <xf numFmtId="0" fontId="19" fillId="0" borderId="52" xfId="0" applyFont="1" applyBorder="1" applyAlignment="1">
      <alignment horizontal="left"/>
    </xf>
    <xf numFmtId="0" fontId="0" fillId="6" borderId="59" xfId="0" applyFill="1" applyBorder="1" applyAlignment="1">
      <alignment horizontal="left"/>
    </xf>
    <xf numFmtId="0" fontId="0" fillId="6" borderId="60" xfId="0" applyFill="1" applyBorder="1" applyAlignment="1">
      <alignment horizontal="left"/>
    </xf>
    <xf numFmtId="0" fontId="0" fillId="0" borderId="60" xfId="0" applyBorder="1" applyAlignment="1">
      <alignment horizontal="left"/>
    </xf>
    <xf numFmtId="0" fontId="19" fillId="6" borderId="51" xfId="0" applyFont="1" applyFill="1" applyBorder="1" applyAlignment="1">
      <alignment horizontal="left"/>
    </xf>
    <xf numFmtId="0" fontId="19" fillId="6" borderId="41" xfId="0" applyFont="1" applyFill="1" applyBorder="1" applyAlignment="1">
      <alignment horizontal="left"/>
    </xf>
    <xf numFmtId="0" fontId="0" fillId="0" borderId="27" xfId="0" applyBorder="1" applyAlignment="1">
      <alignment horizontal="left"/>
    </xf>
    <xf numFmtId="0" fontId="0" fillId="0" borderId="51" xfId="0" applyBorder="1" applyAlignment="1">
      <alignment horizontal="left"/>
    </xf>
    <xf numFmtId="0" fontId="0" fillId="0" borderId="41" xfId="0" applyBorder="1" applyAlignment="1">
      <alignment horizontal="left"/>
    </xf>
    <xf numFmtId="0" fontId="1" fillId="0" borderId="6" xfId="0" applyFont="1" applyBorder="1" applyAlignment="1">
      <alignment horizontal="center" vertical="center" wrapText="1"/>
    </xf>
    <xf numFmtId="0" fontId="0" fillId="6" borderId="61" xfId="0" applyFill="1" applyBorder="1" applyAlignment="1">
      <alignment horizontal="center"/>
    </xf>
    <xf numFmtId="0" fontId="19" fillId="0" borderId="62" xfId="0" applyFont="1" applyBorder="1" applyAlignment="1">
      <alignment horizontal="center"/>
    </xf>
    <xf numFmtId="0" fontId="19" fillId="0" borderId="46" xfId="0" applyFont="1" applyBorder="1" applyAlignment="1">
      <alignment horizontal="center"/>
    </xf>
    <xf numFmtId="0" fontId="11" fillId="0" borderId="46" xfId="0" applyFont="1" applyBorder="1" applyAlignment="1">
      <alignment horizontal="center"/>
    </xf>
    <xf numFmtId="0" fontId="11" fillId="0" borderId="61" xfId="0" applyFont="1" applyBorder="1" applyAlignment="1">
      <alignment horizontal="center"/>
    </xf>
    <xf numFmtId="0" fontId="0" fillId="6" borderId="62" xfId="0" applyFill="1" applyBorder="1" applyAlignment="1">
      <alignment horizontal="center"/>
    </xf>
    <xf numFmtId="0" fontId="0" fillId="0" borderId="62" xfId="0" applyBorder="1" applyAlignment="1">
      <alignment horizontal="center"/>
    </xf>
    <xf numFmtId="0" fontId="0" fillId="0" borderId="46" xfId="0" applyBorder="1" applyAlignment="1">
      <alignment horizontal="center"/>
    </xf>
    <xf numFmtId="0" fontId="19" fillId="0" borderId="61" xfId="0" applyFont="1" applyBorder="1" applyAlignment="1">
      <alignment horizontal="center"/>
    </xf>
    <xf numFmtId="0" fontId="19" fillId="6" borderId="46" xfId="0" applyFont="1" applyFill="1" applyBorder="1" applyAlignment="1">
      <alignment horizontal="center"/>
    </xf>
    <xf numFmtId="0" fontId="19" fillId="6" borderId="61" xfId="0" applyFont="1" applyFill="1" applyBorder="1" applyAlignment="1">
      <alignment horizontal="center"/>
    </xf>
    <xf numFmtId="0" fontId="19" fillId="6" borderId="50" xfId="0" applyFont="1" applyFill="1" applyBorder="1" applyAlignment="1">
      <alignment horizontal="center"/>
    </xf>
    <xf numFmtId="0" fontId="19" fillId="6" borderId="63" xfId="0" applyFont="1" applyFill="1" applyBorder="1" applyAlignment="1">
      <alignment horizontal="center"/>
    </xf>
    <xf numFmtId="0" fontId="0" fillId="0" borderId="61" xfId="0" applyBorder="1" applyAlignment="1">
      <alignment horizontal="center"/>
    </xf>
    <xf numFmtId="0" fontId="0" fillId="0" borderId="6" xfId="0" applyBorder="1" applyAlignment="1">
      <alignment horizontal="center"/>
    </xf>
    <xf numFmtId="0" fontId="19" fillId="0" borderId="50" xfId="0" applyFont="1" applyBorder="1" applyAlignment="1">
      <alignment horizontal="center"/>
    </xf>
    <xf numFmtId="0" fontId="0" fillId="0" borderId="50" xfId="0" applyBorder="1" applyAlignment="1">
      <alignment horizontal="center"/>
    </xf>
    <xf numFmtId="0" fontId="0" fillId="0" borderId="63" xfId="0" applyBorder="1" applyAlignment="1">
      <alignment horizontal="center"/>
    </xf>
    <xf numFmtId="2" fontId="1" fillId="16" borderId="6" xfId="0" applyNumberFormat="1" applyFont="1" applyFill="1" applyBorder="1" applyAlignment="1">
      <alignment horizontal="center" vertical="center" wrapText="1"/>
    </xf>
    <xf numFmtId="2" fontId="15" fillId="5" borderId="62" xfId="0" applyNumberFormat="1" applyFont="1" applyFill="1" applyBorder="1" applyAlignment="1">
      <alignment horizontal="center" vertical="center"/>
    </xf>
    <xf numFmtId="2" fontId="15" fillId="5" borderId="46" xfId="0" applyNumberFormat="1" applyFont="1" applyFill="1" applyBorder="1" applyAlignment="1">
      <alignment horizontal="center" vertical="center"/>
    </xf>
    <xf numFmtId="2" fontId="1" fillId="4" borderId="6" xfId="0" applyNumberFormat="1" applyFont="1" applyFill="1" applyBorder="1" applyAlignment="1">
      <alignment horizontal="center" vertical="center" wrapText="1"/>
    </xf>
    <xf numFmtId="2" fontId="0" fillId="0" borderId="26" xfId="0" applyNumberFormat="1" applyBorder="1" applyAlignment="1">
      <alignment horizontal="center" vertical="center" wrapText="1"/>
    </xf>
    <xf numFmtId="2" fontId="1" fillId="15" borderId="53" xfId="0" applyNumberFormat="1" applyFont="1" applyFill="1" applyBorder="1" applyAlignment="1">
      <alignment horizontal="center" vertical="center" wrapText="1"/>
    </xf>
    <xf numFmtId="2" fontId="0" fillId="0" borderId="25" xfId="0" applyNumberFormat="1" applyBorder="1" applyAlignment="1">
      <alignment horizontal="center" vertical="center" wrapText="1"/>
    </xf>
    <xf numFmtId="2" fontId="0" fillId="6" borderId="18" xfId="0" applyNumberFormat="1" applyFill="1" applyBorder="1" applyAlignment="1">
      <alignment horizontal="center" vertical="center"/>
    </xf>
    <xf numFmtId="2" fontId="0" fillId="6" borderId="2" xfId="0" applyNumberFormat="1" applyFill="1" applyBorder="1" applyAlignment="1">
      <alignment horizontal="center" vertical="center"/>
    </xf>
    <xf numFmtId="2" fontId="0" fillId="6" borderId="21" xfId="0" applyNumberFormat="1" applyFill="1" applyBorder="1" applyAlignment="1">
      <alignment horizontal="center" vertical="center"/>
    </xf>
    <xf numFmtId="2" fontId="0" fillId="0" borderId="18" xfId="0" applyNumberFormat="1" applyBorder="1" applyAlignment="1">
      <alignment horizontal="center" vertical="center"/>
    </xf>
    <xf numFmtId="2" fontId="0" fillId="0" borderId="2" xfId="0" applyNumberFormat="1" applyBorder="1" applyAlignment="1">
      <alignment horizontal="center" vertical="center"/>
    </xf>
    <xf numFmtId="2" fontId="0" fillId="0" borderId="21" xfId="0" applyNumberFormat="1" applyBorder="1" applyAlignment="1">
      <alignment horizontal="center" vertical="center"/>
    </xf>
    <xf numFmtId="2" fontId="0" fillId="6" borderId="14" xfId="0" applyNumberFormat="1" applyFill="1" applyBorder="1" applyAlignment="1">
      <alignment horizontal="center" vertical="center"/>
    </xf>
    <xf numFmtId="2" fontId="0" fillId="6" borderId="13" xfId="0" applyNumberFormat="1" applyFill="1" applyBorder="1" applyAlignment="1">
      <alignment horizontal="center" vertical="center"/>
    </xf>
    <xf numFmtId="2" fontId="0" fillId="0" borderId="25" xfId="0" applyNumberFormat="1" applyBorder="1" applyAlignment="1">
      <alignment horizontal="center" vertical="center"/>
    </xf>
    <xf numFmtId="2" fontId="0" fillId="0" borderId="14" xfId="0" applyNumberFormat="1" applyBorder="1" applyAlignment="1">
      <alignment horizontal="center" vertical="center"/>
    </xf>
    <xf numFmtId="2" fontId="0" fillId="0" borderId="13" xfId="0" applyNumberFormat="1" applyBorder="1" applyAlignment="1">
      <alignment horizontal="center" vertical="center"/>
    </xf>
    <xf numFmtId="2" fontId="1" fillId="0" borderId="28" xfId="0" applyNumberFormat="1" applyFont="1" applyBorder="1" applyAlignment="1">
      <alignment horizontal="center" vertical="center" wrapText="1"/>
    </xf>
    <xf numFmtId="2" fontId="1" fillId="2" borderId="53" xfId="0" applyNumberFormat="1" applyFont="1" applyFill="1" applyBorder="1" applyAlignment="1">
      <alignment horizontal="center" vertical="center" wrapText="1"/>
    </xf>
    <xf numFmtId="2" fontId="11" fillId="7" borderId="46" xfId="0" applyNumberFormat="1" applyFont="1" applyFill="1" applyBorder="1" applyAlignment="1">
      <alignment horizontal="center" vertical="center"/>
    </xf>
    <xf numFmtId="2" fontId="11" fillId="7" borderId="62" xfId="0" applyNumberFormat="1" applyFont="1" applyFill="1" applyBorder="1" applyAlignment="1">
      <alignment horizontal="center" vertical="center"/>
    </xf>
    <xf numFmtId="2" fontId="11" fillId="7" borderId="61" xfId="0" applyNumberFormat="1" applyFont="1" applyFill="1" applyBorder="1" applyAlignment="1">
      <alignment horizontal="center" vertical="center"/>
    </xf>
    <xf numFmtId="2" fontId="11" fillId="7" borderId="50" xfId="0" applyNumberFormat="1" applyFont="1" applyFill="1" applyBorder="1" applyAlignment="1">
      <alignment horizontal="center" vertical="center"/>
    </xf>
    <xf numFmtId="2" fontId="11" fillId="7" borderId="63" xfId="0" applyNumberFormat="1" applyFont="1" applyFill="1" applyBorder="1" applyAlignment="1">
      <alignment horizontal="center" vertical="center"/>
    </xf>
    <xf numFmtId="0" fontId="19" fillId="6" borderId="62" xfId="0" applyFont="1" applyFill="1" applyBorder="1" applyAlignment="1">
      <alignment horizontal="center"/>
    </xf>
    <xf numFmtId="0" fontId="19" fillId="6" borderId="55" xfId="0" applyFont="1" applyFill="1" applyBorder="1" applyAlignment="1">
      <alignment horizontal="left"/>
    </xf>
    <xf numFmtId="0" fontId="19" fillId="0" borderId="41" xfId="0" applyFont="1" applyBorder="1"/>
    <xf numFmtId="0" fontId="0" fillId="3" borderId="0" xfId="0" applyFill="1"/>
    <xf numFmtId="0" fontId="24" fillId="0" borderId="37" xfId="0" applyFont="1" applyBorder="1" applyAlignment="1">
      <alignment horizontal="center" vertical="center" wrapText="1"/>
    </xf>
    <xf numFmtId="164" fontId="25" fillId="0" borderId="38" xfId="0" applyNumberFormat="1" applyFont="1" applyBorder="1" applyAlignment="1">
      <alignment horizontal="center" vertical="center" wrapText="1"/>
    </xf>
    <xf numFmtId="164" fontId="25" fillId="0" borderId="39" xfId="0" applyNumberFormat="1" applyFont="1" applyBorder="1" applyAlignment="1">
      <alignment horizontal="center" vertical="center" wrapText="1"/>
    </xf>
    <xf numFmtId="2" fontId="21" fillId="4" borderId="35" xfId="0" applyNumberFormat="1" applyFont="1" applyFill="1" applyBorder="1" applyAlignment="1">
      <alignment horizontal="center" vertical="center" wrapText="1"/>
    </xf>
    <xf numFmtId="2" fontId="25" fillId="0" borderId="23" xfId="0" applyNumberFormat="1" applyFont="1" applyBorder="1" applyAlignment="1">
      <alignment horizontal="center" vertical="center" wrapText="1"/>
    </xf>
    <xf numFmtId="0" fontId="25" fillId="0" borderId="7" xfId="0" applyFont="1" applyBorder="1"/>
    <xf numFmtId="0" fontId="21" fillId="2" borderId="17" xfId="0" applyFont="1" applyFill="1" applyBorder="1"/>
    <xf numFmtId="2" fontId="25" fillId="0" borderId="17" xfId="0" applyNumberFormat="1" applyFont="1" applyBorder="1" applyAlignment="1">
      <alignment horizontal="center" vertical="center"/>
    </xf>
    <xf numFmtId="2" fontId="25" fillId="0" borderId="8" xfId="0" applyNumberFormat="1" applyFont="1" applyBorder="1" applyAlignment="1">
      <alignment horizontal="center" vertical="center"/>
    </xf>
    <xf numFmtId="2" fontId="21" fillId="0" borderId="19" xfId="0" applyNumberFormat="1" applyFont="1" applyBorder="1" applyAlignment="1">
      <alignment horizontal="center" vertical="center"/>
    </xf>
    <xf numFmtId="0" fontId="23" fillId="0" borderId="17" xfId="0" applyFont="1" applyBorder="1"/>
    <xf numFmtId="0" fontId="23" fillId="0" borderId="18" xfId="0" applyFont="1" applyBorder="1"/>
    <xf numFmtId="164" fontId="23" fillId="0" borderId="8" xfId="0" applyNumberFormat="1" applyFont="1" applyBorder="1" applyAlignment="1">
      <alignment horizontal="center" vertical="center"/>
    </xf>
    <xf numFmtId="0" fontId="25" fillId="0" borderId="9" xfId="0" applyFont="1" applyBorder="1"/>
    <xf numFmtId="0" fontId="21" fillId="2" borderId="1" xfId="0" applyFont="1" applyFill="1" applyBorder="1"/>
    <xf numFmtId="2" fontId="25" fillId="0" borderId="1" xfId="0" applyNumberFormat="1" applyFont="1" applyBorder="1" applyAlignment="1">
      <alignment horizontal="center" vertical="center"/>
    </xf>
    <xf numFmtId="2" fontId="25" fillId="0" borderId="10" xfId="0" applyNumberFormat="1" applyFont="1" applyBorder="1" applyAlignment="1">
      <alignment horizontal="center" vertical="center"/>
    </xf>
    <xf numFmtId="2" fontId="21" fillId="0" borderId="3" xfId="0" applyNumberFormat="1" applyFont="1" applyBorder="1" applyAlignment="1">
      <alignment horizontal="center" vertical="center"/>
    </xf>
    <xf numFmtId="0" fontId="23" fillId="0" borderId="1" xfId="0" applyFont="1" applyBorder="1"/>
    <xf numFmtId="0" fontId="23" fillId="0" borderId="2" xfId="0" applyFont="1" applyBorder="1"/>
    <xf numFmtId="164" fontId="23" fillId="0" borderId="10" xfId="0" applyNumberFormat="1" applyFont="1" applyBorder="1" applyAlignment="1">
      <alignment horizontal="center" vertical="center"/>
    </xf>
    <xf numFmtId="2" fontId="21" fillId="4" borderId="3" xfId="0" applyNumberFormat="1" applyFont="1" applyFill="1" applyBorder="1" applyAlignment="1">
      <alignment horizontal="center" vertical="center"/>
    </xf>
    <xf numFmtId="0" fontId="21" fillId="4" borderId="1" xfId="0" applyFont="1" applyFill="1" applyBorder="1"/>
    <xf numFmtId="2" fontId="23" fillId="0" borderId="2" xfId="0" applyNumberFormat="1" applyFont="1" applyBorder="1" applyAlignment="1">
      <alignment horizontal="center" vertical="center"/>
    </xf>
    <xf numFmtId="0" fontId="21" fillId="0" borderId="1" xfId="0" applyFont="1" applyBorder="1"/>
    <xf numFmtId="0" fontId="25" fillId="0" borderId="11" xfId="0" applyFont="1" applyBorder="1"/>
    <xf numFmtId="0" fontId="21" fillId="2" borderId="20" xfId="0" applyFont="1" applyFill="1" applyBorder="1"/>
    <xf numFmtId="2" fontId="25" fillId="0" borderId="20" xfId="0" applyNumberFormat="1" applyFont="1" applyBorder="1" applyAlignment="1">
      <alignment horizontal="center" vertical="center"/>
    </xf>
    <xf numFmtId="2" fontId="25" fillId="0" borderId="12" xfId="0" applyNumberFormat="1" applyFont="1" applyBorder="1" applyAlignment="1">
      <alignment horizontal="center" vertical="center"/>
    </xf>
    <xf numFmtId="2" fontId="21" fillId="0" borderId="22" xfId="0" applyNumberFormat="1" applyFont="1" applyBorder="1" applyAlignment="1">
      <alignment horizontal="center" vertical="center"/>
    </xf>
    <xf numFmtId="0" fontId="21" fillId="0" borderId="20" xfId="0" applyFont="1" applyBorder="1"/>
    <xf numFmtId="2" fontId="23" fillId="0" borderId="21" xfId="0" applyNumberFormat="1" applyFont="1" applyBorder="1" applyAlignment="1">
      <alignment horizontal="center" vertical="center"/>
    </xf>
    <xf numFmtId="164" fontId="23" fillId="0" borderId="12" xfId="0" applyNumberFormat="1" applyFont="1" applyBorder="1" applyAlignment="1">
      <alignment horizontal="center" vertical="center"/>
    </xf>
    <xf numFmtId="0" fontId="25" fillId="0" borderId="15" xfId="0" applyFont="1" applyBorder="1"/>
    <xf numFmtId="0" fontId="21" fillId="2" borderId="29" xfId="0" applyFont="1" applyFill="1" applyBorder="1"/>
    <xf numFmtId="2" fontId="25" fillId="0" borderId="29" xfId="0" applyNumberFormat="1" applyFont="1" applyBorder="1" applyAlignment="1">
      <alignment horizontal="center" vertical="center"/>
    </xf>
    <xf numFmtId="2" fontId="25" fillId="0" borderId="32" xfId="0" applyNumberFormat="1" applyFont="1" applyBorder="1" applyAlignment="1">
      <alignment horizontal="center" vertical="center"/>
    </xf>
    <xf numFmtId="2" fontId="21" fillId="0" borderId="33" xfId="0" applyNumberFormat="1" applyFont="1" applyBorder="1" applyAlignment="1">
      <alignment horizontal="center" vertical="center"/>
    </xf>
    <xf numFmtId="0" fontId="21" fillId="0" borderId="29" xfId="0" applyFont="1" applyBorder="1"/>
    <xf numFmtId="2" fontId="23" fillId="0" borderId="14" xfId="0" applyNumberFormat="1" applyFont="1" applyBorder="1" applyAlignment="1">
      <alignment horizontal="center" vertical="center"/>
    </xf>
    <xf numFmtId="164" fontId="23" fillId="0" borderId="32" xfId="0" applyNumberFormat="1" applyFont="1" applyBorder="1" applyAlignment="1">
      <alignment horizontal="center" vertical="center"/>
    </xf>
    <xf numFmtId="0" fontId="25" fillId="0" borderId="30" xfId="0" applyFont="1" applyBorder="1"/>
    <xf numFmtId="0" fontId="21" fillId="2" borderId="4" xfId="0" applyFont="1" applyFill="1" applyBorder="1"/>
    <xf numFmtId="2" fontId="25" fillId="0" borderId="4" xfId="0" applyNumberFormat="1" applyFont="1" applyBorder="1" applyAlignment="1">
      <alignment horizontal="center" vertical="center"/>
    </xf>
    <xf numFmtId="2" fontId="25" fillId="0" borderId="31" xfId="0" applyNumberFormat="1" applyFont="1" applyBorder="1" applyAlignment="1">
      <alignment horizontal="center" vertical="center"/>
    </xf>
    <xf numFmtId="2" fontId="21" fillId="0" borderId="34" xfId="0" applyNumberFormat="1" applyFont="1" applyBorder="1" applyAlignment="1">
      <alignment horizontal="center" vertical="center"/>
    </xf>
    <xf numFmtId="0" fontId="21" fillId="0" borderId="4" xfId="0" applyFont="1" applyBorder="1"/>
    <xf numFmtId="2" fontId="23" fillId="0" borderId="13" xfId="0" applyNumberFormat="1" applyFont="1" applyBorder="1" applyAlignment="1">
      <alignment horizontal="center" vertical="center"/>
    </xf>
    <xf numFmtId="164" fontId="23" fillId="0" borderId="31" xfId="0" applyNumberFormat="1" applyFont="1" applyBorder="1" applyAlignment="1">
      <alignment horizontal="center" vertical="center"/>
    </xf>
    <xf numFmtId="0" fontId="21" fillId="0" borderId="17" xfId="0" applyFont="1" applyBorder="1"/>
    <xf numFmtId="2" fontId="23" fillId="0" borderId="18" xfId="0" applyNumberFormat="1" applyFont="1" applyBorder="1" applyAlignment="1">
      <alignment horizontal="center" vertical="center"/>
    </xf>
    <xf numFmtId="0" fontId="21" fillId="2" borderId="4" xfId="0" applyFont="1" applyFill="1" applyBorder="1" applyAlignment="1">
      <alignment horizontal="left" vertical="center" wrapText="1"/>
    </xf>
    <xf numFmtId="0" fontId="21" fillId="2" borderId="17"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1" fillId="2" borderId="20" xfId="0" applyFont="1" applyFill="1" applyBorder="1" applyAlignment="1">
      <alignment horizontal="left" wrapText="1"/>
    </xf>
    <xf numFmtId="0" fontId="21" fillId="2" borderId="1" xfId="0" applyFont="1" applyFill="1" applyBorder="1" applyAlignment="1">
      <alignment horizontal="left" wrapText="1"/>
    </xf>
    <xf numFmtId="0" fontId="21" fillId="2" borderId="1" xfId="0" applyFont="1" applyFill="1" applyBorder="1" applyAlignment="1">
      <alignment horizontal="left"/>
    </xf>
    <xf numFmtId="2" fontId="21" fillId="4" borderId="11" xfId="0" applyNumberFormat="1" applyFont="1" applyFill="1" applyBorder="1" applyAlignment="1">
      <alignment horizontal="center" vertical="center"/>
    </xf>
    <xf numFmtId="0" fontId="21" fillId="4" borderId="20" xfId="0" applyFont="1" applyFill="1" applyBorder="1"/>
    <xf numFmtId="2" fontId="23" fillId="0" borderId="20" xfId="0" applyNumberFormat="1" applyFont="1" applyBorder="1" applyAlignment="1">
      <alignment horizontal="center" vertical="center"/>
    </xf>
    <xf numFmtId="2" fontId="21" fillId="4" borderId="33" xfId="0" applyNumberFormat="1" applyFont="1" applyFill="1" applyBorder="1" applyAlignment="1">
      <alignment horizontal="center" vertical="center"/>
    </xf>
    <xf numFmtId="0" fontId="21" fillId="4" borderId="29" xfId="0" applyFont="1" applyFill="1" applyBorder="1"/>
    <xf numFmtId="0" fontId="19" fillId="6" borderId="59" xfId="0" applyFont="1" applyFill="1" applyBorder="1"/>
    <xf numFmtId="0" fontId="21" fillId="2" borderId="38" xfId="0" applyFont="1" applyFill="1" applyBorder="1" applyAlignment="1">
      <alignment horizontal="center" vertical="center" wrapText="1"/>
    </xf>
    <xf numFmtId="0" fontId="4" fillId="19" borderId="5" xfId="0" applyFont="1" applyFill="1" applyBorder="1" applyAlignment="1">
      <alignment horizontal="center" vertical="center"/>
    </xf>
    <xf numFmtId="0" fontId="2" fillId="20" borderId="64" xfId="0" applyFont="1" applyFill="1" applyBorder="1"/>
    <xf numFmtId="0" fontId="2" fillId="21" borderId="64" xfId="0" applyFont="1" applyFill="1" applyBorder="1"/>
    <xf numFmtId="0" fontId="4" fillId="22" borderId="5" xfId="0" applyFont="1" applyFill="1" applyBorder="1" applyAlignment="1">
      <alignment horizontal="center" vertical="center"/>
    </xf>
    <xf numFmtId="0" fontId="2" fillId="0" borderId="0" xfId="0" applyFont="1" applyAlignment="1">
      <alignment horizontal="center"/>
    </xf>
    <xf numFmtId="0" fontId="21" fillId="4" borderId="38" xfId="0" applyFont="1" applyFill="1" applyBorder="1" applyAlignment="1">
      <alignment horizontal="left" vertical="center" wrapText="1"/>
    </xf>
    <xf numFmtId="0" fontId="11" fillId="6" borderId="54" xfId="0" applyFont="1" applyFill="1" applyBorder="1" applyAlignment="1">
      <alignment horizontal="left"/>
    </xf>
    <xf numFmtId="2" fontId="19" fillId="6" borderId="1" xfId="0" applyNumberFormat="1" applyFont="1" applyFill="1" applyBorder="1" applyAlignment="1">
      <alignment horizontal="center" vertical="center"/>
    </xf>
    <xf numFmtId="165" fontId="1" fillId="2" borderId="57" xfId="0" applyNumberFormat="1" applyFont="1" applyFill="1" applyBorder="1" applyAlignment="1">
      <alignment horizontal="center" vertical="center"/>
    </xf>
    <xf numFmtId="165" fontId="1" fillId="2" borderId="55" xfId="0" applyNumberFormat="1" applyFont="1" applyFill="1" applyBorder="1" applyAlignment="1">
      <alignment horizontal="center" vertical="center"/>
    </xf>
    <xf numFmtId="165" fontId="1" fillId="2" borderId="56" xfId="0" applyNumberFormat="1" applyFont="1" applyFill="1" applyBorder="1" applyAlignment="1">
      <alignment horizontal="center" vertical="center"/>
    </xf>
    <xf numFmtId="165" fontId="1" fillId="2" borderId="54" xfId="0" applyNumberFormat="1" applyFont="1" applyFill="1" applyBorder="1" applyAlignment="1">
      <alignment horizontal="center" vertical="center"/>
    </xf>
    <xf numFmtId="165" fontId="1" fillId="2" borderId="53" xfId="0" applyNumberFormat="1" applyFont="1" applyFill="1" applyBorder="1" applyAlignment="1">
      <alignment horizontal="center" vertical="center"/>
    </xf>
    <xf numFmtId="0" fontId="5" fillId="16" borderId="1" xfId="0" applyFont="1" applyFill="1" applyBorder="1" applyAlignment="1">
      <alignment horizontal="left"/>
    </xf>
    <xf numFmtId="0" fontId="0" fillId="7" borderId="1" xfId="0" applyFill="1" applyBorder="1" applyAlignment="1">
      <alignment horizontal="left"/>
    </xf>
    <xf numFmtId="0" fontId="27" fillId="7" borderId="1" xfId="0" applyFont="1" applyFill="1" applyBorder="1" applyAlignment="1">
      <alignment horizontal="left"/>
    </xf>
    <xf numFmtId="0" fontId="27" fillId="16" borderId="1" xfId="0" applyFont="1" applyFill="1" applyBorder="1" applyAlignment="1">
      <alignment horizontal="left"/>
    </xf>
    <xf numFmtId="165" fontId="11" fillId="14" borderId="55" xfId="0" applyNumberFormat="1" applyFont="1" applyFill="1" applyBorder="1" applyAlignment="1">
      <alignment horizontal="center" vertical="center"/>
    </xf>
    <xf numFmtId="165" fontId="11" fillId="14" borderId="56" xfId="0" applyNumberFormat="1" applyFont="1" applyFill="1" applyBorder="1" applyAlignment="1">
      <alignment horizontal="center" vertical="center"/>
    </xf>
    <xf numFmtId="165" fontId="11" fillId="14" borderId="54" xfId="0" applyNumberFormat="1" applyFont="1" applyFill="1" applyBorder="1" applyAlignment="1">
      <alignment horizontal="center" vertical="center"/>
    </xf>
    <xf numFmtId="165" fontId="11" fillId="14" borderId="57" xfId="0" applyNumberFormat="1" applyFont="1" applyFill="1" applyBorder="1" applyAlignment="1">
      <alignment horizontal="center" vertical="center"/>
    </xf>
    <xf numFmtId="165" fontId="11" fillId="14" borderId="58" xfId="0" applyNumberFormat="1" applyFont="1" applyFill="1" applyBorder="1" applyAlignment="1">
      <alignment horizontal="center" vertical="center"/>
    </xf>
    <xf numFmtId="167" fontId="11" fillId="8" borderId="62" xfId="0" applyNumberFormat="1" applyFont="1" applyFill="1" applyBorder="1" applyAlignment="1">
      <alignment horizontal="center" vertical="center"/>
    </xf>
    <xf numFmtId="167" fontId="11" fillId="8" borderId="46" xfId="0" applyNumberFormat="1" applyFont="1" applyFill="1" applyBorder="1" applyAlignment="1">
      <alignment horizontal="center" vertical="center"/>
    </xf>
    <xf numFmtId="167" fontId="11" fillId="8" borderId="61" xfId="0" applyNumberFormat="1" applyFont="1" applyFill="1" applyBorder="1" applyAlignment="1">
      <alignment horizontal="center" vertical="center"/>
    </xf>
    <xf numFmtId="167" fontId="11" fillId="8" borderId="50" xfId="0" applyNumberFormat="1" applyFont="1" applyFill="1" applyBorder="1" applyAlignment="1">
      <alignment horizontal="center" vertical="center"/>
    </xf>
    <xf numFmtId="167" fontId="11" fillId="8" borderId="63" xfId="0" applyNumberFormat="1" applyFont="1" applyFill="1" applyBorder="1" applyAlignment="1">
      <alignment horizontal="center" vertical="center"/>
    </xf>
    <xf numFmtId="167" fontId="11" fillId="8" borderId="6" xfId="0" applyNumberFormat="1" applyFont="1" applyFill="1" applyBorder="1" applyAlignment="1">
      <alignment horizontal="center" vertical="center"/>
    </xf>
    <xf numFmtId="165" fontId="11" fillId="14" borderId="53" xfId="0" applyNumberFormat="1" applyFont="1" applyFill="1" applyBorder="1" applyAlignment="1">
      <alignment horizontal="center" vertical="center"/>
    </xf>
    <xf numFmtId="2" fontId="27" fillId="7" borderId="1" xfId="0" applyNumberFormat="1" applyFont="1" applyFill="1" applyBorder="1" applyAlignment="1">
      <alignment horizontal="left"/>
    </xf>
    <xf numFmtId="0" fontId="24" fillId="4" borderId="38" xfId="0" applyFont="1" applyFill="1" applyBorder="1" applyAlignment="1">
      <alignment horizontal="left" vertical="center" wrapText="1"/>
    </xf>
    <xf numFmtId="164" fontId="25" fillId="0" borderId="39" xfId="0" applyNumberFormat="1" applyFont="1" applyBorder="1" applyAlignment="1">
      <alignment horizontal="left" vertical="center" wrapText="1"/>
    </xf>
    <xf numFmtId="2" fontId="25" fillId="0" borderId="23" xfId="0" applyNumberFormat="1" applyFont="1" applyBorder="1" applyAlignment="1">
      <alignment horizontal="left" vertical="center" wrapText="1"/>
    </xf>
    <xf numFmtId="0" fontId="28" fillId="7" borderId="0" xfId="0" applyFont="1" applyFill="1" applyAlignment="1">
      <alignment horizontal="left" vertical="center"/>
    </xf>
    <xf numFmtId="0" fontId="29" fillId="7" borderId="0" xfId="0" applyFont="1" applyFill="1" applyAlignment="1">
      <alignment vertical="center" wrapText="1"/>
    </xf>
    <xf numFmtId="0" fontId="31" fillId="3" borderId="0" xfId="0" applyFont="1" applyFill="1" applyAlignment="1">
      <alignment vertical="top"/>
    </xf>
    <xf numFmtId="0" fontId="0" fillId="3" borderId="43" xfId="0" applyFill="1" applyBorder="1"/>
    <xf numFmtId="0" fontId="21" fillId="3" borderId="42" xfId="0" applyFont="1" applyFill="1" applyBorder="1" applyAlignment="1">
      <alignment horizontal="right"/>
    </xf>
    <xf numFmtId="22" fontId="23" fillId="3" borderId="0" xfId="0" applyNumberFormat="1" applyFont="1" applyFill="1" applyAlignment="1">
      <alignment horizontal="left"/>
    </xf>
    <xf numFmtId="0" fontId="1" fillId="3" borderId="42" xfId="0" applyFont="1" applyFill="1" applyBorder="1"/>
    <xf numFmtId="0" fontId="23" fillId="3" borderId="0" xfId="0" applyFont="1" applyFill="1" applyAlignment="1">
      <alignment horizontal="left"/>
    </xf>
    <xf numFmtId="0" fontId="0" fillId="3" borderId="42" xfId="0" applyFill="1" applyBorder="1"/>
    <xf numFmtId="0" fontId="23" fillId="3" borderId="0" xfId="0" applyFont="1" applyFill="1" applyAlignment="1">
      <alignment vertical="center" wrapText="1"/>
    </xf>
    <xf numFmtId="0" fontId="23" fillId="3" borderId="43" xfId="0" applyFont="1" applyFill="1" applyBorder="1" applyAlignment="1">
      <alignment vertical="center" wrapText="1"/>
    </xf>
    <xf numFmtId="0" fontId="23" fillId="3" borderId="43" xfId="0" applyFont="1" applyFill="1" applyBorder="1" applyAlignment="1">
      <alignment horizontal="left"/>
    </xf>
    <xf numFmtId="0" fontId="0" fillId="3" borderId="44" xfId="0" applyFill="1" applyBorder="1"/>
    <xf numFmtId="0" fontId="0" fillId="3" borderId="40" xfId="0" applyFill="1" applyBorder="1"/>
    <xf numFmtId="0" fontId="0" fillId="3" borderId="45" xfId="0" applyFill="1" applyBorder="1"/>
    <xf numFmtId="0" fontId="30" fillId="3" borderId="37" xfId="0" applyFont="1" applyFill="1" applyBorder="1"/>
    <xf numFmtId="0" fontId="0" fillId="3" borderId="35" xfId="0" applyFill="1" applyBorder="1"/>
    <xf numFmtId="0" fontId="0" fillId="3" borderId="36" xfId="0" applyFill="1" applyBorder="1"/>
    <xf numFmtId="0" fontId="31" fillId="3" borderId="0" xfId="0" applyFont="1" applyFill="1" applyAlignment="1">
      <alignment horizontal="left" vertical="top"/>
    </xf>
    <xf numFmtId="0" fontId="29" fillId="7" borderId="0" xfId="0" applyFont="1" applyFill="1" applyAlignment="1">
      <alignment horizontal="left" vertical="center"/>
    </xf>
    <xf numFmtId="0" fontId="33" fillId="7" borderId="0" xfId="0" applyFont="1" applyFill="1"/>
    <xf numFmtId="22" fontId="25" fillId="7" borderId="0" xfId="0" applyNumberFormat="1" applyFont="1" applyFill="1" applyAlignment="1">
      <alignment horizontal="left" vertical="top"/>
    </xf>
    <xf numFmtId="0" fontId="34" fillId="7" borderId="0" xfId="0" applyFont="1" applyFill="1" applyAlignment="1">
      <alignment horizontal="right"/>
    </xf>
    <xf numFmtId="0" fontId="24" fillId="7" borderId="0" xfId="0" applyFont="1" applyFill="1" applyAlignment="1">
      <alignment horizontal="right" vertical="top"/>
    </xf>
    <xf numFmtId="2" fontId="32" fillId="4" borderId="37" xfId="0" applyNumberFormat="1" applyFont="1" applyFill="1" applyBorder="1" applyAlignment="1">
      <alignment horizontal="center" vertical="center" wrapText="1"/>
    </xf>
    <xf numFmtId="2" fontId="25" fillId="0" borderId="21" xfId="0" applyNumberFormat="1" applyFont="1" applyBorder="1" applyAlignment="1">
      <alignment horizontal="center" vertical="center"/>
    </xf>
    <xf numFmtId="164" fontId="25" fillId="0" borderId="12" xfId="0" applyNumberFormat="1" applyFont="1" applyBorder="1" applyAlignment="1">
      <alignment horizontal="center" vertical="center"/>
    </xf>
    <xf numFmtId="0" fontId="2" fillId="3" borderId="0" xfId="0" applyFont="1" applyFill="1" applyAlignment="1">
      <alignment horizontal="left" vertical="top" wrapText="1"/>
    </xf>
    <xf numFmtId="0" fontId="32" fillId="2" borderId="7" xfId="0" applyFont="1" applyFill="1" applyBorder="1" applyAlignment="1">
      <alignment horizontal="center" vertical="center" wrapText="1"/>
    </xf>
    <xf numFmtId="0" fontId="24" fillId="2" borderId="17" xfId="0" applyFont="1" applyFill="1" applyBorder="1" applyAlignment="1">
      <alignment horizontal="left" vertical="center" wrapText="1"/>
    </xf>
    <xf numFmtId="164" fontId="25" fillId="0" borderId="17" xfId="0" applyNumberFormat="1" applyFont="1" applyBorder="1" applyAlignment="1">
      <alignment horizontal="left" vertical="center" wrapText="1"/>
    </xf>
    <xf numFmtId="164" fontId="25" fillId="0" borderId="8" xfId="0" applyNumberFormat="1" applyFont="1" applyBorder="1" applyAlignment="1">
      <alignment horizontal="left" vertical="center" wrapText="1"/>
    </xf>
    <xf numFmtId="0" fontId="35" fillId="3" borderId="0" xfId="0" applyFont="1" applyFill="1"/>
    <xf numFmtId="0" fontId="35" fillId="3" borderId="0" xfId="0" applyFont="1" applyFill="1" applyAlignment="1">
      <alignment horizontal="left"/>
    </xf>
    <xf numFmtId="22" fontId="35" fillId="3" borderId="0" xfId="0" applyNumberFormat="1" applyFont="1" applyFill="1" applyAlignment="1">
      <alignment horizontal="left"/>
    </xf>
    <xf numFmtId="0" fontId="25" fillId="6" borderId="9" xfId="0" applyFont="1" applyFill="1" applyBorder="1"/>
    <xf numFmtId="0" fontId="25" fillId="6" borderId="1" xfId="0" applyFont="1" applyFill="1" applyBorder="1"/>
    <xf numFmtId="0" fontId="25" fillId="6" borderId="11" xfId="0" applyFont="1" applyFill="1" applyBorder="1"/>
    <xf numFmtId="0" fontId="25" fillId="6" borderId="20" xfId="0" applyFont="1" applyFill="1" applyBorder="1"/>
    <xf numFmtId="2" fontId="25" fillId="8" borderId="11" xfId="0" applyNumberFormat="1" applyFont="1" applyFill="1" applyBorder="1" applyAlignment="1">
      <alignment horizontal="left" vertical="center"/>
    </xf>
    <xf numFmtId="0" fontId="23" fillId="6" borderId="29" xfId="0" applyFont="1" applyFill="1" applyBorder="1"/>
    <xf numFmtId="0" fontId="23" fillId="6" borderId="1" xfId="0" applyFont="1" applyFill="1" applyBorder="1"/>
    <xf numFmtId="0" fontId="23" fillId="6" borderId="15" xfId="0" applyFont="1" applyFill="1" applyBorder="1"/>
    <xf numFmtId="0" fontId="23" fillId="6" borderId="9" xfId="0" applyFont="1" applyFill="1" applyBorder="1"/>
    <xf numFmtId="0" fontId="23" fillId="6" borderId="11" xfId="0" applyFont="1" applyFill="1" applyBorder="1"/>
    <xf numFmtId="0" fontId="23" fillId="6" borderId="20" xfId="0" applyFont="1" applyFill="1" applyBorder="1"/>
    <xf numFmtId="2" fontId="25" fillId="0" borderId="65" xfId="0" applyNumberFormat="1" applyFont="1" applyBorder="1" applyAlignment="1">
      <alignment horizontal="center" vertical="center"/>
    </xf>
    <xf numFmtId="2" fontId="25" fillId="0" borderId="66" xfId="0" applyNumberFormat="1" applyFont="1" applyBorder="1" applyAlignment="1">
      <alignment horizontal="center" vertical="center"/>
    </xf>
    <xf numFmtId="0" fontId="38" fillId="0" borderId="0" xfId="0" applyFont="1"/>
    <xf numFmtId="0" fontId="39" fillId="7" borderId="1" xfId="0" applyFont="1" applyFill="1" applyBorder="1" applyAlignment="1">
      <alignment horizontal="center"/>
    </xf>
    <xf numFmtId="2" fontId="39" fillId="7" borderId="1" xfId="0" applyNumberFormat="1" applyFont="1" applyFill="1" applyBorder="1" applyAlignment="1">
      <alignment horizontal="center"/>
    </xf>
    <xf numFmtId="0" fontId="25" fillId="7" borderId="1" xfId="0" applyFont="1" applyFill="1" applyBorder="1" applyAlignment="1">
      <alignment horizontal="left"/>
    </xf>
    <xf numFmtId="2" fontId="25" fillId="7" borderId="1" xfId="0" applyNumberFormat="1" applyFont="1" applyFill="1" applyBorder="1" applyAlignment="1">
      <alignment horizontal="left"/>
    </xf>
    <xf numFmtId="0" fontId="21" fillId="16" borderId="1" xfId="0" applyFont="1" applyFill="1" applyBorder="1" applyAlignment="1">
      <alignment horizontal="center" vertical="center" wrapText="1"/>
    </xf>
    <xf numFmtId="2" fontId="32" fillId="16" borderId="1" xfId="0" applyNumberFormat="1" applyFont="1" applyFill="1" applyBorder="1" applyAlignment="1">
      <alignment horizontal="center" vertical="center" wrapText="1"/>
    </xf>
    <xf numFmtId="2" fontId="25" fillId="7" borderId="1" xfId="0" applyNumberFormat="1" applyFont="1" applyFill="1" applyBorder="1" applyAlignment="1">
      <alignment horizontal="left" vertical="center"/>
    </xf>
    <xf numFmtId="0" fontId="25" fillId="7" borderId="1" xfId="0" applyFont="1" applyFill="1" applyBorder="1"/>
    <xf numFmtId="0" fontId="21" fillId="16" borderId="1" xfId="0" applyFont="1" applyFill="1" applyBorder="1" applyAlignment="1">
      <alignment horizontal="left" wrapText="1"/>
    </xf>
    <xf numFmtId="0" fontId="0" fillId="7" borderId="0" xfId="0" applyFill="1"/>
    <xf numFmtId="164" fontId="25" fillId="7" borderId="1" xfId="0" applyNumberFormat="1" applyFont="1" applyFill="1" applyBorder="1" applyAlignment="1">
      <alignment horizontal="left" vertical="center"/>
    </xf>
    <xf numFmtId="0" fontId="36" fillId="23" borderId="0" xfId="0" applyFont="1" applyFill="1" applyAlignment="1">
      <alignment vertical="center" wrapText="1"/>
    </xf>
    <xf numFmtId="2" fontId="1" fillId="4" borderId="1" xfId="0" applyNumberFormat="1" applyFont="1" applyFill="1" applyBorder="1" applyAlignment="1">
      <alignment horizontal="center"/>
    </xf>
    <xf numFmtId="2" fontId="12" fillId="4" borderId="1" xfId="0" applyNumberFormat="1" applyFont="1" applyFill="1" applyBorder="1" applyAlignment="1">
      <alignment horizontal="center"/>
    </xf>
    <xf numFmtId="0" fontId="25" fillId="8" borderId="20" xfId="0" applyFont="1" applyFill="1" applyBorder="1" applyAlignment="1">
      <alignment vertical="center" wrapText="1"/>
    </xf>
    <xf numFmtId="0" fontId="21" fillId="2" borderId="20" xfId="0" applyFont="1" applyFill="1" applyBorder="1" applyAlignment="1">
      <alignment horizontal="left" vertical="center" wrapText="1"/>
    </xf>
    <xf numFmtId="2" fontId="21" fillId="4" borderId="22" xfId="0" applyNumberFormat="1" applyFont="1" applyFill="1" applyBorder="1" applyAlignment="1">
      <alignment horizontal="center" vertical="center"/>
    </xf>
    <xf numFmtId="0" fontId="21" fillId="2" borderId="17" xfId="0" applyFont="1" applyFill="1" applyBorder="1" applyAlignment="1">
      <alignment horizontal="left" wrapText="1"/>
    </xf>
    <xf numFmtId="0" fontId="21" fillId="2" borderId="20" xfId="0" applyFont="1" applyFill="1" applyBorder="1" applyAlignment="1">
      <alignment horizontal="left"/>
    </xf>
    <xf numFmtId="0" fontId="25" fillId="8" borderId="1" xfId="0" applyFont="1" applyFill="1" applyBorder="1" applyAlignment="1">
      <alignment vertical="center" wrapText="1"/>
    </xf>
    <xf numFmtId="2" fontId="25" fillId="8" borderId="9" xfId="0" applyNumberFormat="1" applyFont="1" applyFill="1" applyBorder="1" applyAlignment="1">
      <alignment horizontal="left" vertical="center"/>
    </xf>
    <xf numFmtId="164" fontId="25" fillId="0" borderId="10" xfId="0" applyNumberFormat="1" applyFont="1" applyBorder="1" applyAlignment="1">
      <alignment horizontal="center" vertical="center"/>
    </xf>
    <xf numFmtId="0" fontId="21" fillId="2" borderId="29" xfId="0" applyFont="1" applyFill="1" applyBorder="1" applyAlignment="1">
      <alignment wrapText="1"/>
    </xf>
    <xf numFmtId="0" fontId="25" fillId="0" borderId="67" xfId="0" applyFont="1" applyBorder="1"/>
    <xf numFmtId="0" fontId="21" fillId="2" borderId="24" xfId="0" applyFont="1" applyFill="1" applyBorder="1" applyAlignment="1">
      <alignment horizontal="left" vertical="center" wrapText="1"/>
    </xf>
    <xf numFmtId="0" fontId="21" fillId="2" borderId="24" xfId="0" applyFont="1" applyFill="1" applyBorder="1"/>
    <xf numFmtId="2" fontId="25" fillId="0" borderId="24" xfId="0" applyNumberFormat="1" applyFont="1" applyBorder="1" applyAlignment="1">
      <alignment horizontal="center" vertical="center"/>
    </xf>
    <xf numFmtId="2" fontId="25" fillId="0" borderId="16" xfId="0" applyNumberFormat="1" applyFont="1" applyBorder="1" applyAlignment="1">
      <alignment horizontal="center" vertical="center"/>
    </xf>
    <xf numFmtId="2" fontId="21" fillId="0" borderId="26" xfId="0" applyNumberFormat="1" applyFont="1" applyBorder="1" applyAlignment="1">
      <alignment horizontal="center" vertical="center"/>
    </xf>
    <xf numFmtId="0" fontId="21" fillId="0" borderId="24" xfId="0" applyFont="1" applyBorder="1"/>
    <xf numFmtId="2" fontId="23" fillId="0" borderId="25" xfId="0" applyNumberFormat="1" applyFont="1" applyBorder="1" applyAlignment="1">
      <alignment horizontal="center" vertical="center"/>
    </xf>
    <xf numFmtId="164" fontId="23" fillId="0" borderId="16" xfId="0" applyNumberFormat="1" applyFont="1" applyBorder="1" applyAlignment="1">
      <alignment horizontal="center" vertical="center"/>
    </xf>
    <xf numFmtId="0" fontId="23" fillId="6" borderId="68" xfId="0" applyFont="1" applyFill="1" applyBorder="1"/>
    <xf numFmtId="0" fontId="23" fillId="6" borderId="65" xfId="0" applyFont="1" applyFill="1" applyBorder="1"/>
    <xf numFmtId="0" fontId="40" fillId="8" borderId="1" xfId="0" applyFont="1" applyFill="1" applyBorder="1" applyAlignment="1">
      <alignment vertical="center" wrapText="1"/>
    </xf>
    <xf numFmtId="0" fontId="40" fillId="8" borderId="20" xfId="0" applyFont="1" applyFill="1" applyBorder="1" applyAlignment="1">
      <alignment vertical="center" wrapText="1"/>
    </xf>
    <xf numFmtId="0" fontId="36" fillId="3" borderId="0" xfId="0" applyFont="1" applyFill="1" applyAlignment="1">
      <alignment horizontal="left" vertical="top" wrapText="1"/>
    </xf>
    <xf numFmtId="0" fontId="7" fillId="5" borderId="6" xfId="0" applyFont="1" applyFill="1" applyBorder="1" applyAlignment="1">
      <alignment horizontal="center"/>
    </xf>
    <xf numFmtId="0" fontId="7" fillId="5" borderId="27" xfId="0" applyFont="1" applyFill="1" applyBorder="1" applyAlignment="1">
      <alignment horizontal="center"/>
    </xf>
    <xf numFmtId="0" fontId="7" fillId="5" borderId="28" xfId="0" applyFont="1" applyFill="1" applyBorder="1" applyAlignment="1">
      <alignment horizontal="center"/>
    </xf>
    <xf numFmtId="0" fontId="10" fillId="3" borderId="37" xfId="0" applyFont="1" applyFill="1" applyBorder="1" applyAlignment="1">
      <alignment horizontal="left" vertical="center" wrapText="1"/>
    </xf>
    <xf numFmtId="0" fontId="10" fillId="3" borderId="35" xfId="0" applyFont="1" applyFill="1" applyBorder="1" applyAlignment="1">
      <alignment horizontal="left" vertical="center" wrapText="1"/>
    </xf>
    <xf numFmtId="0" fontId="10" fillId="3" borderId="36" xfId="0" applyFont="1" applyFill="1" applyBorder="1" applyAlignment="1">
      <alignment horizontal="left" vertical="center" wrapText="1"/>
    </xf>
    <xf numFmtId="0" fontId="10" fillId="3" borderId="42" xfId="0" applyFont="1" applyFill="1" applyBorder="1" applyAlignment="1">
      <alignment horizontal="left" vertical="center" wrapText="1"/>
    </xf>
    <xf numFmtId="0" fontId="10" fillId="3" borderId="0" xfId="0" applyFont="1" applyFill="1" applyAlignment="1">
      <alignment horizontal="left" vertical="center" wrapText="1"/>
    </xf>
    <xf numFmtId="0" fontId="10" fillId="3" borderId="43" xfId="0" applyFont="1" applyFill="1" applyBorder="1" applyAlignment="1">
      <alignment horizontal="left" vertical="center" wrapText="1"/>
    </xf>
    <xf numFmtId="0" fontId="18" fillId="3" borderId="42" xfId="0" applyFont="1" applyFill="1" applyBorder="1" applyAlignment="1">
      <alignment horizontal="left" vertical="top" wrapText="1"/>
    </xf>
    <xf numFmtId="0" fontId="18" fillId="3" borderId="0" xfId="0" applyFont="1" applyFill="1" applyAlignment="1">
      <alignment horizontal="left" vertical="top" wrapText="1"/>
    </xf>
    <xf numFmtId="0" fontId="18" fillId="3" borderId="43" xfId="0" applyFont="1" applyFill="1" applyBorder="1" applyAlignment="1">
      <alignment horizontal="left" vertical="top" wrapText="1"/>
    </xf>
    <xf numFmtId="0" fontId="18" fillId="3" borderId="44" xfId="0" applyFont="1" applyFill="1" applyBorder="1" applyAlignment="1">
      <alignment horizontal="left" vertical="top" wrapText="1"/>
    </xf>
    <xf numFmtId="0" fontId="18" fillId="3" borderId="40" xfId="0" applyFont="1" applyFill="1" applyBorder="1" applyAlignment="1">
      <alignment horizontal="left" vertical="top" wrapText="1"/>
    </xf>
    <xf numFmtId="0" fontId="18" fillId="3" borderId="45" xfId="0" applyFont="1" applyFill="1" applyBorder="1" applyAlignment="1">
      <alignment horizontal="left" vertical="top" wrapText="1"/>
    </xf>
    <xf numFmtId="0" fontId="16" fillId="5" borderId="48" xfId="0" applyFont="1" applyFill="1" applyBorder="1" applyAlignment="1">
      <alignment horizontal="left" vertical="top" wrapText="1"/>
    </xf>
    <xf numFmtId="0" fontId="2" fillId="3" borderId="0" xfId="0" applyFont="1" applyFill="1" applyAlignment="1">
      <alignment horizontal="center"/>
    </xf>
    <xf numFmtId="0" fontId="20" fillId="3" borderId="0" xfId="0" applyFont="1" applyFill="1" applyAlignment="1">
      <alignment horizontal="left" vertical="center"/>
    </xf>
    <xf numFmtId="2" fontId="14" fillId="5" borderId="0" xfId="0" applyNumberFormat="1" applyFont="1" applyFill="1" applyAlignment="1">
      <alignment horizontal="center" vertical="center" wrapText="1"/>
    </xf>
    <xf numFmtId="0" fontId="7" fillId="5" borderId="44" xfId="0" applyFont="1" applyFill="1" applyBorder="1" applyAlignment="1">
      <alignment horizontal="center"/>
    </xf>
    <xf numFmtId="0" fontId="7" fillId="5" borderId="40" xfId="0" applyFont="1" applyFill="1" applyBorder="1" applyAlignment="1">
      <alignment horizontal="center"/>
    </xf>
    <xf numFmtId="0" fontId="7" fillId="5" borderId="50" xfId="0" applyFont="1" applyFill="1" applyBorder="1" applyAlignment="1">
      <alignment horizontal="center"/>
    </xf>
    <xf numFmtId="0" fontId="7" fillId="5" borderId="51" xfId="0" applyFont="1" applyFill="1" applyBorder="1" applyAlignment="1">
      <alignment horizontal="center"/>
    </xf>
    <xf numFmtId="0" fontId="13" fillId="17" borderId="0" xfId="0" applyFont="1" applyFill="1" applyAlignment="1">
      <alignment horizontal="center" vertical="center"/>
    </xf>
    <xf numFmtId="0" fontId="21" fillId="2" borderId="37" xfId="0" applyFont="1" applyFill="1" applyBorder="1" applyAlignment="1">
      <alignment horizontal="left" vertical="top" wrapText="1"/>
    </xf>
    <xf numFmtId="0" fontId="21" fillId="2" borderId="35" xfId="0" applyFont="1" applyFill="1" applyBorder="1" applyAlignment="1">
      <alignment horizontal="left" vertical="top" wrapText="1"/>
    </xf>
    <xf numFmtId="0" fontId="21" fillId="2" borderId="36" xfId="0" applyFont="1" applyFill="1" applyBorder="1" applyAlignment="1">
      <alignment horizontal="left" vertical="top" wrapText="1"/>
    </xf>
    <xf numFmtId="0" fontId="21" fillId="4" borderId="6" xfId="0" applyFont="1" applyFill="1" applyBorder="1" applyAlignment="1">
      <alignment horizontal="left" vertical="top" wrapText="1"/>
    </xf>
    <xf numFmtId="0" fontId="23" fillId="4" borderId="27" xfId="0" applyFont="1" applyFill="1" applyBorder="1"/>
    <xf numFmtId="0" fontId="23" fillId="0" borderId="28" xfId="0" applyFont="1" applyBorder="1"/>
    <xf numFmtId="0" fontId="20" fillId="3" borderId="40" xfId="0" applyFont="1" applyFill="1" applyBorder="1" applyAlignment="1">
      <alignment horizontal="left" vertical="center"/>
    </xf>
    <xf numFmtId="0" fontId="20" fillId="3" borderId="0" xfId="0" applyFont="1" applyFill="1" applyAlignment="1">
      <alignment horizontal="left" vertical="center" wrapText="1"/>
    </xf>
    <xf numFmtId="0" fontId="25" fillId="3" borderId="0" xfId="0" applyFont="1" applyFill="1" applyAlignment="1">
      <alignment horizontal="left" vertical="top" wrapText="1"/>
    </xf>
    <xf numFmtId="0" fontId="31" fillId="3" borderId="0" xfId="0" applyFont="1" applyFill="1" applyAlignment="1">
      <alignment horizontal="left"/>
    </xf>
    <xf numFmtId="0" fontId="36" fillId="23" borderId="0" xfId="0" applyFont="1" applyFill="1" applyAlignment="1">
      <alignment horizontal="left" vertical="center" wrapText="1"/>
    </xf>
    <xf numFmtId="0" fontId="37" fillId="23" borderId="0" xfId="1" applyFont="1" applyFill="1" applyAlignment="1">
      <alignment horizontal="center" vertical="center" wrapText="1"/>
    </xf>
    <xf numFmtId="0" fontId="36" fillId="0" borderId="0" xfId="0" applyFont="1" applyAlignment="1">
      <alignment horizontal="left" vertical="top" wrapText="1"/>
    </xf>
    <xf numFmtId="0" fontId="36" fillId="3" borderId="0" xfId="0" applyFont="1" applyFill="1" applyAlignment="1">
      <alignment horizontal="left" vertical="center" wrapText="1"/>
    </xf>
    <xf numFmtId="0" fontId="36" fillId="23" borderId="0" xfId="0" applyFont="1" applyFill="1" applyAlignment="1">
      <alignment horizontal="left" vertical="center"/>
    </xf>
    <xf numFmtId="0" fontId="31" fillId="3" borderId="40" xfId="0" applyFont="1" applyFill="1" applyBorder="1" applyAlignment="1">
      <alignment horizontal="left"/>
    </xf>
    <xf numFmtId="0" fontId="36" fillId="0" borderId="0" xfId="0" applyFont="1" applyAlignment="1">
      <alignment horizontal="left" vertical="center" wrapText="1"/>
    </xf>
  </cellXfs>
  <cellStyles count="2">
    <cellStyle name="Hyperlink" xfId="1" builtinId="8"/>
    <cellStyle name="Normal" xfId="0" builtinId="0"/>
  </cellStyles>
  <dxfs count="38">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FF00"/>
        </patternFill>
      </fill>
    </dxf>
    <dxf>
      <font>
        <b/>
        <i val="0"/>
      </font>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jpg"/><Relationship Id="rId1" Type="http://schemas.openxmlformats.org/officeDocument/2006/relationships/image" Target="../media/image4.png"/><Relationship Id="rId5" Type="http://schemas.openxmlformats.org/officeDocument/2006/relationships/image" Target="../media/image7.png"/><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jp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8.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19.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21.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2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2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_rels/drawing2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e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13</xdr:col>
      <xdr:colOff>87923</xdr:colOff>
      <xdr:row>0</xdr:row>
      <xdr:rowOff>0</xdr:rowOff>
    </xdr:from>
    <xdr:to>
      <xdr:col>25</xdr:col>
      <xdr:colOff>253511</xdr:colOff>
      <xdr:row>17</xdr:row>
      <xdr:rowOff>25075</xdr:rowOff>
    </xdr:to>
    <xdr:pic>
      <xdr:nvPicPr>
        <xdr:cNvPr id="2" name="Picture 1">
          <a:extLst>
            <a:ext uri="{FF2B5EF4-FFF2-40B4-BE49-F238E27FC236}">
              <a16:creationId xmlns:a16="http://schemas.microsoft.com/office/drawing/2014/main" id="{94FDEEB1-038D-439D-87C0-D48BFED689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3673" y="0"/>
          <a:ext cx="7463203" cy="4025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219075</xdr:colOff>
      <xdr:row>6</xdr:row>
      <xdr:rowOff>28575</xdr:rowOff>
    </xdr:from>
    <xdr:to>
      <xdr:col>13</xdr:col>
      <xdr:colOff>1853850</xdr:colOff>
      <xdr:row>21</xdr:row>
      <xdr:rowOff>95250</xdr:rowOff>
    </xdr:to>
    <xdr:pic>
      <xdr:nvPicPr>
        <xdr:cNvPr id="5" name="Picture 4">
          <a:extLst>
            <a:ext uri="{FF2B5EF4-FFF2-40B4-BE49-F238E27FC236}">
              <a16:creationId xmlns:a16="http://schemas.microsoft.com/office/drawing/2014/main" id="{FF801F39-D8E9-07B3-F3F0-6E28942895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544925" y="1485900"/>
          <a:ext cx="1634775" cy="2924175"/>
        </a:xfrm>
        <a:prstGeom prst="rect">
          <a:avLst/>
        </a:prstGeom>
      </xdr:spPr>
    </xdr:pic>
    <xdr:clientData/>
  </xdr:twoCellAnchor>
  <xdr:twoCellAnchor editAs="oneCell">
    <xdr:from>
      <xdr:col>13</xdr:col>
      <xdr:colOff>66675</xdr:colOff>
      <xdr:row>25</xdr:row>
      <xdr:rowOff>57150</xdr:rowOff>
    </xdr:from>
    <xdr:to>
      <xdr:col>13</xdr:col>
      <xdr:colOff>7158639</xdr:colOff>
      <xdr:row>36</xdr:row>
      <xdr:rowOff>67340</xdr:rowOff>
    </xdr:to>
    <xdr:pic>
      <xdr:nvPicPr>
        <xdr:cNvPr id="6" name="Picture 5">
          <a:extLst>
            <a:ext uri="{FF2B5EF4-FFF2-40B4-BE49-F238E27FC236}">
              <a16:creationId xmlns:a16="http://schemas.microsoft.com/office/drawing/2014/main" id="{A83174AA-B62C-D14C-6D74-0CD94A8C0331}"/>
            </a:ext>
          </a:extLst>
        </xdr:cNvPr>
        <xdr:cNvPicPr>
          <a:picLocks noChangeAspect="1"/>
        </xdr:cNvPicPr>
      </xdr:nvPicPr>
      <xdr:blipFill>
        <a:blip xmlns:r="http://schemas.openxmlformats.org/officeDocument/2006/relationships" r:embed="rId2"/>
        <a:stretch>
          <a:fillRect/>
        </a:stretch>
      </xdr:blipFill>
      <xdr:spPr>
        <a:xfrm>
          <a:off x="16392525" y="5133975"/>
          <a:ext cx="7091964" cy="21056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33131</xdr:colOff>
      <xdr:row>0</xdr:row>
      <xdr:rowOff>57978</xdr:rowOff>
    </xdr:from>
    <xdr:to>
      <xdr:col>6</xdr:col>
      <xdr:colOff>1044804</xdr:colOff>
      <xdr:row>0</xdr:row>
      <xdr:rowOff>1638007</xdr:rowOff>
    </xdr:to>
    <xdr:grpSp>
      <xdr:nvGrpSpPr>
        <xdr:cNvPr id="8" name="Group 7">
          <a:extLst>
            <a:ext uri="{FF2B5EF4-FFF2-40B4-BE49-F238E27FC236}">
              <a16:creationId xmlns:a16="http://schemas.microsoft.com/office/drawing/2014/main" id="{A7A8E89F-D695-4B4A-619F-B61A0FDFD7F0}"/>
            </a:ext>
          </a:extLst>
        </xdr:cNvPr>
        <xdr:cNvGrpSpPr/>
      </xdr:nvGrpSpPr>
      <xdr:grpSpPr>
        <a:xfrm>
          <a:off x="33131" y="57978"/>
          <a:ext cx="8164948" cy="1580029"/>
          <a:chOff x="33131" y="57978"/>
          <a:chExt cx="8333499" cy="1580029"/>
        </a:xfrm>
      </xdr:grpSpPr>
      <xdr:pic>
        <xdr:nvPicPr>
          <xdr:cNvPr id="5" name="Picture 4">
            <a:extLst>
              <a:ext uri="{FF2B5EF4-FFF2-40B4-BE49-F238E27FC236}">
                <a16:creationId xmlns:a16="http://schemas.microsoft.com/office/drawing/2014/main" id="{2BE97E82-E5F4-4C3E-A9DF-9BAB288CAD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84318" y="57978"/>
            <a:ext cx="2068898" cy="1545284"/>
          </a:xfrm>
          <a:prstGeom prst="rect">
            <a:avLst/>
          </a:prstGeom>
        </xdr:spPr>
      </xdr:pic>
      <xdr:pic>
        <xdr:nvPicPr>
          <xdr:cNvPr id="6" name="Picture 5">
            <a:extLst>
              <a:ext uri="{FF2B5EF4-FFF2-40B4-BE49-F238E27FC236}">
                <a16:creationId xmlns:a16="http://schemas.microsoft.com/office/drawing/2014/main" id="{72C9ED86-B187-4F9E-89AD-8E384A3CE06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792" t="6148" r="2803" b="7777"/>
          <a:stretch/>
        </xdr:blipFill>
        <xdr:spPr>
          <a:xfrm>
            <a:off x="33131" y="263046"/>
            <a:ext cx="3500583" cy="1236227"/>
          </a:xfrm>
          <a:prstGeom prst="rect">
            <a:avLst/>
          </a:prstGeom>
        </xdr:spPr>
      </xdr:pic>
      <xdr:pic>
        <xdr:nvPicPr>
          <xdr:cNvPr id="7" name="Picture 6">
            <a:extLst>
              <a:ext uri="{FF2B5EF4-FFF2-40B4-BE49-F238E27FC236}">
                <a16:creationId xmlns:a16="http://schemas.microsoft.com/office/drawing/2014/main" id="{FA491DAE-CB65-49AB-9854-D8417C02B78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21346" y="92723"/>
            <a:ext cx="1545284" cy="1545284"/>
          </a:xfrm>
          <a:prstGeom prst="rect">
            <a:avLst/>
          </a:prstGeom>
        </xdr:spPr>
      </xdr:pic>
    </xdr:grpSp>
    <xdr:clientData/>
  </xdr:twoCellAnchor>
  <xdr:twoCellAnchor editAs="oneCell">
    <xdr:from>
      <xdr:col>11</xdr:col>
      <xdr:colOff>219075</xdr:colOff>
      <xdr:row>6</xdr:row>
      <xdr:rowOff>28575</xdr:rowOff>
    </xdr:from>
    <xdr:to>
      <xdr:col>11</xdr:col>
      <xdr:colOff>1863789</xdr:colOff>
      <xdr:row>20</xdr:row>
      <xdr:rowOff>152400</xdr:rowOff>
    </xdr:to>
    <xdr:pic>
      <xdr:nvPicPr>
        <xdr:cNvPr id="2" name="Picture 1">
          <a:extLst>
            <a:ext uri="{FF2B5EF4-FFF2-40B4-BE49-F238E27FC236}">
              <a16:creationId xmlns:a16="http://schemas.microsoft.com/office/drawing/2014/main" id="{89D828EB-397C-46FE-B4B5-669C7738F0B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621500" y="1485900"/>
          <a:ext cx="1634775" cy="2924175"/>
        </a:xfrm>
        <a:prstGeom prst="rect">
          <a:avLst/>
        </a:prstGeom>
      </xdr:spPr>
    </xdr:pic>
    <xdr:clientData/>
  </xdr:twoCellAnchor>
  <xdr:twoCellAnchor editAs="oneCell">
    <xdr:from>
      <xdr:col>11</xdr:col>
      <xdr:colOff>159078</xdr:colOff>
      <xdr:row>25</xdr:row>
      <xdr:rowOff>49992</xdr:rowOff>
    </xdr:from>
    <xdr:to>
      <xdr:col>11</xdr:col>
      <xdr:colOff>4402206</xdr:colOff>
      <xdr:row>36</xdr:row>
      <xdr:rowOff>95574</xdr:rowOff>
    </xdr:to>
    <xdr:pic>
      <xdr:nvPicPr>
        <xdr:cNvPr id="4" name="Picture 3">
          <a:extLst>
            <a:ext uri="{FF2B5EF4-FFF2-40B4-BE49-F238E27FC236}">
              <a16:creationId xmlns:a16="http://schemas.microsoft.com/office/drawing/2014/main" id="{C9B8B27F-AF8A-6C4F-359B-0A039069308A}"/>
            </a:ext>
          </a:extLst>
        </xdr:cNvPr>
        <xdr:cNvPicPr>
          <a:picLocks noChangeAspect="1"/>
        </xdr:cNvPicPr>
      </xdr:nvPicPr>
      <xdr:blipFill>
        <a:blip xmlns:r="http://schemas.openxmlformats.org/officeDocument/2006/relationships" r:embed="rId5"/>
        <a:stretch>
          <a:fillRect/>
        </a:stretch>
      </xdr:blipFill>
      <xdr:spPr>
        <a:xfrm>
          <a:off x="13750839" y="7131622"/>
          <a:ext cx="4243128" cy="22321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230284</xdr:colOff>
      <xdr:row>0</xdr:row>
      <xdr:rowOff>156883</xdr:rowOff>
    </xdr:from>
    <xdr:to>
      <xdr:col>5</xdr:col>
      <xdr:colOff>1315258</xdr:colOff>
      <xdr:row>0</xdr:row>
      <xdr:rowOff>1736912</xdr:rowOff>
    </xdr:to>
    <xdr:grpSp>
      <xdr:nvGrpSpPr>
        <xdr:cNvPr id="2" name="Group 1">
          <a:extLst>
            <a:ext uri="{FF2B5EF4-FFF2-40B4-BE49-F238E27FC236}">
              <a16:creationId xmlns:a16="http://schemas.microsoft.com/office/drawing/2014/main" id="{EE0E65EE-67FA-F486-5ECA-28586AD33A54}"/>
            </a:ext>
          </a:extLst>
        </xdr:cNvPr>
        <xdr:cNvGrpSpPr/>
      </xdr:nvGrpSpPr>
      <xdr:grpSpPr>
        <a:xfrm>
          <a:off x="230284" y="156883"/>
          <a:ext cx="8346386" cy="1580029"/>
          <a:chOff x="230284" y="156883"/>
          <a:chExt cx="8333499" cy="1580029"/>
        </a:xfrm>
      </xdr:grpSpPr>
      <xdr:pic>
        <xdr:nvPicPr>
          <xdr:cNvPr id="3" name="Picture 2">
            <a:extLst>
              <a:ext uri="{FF2B5EF4-FFF2-40B4-BE49-F238E27FC236}">
                <a16:creationId xmlns:a16="http://schemas.microsoft.com/office/drawing/2014/main" id="{BA9AD71F-DECE-ABD9-56CF-66F7BD2FE8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471" y="156883"/>
            <a:ext cx="2068898" cy="1545284"/>
          </a:xfrm>
          <a:prstGeom prst="rect">
            <a:avLst/>
          </a:prstGeom>
        </xdr:spPr>
      </xdr:pic>
      <xdr:pic>
        <xdr:nvPicPr>
          <xdr:cNvPr id="5" name="Picture 4">
            <a:extLst>
              <a:ext uri="{FF2B5EF4-FFF2-40B4-BE49-F238E27FC236}">
                <a16:creationId xmlns:a16="http://schemas.microsoft.com/office/drawing/2014/main" id="{E5F4A115-56E3-283A-C985-7A297CE7EED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792" t="6148" r="2803" b="7777"/>
          <a:stretch/>
        </xdr:blipFill>
        <xdr:spPr>
          <a:xfrm>
            <a:off x="230284" y="361951"/>
            <a:ext cx="3500583" cy="1236227"/>
          </a:xfrm>
          <a:prstGeom prst="rect">
            <a:avLst/>
          </a:prstGeom>
        </xdr:spPr>
      </xdr:pic>
      <xdr:pic>
        <xdr:nvPicPr>
          <xdr:cNvPr id="7" name="Picture 6">
            <a:extLst>
              <a:ext uri="{FF2B5EF4-FFF2-40B4-BE49-F238E27FC236}">
                <a16:creationId xmlns:a16="http://schemas.microsoft.com/office/drawing/2014/main" id="{7379295B-AFA6-6596-39B3-0A044AEDB31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18499" y="191628"/>
            <a:ext cx="1545284" cy="1545284"/>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130893</xdr:colOff>
      <xdr:row>0</xdr:row>
      <xdr:rowOff>98905</xdr:rowOff>
    </xdr:from>
    <xdr:to>
      <xdr:col>4</xdr:col>
      <xdr:colOff>125049</xdr:colOff>
      <xdr:row>0</xdr:row>
      <xdr:rowOff>1345145</xdr:rowOff>
    </xdr:to>
    <xdr:grpSp>
      <xdr:nvGrpSpPr>
        <xdr:cNvPr id="2" name="Group 1">
          <a:extLst>
            <a:ext uri="{FF2B5EF4-FFF2-40B4-BE49-F238E27FC236}">
              <a16:creationId xmlns:a16="http://schemas.microsoft.com/office/drawing/2014/main" id="{B92C7C07-32EA-4F20-B326-CCF49C90D1D5}"/>
            </a:ext>
          </a:extLst>
        </xdr:cNvPr>
        <xdr:cNvGrpSpPr/>
      </xdr:nvGrpSpPr>
      <xdr:grpSpPr>
        <a:xfrm>
          <a:off x="130893" y="98905"/>
          <a:ext cx="6328281" cy="1246240"/>
          <a:chOff x="230284" y="156883"/>
          <a:chExt cx="8333499" cy="1580029"/>
        </a:xfrm>
      </xdr:grpSpPr>
      <xdr:pic>
        <xdr:nvPicPr>
          <xdr:cNvPr id="3" name="Picture 2">
            <a:extLst>
              <a:ext uri="{FF2B5EF4-FFF2-40B4-BE49-F238E27FC236}">
                <a16:creationId xmlns:a16="http://schemas.microsoft.com/office/drawing/2014/main" id="{915E9043-D7A0-C0D0-3305-97DD8FAF2A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471" y="156883"/>
            <a:ext cx="2068898" cy="1545284"/>
          </a:xfrm>
          <a:prstGeom prst="rect">
            <a:avLst/>
          </a:prstGeom>
        </xdr:spPr>
      </xdr:pic>
      <xdr:pic>
        <xdr:nvPicPr>
          <xdr:cNvPr id="4" name="Picture 3">
            <a:extLst>
              <a:ext uri="{FF2B5EF4-FFF2-40B4-BE49-F238E27FC236}">
                <a16:creationId xmlns:a16="http://schemas.microsoft.com/office/drawing/2014/main" id="{D7D9B61B-C1A3-AF49-8395-2804A4B9DE4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30284" y="361951"/>
            <a:ext cx="3500583" cy="1236227"/>
          </a:xfrm>
          <a:prstGeom prst="rect">
            <a:avLst/>
          </a:prstGeom>
        </xdr:spPr>
      </xdr:pic>
      <xdr:pic>
        <xdr:nvPicPr>
          <xdr:cNvPr id="5" name="Picture 4">
            <a:extLst>
              <a:ext uri="{FF2B5EF4-FFF2-40B4-BE49-F238E27FC236}">
                <a16:creationId xmlns:a16="http://schemas.microsoft.com/office/drawing/2014/main" id="{8BB7968F-01FF-CA48-2E4D-D1ADA4F8431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18499" y="191628"/>
            <a:ext cx="1545284" cy="1545284"/>
          </a:xfrm>
          <a:prstGeom prst="rect">
            <a:avLst/>
          </a:prstGeom>
        </xdr:spPr>
      </xdr:pic>
    </xdr:grpSp>
    <xdr:clientData/>
  </xdr:twoCellAnchor>
  <xdr:twoCellAnchor>
    <xdr:from>
      <xdr:col>0</xdr:col>
      <xdr:colOff>74544</xdr:colOff>
      <xdr:row>9</xdr:row>
      <xdr:rowOff>72888</xdr:rowOff>
    </xdr:from>
    <xdr:to>
      <xdr:col>4</xdr:col>
      <xdr:colOff>533400</xdr:colOff>
      <xdr:row>22</xdr:row>
      <xdr:rowOff>161925</xdr:rowOff>
    </xdr:to>
    <xdr:sp macro="" textlink="">
      <xdr:nvSpPr>
        <xdr:cNvPr id="6" name="TextBox 8">
          <a:extLst>
            <a:ext uri="{FF2B5EF4-FFF2-40B4-BE49-F238E27FC236}">
              <a16:creationId xmlns:a16="http://schemas.microsoft.com/office/drawing/2014/main" id="{A7D54530-AF92-D777-FD6D-F6C4A3FC42A8}"/>
            </a:ext>
          </a:extLst>
        </xdr:cNvPr>
        <xdr:cNvSpPr txBox="1"/>
      </xdr:nvSpPr>
      <xdr:spPr>
        <a:xfrm>
          <a:off x="74544" y="3482838"/>
          <a:ext cx="6792981" cy="2565537"/>
        </a:xfrm>
        <a:prstGeom prst="rect">
          <a:avLst/>
        </a:prstGeom>
        <a:noFill/>
        <a:ln w="28575">
          <a:noFill/>
        </a:ln>
      </xdr:spPr>
      <xdr:txBody>
        <a:bodyPr wrap="square" rtlCol="0">
          <a:noAutofit/>
        </a:bodyPr>
        <a:lstStyle/>
        <a:p>
          <a:pPr marL="0" marR="0">
            <a:lnSpc>
              <a:spcPct val="107000"/>
            </a:lnSpc>
            <a:spcAft>
              <a:spcPts val="600"/>
            </a:spcAft>
            <a:buNone/>
          </a:pPr>
          <a:r>
            <a:rPr lang="en-US" sz="1400" b="1" u="sng" kern="1200">
              <a:solidFill>
                <a:srgbClr val="000000"/>
              </a:solidFill>
              <a:effectLst/>
              <a:latin typeface="Roboto" panose="02000000000000000000" pitchFamily="2" charset="0"/>
              <a:ea typeface="Calibri" panose="020F0502020204030204" pitchFamily="34" charset="0"/>
              <a:cs typeface="Times New Roman" panose="02020603050405020304" pitchFamily="18" charset="0"/>
            </a:rPr>
            <a:t>Quick</a:t>
          </a:r>
          <a:r>
            <a:rPr lang="en-US" sz="1400" b="1" u="sng" kern="1200" baseline="0">
              <a:solidFill>
                <a:srgbClr val="000000"/>
              </a:solidFill>
              <a:effectLst/>
              <a:latin typeface="Roboto" panose="02000000000000000000" pitchFamily="2" charset="0"/>
              <a:ea typeface="Calibri" panose="020F0502020204030204" pitchFamily="34" charset="0"/>
              <a:cs typeface="Times New Roman" panose="02020603050405020304" pitchFamily="18" charset="0"/>
            </a:rPr>
            <a:t> Reference Information</a:t>
          </a:r>
          <a:r>
            <a:rPr lang="en-US" sz="1400" b="1" u="sng" kern="1200">
              <a:solidFill>
                <a:srgbClr val="000000"/>
              </a:solidFill>
              <a:effectLst/>
              <a:latin typeface="Roboto" panose="02000000000000000000" pitchFamily="2" charset="0"/>
              <a:ea typeface="Calibri" panose="020F0502020204030204" pitchFamily="34" charset="0"/>
              <a:cs typeface="Times New Roman" panose="02020603050405020304" pitchFamily="18" charset="0"/>
            </a:rPr>
            <a:t>:</a:t>
          </a:r>
          <a:endParaRPr lang="en-US" sz="1100">
            <a:effectLst/>
            <a:latin typeface="Roboto" panose="02000000000000000000" pitchFamily="2" charset="0"/>
            <a:ea typeface="Calibri" panose="020F0502020204030204" pitchFamily="34" charset="0"/>
            <a:cs typeface="Times New Roman" panose="02020603050405020304" pitchFamily="18" charset="0"/>
          </a:endParaRPr>
        </a:p>
        <a:p>
          <a:pPr marL="0" marR="0">
            <a:lnSpc>
              <a:spcPct val="107000"/>
            </a:lnSpc>
            <a:spcAft>
              <a:spcPts val="600"/>
            </a:spcAft>
            <a:buNone/>
          </a:pPr>
          <a:r>
            <a:rPr lang="en-US" sz="1000" kern="1200">
              <a:solidFill>
                <a:srgbClr val="000000"/>
              </a:solidFill>
              <a:effectLst/>
              <a:latin typeface="Roboto" panose="02000000000000000000" pitchFamily="2" charset="0"/>
              <a:ea typeface="Calibri" panose="020F0502020204030204" pitchFamily="34" charset="0"/>
              <a:cs typeface="Times New Roman" panose="02020603050405020304" pitchFamily="18" charset="0"/>
            </a:rPr>
            <a:t>Tsunami evacuation and response will depend on the severity of the tsunami and amount of time before the tsunami arrival. Three (3) hours is considered the threshold time needed for local evacuation. As a quick reference, we offer the following guidance:</a:t>
          </a:r>
          <a:endParaRPr lang="en-US" sz="1100">
            <a:effectLst/>
            <a:latin typeface="Roboto" panose="02000000000000000000" pitchFamily="2" charset="0"/>
            <a:ea typeface="Calibri" panose="020F0502020204030204" pitchFamily="34" charset="0"/>
            <a:cs typeface="Times New Roman" panose="02020603050405020304" pitchFamily="18" charset="0"/>
          </a:endParaRPr>
        </a:p>
        <a:p>
          <a:pPr marL="228600" marR="0" indent="-228600">
            <a:lnSpc>
              <a:spcPct val="107000"/>
            </a:lnSpc>
            <a:spcAft>
              <a:spcPts val="600"/>
            </a:spcAft>
            <a:buNone/>
          </a:pPr>
          <a:r>
            <a:rPr lang="en-US" sz="1000" b="1" kern="1200">
              <a:solidFill>
                <a:srgbClr val="000000"/>
              </a:solidFill>
              <a:effectLst/>
              <a:latin typeface="Roboto" panose="02000000000000000000" pitchFamily="2" charset="0"/>
              <a:ea typeface="Calibri" panose="020F0502020204030204" pitchFamily="34" charset="0"/>
              <a:cs typeface="Times New Roman" panose="02020603050405020304" pitchFamily="18" charset="0"/>
            </a:rPr>
            <a:t>1)  </a:t>
          </a:r>
          <a:r>
            <a:rPr lang="en-US" sz="1000" b="1" u="sng" kern="1200">
              <a:solidFill>
                <a:srgbClr val="000000"/>
              </a:solidFill>
              <a:effectLst/>
              <a:latin typeface="Roboto" panose="02000000000000000000" pitchFamily="2" charset="0"/>
              <a:ea typeface="Calibri" panose="020F0502020204030204" pitchFamily="34" charset="0"/>
              <a:cs typeface="Times New Roman" panose="02020603050405020304" pitchFamily="18" charset="0"/>
            </a:rPr>
            <a:t>IF LESS THAN 3 HOURS</a:t>
          </a:r>
          <a:r>
            <a:rPr lang="en-US" sz="1000" b="1" kern="1200">
              <a:solidFill>
                <a:srgbClr val="000000"/>
              </a:solidFill>
              <a:effectLst/>
              <a:latin typeface="Roboto" panose="02000000000000000000" pitchFamily="2" charset="0"/>
              <a:ea typeface="Calibri" panose="020F0502020204030204" pitchFamily="34" charset="0"/>
              <a:cs typeface="Times New Roman" panose="02020603050405020304" pitchFamily="18" charset="0"/>
            </a:rPr>
            <a:t> before tsunami arrival, we recommend:</a:t>
          </a:r>
          <a:endParaRPr lang="en-US" sz="1100">
            <a:effectLst/>
            <a:latin typeface="Roboto" panose="02000000000000000000" pitchFamily="2" charset="0"/>
            <a:ea typeface="Calibri" panose="020F0502020204030204" pitchFamily="34" charset="0"/>
            <a:cs typeface="Times New Roman" panose="02020603050405020304" pitchFamily="18" charset="0"/>
          </a:endParaRPr>
        </a:p>
        <a:p>
          <a:pPr marL="800100" marR="0" indent="-685800">
            <a:lnSpc>
              <a:spcPct val="107000"/>
            </a:lnSpc>
            <a:spcAft>
              <a:spcPts val="600"/>
            </a:spcAft>
            <a:buNone/>
          </a:pPr>
          <a:r>
            <a:rPr lang="en-US" sz="1000" b="1" u="none" kern="1200">
              <a:solidFill>
                <a:schemeClr val="tx1"/>
              </a:solidFill>
              <a:effectLst/>
              <a:latin typeface="Roboto" panose="02000000000000000000" pitchFamily="2" charset="0"/>
              <a:ea typeface="Calibri" panose="020F0502020204030204" pitchFamily="34" charset="0"/>
              <a:cs typeface="Times New Roman" panose="02020603050405020304" pitchFamily="18" charset="0"/>
            </a:rPr>
            <a:t>	</a:t>
          </a:r>
          <a:r>
            <a:rPr lang="en-US" sz="1000" b="1" u="sng" kern="1200">
              <a:solidFill>
                <a:schemeClr val="tx1"/>
              </a:solidFill>
              <a:effectLst/>
              <a:latin typeface="Roboto" panose="02000000000000000000" pitchFamily="2" charset="0"/>
              <a:ea typeface="Calibri" panose="020F0502020204030204" pitchFamily="34" charset="0"/>
              <a:cs typeface="Times New Roman" panose="02020603050405020304" pitchFamily="18" charset="0"/>
            </a:rPr>
            <a:t>WARNING:</a:t>
          </a:r>
          <a:r>
            <a:rPr lang="en-US" sz="1000" kern="1200">
              <a:solidFill>
                <a:schemeClr val="tx1"/>
              </a:solidFill>
              <a:effectLst/>
              <a:latin typeface="Roboto" panose="02000000000000000000" pitchFamily="2" charset="0"/>
              <a:ea typeface="Calibri" panose="020F0502020204030204" pitchFamily="34" charset="0"/>
              <a:cs typeface="Times New Roman" panose="02020603050405020304" pitchFamily="18" charset="0"/>
            </a:rPr>
            <a:t>  Use Maximum Evacuation P</a:t>
          </a:r>
          <a:r>
            <a:rPr lang="en-US" sz="1000" kern="1200">
              <a:solidFill>
                <a:schemeClr val="tx1"/>
              </a:solidFill>
              <a:effectLst/>
              <a:latin typeface="Roboto" panose="02000000000000000000" pitchFamily="2" charset="0"/>
              <a:ea typeface="Roboto" panose="02000000000000000000" pitchFamily="2" charset="0"/>
              <a:cs typeface="+mn-cs"/>
            </a:rPr>
            <a:t>hase</a:t>
          </a:r>
          <a:endParaRPr lang="en-US" sz="1100">
            <a:solidFill>
              <a:schemeClr val="tx1"/>
            </a:solidFill>
            <a:effectLst/>
            <a:latin typeface="Roboto" panose="02000000000000000000" pitchFamily="2" charset="0"/>
            <a:ea typeface="Calibri" panose="020F0502020204030204" pitchFamily="34" charset="0"/>
            <a:cs typeface="Times New Roman" panose="02020603050405020304" pitchFamily="18" charset="0"/>
          </a:endParaRPr>
        </a:p>
        <a:p>
          <a:pPr marL="800100" marR="0" indent="-685800">
            <a:lnSpc>
              <a:spcPct val="107000"/>
            </a:lnSpc>
            <a:spcAft>
              <a:spcPts val="600"/>
            </a:spcAft>
            <a:buNone/>
          </a:pPr>
          <a:r>
            <a:rPr lang="en-US" sz="1000" b="1" u="none" kern="1200">
              <a:solidFill>
                <a:schemeClr val="tx1"/>
              </a:solidFill>
              <a:effectLst/>
              <a:latin typeface="Roboto" panose="02000000000000000000" pitchFamily="2" charset="0"/>
              <a:ea typeface="Roboto" panose="02000000000000000000" pitchFamily="2" charset="0"/>
              <a:cs typeface="+mn-cs"/>
            </a:rPr>
            <a:t>	</a:t>
          </a:r>
          <a:r>
            <a:rPr lang="en-US" sz="1000" b="1" u="sng" kern="1200">
              <a:solidFill>
                <a:schemeClr val="tx1"/>
              </a:solidFill>
              <a:effectLst/>
              <a:latin typeface="Roboto" panose="02000000000000000000" pitchFamily="2" charset="0"/>
              <a:ea typeface="Roboto" panose="02000000000000000000" pitchFamily="2" charset="0"/>
              <a:cs typeface="+mn-cs"/>
            </a:rPr>
            <a:t>ADVISORY:</a:t>
          </a:r>
          <a:r>
            <a:rPr lang="en-US" sz="1000" kern="1200">
              <a:solidFill>
                <a:schemeClr val="tx1"/>
              </a:solidFill>
              <a:effectLst/>
              <a:latin typeface="Roboto" panose="02000000000000000000" pitchFamily="2" charset="0"/>
              <a:ea typeface="Calibri" panose="020F0502020204030204" pitchFamily="34" charset="0"/>
              <a:cs typeface="Times New Roman" panose="02020603050405020304" pitchFamily="18" charset="0"/>
            </a:rPr>
            <a:t>  Evacuate people from coastal levees, beaches, harbor docks, and piers</a:t>
          </a:r>
          <a:endParaRPr lang="en-US" sz="1100">
            <a:solidFill>
              <a:schemeClr val="tx1"/>
            </a:solidFill>
            <a:effectLst/>
            <a:latin typeface="Roboto" panose="02000000000000000000" pitchFamily="2" charset="0"/>
            <a:ea typeface="Calibri" panose="020F0502020204030204" pitchFamily="34" charset="0"/>
            <a:cs typeface="Times New Roman" panose="02020603050405020304" pitchFamily="18" charset="0"/>
          </a:endParaRPr>
        </a:p>
        <a:p>
          <a:pPr marL="800100" marR="0" indent="-685800">
            <a:lnSpc>
              <a:spcPct val="107000"/>
            </a:lnSpc>
            <a:spcAft>
              <a:spcPts val="600"/>
            </a:spcAft>
            <a:buNone/>
          </a:pPr>
          <a:r>
            <a:rPr lang="en-US" sz="1000" b="1" u="none" kern="1200">
              <a:solidFill>
                <a:schemeClr val="tx1"/>
              </a:solidFill>
              <a:effectLst/>
              <a:latin typeface="Roboto" panose="02000000000000000000" pitchFamily="2" charset="0"/>
              <a:ea typeface="Roboto" panose="02000000000000000000" pitchFamily="2" charset="0"/>
              <a:cs typeface="+mn-cs"/>
            </a:rPr>
            <a:t>	</a:t>
          </a:r>
          <a:r>
            <a:rPr lang="en-US" sz="1000" b="1" u="sng" kern="1200">
              <a:solidFill>
                <a:schemeClr val="tx1"/>
              </a:solidFill>
              <a:effectLst/>
              <a:latin typeface="Roboto" panose="02000000000000000000" pitchFamily="2" charset="0"/>
              <a:ea typeface="Roboto" panose="02000000000000000000" pitchFamily="2" charset="0"/>
              <a:cs typeface="+mn-cs"/>
            </a:rPr>
            <a:t>WATCH:</a:t>
          </a:r>
          <a:r>
            <a:rPr lang="en-US" sz="1000" b="1" u="none" kern="1200">
              <a:solidFill>
                <a:schemeClr val="tx1"/>
              </a:solidFill>
              <a:effectLst/>
              <a:latin typeface="Roboto" panose="02000000000000000000" pitchFamily="2" charset="0"/>
              <a:ea typeface="Roboto" panose="02000000000000000000" pitchFamily="2" charset="0"/>
              <a:cs typeface="+mn-cs"/>
            </a:rPr>
            <a:t>  </a:t>
          </a:r>
          <a:r>
            <a:rPr lang="en-US" sz="1000" kern="1200">
              <a:solidFill>
                <a:schemeClr val="tx1"/>
              </a:solidFill>
              <a:effectLst/>
              <a:latin typeface="Roboto" panose="02000000000000000000" pitchFamily="2" charset="0"/>
              <a:ea typeface="Calibri" panose="020F0502020204030204" pitchFamily="34" charset="0"/>
              <a:cs typeface="Times New Roman" panose="02020603050405020304" pitchFamily="18" charset="0"/>
            </a:rPr>
            <a:t>Continue </a:t>
          </a:r>
          <a:r>
            <a:rPr lang="en-US" sz="1000" kern="1200">
              <a:solidFill>
                <a:srgbClr val="000000"/>
              </a:solidFill>
              <a:effectLst/>
              <a:latin typeface="Roboto" panose="02000000000000000000" pitchFamily="2" charset="0"/>
              <a:ea typeface="Calibri" panose="020F0502020204030204" pitchFamily="34" charset="0"/>
              <a:cs typeface="Times New Roman" panose="02020603050405020304" pitchFamily="18" charset="0"/>
            </a:rPr>
            <a:t>to monitor; </a:t>
          </a:r>
          <a:r>
            <a:rPr lang="en-US" sz="1000" u="sng" kern="1200">
              <a:solidFill>
                <a:srgbClr val="000000"/>
              </a:solidFill>
              <a:effectLst/>
              <a:latin typeface="Roboto" panose="02000000000000000000" pitchFamily="2" charset="0"/>
              <a:ea typeface="Calibri" panose="020F0502020204030204" pitchFamily="34" charset="0"/>
              <a:cs typeface="Times New Roman" panose="02020603050405020304" pitchFamily="18" charset="0"/>
            </a:rPr>
            <a:t>prepare to act</a:t>
          </a:r>
          <a:r>
            <a:rPr lang="en-US" sz="1000" kern="1200">
              <a:solidFill>
                <a:srgbClr val="000000"/>
              </a:solidFill>
              <a:effectLst/>
              <a:latin typeface="Roboto" panose="02000000000000000000" pitchFamily="2" charset="0"/>
              <a:ea typeface="Calibri" panose="020F0502020204030204" pitchFamily="34" charset="0"/>
              <a:cs typeface="Times New Roman" panose="02020603050405020304" pitchFamily="18" charset="0"/>
            </a:rPr>
            <a:t>. NTWC could upgrade to Advisory or Warning. </a:t>
          </a:r>
          <a:endParaRPr lang="en-US" sz="1100">
            <a:effectLst/>
            <a:latin typeface="Roboto" panose="02000000000000000000" pitchFamily="2" charset="0"/>
            <a:ea typeface="Calibri" panose="020F0502020204030204" pitchFamily="34" charset="0"/>
            <a:cs typeface="Times New Roman" panose="02020603050405020304" pitchFamily="18" charset="0"/>
          </a:endParaRPr>
        </a:p>
        <a:p>
          <a:pPr marL="228600" marR="0" indent="-228600">
            <a:lnSpc>
              <a:spcPct val="107000"/>
            </a:lnSpc>
            <a:spcAft>
              <a:spcPts val="600"/>
            </a:spcAft>
            <a:buNone/>
            <a:tabLst>
              <a:tab pos="228600" algn="l"/>
            </a:tabLst>
          </a:pPr>
          <a:r>
            <a:rPr lang="en-US" sz="1000" b="1" u="none" kern="1200">
              <a:solidFill>
                <a:srgbClr val="000000"/>
              </a:solidFill>
              <a:effectLst/>
              <a:latin typeface="Roboto" panose="02000000000000000000" pitchFamily="2" charset="0"/>
              <a:ea typeface="Times New Roman" panose="02020603050405020304" pitchFamily="18" charset="0"/>
              <a:cs typeface="Times New Roman" panose="02020603050405020304" pitchFamily="18" charset="0"/>
            </a:rPr>
            <a:t>2) </a:t>
          </a:r>
          <a:r>
            <a:rPr lang="en-US" sz="1000" b="1" u="sng" kern="1200">
              <a:solidFill>
                <a:srgbClr val="000000"/>
              </a:solidFill>
              <a:effectLst/>
              <a:latin typeface="Roboto" panose="02000000000000000000" pitchFamily="2" charset="0"/>
              <a:ea typeface="Times New Roman" panose="02020603050405020304" pitchFamily="18" charset="0"/>
              <a:cs typeface="Times New Roman" panose="02020603050405020304" pitchFamily="18" charset="0"/>
            </a:rPr>
            <a:t>IF GREATER THAN 3 HOURS</a:t>
          </a:r>
          <a:r>
            <a:rPr lang="en-US" sz="1000" b="1" kern="1200">
              <a:solidFill>
                <a:srgbClr val="000000"/>
              </a:solidFill>
              <a:effectLst/>
              <a:latin typeface="Roboto" panose="02000000000000000000" pitchFamily="2" charset="0"/>
              <a:ea typeface="Times New Roman" panose="02020603050405020304" pitchFamily="18" charset="0"/>
              <a:cs typeface="Times New Roman" panose="02020603050405020304" pitchFamily="18" charset="0"/>
            </a:rPr>
            <a:t> before tsunami arrival</a:t>
          </a:r>
          <a:r>
            <a:rPr lang="en-US" sz="1000" kern="1200">
              <a:solidFill>
                <a:srgbClr val="000000"/>
              </a:solidFill>
              <a:effectLst/>
              <a:latin typeface="Roboto" panose="02000000000000000000" pitchFamily="2" charset="0"/>
              <a:ea typeface="Times New Roman" panose="02020603050405020304" pitchFamily="18" charset="0"/>
              <a:cs typeface="Times New Roman" panose="02020603050405020304" pitchFamily="18" charset="0"/>
            </a:rPr>
            <a:t>, the Tsunami Playbook approach can be used to guide response decisions for your jurisdiction. </a:t>
          </a:r>
          <a:endParaRPr lang="en-US" sz="1100">
            <a:effectLst/>
            <a:latin typeface="Roboto" panose="02000000000000000000" pitchFamily="2" charset="0"/>
            <a:ea typeface="Times New Roman" panose="02020603050405020304" pitchFamily="18" charset="0"/>
            <a:cs typeface="Times New Roman" panose="02020603050405020304" pitchFamily="18" charset="0"/>
          </a:endParaRPr>
        </a:p>
        <a:p>
          <a:pPr marL="228600" marR="0" indent="-228600">
            <a:lnSpc>
              <a:spcPct val="107000"/>
            </a:lnSpc>
            <a:spcAft>
              <a:spcPts val="600"/>
            </a:spcAft>
            <a:tabLst>
              <a:tab pos="228600" algn="l"/>
            </a:tabLst>
          </a:pPr>
          <a:r>
            <a:rPr lang="en-US" sz="1000" b="1" u="none" kern="1200">
              <a:solidFill>
                <a:srgbClr val="000000"/>
              </a:solidFill>
              <a:effectLst/>
              <a:latin typeface="Roboto" panose="02000000000000000000" pitchFamily="2" charset="0"/>
              <a:ea typeface="Times New Roman" panose="02020603050405020304" pitchFamily="18" charset="0"/>
              <a:cs typeface="Times New Roman" panose="02020603050405020304" pitchFamily="18" charset="0"/>
            </a:rPr>
            <a:t>3) </a:t>
          </a:r>
          <a:r>
            <a:rPr lang="en-US" sz="1000" b="1" u="sng" kern="1200">
              <a:solidFill>
                <a:srgbClr val="000000"/>
              </a:solidFill>
              <a:effectLst/>
              <a:latin typeface="Roboto" panose="02000000000000000000" pitchFamily="2" charset="0"/>
              <a:ea typeface="Times New Roman" panose="02020603050405020304" pitchFamily="18" charset="0"/>
              <a:cs typeface="Times New Roman" panose="02020603050405020304" pitchFamily="18" charset="0"/>
            </a:rPr>
            <a:t>COORDINATE</a:t>
          </a:r>
          <a:r>
            <a:rPr lang="en-US" sz="1000" kern="1200">
              <a:solidFill>
                <a:srgbClr val="000000"/>
              </a:solidFill>
              <a:effectLst/>
              <a:latin typeface="Roboto" panose="02000000000000000000" pitchFamily="2" charset="0"/>
              <a:ea typeface="Times New Roman" panose="02020603050405020304" pitchFamily="18" charset="0"/>
              <a:cs typeface="Times New Roman" panose="02020603050405020304" pitchFamily="18" charset="0"/>
            </a:rPr>
            <a:t> on response with port/harbor/beach authorities and officials from adjacent jurisdictions. </a:t>
          </a:r>
          <a:endParaRPr lang="en-US" sz="1100">
            <a:effectLst/>
            <a:latin typeface="Roboto" panose="02000000000000000000" pitchFamily="2" charset="0"/>
            <a:ea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153546</xdr:colOff>
      <xdr:row>22</xdr:row>
      <xdr:rowOff>35274</xdr:rowOff>
    </xdr:from>
    <xdr:to>
      <xdr:col>2</xdr:col>
      <xdr:colOff>66206</xdr:colOff>
      <xdr:row>26</xdr:row>
      <xdr:rowOff>62243</xdr:rowOff>
    </xdr:to>
    <xdr:grpSp>
      <xdr:nvGrpSpPr>
        <xdr:cNvPr id="2" name="Group 1">
          <a:extLst>
            <a:ext uri="{FF2B5EF4-FFF2-40B4-BE49-F238E27FC236}">
              <a16:creationId xmlns:a16="http://schemas.microsoft.com/office/drawing/2014/main" id="{7B5D685F-2344-BD9D-7F5D-192362A415B4}"/>
            </a:ext>
          </a:extLst>
        </xdr:cNvPr>
        <xdr:cNvGrpSpPr>
          <a:grpSpLocks noChangeAspect="1"/>
        </xdr:cNvGrpSpPr>
      </xdr:nvGrpSpPr>
      <xdr:grpSpPr>
        <a:xfrm>
          <a:off x="153546" y="6534686"/>
          <a:ext cx="3890748" cy="788969"/>
          <a:chOff x="262243" y="5818069"/>
          <a:chExt cx="3906437" cy="788969"/>
        </a:xfrm>
      </xdr:grpSpPr>
      <xdr:pic>
        <xdr:nvPicPr>
          <xdr:cNvPr id="7" name="Picture 6">
            <a:extLst>
              <a:ext uri="{FF2B5EF4-FFF2-40B4-BE49-F238E27FC236}">
                <a16:creationId xmlns:a16="http://schemas.microsoft.com/office/drawing/2014/main" id="{1A831129-111A-E745-6314-C80F89BE0C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8" name="Picture 7">
            <a:extLst>
              <a:ext uri="{FF2B5EF4-FFF2-40B4-BE49-F238E27FC236}">
                <a16:creationId xmlns:a16="http://schemas.microsoft.com/office/drawing/2014/main" id="{D01D6D4C-0F41-D37C-ED11-47097FCB32C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9" name="Picture 8">
            <a:extLst>
              <a:ext uri="{FF2B5EF4-FFF2-40B4-BE49-F238E27FC236}">
                <a16:creationId xmlns:a16="http://schemas.microsoft.com/office/drawing/2014/main" id="{863F2AFC-391C-FA44-128C-6CCD906764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twoCellAnchor>
    <xdr:from>
      <xdr:col>5</xdr:col>
      <xdr:colOff>190500</xdr:colOff>
      <xdr:row>22</xdr:row>
      <xdr:rowOff>123265</xdr:rowOff>
    </xdr:from>
    <xdr:to>
      <xdr:col>8</xdr:col>
      <xdr:colOff>215218</xdr:colOff>
      <xdr:row>26</xdr:row>
      <xdr:rowOff>150234</xdr:rowOff>
    </xdr:to>
    <xdr:grpSp>
      <xdr:nvGrpSpPr>
        <xdr:cNvPr id="10" name="Group 9">
          <a:extLst>
            <a:ext uri="{FF2B5EF4-FFF2-40B4-BE49-F238E27FC236}">
              <a16:creationId xmlns:a16="http://schemas.microsoft.com/office/drawing/2014/main" id="{C08932BE-7353-49EF-A25B-A8FC4A345AB5}"/>
            </a:ext>
          </a:extLst>
        </xdr:cNvPr>
        <xdr:cNvGrpSpPr>
          <a:grpSpLocks noChangeAspect="1"/>
        </xdr:cNvGrpSpPr>
      </xdr:nvGrpSpPr>
      <xdr:grpSpPr>
        <a:xfrm>
          <a:off x="8359588" y="6622677"/>
          <a:ext cx="3890748" cy="788969"/>
          <a:chOff x="262243" y="5818069"/>
          <a:chExt cx="3906437" cy="788969"/>
        </a:xfrm>
      </xdr:grpSpPr>
      <xdr:pic>
        <xdr:nvPicPr>
          <xdr:cNvPr id="11" name="Picture 10">
            <a:extLst>
              <a:ext uri="{FF2B5EF4-FFF2-40B4-BE49-F238E27FC236}">
                <a16:creationId xmlns:a16="http://schemas.microsoft.com/office/drawing/2014/main" id="{6D83D3E4-15F0-0D95-198A-0F412A3BBC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12" name="Picture 11">
            <a:extLst>
              <a:ext uri="{FF2B5EF4-FFF2-40B4-BE49-F238E27FC236}">
                <a16:creationId xmlns:a16="http://schemas.microsoft.com/office/drawing/2014/main" id="{39A4E097-4FC4-5D3A-A89A-40FE82BA970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13" name="Picture 12">
            <a:extLst>
              <a:ext uri="{FF2B5EF4-FFF2-40B4-BE49-F238E27FC236}">
                <a16:creationId xmlns:a16="http://schemas.microsoft.com/office/drawing/2014/main" id="{8BE68FE2-342D-086D-BAA5-EE15C45E0F9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153546</xdr:colOff>
      <xdr:row>28</xdr:row>
      <xdr:rowOff>35274</xdr:rowOff>
    </xdr:from>
    <xdr:to>
      <xdr:col>2</xdr:col>
      <xdr:colOff>66206</xdr:colOff>
      <xdr:row>32</xdr:row>
      <xdr:rowOff>62243</xdr:rowOff>
    </xdr:to>
    <xdr:grpSp>
      <xdr:nvGrpSpPr>
        <xdr:cNvPr id="2" name="Group 1">
          <a:extLst>
            <a:ext uri="{FF2B5EF4-FFF2-40B4-BE49-F238E27FC236}">
              <a16:creationId xmlns:a16="http://schemas.microsoft.com/office/drawing/2014/main" id="{3B5A9388-3A20-464F-8D72-E76DFC2118AE}"/>
            </a:ext>
          </a:extLst>
        </xdr:cNvPr>
        <xdr:cNvGrpSpPr>
          <a:grpSpLocks noChangeAspect="1"/>
        </xdr:cNvGrpSpPr>
      </xdr:nvGrpSpPr>
      <xdr:grpSpPr>
        <a:xfrm>
          <a:off x="153546" y="7610450"/>
          <a:ext cx="3890748" cy="788969"/>
          <a:chOff x="262243" y="5818069"/>
          <a:chExt cx="3906437" cy="788969"/>
        </a:xfrm>
      </xdr:grpSpPr>
      <xdr:pic>
        <xdr:nvPicPr>
          <xdr:cNvPr id="3" name="Picture 2">
            <a:extLst>
              <a:ext uri="{FF2B5EF4-FFF2-40B4-BE49-F238E27FC236}">
                <a16:creationId xmlns:a16="http://schemas.microsoft.com/office/drawing/2014/main" id="{75E8B614-69F3-BA7B-7175-90EA0DC91F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96CE9F96-533C-1039-5620-E8240ECA26A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6C4A6ED9-71C3-3CB6-EB36-79A78A0919A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153546</xdr:colOff>
      <xdr:row>26</xdr:row>
      <xdr:rowOff>35274</xdr:rowOff>
    </xdr:from>
    <xdr:to>
      <xdr:col>2</xdr:col>
      <xdr:colOff>66206</xdr:colOff>
      <xdr:row>30</xdr:row>
      <xdr:rowOff>62243</xdr:rowOff>
    </xdr:to>
    <xdr:grpSp>
      <xdr:nvGrpSpPr>
        <xdr:cNvPr id="2" name="Group 1">
          <a:extLst>
            <a:ext uri="{FF2B5EF4-FFF2-40B4-BE49-F238E27FC236}">
              <a16:creationId xmlns:a16="http://schemas.microsoft.com/office/drawing/2014/main" id="{91AB9748-80BC-4B83-BA4B-547943BF8B3C}"/>
            </a:ext>
          </a:extLst>
        </xdr:cNvPr>
        <xdr:cNvGrpSpPr>
          <a:grpSpLocks noChangeAspect="1"/>
        </xdr:cNvGrpSpPr>
      </xdr:nvGrpSpPr>
      <xdr:grpSpPr>
        <a:xfrm>
          <a:off x="153546" y="7229450"/>
          <a:ext cx="3890748" cy="788969"/>
          <a:chOff x="262243" y="5818069"/>
          <a:chExt cx="3906437" cy="788969"/>
        </a:xfrm>
      </xdr:grpSpPr>
      <xdr:pic>
        <xdr:nvPicPr>
          <xdr:cNvPr id="3" name="Picture 2">
            <a:extLst>
              <a:ext uri="{FF2B5EF4-FFF2-40B4-BE49-F238E27FC236}">
                <a16:creationId xmlns:a16="http://schemas.microsoft.com/office/drawing/2014/main" id="{2FD97F13-E551-623A-B3BC-B376021487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E6B4B062-78FA-9B9E-EE27-75496B57FC7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0A498A8F-D8AD-3880-92D8-DC7FE94B182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153546</xdr:colOff>
      <xdr:row>24</xdr:row>
      <xdr:rowOff>35274</xdr:rowOff>
    </xdr:from>
    <xdr:to>
      <xdr:col>2</xdr:col>
      <xdr:colOff>66206</xdr:colOff>
      <xdr:row>28</xdr:row>
      <xdr:rowOff>62243</xdr:rowOff>
    </xdr:to>
    <xdr:grpSp>
      <xdr:nvGrpSpPr>
        <xdr:cNvPr id="2" name="Group 1">
          <a:extLst>
            <a:ext uri="{FF2B5EF4-FFF2-40B4-BE49-F238E27FC236}">
              <a16:creationId xmlns:a16="http://schemas.microsoft.com/office/drawing/2014/main" id="{2C35D41F-9F32-42B6-9B23-F27A7A7B8562}"/>
            </a:ext>
          </a:extLst>
        </xdr:cNvPr>
        <xdr:cNvGrpSpPr>
          <a:grpSpLocks noChangeAspect="1"/>
        </xdr:cNvGrpSpPr>
      </xdr:nvGrpSpPr>
      <xdr:grpSpPr>
        <a:xfrm>
          <a:off x="153546" y="6848450"/>
          <a:ext cx="3890748" cy="788969"/>
          <a:chOff x="262243" y="5818069"/>
          <a:chExt cx="3906437" cy="788969"/>
        </a:xfrm>
      </xdr:grpSpPr>
      <xdr:pic>
        <xdr:nvPicPr>
          <xdr:cNvPr id="3" name="Picture 2">
            <a:extLst>
              <a:ext uri="{FF2B5EF4-FFF2-40B4-BE49-F238E27FC236}">
                <a16:creationId xmlns:a16="http://schemas.microsoft.com/office/drawing/2014/main" id="{02B00415-763E-192D-6887-AFAB3D6E5A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4F87A97D-CA3B-C914-F57A-F76C780A5AE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CDBAF214-54E7-C995-3D61-099F13B3CF2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153546</xdr:colOff>
      <xdr:row>28</xdr:row>
      <xdr:rowOff>35274</xdr:rowOff>
    </xdr:from>
    <xdr:to>
      <xdr:col>2</xdr:col>
      <xdr:colOff>66206</xdr:colOff>
      <xdr:row>32</xdr:row>
      <xdr:rowOff>62243</xdr:rowOff>
    </xdr:to>
    <xdr:grpSp>
      <xdr:nvGrpSpPr>
        <xdr:cNvPr id="2" name="Group 1">
          <a:extLst>
            <a:ext uri="{FF2B5EF4-FFF2-40B4-BE49-F238E27FC236}">
              <a16:creationId xmlns:a16="http://schemas.microsoft.com/office/drawing/2014/main" id="{26ECC932-B27B-4DCE-BDA8-47073360332A}"/>
            </a:ext>
          </a:extLst>
        </xdr:cNvPr>
        <xdr:cNvGrpSpPr>
          <a:grpSpLocks noChangeAspect="1"/>
        </xdr:cNvGrpSpPr>
      </xdr:nvGrpSpPr>
      <xdr:grpSpPr>
        <a:xfrm>
          <a:off x="153546" y="7901803"/>
          <a:ext cx="3890748" cy="788969"/>
          <a:chOff x="262243" y="5818069"/>
          <a:chExt cx="3906437" cy="788969"/>
        </a:xfrm>
      </xdr:grpSpPr>
      <xdr:pic>
        <xdr:nvPicPr>
          <xdr:cNvPr id="3" name="Picture 2">
            <a:extLst>
              <a:ext uri="{FF2B5EF4-FFF2-40B4-BE49-F238E27FC236}">
                <a16:creationId xmlns:a16="http://schemas.microsoft.com/office/drawing/2014/main" id="{7F30AB65-FD8F-D85C-2C70-A85ADE9CF9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1E55278D-663C-1994-BD7E-71DAD0CE391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08D5FB6E-6198-0F2A-CC4A-F12084994D2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153546</xdr:colOff>
      <xdr:row>13</xdr:row>
      <xdr:rowOff>35274</xdr:rowOff>
    </xdr:from>
    <xdr:to>
      <xdr:col>2</xdr:col>
      <xdr:colOff>66206</xdr:colOff>
      <xdr:row>17</xdr:row>
      <xdr:rowOff>62243</xdr:rowOff>
    </xdr:to>
    <xdr:grpSp>
      <xdr:nvGrpSpPr>
        <xdr:cNvPr id="2" name="Group 1">
          <a:extLst>
            <a:ext uri="{FF2B5EF4-FFF2-40B4-BE49-F238E27FC236}">
              <a16:creationId xmlns:a16="http://schemas.microsoft.com/office/drawing/2014/main" id="{173F7371-87C9-4C68-B686-4695F7EA09C5}"/>
            </a:ext>
          </a:extLst>
        </xdr:cNvPr>
        <xdr:cNvGrpSpPr>
          <a:grpSpLocks noChangeAspect="1"/>
        </xdr:cNvGrpSpPr>
      </xdr:nvGrpSpPr>
      <xdr:grpSpPr>
        <a:xfrm>
          <a:off x="153546" y="3901303"/>
          <a:ext cx="3890748" cy="788969"/>
          <a:chOff x="262243" y="5818069"/>
          <a:chExt cx="3906437" cy="788969"/>
        </a:xfrm>
      </xdr:grpSpPr>
      <xdr:pic>
        <xdr:nvPicPr>
          <xdr:cNvPr id="3" name="Picture 2">
            <a:extLst>
              <a:ext uri="{FF2B5EF4-FFF2-40B4-BE49-F238E27FC236}">
                <a16:creationId xmlns:a16="http://schemas.microsoft.com/office/drawing/2014/main" id="{0F04C6E8-8C4B-3CC3-D5F1-CCDC32657B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B83A84E3-7897-D260-A3C7-864F30361A7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E4EB1F62-C97C-B6C9-73C5-93FB855CC1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153546</xdr:colOff>
      <xdr:row>15</xdr:row>
      <xdr:rowOff>35274</xdr:rowOff>
    </xdr:from>
    <xdr:to>
      <xdr:col>2</xdr:col>
      <xdr:colOff>66206</xdr:colOff>
      <xdr:row>19</xdr:row>
      <xdr:rowOff>62243</xdr:rowOff>
    </xdr:to>
    <xdr:grpSp>
      <xdr:nvGrpSpPr>
        <xdr:cNvPr id="2" name="Group 1">
          <a:extLst>
            <a:ext uri="{FF2B5EF4-FFF2-40B4-BE49-F238E27FC236}">
              <a16:creationId xmlns:a16="http://schemas.microsoft.com/office/drawing/2014/main" id="{74BCB7C6-BA26-43BF-AE82-33445A2E38E0}"/>
            </a:ext>
          </a:extLst>
        </xdr:cNvPr>
        <xdr:cNvGrpSpPr>
          <a:grpSpLocks noChangeAspect="1"/>
        </xdr:cNvGrpSpPr>
      </xdr:nvGrpSpPr>
      <xdr:grpSpPr>
        <a:xfrm>
          <a:off x="153546" y="4282303"/>
          <a:ext cx="3890748" cy="788969"/>
          <a:chOff x="262243" y="5818069"/>
          <a:chExt cx="3906437" cy="788969"/>
        </a:xfrm>
      </xdr:grpSpPr>
      <xdr:pic>
        <xdr:nvPicPr>
          <xdr:cNvPr id="3" name="Picture 2">
            <a:extLst>
              <a:ext uri="{FF2B5EF4-FFF2-40B4-BE49-F238E27FC236}">
                <a16:creationId xmlns:a16="http://schemas.microsoft.com/office/drawing/2014/main" id="{962E0C9D-8E2B-6118-DD10-98D88826BC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BB7703AE-4451-CDE4-9463-5475712357F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F39713DE-A6AA-6160-6254-CCCF7347193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153546</xdr:colOff>
      <xdr:row>28</xdr:row>
      <xdr:rowOff>35274</xdr:rowOff>
    </xdr:from>
    <xdr:to>
      <xdr:col>2</xdr:col>
      <xdr:colOff>66206</xdr:colOff>
      <xdr:row>32</xdr:row>
      <xdr:rowOff>62243</xdr:rowOff>
    </xdr:to>
    <xdr:grpSp>
      <xdr:nvGrpSpPr>
        <xdr:cNvPr id="2" name="Group 1">
          <a:extLst>
            <a:ext uri="{FF2B5EF4-FFF2-40B4-BE49-F238E27FC236}">
              <a16:creationId xmlns:a16="http://schemas.microsoft.com/office/drawing/2014/main" id="{91286FD4-4ECD-4140-A900-80455C80C3E8}"/>
            </a:ext>
          </a:extLst>
        </xdr:cNvPr>
        <xdr:cNvGrpSpPr>
          <a:grpSpLocks noChangeAspect="1"/>
        </xdr:cNvGrpSpPr>
      </xdr:nvGrpSpPr>
      <xdr:grpSpPr>
        <a:xfrm>
          <a:off x="153546" y="7901803"/>
          <a:ext cx="3890748" cy="788969"/>
          <a:chOff x="262243" y="5818069"/>
          <a:chExt cx="3906437" cy="788969"/>
        </a:xfrm>
      </xdr:grpSpPr>
      <xdr:pic>
        <xdr:nvPicPr>
          <xdr:cNvPr id="3" name="Picture 2">
            <a:extLst>
              <a:ext uri="{FF2B5EF4-FFF2-40B4-BE49-F238E27FC236}">
                <a16:creationId xmlns:a16="http://schemas.microsoft.com/office/drawing/2014/main" id="{C1882816-3DDC-C3B3-E680-340FF7B9B5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104A65CE-00A0-8AF6-30E9-DF2CDBBFEE4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31740F10-922C-E398-6E82-C95544BAB76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153546</xdr:colOff>
      <xdr:row>28</xdr:row>
      <xdr:rowOff>35274</xdr:rowOff>
    </xdr:from>
    <xdr:to>
      <xdr:col>2</xdr:col>
      <xdr:colOff>66206</xdr:colOff>
      <xdr:row>32</xdr:row>
      <xdr:rowOff>62243</xdr:rowOff>
    </xdr:to>
    <xdr:grpSp>
      <xdr:nvGrpSpPr>
        <xdr:cNvPr id="2" name="Group 1">
          <a:extLst>
            <a:ext uri="{FF2B5EF4-FFF2-40B4-BE49-F238E27FC236}">
              <a16:creationId xmlns:a16="http://schemas.microsoft.com/office/drawing/2014/main" id="{80079CC3-EEA5-48BF-886C-6645624FFBDF}"/>
            </a:ext>
          </a:extLst>
        </xdr:cNvPr>
        <xdr:cNvGrpSpPr>
          <a:grpSpLocks noChangeAspect="1"/>
        </xdr:cNvGrpSpPr>
      </xdr:nvGrpSpPr>
      <xdr:grpSpPr>
        <a:xfrm>
          <a:off x="153546" y="7890598"/>
          <a:ext cx="3890748" cy="788969"/>
          <a:chOff x="262243" y="5818069"/>
          <a:chExt cx="3906437" cy="788969"/>
        </a:xfrm>
      </xdr:grpSpPr>
      <xdr:pic>
        <xdr:nvPicPr>
          <xdr:cNvPr id="3" name="Picture 2">
            <a:extLst>
              <a:ext uri="{FF2B5EF4-FFF2-40B4-BE49-F238E27FC236}">
                <a16:creationId xmlns:a16="http://schemas.microsoft.com/office/drawing/2014/main" id="{711D4163-3FBF-F910-E7A4-C3A252F856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FB2571B9-11F7-69C6-FE45-C82812CA005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B5A16A6D-4C52-FD79-AE61-129DE34A791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153546</xdr:colOff>
      <xdr:row>13</xdr:row>
      <xdr:rowOff>35274</xdr:rowOff>
    </xdr:from>
    <xdr:to>
      <xdr:col>2</xdr:col>
      <xdr:colOff>66206</xdr:colOff>
      <xdr:row>17</xdr:row>
      <xdr:rowOff>62243</xdr:rowOff>
    </xdr:to>
    <xdr:grpSp>
      <xdr:nvGrpSpPr>
        <xdr:cNvPr id="2" name="Group 1">
          <a:extLst>
            <a:ext uri="{FF2B5EF4-FFF2-40B4-BE49-F238E27FC236}">
              <a16:creationId xmlns:a16="http://schemas.microsoft.com/office/drawing/2014/main" id="{B65A7794-8732-4C0A-BA4D-0349E9DDE784}"/>
            </a:ext>
          </a:extLst>
        </xdr:cNvPr>
        <xdr:cNvGrpSpPr>
          <a:grpSpLocks noChangeAspect="1"/>
        </xdr:cNvGrpSpPr>
      </xdr:nvGrpSpPr>
      <xdr:grpSpPr>
        <a:xfrm>
          <a:off x="153546" y="3901303"/>
          <a:ext cx="3890748" cy="788969"/>
          <a:chOff x="262243" y="5818069"/>
          <a:chExt cx="3906437" cy="788969"/>
        </a:xfrm>
      </xdr:grpSpPr>
      <xdr:pic>
        <xdr:nvPicPr>
          <xdr:cNvPr id="3" name="Picture 2">
            <a:extLst>
              <a:ext uri="{FF2B5EF4-FFF2-40B4-BE49-F238E27FC236}">
                <a16:creationId xmlns:a16="http://schemas.microsoft.com/office/drawing/2014/main" id="{9BC70AD5-CFAB-1F71-6426-B691E66E91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259B5429-9745-76E8-93B7-3ECB1CFF81A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1377E7A4-F819-CEEF-7EC9-498722E64A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153546</xdr:colOff>
      <xdr:row>32</xdr:row>
      <xdr:rowOff>35274</xdr:rowOff>
    </xdr:from>
    <xdr:to>
      <xdr:col>2</xdr:col>
      <xdr:colOff>66206</xdr:colOff>
      <xdr:row>36</xdr:row>
      <xdr:rowOff>62243</xdr:rowOff>
    </xdr:to>
    <xdr:grpSp>
      <xdr:nvGrpSpPr>
        <xdr:cNvPr id="2" name="Group 1">
          <a:extLst>
            <a:ext uri="{FF2B5EF4-FFF2-40B4-BE49-F238E27FC236}">
              <a16:creationId xmlns:a16="http://schemas.microsoft.com/office/drawing/2014/main" id="{F46E90C0-A0E4-40E1-BA3A-1C910DDF1AFC}"/>
            </a:ext>
          </a:extLst>
        </xdr:cNvPr>
        <xdr:cNvGrpSpPr>
          <a:grpSpLocks noChangeAspect="1"/>
        </xdr:cNvGrpSpPr>
      </xdr:nvGrpSpPr>
      <xdr:grpSpPr>
        <a:xfrm>
          <a:off x="153546" y="8955156"/>
          <a:ext cx="4070042" cy="788969"/>
          <a:chOff x="262243" y="5818069"/>
          <a:chExt cx="3906437" cy="788969"/>
        </a:xfrm>
      </xdr:grpSpPr>
      <xdr:pic>
        <xdr:nvPicPr>
          <xdr:cNvPr id="3" name="Picture 2">
            <a:extLst>
              <a:ext uri="{FF2B5EF4-FFF2-40B4-BE49-F238E27FC236}">
                <a16:creationId xmlns:a16="http://schemas.microsoft.com/office/drawing/2014/main" id="{B9808F9A-8453-2E06-A99F-3109B23DC7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EF8824F0-C525-E5DA-4770-D41A3756EC0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B250AA65-6188-EF3B-AF24-D2A70C14D89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153546</xdr:colOff>
      <xdr:row>34</xdr:row>
      <xdr:rowOff>35274</xdr:rowOff>
    </xdr:from>
    <xdr:to>
      <xdr:col>2</xdr:col>
      <xdr:colOff>66206</xdr:colOff>
      <xdr:row>38</xdr:row>
      <xdr:rowOff>62243</xdr:rowOff>
    </xdr:to>
    <xdr:grpSp>
      <xdr:nvGrpSpPr>
        <xdr:cNvPr id="2" name="Group 1">
          <a:extLst>
            <a:ext uri="{FF2B5EF4-FFF2-40B4-BE49-F238E27FC236}">
              <a16:creationId xmlns:a16="http://schemas.microsoft.com/office/drawing/2014/main" id="{2A53427F-9BC8-410A-84E9-2536797291F9}"/>
            </a:ext>
          </a:extLst>
        </xdr:cNvPr>
        <xdr:cNvGrpSpPr>
          <a:grpSpLocks noChangeAspect="1"/>
        </xdr:cNvGrpSpPr>
      </xdr:nvGrpSpPr>
      <xdr:grpSpPr>
        <a:xfrm>
          <a:off x="153546" y="8742245"/>
          <a:ext cx="4070042" cy="788969"/>
          <a:chOff x="262243" y="5818069"/>
          <a:chExt cx="3906437" cy="788969"/>
        </a:xfrm>
      </xdr:grpSpPr>
      <xdr:pic>
        <xdr:nvPicPr>
          <xdr:cNvPr id="3" name="Picture 2">
            <a:extLst>
              <a:ext uri="{FF2B5EF4-FFF2-40B4-BE49-F238E27FC236}">
                <a16:creationId xmlns:a16="http://schemas.microsoft.com/office/drawing/2014/main" id="{CA82A99B-6CE3-3944-ACA2-4FC636FFC3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B84EB28E-F592-D6CB-A1D6-C1BD18B368F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7E7C7214-F28E-5149-2AAF-F5E46E1228B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153546</xdr:colOff>
      <xdr:row>26</xdr:row>
      <xdr:rowOff>35274</xdr:rowOff>
    </xdr:from>
    <xdr:to>
      <xdr:col>2</xdr:col>
      <xdr:colOff>66206</xdr:colOff>
      <xdr:row>30</xdr:row>
      <xdr:rowOff>62243</xdr:rowOff>
    </xdr:to>
    <xdr:grpSp>
      <xdr:nvGrpSpPr>
        <xdr:cNvPr id="2" name="Group 1">
          <a:extLst>
            <a:ext uri="{FF2B5EF4-FFF2-40B4-BE49-F238E27FC236}">
              <a16:creationId xmlns:a16="http://schemas.microsoft.com/office/drawing/2014/main" id="{6D6D91D1-C63D-4E37-B497-438C525186BA}"/>
            </a:ext>
          </a:extLst>
        </xdr:cNvPr>
        <xdr:cNvGrpSpPr>
          <a:grpSpLocks noChangeAspect="1"/>
        </xdr:cNvGrpSpPr>
      </xdr:nvGrpSpPr>
      <xdr:grpSpPr>
        <a:xfrm>
          <a:off x="153546" y="7218245"/>
          <a:ext cx="4070042" cy="788969"/>
          <a:chOff x="262243" y="5818069"/>
          <a:chExt cx="3906437" cy="788969"/>
        </a:xfrm>
      </xdr:grpSpPr>
      <xdr:pic>
        <xdr:nvPicPr>
          <xdr:cNvPr id="3" name="Picture 2">
            <a:extLst>
              <a:ext uri="{FF2B5EF4-FFF2-40B4-BE49-F238E27FC236}">
                <a16:creationId xmlns:a16="http://schemas.microsoft.com/office/drawing/2014/main" id="{BCA91B02-E55A-F823-C2C0-3A2D0D7678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823ED112-A719-C303-EDF6-9A6EED3EFE8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29B0A3FE-9BE3-4BEA-46AC-408E1E1E748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153546</xdr:colOff>
      <xdr:row>29</xdr:row>
      <xdr:rowOff>35274</xdr:rowOff>
    </xdr:from>
    <xdr:to>
      <xdr:col>2</xdr:col>
      <xdr:colOff>66206</xdr:colOff>
      <xdr:row>33</xdr:row>
      <xdr:rowOff>62243</xdr:rowOff>
    </xdr:to>
    <xdr:grpSp>
      <xdr:nvGrpSpPr>
        <xdr:cNvPr id="2" name="Group 1">
          <a:extLst>
            <a:ext uri="{FF2B5EF4-FFF2-40B4-BE49-F238E27FC236}">
              <a16:creationId xmlns:a16="http://schemas.microsoft.com/office/drawing/2014/main" id="{21492F3F-D09F-488F-B5C8-696938A62DC9}"/>
            </a:ext>
          </a:extLst>
        </xdr:cNvPr>
        <xdr:cNvGrpSpPr>
          <a:grpSpLocks noChangeAspect="1"/>
        </xdr:cNvGrpSpPr>
      </xdr:nvGrpSpPr>
      <xdr:grpSpPr>
        <a:xfrm>
          <a:off x="153546" y="8383656"/>
          <a:ext cx="4070042" cy="788969"/>
          <a:chOff x="262243" y="5818069"/>
          <a:chExt cx="3906437" cy="788969"/>
        </a:xfrm>
      </xdr:grpSpPr>
      <xdr:pic>
        <xdr:nvPicPr>
          <xdr:cNvPr id="3" name="Picture 2">
            <a:extLst>
              <a:ext uri="{FF2B5EF4-FFF2-40B4-BE49-F238E27FC236}">
                <a16:creationId xmlns:a16="http://schemas.microsoft.com/office/drawing/2014/main" id="{9B18AA19-4630-F8A5-DB82-9D8D94567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B779D358-4408-C084-2EFE-B0DF0D023BC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442AA9BF-5C47-55BD-5F37-15350CEE446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153546</xdr:colOff>
      <xdr:row>27</xdr:row>
      <xdr:rowOff>35274</xdr:rowOff>
    </xdr:from>
    <xdr:to>
      <xdr:col>2</xdr:col>
      <xdr:colOff>66206</xdr:colOff>
      <xdr:row>31</xdr:row>
      <xdr:rowOff>62243</xdr:rowOff>
    </xdr:to>
    <xdr:grpSp>
      <xdr:nvGrpSpPr>
        <xdr:cNvPr id="2" name="Group 1">
          <a:extLst>
            <a:ext uri="{FF2B5EF4-FFF2-40B4-BE49-F238E27FC236}">
              <a16:creationId xmlns:a16="http://schemas.microsoft.com/office/drawing/2014/main" id="{0A71D2DC-AFC1-4C70-B029-5CE9E0E77D0D}"/>
            </a:ext>
          </a:extLst>
        </xdr:cNvPr>
        <xdr:cNvGrpSpPr>
          <a:grpSpLocks noChangeAspect="1"/>
        </xdr:cNvGrpSpPr>
      </xdr:nvGrpSpPr>
      <xdr:grpSpPr>
        <a:xfrm>
          <a:off x="153546" y="7408745"/>
          <a:ext cx="4316572" cy="788969"/>
          <a:chOff x="262243" y="5818069"/>
          <a:chExt cx="3906437" cy="788969"/>
        </a:xfrm>
      </xdr:grpSpPr>
      <xdr:pic>
        <xdr:nvPicPr>
          <xdr:cNvPr id="3" name="Picture 2">
            <a:extLst>
              <a:ext uri="{FF2B5EF4-FFF2-40B4-BE49-F238E27FC236}">
                <a16:creationId xmlns:a16="http://schemas.microsoft.com/office/drawing/2014/main" id="{8C556021-C819-EB17-74E0-6940CE9E80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0C8C50B4-6338-07F4-9BE3-A9334D33668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865D93D0-7098-7ED3-09AC-874BFC68CE7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153546</xdr:colOff>
      <xdr:row>27</xdr:row>
      <xdr:rowOff>35274</xdr:rowOff>
    </xdr:from>
    <xdr:to>
      <xdr:col>2</xdr:col>
      <xdr:colOff>66206</xdr:colOff>
      <xdr:row>31</xdr:row>
      <xdr:rowOff>62243</xdr:rowOff>
    </xdr:to>
    <xdr:grpSp>
      <xdr:nvGrpSpPr>
        <xdr:cNvPr id="2" name="Group 1">
          <a:extLst>
            <a:ext uri="{FF2B5EF4-FFF2-40B4-BE49-F238E27FC236}">
              <a16:creationId xmlns:a16="http://schemas.microsoft.com/office/drawing/2014/main" id="{995524ED-82B4-44D5-AADC-3C269E6327D5}"/>
            </a:ext>
          </a:extLst>
        </xdr:cNvPr>
        <xdr:cNvGrpSpPr>
          <a:grpSpLocks noChangeAspect="1"/>
        </xdr:cNvGrpSpPr>
      </xdr:nvGrpSpPr>
      <xdr:grpSpPr>
        <a:xfrm>
          <a:off x="153546" y="7711303"/>
          <a:ext cx="4070042" cy="788969"/>
          <a:chOff x="262243" y="5818069"/>
          <a:chExt cx="3906437" cy="788969"/>
        </a:xfrm>
      </xdr:grpSpPr>
      <xdr:pic>
        <xdr:nvPicPr>
          <xdr:cNvPr id="3" name="Picture 2">
            <a:extLst>
              <a:ext uri="{FF2B5EF4-FFF2-40B4-BE49-F238E27FC236}">
                <a16:creationId xmlns:a16="http://schemas.microsoft.com/office/drawing/2014/main" id="{6EB03873-36B5-B8F8-4044-4A32C4CE6F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5C6014CB-1B97-DB8D-928A-FD813824997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0245BA9F-CEAC-9E9F-D98D-2B6B6A5C8DA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153546</xdr:colOff>
      <xdr:row>31</xdr:row>
      <xdr:rowOff>35274</xdr:rowOff>
    </xdr:from>
    <xdr:to>
      <xdr:col>2</xdr:col>
      <xdr:colOff>66206</xdr:colOff>
      <xdr:row>35</xdr:row>
      <xdr:rowOff>62243</xdr:rowOff>
    </xdr:to>
    <xdr:grpSp>
      <xdr:nvGrpSpPr>
        <xdr:cNvPr id="2" name="Group 1">
          <a:extLst>
            <a:ext uri="{FF2B5EF4-FFF2-40B4-BE49-F238E27FC236}">
              <a16:creationId xmlns:a16="http://schemas.microsoft.com/office/drawing/2014/main" id="{F9676139-993B-45F0-9701-00657BA1308A}"/>
            </a:ext>
          </a:extLst>
        </xdr:cNvPr>
        <xdr:cNvGrpSpPr>
          <a:grpSpLocks noChangeAspect="1"/>
        </xdr:cNvGrpSpPr>
      </xdr:nvGrpSpPr>
      <xdr:grpSpPr>
        <a:xfrm>
          <a:off x="153546" y="9056009"/>
          <a:ext cx="4070042" cy="788969"/>
          <a:chOff x="262243" y="5818069"/>
          <a:chExt cx="3906437" cy="788969"/>
        </a:xfrm>
      </xdr:grpSpPr>
      <xdr:pic>
        <xdr:nvPicPr>
          <xdr:cNvPr id="3" name="Picture 2">
            <a:extLst>
              <a:ext uri="{FF2B5EF4-FFF2-40B4-BE49-F238E27FC236}">
                <a16:creationId xmlns:a16="http://schemas.microsoft.com/office/drawing/2014/main" id="{FC691EC4-9270-7731-DD2D-107E00F041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19C563C8-4B79-44C2-CF7D-177D2C41CEB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1614D141-A0A1-5B22-A254-26BA4FA169B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153546</xdr:colOff>
      <xdr:row>39</xdr:row>
      <xdr:rowOff>35274</xdr:rowOff>
    </xdr:from>
    <xdr:to>
      <xdr:col>2</xdr:col>
      <xdr:colOff>66206</xdr:colOff>
      <xdr:row>43</xdr:row>
      <xdr:rowOff>62243</xdr:rowOff>
    </xdr:to>
    <xdr:grpSp>
      <xdr:nvGrpSpPr>
        <xdr:cNvPr id="2" name="Group 1">
          <a:extLst>
            <a:ext uri="{FF2B5EF4-FFF2-40B4-BE49-F238E27FC236}">
              <a16:creationId xmlns:a16="http://schemas.microsoft.com/office/drawing/2014/main" id="{00ADC0F5-8C5D-40A4-BCF2-486219E048A9}"/>
            </a:ext>
          </a:extLst>
        </xdr:cNvPr>
        <xdr:cNvGrpSpPr>
          <a:grpSpLocks noChangeAspect="1"/>
        </xdr:cNvGrpSpPr>
      </xdr:nvGrpSpPr>
      <xdr:grpSpPr>
        <a:xfrm>
          <a:off x="153546" y="10243833"/>
          <a:ext cx="4070042" cy="788969"/>
          <a:chOff x="262243" y="5818069"/>
          <a:chExt cx="3906437" cy="788969"/>
        </a:xfrm>
      </xdr:grpSpPr>
      <xdr:pic>
        <xdr:nvPicPr>
          <xdr:cNvPr id="3" name="Picture 2">
            <a:extLst>
              <a:ext uri="{FF2B5EF4-FFF2-40B4-BE49-F238E27FC236}">
                <a16:creationId xmlns:a16="http://schemas.microsoft.com/office/drawing/2014/main" id="{84707D4A-99B5-7D8D-FF89-BEAF414C5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53C01AEE-90B0-7151-28C8-DF1B6AD09D4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08C01E63-AB05-8874-A26B-B8E6081159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153546</xdr:colOff>
      <xdr:row>26</xdr:row>
      <xdr:rowOff>35274</xdr:rowOff>
    </xdr:from>
    <xdr:to>
      <xdr:col>2</xdr:col>
      <xdr:colOff>66206</xdr:colOff>
      <xdr:row>30</xdr:row>
      <xdr:rowOff>62243</xdr:rowOff>
    </xdr:to>
    <xdr:grpSp>
      <xdr:nvGrpSpPr>
        <xdr:cNvPr id="2" name="Group 1">
          <a:extLst>
            <a:ext uri="{FF2B5EF4-FFF2-40B4-BE49-F238E27FC236}">
              <a16:creationId xmlns:a16="http://schemas.microsoft.com/office/drawing/2014/main" id="{BD2C1D3C-5EE6-4389-B483-48CD01FE5972}"/>
            </a:ext>
          </a:extLst>
        </xdr:cNvPr>
        <xdr:cNvGrpSpPr>
          <a:grpSpLocks noChangeAspect="1"/>
        </xdr:cNvGrpSpPr>
      </xdr:nvGrpSpPr>
      <xdr:grpSpPr>
        <a:xfrm>
          <a:off x="153546" y="8103509"/>
          <a:ext cx="4070042" cy="788969"/>
          <a:chOff x="262243" y="5818069"/>
          <a:chExt cx="3906437" cy="788969"/>
        </a:xfrm>
      </xdr:grpSpPr>
      <xdr:pic>
        <xdr:nvPicPr>
          <xdr:cNvPr id="3" name="Picture 2">
            <a:extLst>
              <a:ext uri="{FF2B5EF4-FFF2-40B4-BE49-F238E27FC236}">
                <a16:creationId xmlns:a16="http://schemas.microsoft.com/office/drawing/2014/main" id="{53EB7B97-5DAD-019A-325B-3B81B741CF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6BB69115-E624-C6C8-E9BE-C82D35D36D0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067C03FF-09F4-C7FA-5AB3-DF1F9D0C43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153546</xdr:colOff>
      <xdr:row>29</xdr:row>
      <xdr:rowOff>35274</xdr:rowOff>
    </xdr:from>
    <xdr:to>
      <xdr:col>2</xdr:col>
      <xdr:colOff>66206</xdr:colOff>
      <xdr:row>33</xdr:row>
      <xdr:rowOff>62243</xdr:rowOff>
    </xdr:to>
    <xdr:grpSp>
      <xdr:nvGrpSpPr>
        <xdr:cNvPr id="2" name="Group 1">
          <a:extLst>
            <a:ext uri="{FF2B5EF4-FFF2-40B4-BE49-F238E27FC236}">
              <a16:creationId xmlns:a16="http://schemas.microsoft.com/office/drawing/2014/main" id="{8E3A66E9-0567-4520-9243-A0FC4D446CEE}"/>
            </a:ext>
          </a:extLst>
        </xdr:cNvPr>
        <xdr:cNvGrpSpPr>
          <a:grpSpLocks noChangeAspect="1"/>
        </xdr:cNvGrpSpPr>
      </xdr:nvGrpSpPr>
      <xdr:grpSpPr>
        <a:xfrm>
          <a:off x="153546" y="8966362"/>
          <a:ext cx="4070042" cy="788969"/>
          <a:chOff x="262243" y="5818069"/>
          <a:chExt cx="3906437" cy="788969"/>
        </a:xfrm>
      </xdr:grpSpPr>
      <xdr:pic>
        <xdr:nvPicPr>
          <xdr:cNvPr id="3" name="Picture 2">
            <a:extLst>
              <a:ext uri="{FF2B5EF4-FFF2-40B4-BE49-F238E27FC236}">
                <a16:creationId xmlns:a16="http://schemas.microsoft.com/office/drawing/2014/main" id="{1EB3044D-600A-AEF9-FB01-C9EC87968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4872" y="5818069"/>
            <a:ext cx="1055066" cy="788969"/>
          </a:xfrm>
          <a:prstGeom prst="rect">
            <a:avLst/>
          </a:prstGeom>
        </xdr:spPr>
      </xdr:pic>
      <xdr:pic>
        <xdr:nvPicPr>
          <xdr:cNvPr id="4" name="Picture 3">
            <a:extLst>
              <a:ext uri="{FF2B5EF4-FFF2-40B4-BE49-F238E27FC236}">
                <a16:creationId xmlns:a16="http://schemas.microsoft.com/office/drawing/2014/main" id="{99F96DE2-5821-E28B-A795-EE08AAA95ED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92" t="6148" r="2803" b="7777"/>
          <a:stretch/>
        </xdr:blipFill>
        <xdr:spPr>
          <a:xfrm>
            <a:off x="262243" y="5896449"/>
            <a:ext cx="1784791" cy="636046"/>
          </a:xfrm>
          <a:prstGeom prst="rect">
            <a:avLst/>
          </a:prstGeom>
        </xdr:spPr>
      </xdr:pic>
      <xdr:pic>
        <xdr:nvPicPr>
          <xdr:cNvPr id="5" name="Picture 4">
            <a:extLst>
              <a:ext uri="{FF2B5EF4-FFF2-40B4-BE49-F238E27FC236}">
                <a16:creationId xmlns:a16="http://schemas.microsoft.com/office/drawing/2014/main" id="{68DB7028-9C70-6832-0E0B-0290D769DDC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80686" y="5818069"/>
            <a:ext cx="787994" cy="788969"/>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person displayName="Graehl, Nicholas@DOC" id="{16688ECA-1671-4380-9CB6-DF691D80815E}" userId="Graehl, Nicholas@DOC" providerId="None"/>
  <person displayName="Graehl, Nicholas@DOC" id="{C0FEE7C5-B05F-4E78-BC6B-8E0452786C8C}" userId="S::Nicholas.Graehl@conservation.ca.gov::9dd5d1e0-ee45-4be4-af32-f68dcb413c0f"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5-12-17T23:24:18.01" personId="{16688ECA-1671-4380-9CB6-DF691D80815E}" id="{FE77AA62-4A05-413E-8E70-049A522C7009}">
    <text xml:space="preserve">Playbook coastal location names in this column should match the config.json file names (1-to-1 name match). </text>
  </threadedComment>
  <threadedComment ref="E2" dT="2025-12-17T20:43:26.86" personId="{16688ECA-1671-4380-9CB6-DF691D80815E}" id="{AF2BDCA8-8D0F-44D0-BB51-17F4FB45A70C}">
    <text xml:space="preserve">For the Hand-Calc, we should probably use the NOAA water-level stations (not harmonic) so that we can manually pick peak water levels. HOWEVER, for the Desktop App and AWS FASTER, should we consider using the closest station (water-level or harmonic)? </text>
  </threadedComment>
  <threadedComment ref="E2" dT="2025-12-17T20:59:25.67" personId="{16688ECA-1671-4380-9CB6-DF691D80815E}" id="{56522CB7-93C8-4200-BFF1-6034F994DA66}" parentId="{AF2BDCA8-8D0F-44D0-BB51-17F4FB45A70C}">
    <text xml:space="preserve">If we consider using all available stations, make sure those stations are available in the downloaded ETSS dataset. </text>
  </threadedComment>
  <threadedComment ref="H2" dT="2025-08-21T19:25:06.89" personId="{C0FEE7C5-B05F-4E78-BC6B-8E0452786C8C}" id="{57013814-BE19-4E4B-9CB2-D8D298170474}">
    <text xml:space="preserve">Fill out the Storm Surge values, with input from NWS. </text>
  </threadedComment>
  <threadedComment ref="F3" dT="2025-12-12T23:40:00.34" personId="{16688ECA-1671-4380-9CB6-DF691D80815E}" id="{B538AF78-4855-4E64-AFF7-6DC66F48E90C}">
    <text xml:space="preserve">Grab the FA for Brookings for the OR/CA border value. You can obtain this from the TEX file, search for siteCode “BKG”. </text>
  </threadedComment>
  <threadedComment ref="B7" dT="2025-12-15T19:41:59.20" personId="{16688ECA-1671-4380-9CB6-DF691D80815E}" id="{EF7A5CC9-8564-40B8-B956-115BB584C0D5}">
    <text xml:space="preserve">Updated name to just “Klamath”, after the USA Census Population Place Area name to be more specific. </text>
  </threadedComment>
  <threadedComment ref="E8" dT="2025-12-15T19:35:04.64" personId="{16688ECA-1671-4380-9CB6-DF691D80815E}" id="{FB77CD40-E42D-45CA-AFF9-9597EAC9FC75}">
    <text xml:space="preserve">The config.json file is coded to 9419750 Crescent City, whereas Hand-Calc uses 9418767 North Spit station. More appropriate to use North Spit station 9418767. </text>
  </threadedComment>
  <threadedComment ref="E9" dT="2025-12-15T19:37:02.58" personId="{16688ECA-1671-4380-9CB6-DF691D80815E}" id="{5B9FFBB2-A6D6-48EB-B780-159A244343EC}">
    <text xml:space="preserve">The config.json file is coded to 9419750 Crescent City, whereas Hand-Calc uses 9418767 North Spit station. More appropriate to use North Spit station 9418767. </text>
  </threadedComment>
  <threadedComment ref="E10" dT="2025-12-15T19:35:51.55" personId="{16688ECA-1671-4380-9CB6-DF691D80815E}" id="{0281EB26-D36A-4EB8-9693-856FE109AC6B}">
    <text xml:space="preserve">The config.json file is coded to 9419750 Crescent City, whereas Hand-Calc uses 9418767 North Spit station. More appropriate to use North Spit station 9418767. </text>
  </threadedComment>
  <threadedComment ref="B16" dT="2025-12-15T19:39:07.94" personId="{16688ECA-1671-4380-9CB6-DF691D80815E}" id="{B3CDDF88-7A53-4C57-B407-1F9A56E48D1E}">
    <text>Updated name to match config.json</text>
  </threadedComment>
  <threadedComment ref="B18" dT="2025-12-15T19:47:42.89" personId="{16688ECA-1671-4380-9CB6-DF691D80815E}" id="{629F160C-6891-4CF2-A6A9-7A030FB11D3A}">
    <text xml:space="preserve">The NTWC FA point location is named “Lost Coast Shoreline” but IMO, we should name this Shelter Cove. </text>
  </threadedComment>
  <threadedComment ref="B18" dT="2025-12-15T19:52:15.86" personId="{16688ECA-1671-4380-9CB6-DF691D80815E}" id="{E1DC4A62-2098-4141-9E43-89201F2F7630}" parentId="{629F160C-6891-4CF2-A6A9-7A030FB11D3A}">
    <text xml:space="preserve">Naming it Shelter Cove better aligns with the Evacuation Playbook name for this area. </text>
  </threadedComment>
  <threadedComment ref="D18" dT="2025-12-15T19:56:06.24" personId="{16688ECA-1671-4380-9CB6-DF691D80815E}" id="{5B92BC39-1E96-4D95-9AC2-008FA3957F62}">
    <text xml:space="preserve">The config.json file uses NTWC FP “SSP” South Spit, whereas Hand-Calc uses “LCS” Lost Coast Shoreline. More appropriate to use “LCS” for this location due to FA point proximity to location. </text>
  </threadedComment>
  <threadedComment ref="E18" dT="2025-12-15T19:45:07.25" personId="{16688ECA-1671-4380-9CB6-DF691D80815E}" id="{7D0E7058-2F52-4C80-8920-780EE67A667C}">
    <text xml:space="preserve">Group to review closest NOAA station to determine if we should use North Spit or Arena Cove station for this location. </text>
  </threadedComment>
  <threadedComment ref="D19" dT="2025-12-15T20:12:37.29" personId="{16688ECA-1671-4380-9CB6-DF691D80815E}" id="{747D6D66-9582-4355-9AD8-723EE4CBB7E0}">
    <text xml:space="preserve">The config.json file was coded to “ARN” FP when it should be TEN. Updated that value. </text>
  </threadedComment>
  <threadedComment ref="D20" dT="2025-12-15T20:13:17.80" personId="{16688ECA-1671-4380-9CB6-DF691D80815E}" id="{7ADAD1B2-08B2-45EF-8D23-02FED4EF27EA}">
    <text xml:space="preserve">The config.json file was coded to “ARN” FP when it should be TEN. Updated that value. </text>
  </threadedComment>
  <threadedComment ref="D21" dT="2025-12-15T20:13:47.79" personId="{16688ECA-1671-4380-9CB6-DF691D80815E}" id="{D759FF01-57B7-49E2-AAAE-00AA6FFD4A92}">
    <text xml:space="preserve">The config.json file was coded to “ARN” FP when it should be FBG. Updated that value. 
</text>
  </threadedComment>
  <threadedComment ref="D22" dT="2025-12-15T20:14:27.98" personId="{16688ECA-1671-4380-9CB6-DF691D80815E}" id="{15690620-90D5-43DB-9B6D-A3CBE0CD7FC6}">
    <text xml:space="preserve">The config.json file was coded to “ARN” FP when it should be MEN. Updated that value. 
</text>
  </threadedComment>
  <threadedComment ref="D23" dT="2025-12-15T20:15:00.76" personId="{16688ECA-1671-4380-9CB6-DF691D80815E}" id="{61421430-9238-4592-97AA-BA70626A6DA2}">
    <text xml:space="preserve">The config.json file was coded to “ARN” FP when it should be MEN. Updated that value. </text>
  </threadedComment>
  <threadedComment ref="D24" dT="2025-12-15T20:15:24.75" personId="{16688ECA-1671-4380-9CB6-DF691D80815E}" id="{1CE8D935-ED32-4E4D-819A-45984797FB50}">
    <text xml:space="preserve">The config.json file was coded to “ARN” FP when it should be MEN. Updated that value. </text>
  </threadedComment>
  <threadedComment ref="D25" dT="2025-12-15T20:15:59.51" personId="{16688ECA-1671-4380-9CB6-DF691D80815E}" id="{5C8AEF0E-CB2D-40C5-A9AA-46400407821F}">
    <text xml:space="preserve">The config.json file was coded to “ARN” FP when it should be ELK. Updated that value. </text>
  </threadedComment>
  <threadedComment ref="B26" dT="2025-12-15T19:58:43.47" personId="{16688ECA-1671-4380-9CB6-DF691D80815E}" id="{354A8C53-36C9-4E65-8E05-84DD9E9E7908}">
    <text xml:space="preserve">Updated name to Point Area that uses “Arena Cove” NTWC FP. </text>
  </threadedComment>
  <threadedComment ref="B27" dT="2025-12-15T20:03:48.03" personId="{16688ECA-1671-4380-9CB6-DF691D80815E}" id="{40DE36E3-CDFD-486F-A1A8-7C99A008F5CF}">
    <text>Instead of naming this location “Gualala River” after the NTWC FP name, wouldn’t we want to name this “Anchor Bay”, as this is the populated place name within Mendocino County?</text>
  </threadedComment>
  <threadedComment ref="B27" dT="2025-12-15T20:04:45.46" personId="{16688ECA-1671-4380-9CB6-DF691D80815E}" id="{5412EE21-07E2-47D2-BB87-15674E62CAA1}" parentId="{40DE36E3-CDFD-486F-A1A8-7C99A008F5CF}">
    <text xml:space="preserve">Naming this Anchor Bay or just Gualala may align better with the Evacuation Playbook name at this location (i.e., Anchor Bay to Gualala). </text>
  </threadedComment>
  <threadedComment ref="B27" dT="2025-12-15T20:09:34.16" personId="{16688ECA-1671-4380-9CB6-DF691D80815E}" id="{C4A65333-C705-4B6D-AADA-1592F5396901}" parentId="{40DE36E3-CDFD-486F-A1A8-7C99A008F5CF}">
    <text xml:space="preserve">Anchor Bay is a USA Census Populated Place name, whereas Gualala is not. Suggest to use Anchor Bay for the name here. </text>
  </threadedComment>
  <threadedComment ref="B27" dT="2025-12-15T20:22:52.31" personId="{16688ECA-1671-4380-9CB6-DF691D80815E}" id="{501E4FFA-3529-454F-A07D-DC62DCA46329}" parentId="{40DE36E3-CDFD-486F-A1A8-7C99A008F5CF}">
    <text xml:space="preserve">Need to use ARN FP for this location not GUP. </text>
  </threadedComment>
  <threadedComment ref="D27" dT="2025-12-15T20:16:35.55" personId="{16688ECA-1671-4380-9CB6-DF691D80815E}" id="{B70B2619-3252-4926-ACBA-B30C1B8980A9}">
    <text xml:space="preserve">The config.json file was coded to “ARN” FP when it should be GUP. Updated that value. </text>
  </threadedComment>
  <threadedComment ref="D27" dT="2025-12-15T20:22:07.86" personId="{16688ECA-1671-4380-9CB6-DF691D80815E}" id="{DED7E092-351F-4ABC-9453-EA98F09E1CB8}" parentId="{B70B2619-3252-4926-ACBA-B30C1B8980A9}">
    <text xml:space="preserve">Later found out that GUP doesn’t have FA info. Will need to reference ARN for this location. </text>
  </threadedComment>
  <threadedComment ref="D28" dT="2025-12-15T20:56:00.14" personId="{16688ECA-1671-4380-9CB6-DF691D80815E}" id="{8D66F056-DED2-4FBE-92CC-58C612A1969A}">
    <text xml:space="preserve">The harbor.json file is coded for REY, when it should be RRM. REY is much farther away than RRM. Changed to RRM in harbor.json to match Hand-Calc. </text>
  </threadedComment>
  <threadedComment ref="D29" dT="2025-12-15T21:13:20.70" personId="{16688ECA-1671-4380-9CB6-DF691D80815E}" id="{2DF373D8-F7B2-447B-9532-8EF3F9FFFC3B}">
    <text xml:space="preserve">The harbor.json file is coded for REY, when it should be RRM. REY is much farther away than RRM. Changed to RRM in harbor.json to match Hand-Calc. </text>
  </threadedComment>
  <threadedComment ref="B30" dT="2025-12-15T20:40:11.37" personId="{16688ECA-1671-4380-9CB6-DF691D80815E}" id="{6E4B960B-023C-4F7C-9200-A7FE965C16C7}">
    <text xml:space="preserve">Why do we have a row for “Fort Ross” when it’s adjacent to Timber Cove? There is no difference between the two coastal locations in terms of runup potential or FP info. </text>
  </threadedComment>
  <threadedComment ref="B30" dT="2025-12-15T20:40:47.78" personId="{16688ECA-1671-4380-9CB6-DF691D80815E}" id="{F4877BDF-B394-4B39-8FA5-A324E4F9935A}" parentId="{6E4B960B-023C-4F7C-9200-A7FE965C16C7}">
    <text xml:space="preserve">May want to consider deleting the Fort Ross row. </text>
  </threadedComment>
  <threadedComment ref="B31" dT="2025-12-15T20:42:06.66" personId="{16688ECA-1671-4380-9CB6-DF691D80815E}" id="{B1893A97-74FF-4CD3-AFA4-8278E23BC558}">
    <text xml:space="preserve">Hand-calc has this location named “Russian River Mouth”, which is the NTWC FP name. Consider using the config.jason file name “Russian River &amp; Jenner” or make it consistent with the Evac Playbook name “Jenner-Russian River”. </text>
  </threadedComment>
  <threadedComment ref="A34" dT="2025-12-15T18:53:44.65" personId="{16688ECA-1671-4380-9CB6-DF691D80815E}" id="{7C242D92-CE9B-4B50-A009-5EBFD8921264}">
    <text xml:space="preserve">Mare Island is within Solano County, not Sonoma County. </text>
  </threadedComment>
  <threadedComment ref="A34" dT="2025-12-15T19:01:16.32" personId="{16688ECA-1671-4380-9CB6-DF691D80815E}" id="{B90D44A9-44B6-4308-8648-A7F50EEF915C}" parentId="{7C242D92-CE9B-4B50-A009-5EBFD8921264}">
    <text>Consider deleting this row for Sonoma County in the Hand-Calc. This info is NOT in the config.json file. No need to duplicate info, especially when that Coastal Community is outside of the County’s operational jurisdiction.</text>
  </threadedComment>
  <threadedComment ref="E34" dT="2025-12-15T19:06:08.07" personId="{16688ECA-1671-4380-9CB6-DF691D80815E}" id="{A2623914-071B-469C-A0D0-8F8D4BD0B12A}">
    <text xml:space="preserve">The config.json file has an additional row for “Port Sonoma Marina” that is not included within the Hand-Calc. May need to generate an additional row to include this coastal location. </text>
  </threadedComment>
  <threadedComment ref="E34" dT="2025-12-15T20:51:10.29" personId="{16688ECA-1671-4380-9CB6-DF691D80815E}" id="{B744389E-2379-4B22-808E-0102E9644B9A}" parentId="{A2623914-071B-469C-A0D0-8F8D4BD0B12A}">
    <text xml:space="preserve">There exists an NTWC FP called “Port Sonoma Marina”; however, there is no marina anywhere close. There is a place called Port Sonoma, which is on land within Sonoma County. </text>
  </threadedComment>
  <threadedComment ref="E34" dT="2025-12-15T20:52:35.84" personId="{16688ECA-1671-4380-9CB6-DF691D80815E}" id="{10AA7ADD-E593-44C4-B672-4FB3592603E5}" parentId="{A2623914-071B-469C-A0D0-8F8D4BD0B12A}">
    <text xml:space="preserve">We could rename this location “Sears Point- Petaluma Valley” to align with Evac Playbook naming. </text>
  </threadedComment>
  <threadedComment ref="E41" dT="2025-12-15T19:19:11.79" personId="{16688ECA-1671-4380-9CB6-DF691D80815E}" id="{92F96CEE-02D0-424E-B8F6-07C0A87347CD}">
    <text xml:space="preserve">The config.json file uses NOAA station 9415020 REY but Hand-Calc uses NOAA Station 9414290 San Francisco. </text>
  </threadedComment>
  <threadedComment ref="E41" dT="2025-12-15T19:19:39.26" personId="{16688ECA-1671-4380-9CB6-DF691D80815E}" id="{B9DD0645-1C1E-4744-98DA-9AD234D43639}" parentId="{92F96CEE-02D0-424E-B8F6-07C0A87347CD}">
    <text xml:space="preserve">More appropriate to use 9414290 station since it’s much closer to this location. </text>
  </threadedComment>
  <threadedComment ref="B43" dT="2025-12-15T19:29:31.17" personId="{16688ECA-1671-4380-9CB6-DF691D80815E}" id="{7957533D-5B43-418C-8F0E-3BA0AFEAF3D5}">
    <text>Misspelled name location- corrected.</text>
  </threadedComment>
  <threadedComment ref="B44" dT="2025-12-15T19:30:04.03" personId="{16688ECA-1671-4380-9CB6-DF691D80815E}" id="{6D66C8CC-B4D8-4ACD-AC39-74D40E0EE458}">
    <text>Misspelled name location- corrected.</text>
  </threadedComment>
  <threadedComment ref="E45" dT="2025-12-15T19:24:36.31" personId="{16688ECA-1671-4380-9CB6-DF691D80815E}" id="{77C91CC1-5D59-4844-9B6E-2D8AF6E9656B}">
    <text xml:space="preserve">The config.json file uses NOAA station 9414290 San Francisco, whereas Hand-Calc uses 9414863 Richmond station. </text>
  </threadedComment>
  <threadedComment ref="E45" dT="2025-12-15T19:25:02.57" personId="{16688ECA-1671-4380-9CB6-DF691D80815E}" id="{389D684A-0477-4D71-8A3F-3C35CCFD818D}" parentId="{77C91CC1-5D59-4844-9B6E-2D8AF6E9656B}">
    <text xml:space="preserve">The Richmond 9414863 station is more appropriate to use for this location. </text>
  </threadedComment>
  <threadedComment ref="E46" dT="2025-12-15T19:26:53.81" personId="{16688ECA-1671-4380-9CB6-DF691D80815E}" id="{D60BC792-F4B6-410C-A9A9-6EEA70E1A377}">
    <text>The config.json file uses NOAA station 9414290 San Francisco, whereas Hand-Calc uses 9414863 Richmond station.</text>
  </threadedComment>
  <threadedComment ref="E46" dT="2025-12-15T19:27:09.17" personId="{16688ECA-1671-4380-9CB6-DF691D80815E}" id="{39A95202-9DB2-4DFF-A8FA-F03F93415FA4}" parentId="{D60BC792-F4B6-410C-A9A9-6EEA70E1A377}">
    <text>The Richmond 9414863 station is more appropriate to use for this location.</text>
  </threadedComment>
  <threadedComment ref="E47" dT="2025-12-15T19:26:58.62" personId="{16688ECA-1671-4380-9CB6-DF691D80815E}" id="{FC081703-2ECD-4078-8A75-04110A43C0DD}">
    <text>The config.json file uses NOAA station 9414290 San Francisco, whereas Hand-Calc uses 9414863 Richmond station.</text>
  </threadedComment>
  <threadedComment ref="E47" dT="2025-12-15T19:27:12.53" personId="{16688ECA-1671-4380-9CB6-DF691D80815E}" id="{1D896187-4608-48A2-99D4-D9914753C681}" parentId="{FC081703-2ECD-4078-8A75-04110A43C0DD}">
    <text>The Richmond 9414863 station is more appropriate to use for this location.</text>
  </threadedComment>
  <threadedComment ref="D49" dT="2025-12-15T21:31:39.53" personId="{16688ECA-1671-4380-9CB6-DF691D80815E}" id="{19E696E3-A5A7-4597-9557-E977CB5E0611}">
    <text xml:space="preserve">The config.json file is coded to RID for this location, whereas the Hand-Calc uses MRE. Updating to MRE in config.json. </text>
  </threadedComment>
  <threadedComment ref="D50" dT="2025-12-15T21:33:18.05" personId="{16688ECA-1671-4380-9CB6-DF691D80815E}" id="{5A3B9B73-DC5E-47DF-8A36-326624844EAE}">
    <text xml:space="preserve">The config.json file is coded to RID for this location, whereas the Hand-Calc uses MRE. Updating to MRE in config.json. 
</text>
  </threadedComment>
  <threadedComment ref="D51" dT="2025-12-15T21:33:26.75" personId="{16688ECA-1671-4380-9CB6-DF691D80815E}" id="{27AD92F6-1E21-4352-998C-A59189369D08}">
    <text xml:space="preserve">The config.json file is coded to RID for this location, whereas the Hand-Calc uses MRE. Updating to MRE in config.json. 
</text>
  </threadedComment>
  <threadedComment ref="E52" dT="2025-12-15T21:50:31.73" personId="{16688ECA-1671-4380-9CB6-DF691D80815E}" id="{7FFA88F5-1345-4985-87ED-E8814298A9E5}">
    <text xml:space="preserve">The config.json file was coded to 9414863 (Richmond) station and RID Richmond FA. Changed to station 9415102 Martinez Station and MRE Mare Island. </text>
  </threadedComment>
  <threadedComment ref="E53" dT="2025-12-15T21:52:22.63" personId="{16688ECA-1671-4380-9CB6-DF691D80815E}" id="{01F94A07-F061-4512-B781-A76FEA2372F4}">
    <text xml:space="preserve">The config.json file was coded to 9414863 (Richmond) station and RID Richmond FA. Changed to station 9415102 Martinez Station and MRE Mare Island. 
</text>
  </threadedComment>
  <threadedComment ref="E54" dT="2025-12-15T21:52:26.71" personId="{16688ECA-1671-4380-9CB6-DF691D80815E}" id="{B8289807-8F7B-457D-8AAC-8B11E145B8E1}">
    <text xml:space="preserve">The config.json file was coded to 9414863 (Richmond) station and RID Richmond FA. Changed to station 9415102 Martinez Station and MRE Mare Island. 
</text>
  </threadedComment>
  <threadedComment ref="E55" dT="2025-12-15T21:52:30.15" personId="{16688ECA-1671-4380-9CB6-DF691D80815E}" id="{F60588A8-A3A3-4E0B-9B33-D217A58A4AC7}">
    <text xml:space="preserve">The config.json file was coded to 9414863 (Richmond) station and RID Richmond FA. Changed to station 9415102 Martinez Station and MRE Mare Island. 
</text>
  </threadedComment>
  <threadedComment ref="E56" dT="2025-12-15T21:52:33.37" personId="{16688ECA-1671-4380-9CB6-DF691D80815E}" id="{49D4ABBE-2E01-4E5A-8D95-7697EA6BAC7B}">
    <text xml:space="preserve">The config.json file was coded to 9414863 (Richmond) station and RID Richmond FA. Changed to station 9415102 Martinez Station and MRE Mare Island. 
</text>
  </threadedComment>
  <threadedComment ref="E57" dT="2025-12-15T21:52:37.63" personId="{16688ECA-1671-4380-9CB6-DF691D80815E}" id="{550B8509-B591-4C00-BCC2-A819EECD4FDC}">
    <text xml:space="preserve">The config.json file was coded to 9414863 (Richmond) station and RID Richmond FA. Changed to station 9415102 Martinez Station and MRE Mare Island. 
</text>
  </threadedComment>
  <threadedComment ref="E58" dT="2025-12-15T21:52:41.34" personId="{16688ECA-1671-4380-9CB6-DF691D80815E}" id="{71C00ED2-960D-4ED6-9592-6BD7C391659A}">
    <text xml:space="preserve">The config.json file was coded to 9414863 (Richmond) station and RID Richmond FA. Changed to station 9415102 Martinez Station and MRE Mare Island. 
</text>
  </threadedComment>
  <threadedComment ref="E59" dT="2025-12-15T21:52:44.75" personId="{16688ECA-1671-4380-9CB6-DF691D80815E}" id="{45C3A63E-7C1A-4477-B917-36EE78865D72}">
    <text xml:space="preserve">The config.json file was coded to 9414863 (Richmond) station and RID Richmond FA. Changed to station 9415102 Martinez Station and MRE Mare Island. 
</text>
  </threadedComment>
  <threadedComment ref="E63" dT="2025-12-15T22:05:55.76" personId="{16688ECA-1671-4380-9CB6-DF691D80815E}" id="{DFD8E828-3D23-44B6-A5F1-6EE4C91736F3}">
    <text xml:space="preserve">Hand calc uses 9414750 Alameda station, whereas config.json is coded to 9414863 Richmond station. Suggest to use Richmond station 9414863 and RID FA for this location. </text>
  </threadedComment>
  <threadedComment ref="E64" dT="2025-12-15T22:06:43.64" personId="{16688ECA-1671-4380-9CB6-DF691D80815E}" id="{234B35BD-2281-455C-836A-34BE052A13DD}">
    <text xml:space="preserve">Hand calc uses 9414750 Alameda station, whereas config.json is coded to 9414863 Richmond station. Suggest to use Richmond station 9414863 and RID FA for this location. 
</text>
  </threadedComment>
  <threadedComment ref="E65" dT="2025-12-15T22:06:46.73" personId="{16688ECA-1671-4380-9CB6-DF691D80815E}" id="{EC9C511A-65CC-4A44-84B7-8EC8E5C514DB}">
    <text xml:space="preserve">Hand calc uses 9414750 Alameda station, whereas config.json is coded to 9414863 Richmond station. Suggest to use Richmond station 9414863 and RID FA for this location. 
</text>
  </threadedComment>
  <threadedComment ref="K68" dT="2025-12-24T18:22:15.03" personId="{16688ECA-1671-4380-9CB6-DF691D80815E}" id="{5E062C04-13BE-4187-8489-4056EE423B41}">
    <text xml:space="preserve">Runup factor in config is 0.1, whereas Hand-Calc is 0.0. </text>
  </threadedComment>
  <threadedComment ref="K68" dT="2025-12-24T19:35:00.29" personId="{16688ECA-1671-4380-9CB6-DF691D80815E}" id="{3BC1000D-2B26-4E1B-8FCA-841C79016EEE}" parentId="{5E062C04-13BE-4187-8489-4056EE423B41}">
    <text xml:space="preserve">Changed to 0.0 in config file. </text>
  </threadedComment>
  <threadedComment ref="K75" dT="2025-12-24T18:36:31.63" personId="{16688ECA-1671-4380-9CB6-DF691D80815E}" id="{8B3BE667-736E-4B04-850C-F11AD7DAB6D5}">
    <text xml:space="preserve">San Francisco: Baker Beach (Excel = 0.1; config = 0.2) → ΔFASTER = +0.109 m </text>
  </threadedComment>
  <threadedComment ref="K75" dT="2025-12-24T19:35:32.00" personId="{16688ECA-1671-4380-9CB6-DF691D80815E}" id="{C8C47802-5395-4014-8713-E19755CA6527}" parentId="{8B3BE667-736E-4B04-850C-F11AD7DAB6D5}">
    <text xml:space="preserve">Changed to 0.1 in config file. </text>
  </threadedComment>
  <threadedComment ref="B76" dT="2025-12-12T22:06:52.77" personId="{16688ECA-1671-4380-9CB6-DF691D80815E}" id="{4E7A3EE9-DF64-4BDC-93C5-A1F96D7E08D1}">
    <text xml:space="preserve">There are two San Francisco coastal locations (row 82 and row 85). </text>
  </threadedComment>
  <threadedComment ref="B76" dT="2025-12-15T22:26:57.75" personId="{16688ECA-1671-4380-9CB6-DF691D80815E}" id="{8265F94C-C4B2-456C-AA5B-6C6281896F81}" parentId="{4E7A3EE9-DF64-4BDC-93C5-A1F96D7E08D1}">
    <text>Should this Fort Point?</text>
  </threadedComment>
  <threadedComment ref="K76" dT="2025-12-24T18:36:57.92" personId="{16688ECA-1671-4380-9CB6-DF691D80815E}" id="{8205FFA6-5ABE-491B-98A3-3B83983B1219}">
    <text xml:space="preserve">San Francisco: Fort Point (Excel = 0.1; config = 0.2) → ΔFASTER = +0.109 m </text>
  </threadedComment>
  <threadedComment ref="K76" dT="2025-12-24T19:36:04.82" personId="{16688ECA-1671-4380-9CB6-DF691D80815E}" id="{4CA89556-C566-4D9C-AFF1-DD98FB481E4D}" parentId="{8205FFA6-5ABE-491B-98A3-3B83983B1219}">
    <text xml:space="preserve">Changed to 0.1 in config file. </text>
  </threadedComment>
  <threadedComment ref="B79" dT="2025-12-15T22:27:48.50" personId="{16688ECA-1671-4380-9CB6-DF691D80815E}" id="{8E7A2877-D549-4EEC-AA9B-4A3A159235E8}">
    <text>Should this be Black Pt-Aquatic Pk instead of San Francisco?</text>
  </threadedComment>
  <threadedComment ref="B81" dT="2025-12-12T22:08:01.48" personId="{16688ECA-1671-4380-9CB6-DF691D80815E}" id="{AF32C559-5D2F-4A44-8071-AC9CB7669323}">
    <text>There are many SF Ferry Buildings in the area. Should we be more specific in naming the coastal location?</text>
  </threadedComment>
  <threadedComment ref="E81" dT="2025-12-15T22:55:57.31" personId="{16688ECA-1671-4380-9CB6-DF691D80815E}" id="{54D15CD0-B69E-48F0-A02D-115B53A70521}">
    <text xml:space="preserve">These were coded to Redwood City in config.json file. Changed to closer FA point and NOAA station. </text>
  </threadedComment>
  <threadedComment ref="E88" dT="2025-12-17T20:41:59.00" personId="{16688ECA-1671-4380-9CB6-DF691D80815E}" id="{CEC6FA72-490A-4371-8BCC-30D93C9AB98E}">
    <text xml:space="preserve">The config.json file is coded to use 9414131 station, which is the Pillar Point Harbor “Harmonic” station, not a water-level station. Hand-Calc uses San Francisco station 9414290. </text>
  </threadedComment>
  <threadedComment ref="E89" dT="2025-12-17T21:12:03.21" personId="{16688ECA-1671-4380-9CB6-DF691D80815E}" id="{9377CD5B-CAC3-4242-BB70-5FC54D8EEFD1}">
    <text xml:space="preserve">The config.json file is coded to use 9414131 station, which is the Pillar Point Harbor “Harmonic” station, not a water-level station. Hand-Calc uses San Francisco station 9414290. 
</text>
  </threadedComment>
  <threadedComment ref="E90" dT="2025-12-17T21:12:09.85" personId="{16688ECA-1671-4380-9CB6-DF691D80815E}" id="{32E4513C-4DFE-427E-B264-993042E2FACB}">
    <text xml:space="preserve">The config.json file is coded to use 9414131 station, which is the Pillar Point Harbor “Harmonic” station, not a water-level station. Hand-Calc uses San Francisco station 9414290. 
</text>
  </threadedComment>
  <threadedComment ref="E91" dT="2025-12-17T21:12:13.60" personId="{16688ECA-1671-4380-9CB6-DF691D80815E}" id="{95A43375-25C3-431A-9908-4FC9ADD41813}">
    <text xml:space="preserve">The config.json file is coded to use 9414131 station, which is the Pillar Point Harbor “Harmonic” station, not a water-level station. Hand-Calc uses San Francisco station 9414290. 
</text>
  </threadedComment>
  <threadedComment ref="E92" dT="2025-12-17T21:12:16.91" personId="{16688ECA-1671-4380-9CB6-DF691D80815E}" id="{7A3DE820-0231-4021-B4EF-EB79FC4454E0}">
    <text xml:space="preserve">The config.json file is coded to use 9414131 station, which is the Pillar Point Harbor “Harmonic” station, not a water-level station. Hand-Calc uses San Francisco station 9414290. 
</text>
  </threadedComment>
  <threadedComment ref="E93" dT="2025-12-17T21:12:19.71" personId="{16688ECA-1671-4380-9CB6-DF691D80815E}" id="{1296DA86-7CE3-41F6-B40B-9373FF9F8CA7}">
    <text xml:space="preserve">The config.json file is coded to use 9414131 station, which is the Pillar Point Harbor “Harmonic” station, not a water-level station. Hand-Calc uses San Francisco station 9414290. 
</text>
  </threadedComment>
  <threadedComment ref="E94" dT="2025-12-17T21:12:22.61" personId="{16688ECA-1671-4380-9CB6-DF691D80815E}" id="{07D45072-5BF7-47A9-93B3-ACE1A64C5B0F}">
    <text xml:space="preserve">The config.json file is coded to use 9414131 station, which is the Pillar Point Harbor “Harmonic” station, not a water-level station. Hand-Calc uses San Francisco station 9414290. 
</text>
  </threadedComment>
  <threadedComment ref="E95" dT="2025-12-17T21:12:25.37" personId="{16688ECA-1671-4380-9CB6-DF691D80815E}" id="{DC4F4D02-4496-41B4-96EB-B98F89820BC1}">
    <text xml:space="preserve">The config.json file is coded to use 9414131 station, which is the Pillar Point Harbor “Harmonic” station, not a water-level station. Hand-Calc uses San Francisco station 9414290. 
</text>
  </threadedComment>
  <threadedComment ref="D96" dT="2025-12-17T21:58:11.92" personId="{16688ECA-1671-4380-9CB6-DF691D80815E}" id="{7451C024-C5FF-4467-916C-B8C9FB158660}">
    <text>Check FA points for orange locations</text>
  </threadedComment>
  <threadedComment ref="E96" dT="2025-12-17T21:17:28.99" personId="{16688ECA-1671-4380-9CB6-DF691D80815E}" id="{64735BAF-7563-420B-9A49-9AAEF9D72133}">
    <text xml:space="preserve">The config.json file is coded to 9414523 Redwood City, whereas the Hand-Calc uses station 9414750 Alameda. Alameda is the closer station. </text>
  </threadedComment>
  <threadedComment ref="B97" dT="2025-12-18T19:02:50.56" personId="{16688ECA-1671-4380-9CB6-DF691D80815E}" id="{739B66C1-E3E7-4FD2-962C-ED05578D25EA}">
    <text xml:space="preserve">“South San Francisco” is a place name on Google. “San Francisco South” was not a place name that was recognized on Google search. </text>
  </threadedComment>
  <threadedComment ref="E97" dT="2025-12-17T21:17:28.99" personId="{16688ECA-1671-4380-9CB6-DF691D80815E}" id="{E11C746D-9849-44F9-B999-AB5D97487794}">
    <text xml:space="preserve">The config.json file is coded to 9414523 Redwood City, whereas the Hand-Calc uses station 9414750 Alameda. Alameda is the closer station. </text>
  </threadedComment>
  <threadedComment ref="E98" dT="2025-12-17T21:17:28.99" personId="{16688ECA-1671-4380-9CB6-DF691D80815E}" id="{BE50C24D-CCE0-4E33-875B-0D6C50E9FB42}">
    <text xml:space="preserve">The config.json file is coded to 9414523 Redwood City, whereas the Hand-Calc uses station 9414750 Alameda. Alameda is the closer station. </text>
  </threadedComment>
  <threadedComment ref="E99" dT="2025-12-17T21:22:23.16" personId="{16688ECA-1671-4380-9CB6-DF691D80815E}" id="{E114EEBF-4384-48CC-8340-0C1602D9BAEE}">
    <text xml:space="preserve">The config.json file uses station 9414523 Redwood City, whereas Hand-Calc uses station 9414750 Alameda. Suggest to use Redwood City station south of SF Airport. </text>
  </threadedComment>
  <threadedComment ref="E100" dT="2025-12-17T21:22:23.16" personId="{16688ECA-1671-4380-9CB6-DF691D80815E}" id="{AC43FAE9-9CE1-4DA3-80CC-00087E606DD7}">
    <text xml:space="preserve">The config.json file uses station 9414523 Redwood City, whereas Hand-Calc uses station 9414750 Alameda. Suggest to use Redwood City station south of SF Airport. </text>
  </threadedComment>
  <threadedComment ref="E101" dT="2025-12-17T21:22:23.16" personId="{16688ECA-1671-4380-9CB6-DF691D80815E}" id="{E24EBA9A-CB2F-45B7-ADCE-6AC9BD86EBE3}">
    <text xml:space="preserve">The config.json file uses station 9414523 Redwood City, whereas Hand-Calc uses station 9414750 Alameda. Suggest to use Redwood City station south of SF Airport. </text>
  </threadedComment>
  <threadedComment ref="E102" dT="2025-12-17T21:22:23.16" personId="{16688ECA-1671-4380-9CB6-DF691D80815E}" id="{A48F01FC-CF85-40F8-B7F8-036C0C3B28B9}">
    <text xml:space="preserve">The config.json file uses station 9414523 Redwood City, whereas Hand-Calc uses station 9414750 Alameda. Suggest to use Redwood City station south of SF Airport. </text>
  </threadedComment>
  <threadedComment ref="E103" dT="2025-12-17T21:22:23.16" personId="{16688ECA-1671-4380-9CB6-DF691D80815E}" id="{856A4762-156F-40D3-8DF1-B40588572316}">
    <text xml:space="preserve">The config.json file uses station 9414523 Redwood City, whereas Hand-Calc uses station 9414750 Alameda. Suggest to use Redwood City station south of SF Airport. </text>
  </threadedComment>
  <threadedComment ref="E104" dT="2025-12-17T21:22:23.16" personId="{16688ECA-1671-4380-9CB6-DF691D80815E}" id="{5546C7E8-EDB3-402C-99D3-7BCD3C99CDC2}">
    <text xml:space="preserve">The config.json file uses station 9414523 Redwood City, whereas Hand-Calc uses station 9414750 Alameda. Suggest to use Redwood City station south of SF Airport. </text>
  </threadedComment>
  <threadedComment ref="D105" dT="2025-12-17T22:19:56.92" personId="{16688ECA-1671-4380-9CB6-DF691D80815E}" id="{66471FBF-7D85-4EE8-9DBC-D42BD567CD51}">
    <text xml:space="preserve">The config.json file is coded to DVN Davenport, whereas the Hand-Calc uses SCZ Santa Cruz for the Davenport Coastal Community. </text>
  </threadedComment>
  <threadedComment ref="D105" dT="2025-12-18T21:00:00.31" personId="{16688ECA-1671-4380-9CB6-DF691D80815E}" id="{AFF5164E-B69C-4F6C-8886-591B8778A485}" parentId="{66471FBF-7D85-4EE8-9DBC-D42BD567CD51}">
    <text xml:space="preserve">DVN does not have FA info, use SCZ. </text>
  </threadedComment>
  <threadedComment ref="E105" dT="2025-12-17T22:03:56.52" personId="{16688ECA-1671-4380-9CB6-DF691D80815E}" id="{33A7A0C1-D4B8-46D7-B28A-2F5D78AE462E}">
    <text xml:space="preserve">The config.json file is coded to use 9414131 station, which is the Pillar Point Harbor “Harmonic” station, not a water-level station. Hand-Calc uses Monterey station 9413450. Suggest to use Monterey Station. 
</text>
  </threadedComment>
  <threadedComment ref="B120" dT="2025-12-18T19:06:54.69" personId="{16688ECA-1671-4380-9CB6-DF691D80815E}" id="{42DAF0BC-9266-41DB-8E2D-A207A5B0DB10}">
    <text xml:space="preserve">Why do we have a Monterey-Aquarium location when we already have a Monterey location? Seems a bit redundant. </text>
  </threadedComment>
  <threadedComment ref="D125" dT="2025-12-17T23:33:50.46" personId="{16688ECA-1671-4380-9CB6-DF691D80815E}" id="{D4C2E06E-84BC-4D6C-90CA-10ED71F23DA9}">
    <text xml:space="preserve">The config.json file is coded to PSL FA point for all San Luis Obispo locations, whereas the Hand-Calc is using MOR, DIC, PSL, and PBE siteCodes. </text>
  </threadedComment>
  <threadedComment ref="D128" dT="2025-10-31T20:18:59.28" personId="{16688ECA-1671-4380-9CB6-DF691D80815E}" id="{32A14AD4-5EB3-4C81-B9E7-3ACB957BC505}">
    <text>Why do we have Morro Bay inside and outside, even though there is only one FA location here (MOR). The runup factors are the same for both, so why show both even though they have the same FASTER value?</text>
  </threadedComment>
  <threadedComment ref="D128" dT="2025-12-17T23:38:19.24" personId="{16688ECA-1671-4380-9CB6-DF691D80815E}" id="{2B946B93-A784-4F63-B8D9-F9CE921696A1}" parentId="{32A14AD4-5EB3-4C81-B9E7-3ACB957BC505}">
    <text xml:space="preserve">Deleted the extra Morro Bay row. </text>
  </threadedComment>
  <threadedComment ref="E135" dT="2025-12-17T23:47:32.10" personId="{16688ECA-1671-4380-9CB6-DF691D80815E}" id="{ACF7E430-7AF7-48BE-A9D9-2827612E0334}">
    <text xml:space="preserve">The config.json file was coded to station 9411340 for Santa Maria River and Surf, whereas the Hand-Calc uses the Port San Luis Station 9412110. The Port San Luis Station is more appropriate for these two locations. </text>
  </threadedComment>
  <threadedComment ref="B152" dT="2025-12-17T23:52:14.74" personId="{16688ECA-1671-4380-9CB6-DF691D80815E}" id="{E7C34C4E-1822-48A5-9F68-9B64BC8AD512}">
    <text>Why are there two Oxnard Harbor rows? One with entrance and the other with channel but both use the same siteCode and runup value?</text>
  </threadedComment>
  <threadedComment ref="B152" dT="2025-12-17T23:52:41.16" personId="{16688ECA-1671-4380-9CB6-DF691D80815E}" id="{2171DCFF-75C3-495B-B418-6A5E4A12440A}" parentId="{E7C34C4E-1822-48A5-9F68-9B64BC8AD512}">
    <text xml:space="preserve">Suggest to delete the redundant row. </text>
  </threadedComment>
  <threadedComment ref="B154" dT="2025-12-17T23:56:44.87" personId="{16688ECA-1671-4380-9CB6-DF691D80815E}" id="{6CB91EA9-5014-476C-88F4-FD1C731E7419}">
    <text>Why have two Port Hueneme rows, one for the port and the other for the Pier?</text>
  </threadedComment>
  <threadedComment ref="B154" dT="2025-12-17T23:58:31.80" personId="{16688ECA-1671-4380-9CB6-DF691D80815E}" id="{5956BB90-8E44-4D43-812D-348D555CDC90}" parentId="{6CB91EA9-5014-476C-88F4-FD1C731E7419}">
    <text xml:space="preserve">The config.json file had this row named Oxnard Pier. Googled that and there isn’t a location for Oxnard Pier. There is a place for Port Hueneme Pier. </text>
  </threadedComment>
  <threadedComment ref="D174" dT="2025-12-24T19:46:37.38" personId="{16688ECA-1671-4380-9CB6-DF691D80815E}" id="{F0FEEE15-3B9A-4B32-A08B-3B9A97910794}">
    <text xml:space="preserve">Config file uses AVN, whereas Hand-Calc uses TWW. </text>
  </threadedComment>
  <threadedComment ref="D174" dT="2025-12-24T19:47:33.60" personId="{16688ECA-1671-4380-9CB6-DF691D80815E}" id="{4F8ED439-B30B-4F87-BF19-1386246ACB81}" parentId="{F0FEEE15-3B9A-4B32-A08B-3B9A97910794}">
    <text xml:space="preserve">Changed config to use TWW. </text>
  </threadedComment>
  <threadedComment ref="D176" dT="2025-12-18T19:13:44.64" personId="{16688ECA-1671-4380-9CB6-DF691D80815E}" id="{C61549D2-6EC1-4DE9-A283-6F67A0914783}">
    <text xml:space="preserve">The config.json file is coded to HUN Huntington for Seal Beach, whereas the Hand-Calc uses SLB Seal Beach. Use SLB at this location. </text>
  </threadedComment>
  <threadedComment ref="D184" dT="2025-12-18T19:19:10.06" personId="{16688ECA-1671-4380-9CB6-DF691D80815E}" id="{E444FF2D-5CF1-4740-9DEA-EDC1C0F6E807}">
    <text xml:space="preserve">The config.json file is coded to SON Orange/San Diego Line but SON doesn’t have forecast amplitude information, only arrival time. Hand-calc uses DPT Dana Point, suggest to use DPT at this location. </text>
  </threadedComment>
  <threadedComment ref="E191" dT="2025-12-18T19:21:38.09" personId="{16688ECA-1671-4380-9CB6-DF691D80815E}" id="{282FEE4F-6764-4C28-B387-6B8F6600B4B5}">
    <text xml:space="preserve">The config.json file is coded to station 9410230 La Jolla, whereas the Hand-Calc uses station 9410170 San Diego. Recommend using San Diego station 9410170. </text>
  </threadedComment>
</ThreadedComments>
</file>

<file path=xl/threadedComments/threadedComment2.xml><?xml version="1.0" encoding="utf-8"?>
<ThreadedComments xmlns="http://schemas.microsoft.com/office/spreadsheetml/2018/threadedcomments" xmlns:x="http://schemas.openxmlformats.org/spreadsheetml/2006/main">
  <threadedComment ref="E5" dT="2025-10-31T14:58:33.79" personId="{16688ECA-1671-4380-9CB6-DF691D80815E}" id="{08322665-A91F-4267-AC40-EA090D2EE41E}">
    <text xml:space="preserve">The harbor.json file is using NOAA water level station 9416841 but it could be using the NOAA harmonic station 9417426. </text>
  </threadedComment>
  <threadedComment ref="E5" dT="2025-11-26T22:55:51.65" personId="{16688ECA-1671-4380-9CB6-DF691D80815E}" id="{1FD91174-04A5-4E0E-95B2-05FBE0160E8F}" parentId="{08322665-A91F-4267-AC40-EA090D2EE41E}">
    <text xml:space="preserve">Actually, the closest water level station is 9416841 in Arena Cove. </text>
  </threadedComment>
  <threadedComment ref="E5" dT="2025-11-26T22:59:03.84" personId="{16688ECA-1671-4380-9CB6-DF691D80815E}" id="{6242B58F-83A2-4B91-B89B-1A835EBE649B}" parentId="{08322665-A91F-4267-AC40-EA090D2EE41E}">
    <text xml:space="preserve">NOAA tide predictions are available at the 9417426 Harmonic Station but not water levels. </text>
  </threadedComment>
  <threadedComment ref="F5" dT="2025-10-30T22:05:51.34" personId="{16688ECA-1671-4380-9CB6-DF691D80815E}" id="{FAA2DE7E-EFA2-41C8-9CA5-523CAC0FD338}">
    <text xml:space="preserve">***ISSUE*** Noyo River maritime is listed with ARN siteCode in harbor.json. </text>
  </threadedComment>
  <threadedComment ref="F5" dT="2025-10-30T22:06:54.27" personId="{16688ECA-1671-4380-9CB6-DF691D80815E}" id="{510FF6E4-59FB-48A8-B50F-6B5C34C28828}" parentId="{FAA2DE7E-EFA2-41C8-9CA5-523CAC0FD338}">
    <text>Hand calc has Noyo using FBG siteCode</text>
  </threadedComment>
  <threadedComment ref="F5" dT="2025-11-26T22:59:46.01" personId="{16688ECA-1671-4380-9CB6-DF691D80815E}" id="{114D19C9-8062-44A1-B603-14ED36FD58CB}" parentId="{FAA2DE7E-EFA2-41C8-9CA5-523CAC0FD338}">
    <text xml:space="preserve">We should be using FBG as this is the closest FA location to Noyo. </text>
  </threadedComment>
  <threadedComment ref="E6" dT="2025-10-31T20:13:01.67" personId="{16688ECA-1671-4380-9CB6-DF691D80815E}" id="{AB24B4A0-F3D3-4CDA-9E06-364D0735A1E3}">
    <text xml:space="preserve">The harbor.json file uses NOAA station 9415020, which is south of this location. There is a NOAA subordinate station at this location (9415625) that we may be able to use instead. </text>
  </threadedComment>
  <threadedComment ref="E6" dT="2025-11-26T23:09:14.43" personId="{16688ECA-1671-4380-9CB6-DF691D80815E}" id="{2CCCFA96-CF1D-4A93-B139-4275020EF1CD}" parentId="{AB24B4A0-F3D3-4CDA-9E06-364D0735A1E3}">
    <text xml:space="preserve">Closest NOAA Water Level Station is 9415020 at Point Reyes- we should use this for tide/surge info and the BBY FA location for amplitude info. </text>
  </threadedComment>
  <threadedComment ref="F6" dT="2025-10-30T21:17:02.71" personId="{16688ECA-1671-4380-9CB6-DF691D80815E}" id="{50AD0B8E-1044-4C93-980D-04A2AA3A4A4B}">
    <text>***ISSUE*** Bodega Bay maritime is coded to REY siteCode in the harbor.json file, whereas in the Hand Calc it’s using BBY siteCode.</text>
  </threadedComment>
  <threadedComment ref="F10" dT="2025-10-31T20:14:18.90" personId="{16688ECA-1671-4380-9CB6-DF691D80815E}" id="{06D6D0F9-8A52-484F-808E-48E2E248B0CF}">
    <text xml:space="preserve">Oakland/Alameda maritime location could use either siteCode “OOH” or “ALA”. The harbor.json file uses ALA, whereas the Hand-Calc uses OOH. </text>
  </threadedComment>
  <threadedComment ref="F10" dT="2025-12-10T21:58:09.98" personId="{16688ECA-1671-4380-9CB6-DF691D80815E}" id="{3E88EE3B-61A8-4E7E-A9AB-44510D3C4703}" parentId="{06D6D0F9-8A52-484F-808E-48E2E248B0CF}">
    <text xml:space="preserve">For the Kamchatka event, ALA (0.13m) was much smaller than OOH (0.31m). Using ALA may be less conservative than if we use OOH to define Oakland-Alameda Maritime. </text>
  </threadedComment>
  <threadedComment ref="F10" dT="2025-12-10T21:58:37.43" personId="{16688ECA-1671-4380-9CB6-DF691D80815E}" id="{5A515BA8-C422-485D-8376-C7DF91E09D61}" parentId="{06D6D0F9-8A52-484F-808E-48E2E248B0CF}">
    <text>IMO, we should use the more conservative value from OOH to define this area. Changed from ALA to OOH here, which matches the Hand-Calc that uses OOH.</text>
  </threadedComment>
  <threadedComment ref="E12" dT="2025-12-11T16:25:15.84" personId="{16688ECA-1671-4380-9CB6-DF691D80815E}" id="{A7986DEC-08BB-43A9-BF79-5270195B474D}">
    <text xml:space="preserve">NOAA water level station 9414523 is at Redwood City way farther south than East SF area. Suggest to change to the Alameda station 9414750. 
</text>
  </threadedComment>
  <threadedComment ref="F12" dT="2025-12-11T16:21:27.00" personId="{16688ECA-1671-4380-9CB6-DF691D80815E}" id="{815CA926-39CA-40F2-874E-1624357BCDDC}">
    <text xml:space="preserve">The harbor.json file and the Hand-Calc was coded to use RCI Redwood City forecast location, even though it’s way further south of this location. </text>
  </threadedComment>
  <threadedComment ref="F12" dT="2025-12-11T16:23:16.52" personId="{16688ECA-1671-4380-9CB6-DF691D80815E}" id="{338B92E4-5092-449B-BFEE-81F9AC5A81D6}" parentId="{815CA926-39CA-40F2-874E-1624357BCDDC}">
    <text xml:space="preserve">IMO, using ALA would be more appropriate than RCI because of the proximity of ALA to East SF and of the bay geometry. </text>
  </threadedComment>
  <threadedComment ref="F12" dT="2025-12-11T16:23:40.95" personId="{16688ECA-1671-4380-9CB6-DF691D80815E}" id="{EA36CE3C-3507-4F6D-9ED5-31A97640ED7B}" parentId="{815CA926-39CA-40F2-874E-1624357BCDDC}">
    <text xml:space="preserve">Changed to ALA here. </text>
  </threadedComment>
  <threadedComment ref="E13" dT="2025-11-27T00:10:55.31" personId="{16688ECA-1671-4380-9CB6-DF691D80815E}" id="{DC7C8989-38F2-42E5-B070-51A211DC4598}">
    <text>Harmonic station (not a water level station) Pillar Point Harbor, CA [9414131]</text>
  </threadedComment>
  <threadedComment ref="E13" dT="2025-12-11T18:08:50.82" personId="{16688ECA-1671-4380-9CB6-DF691D80815E}" id="{199D797C-F6EA-4BF0-8CD1-C139A4495E06}" parentId="{DC7C8989-38F2-42E5-B070-51A211DC4598}">
    <text xml:space="preserve">Should we use the closest NOAA water-level station OR use the closest harmonic station? </text>
  </threadedComment>
  <threadedComment ref="E13" dT="2025-12-11T18:13:46.36" personId="{16688ECA-1671-4380-9CB6-DF691D80815E}" id="{055FB33F-8781-4B9E-956D-970731C46D28}" parentId="{DC7C8989-38F2-42E5-B070-51A211DC4598}">
    <text xml:space="preserve">ETSS data includes the harmonic stations, like 9414131. </text>
  </threadedComment>
  <threadedComment ref="F17" dT="2025-10-31T20:20:51.78" personId="{16688ECA-1671-4380-9CB6-DF691D80815E}" id="{3A2DD3C3-BF05-4D39-B625-0761519F0869}">
    <text xml:space="preserve">Morro Bay maritime is using two different siteCodes. The harbor.json for MB is using “PSL” (incorrect), while the Hand-Calc should be using the FA location at MB which is “MOR”. </text>
  </threadedComment>
  <threadedComment ref="F17" dT="2025-12-10T21:53:57.38" personId="{16688ECA-1671-4380-9CB6-DF691D80815E}" id="{089BC9CF-D31B-4C76-B352-B032A89063A4}" parentId="{3A2DD3C3-BF05-4D39-B625-0761519F0869}">
    <text>Updated to be “MOR” for Morro Bay</text>
  </threadedComment>
  <threadedComment ref="E19" dT="2025-12-08T22:04:00.55" personId="{16688ECA-1671-4380-9CB6-DF691D80815E}" id="{BF7BA688-19D9-4EA4-87B6-CAC3D8E85247}">
    <text xml:space="preserve">Ventura NOAA Water Level Station 9411166 is non-operational since the Kamchatka tsunami. In the interim, we could use the Santa Barbara station #9411340. </text>
  </threadedComment>
  <threadedComment ref="E19" dT="2025-12-11T18:28:02.67" personId="{16688ECA-1671-4380-9CB6-DF691D80815E}" id="{B6E69280-453D-40BE-866C-BB7AFCBD22AC}" parentId="{BF7BA688-19D9-4EA4-87B6-CAC3D8E85247}">
    <text xml:space="preserve">The harbor.json file was using the Santa Barbara 9411340 station already. </text>
  </threadedComment>
  <threadedComment ref="E23" dT="2025-12-11T18:33:36.85" personId="{16688ECA-1671-4380-9CB6-DF691D80815E}" id="{C633C507-9C70-4580-B825-396DF156C826}">
    <text xml:space="preserve">The harbor.json file codes King Harbor with the NOAA water-level station 9410660 Los Angeles but the Hand-Calc uses the NOAA water-level station 9410840 Santa Monica. </text>
  </threadedComment>
  <threadedComment ref="E23" dT="2025-12-11T18:40:35.65" personId="{16688ECA-1671-4380-9CB6-DF691D80815E}" id="{A220ED86-DB41-4591-93CE-563CBA8837FB}" parentId="{C633C507-9C70-4580-B825-396DF156C826}">
    <text>We may want to reference the Santa Monica 9410840 station for King Harbor, to be consistent with the Hand-Calc.</text>
  </threadedComment>
  <threadedComment ref="E23" dT="2025-12-11T18:45:21.87" personId="{16688ECA-1671-4380-9CB6-DF691D80815E}" id="{92447684-4136-4370-8B72-DFE72BBF1502}" parentId="{C633C507-9C70-4580-B825-396DF156C826}">
    <text xml:space="preserve">Changed to Santa Monica station 9410840 in the harbor.json file. </text>
  </threadedComment>
  <threadedComment ref="F27" dT="2025-12-09T19:17:00.41" personId="{16688ECA-1671-4380-9CB6-DF691D80815E}" id="{2EE0B1E9-AF29-4CF9-9ADD-50EE2EE6F9FA}">
    <text xml:space="preserve">Hand calc uses AVN for Two Harbors even though there is a NTWC FP “TWO” and “TWW” available at this location. </text>
  </threadedComment>
  <threadedComment ref="F27" dT="2025-12-11T18:54:51.98" personId="{16688ECA-1671-4380-9CB6-DF691D80815E}" id="{EF1E5405-4704-42B2-A3F1-F4FC364DB72A}" parentId="{2EE0B1E9-AF29-4CF9-9ADD-50EE2EE6F9FA}">
    <text xml:space="preserve">During the Kamchatka event, forecast amplitudes were TWW (0.11m), TWO (0.07m), and AVN (0.07m). </text>
  </threadedComment>
  <threadedComment ref="F27" dT="2025-12-11T18:55:51.06" personId="{16688ECA-1671-4380-9CB6-DF691D80815E}" id="{44765E99-9CB1-4594-9240-F9A64D4A0599}" parentId="{2EE0B1E9-AF29-4CF9-9ADD-50EE2EE6F9FA}">
    <text xml:space="preserve">IMO, we should be using the more conservative value at Two Harbors, which would be the TWW location (based on the Kamchatka FAs). </text>
  </threadedComment>
  <threadedComment ref="L28" dT="2025-12-11T19:29:52.54" personId="{16688ECA-1671-4380-9CB6-DF691D80815E}" id="{E9FB82C8-6B12-42E5-9448-148922BABCA6}">
    <text xml:space="preserve">The harbor.json file was coded with Plan B (0.25m). Since we changed Plan A minimum to 0.3m, we not have an issue because Plan B cannot be less than Plan A. </text>
  </threadedComment>
  <threadedComment ref="L28" dT="2025-12-11T19:30:21.86" personId="{16688ECA-1671-4380-9CB6-DF691D80815E}" id="{D6D0207C-41AC-4A6E-9C37-B4102875E444}" parentId="{E9FB82C8-6B12-42E5-9448-148922BABCA6}">
    <text xml:space="preserve">One suggestion would be to put both Plan A and B at 0.30m for now. </text>
  </threadedComment>
  <threadedComment ref="F29" dT="2025-12-09T19:56:22.38" personId="{16688ECA-1671-4380-9CB6-DF691D80815E}" id="{628D5CF5-477A-484A-853A-E85A13B32217}">
    <text xml:space="preserve">Changed from “HUN” to “SLB”. </text>
  </threadedComment>
  <threadedComment ref="F29" dT="2025-12-11T19:01:57.58" personId="{16688ECA-1671-4380-9CB6-DF691D80815E}" id="{5BEBC005-B4AF-4433-9172-4DC0DCF2D7A1}" parentId="{628D5CF5-477A-484A-853A-E85A13B32217}">
    <text xml:space="preserve">The harbor.json file was coded to HUN forecast location, which is much farther to the SE. </text>
  </threadedComment>
  <threadedComment ref="F29" dT="2025-12-11T19:02:12.65" personId="{16688ECA-1671-4380-9CB6-DF691D80815E}" id="{167D7D59-0138-4BDD-BA8C-D8F4F3C84B12}" parentId="{628D5CF5-477A-484A-853A-E85A13B32217}">
    <text xml:space="preserve">IMO, we should be using the closer SLB FA location here. </text>
  </threadedComment>
  <threadedComment ref="F34" dT="2025-12-10T21:39:09.22" personId="{16688ECA-1671-4380-9CB6-DF691D80815E}" id="{D80774F8-0FD6-463C-A8E7-1FB8FE90F43E}">
    <text xml:space="preserve">NTWC FP “SDG” is at San Diego adjacent to Coronado area, which is more middle bay area than south bay. We could be using “NSN” FP for south bay (this is what the Hand Calc is referencing) but would it be more conservative to just use SDG or KPN? </text>
  </threadedComment>
  <threadedComment ref="F34" dT="2025-12-10T21:40:27.69" personId="{16688ECA-1671-4380-9CB6-DF691D80815E}" id="{DF5153D3-00AE-4BD3-AD2C-EF008ECC121C}" parentId="{D80774F8-0FD6-463C-A8E7-1FB8FE90F43E}">
    <text>For the Kamchatka event, KPN (0.24m) had the largest forecast amps compared to SDG (0.18m) and NSN (0.14m), so to be conservative maybe we should use KPN for southern SD Bay?</text>
  </threadedComment>
  <threadedComment ref="F34" dT="2025-12-10T21:46:24.48" personId="{16688ECA-1671-4380-9CB6-DF691D80815E}" id="{F1B461A4-F98E-4D54-B758-751BF18DFFEE}" parentId="{D80774F8-0FD6-463C-A8E7-1FB8FE90F43E}">
    <text>Note that the harbor.json file uses “SDG” for southern SD Bay. IMO, we should change this to NSN.</text>
  </threadedComment>
  <threadedComment ref="F35" dT="2025-12-10T21:53:43.07" personId="{16688ECA-1671-4380-9CB6-DF691D80815E}" id="{C11DE9EB-6EF7-4574-B1F5-BEBB360AA337}">
    <text>Updated to be SDE forecast point</text>
  </threadedComment>
  <threadedComment ref="F35" dT="2025-12-11T19:08:11.36" personId="{16688ECA-1671-4380-9CB6-DF691D80815E}" id="{C42B4C4C-AC55-4960-8045-1A78541290C4}" parentId="{C11DE9EB-6EF7-4574-B1F5-BEBB360AA337}">
    <text xml:space="preserve">The harbor.json file is coded to North Imperial Beach (NIB), which is far south of Northern San Diego Bay. This needs to be updated. </text>
  </threadedComment>
  <threadedComment ref="F35" dT="2025-12-11T19:08:43.74" personId="{16688ECA-1671-4380-9CB6-DF691D80815E}" id="{22A6A6DA-EE76-4380-89D6-E9759B13D8A7}" parentId="{C11DE9EB-6EF7-4574-B1F5-BEBB360AA337}">
    <text xml:space="preserve">Changed to SDE San Diego Harbor Entrance. </text>
  </threadedComment>
  <threadedComment ref="F35" dT="2025-12-11T19:10:24.41" personId="{16688ECA-1671-4380-9CB6-DF691D80815E}" id="{C633BB23-D595-471A-AD8A-13F54D11BE6D}" parentId="{C11DE9EB-6EF7-4574-B1F5-BEBB360AA337}">
    <text xml:space="preserve">I considered POL but went with the most conservative Kamchatka FA location, which was SDE.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tidesandcurrents.noaa.gov/waterlevels.html?id=9415102&amp;units=metric&amp;timezone=LST/LDT&amp;datum=MSL&amp;interval=6&amp;action=" TargetMode="External"/><Relationship Id="rId13" Type="http://schemas.openxmlformats.org/officeDocument/2006/relationships/hyperlink" Target="https://tidesandcurrents.noaa.gov/waterlevels.html?id=9411340&amp;units=metric&amp;timezone=LST/LDT&amp;datum=MSL&amp;interval=6&amp;action=" TargetMode="External"/><Relationship Id="rId18" Type="http://schemas.openxmlformats.org/officeDocument/2006/relationships/hyperlink" Target="https://tidesandcurrents.noaa.gov/waterlevels.html?id=9414863&amp;units=metric&amp;timezone=LST/LDT&amp;datum=MSL&amp;interval=6&amp;action=" TargetMode="External"/><Relationship Id="rId3" Type="http://schemas.openxmlformats.org/officeDocument/2006/relationships/hyperlink" Target="https://tidesandcurrents.noaa.gov/waterlevels.html?id=9419750&amp;units=metric&amp;timezone=LST/LDT&amp;datum=MSL&amp;interval=6&amp;action=" TargetMode="External"/><Relationship Id="rId21" Type="http://schemas.openxmlformats.org/officeDocument/2006/relationships/hyperlink" Target="https://tidesandcurrents.noaa.gov/waterlevels.html?id=9414290&amp;units=metric&amp;timezone=LST/LDT&amp;datum=MSL&amp;interval=6&amp;action=" TargetMode="External"/><Relationship Id="rId7" Type="http://schemas.openxmlformats.org/officeDocument/2006/relationships/hyperlink" Target="https://tidesandcurrents.noaa.gov/waterlevels.html?id=9414750&amp;units=metric&amp;timezone=LST/LDT&amp;datum=MSL&amp;interval=6&amp;action=" TargetMode="External"/><Relationship Id="rId12" Type="http://schemas.openxmlformats.org/officeDocument/2006/relationships/hyperlink" Target="https://tidesandcurrents.noaa.gov/waterlevels.html?id=9412110&amp;units=metric&amp;timezone=LST/LDT&amp;datum=MSL&amp;interval=6&amp;action=" TargetMode="External"/><Relationship Id="rId17" Type="http://schemas.openxmlformats.org/officeDocument/2006/relationships/hyperlink" Target="https://tidesandcurrents.noaa.gov/waterlevels.html?id=9410230&amp;units=metric&amp;timezone=LST/LDT&amp;datum=MSL&amp;interval=6&amp;action=" TargetMode="External"/><Relationship Id="rId25" Type="http://schemas.microsoft.com/office/2017/10/relationships/threadedComment" Target="../threadedComments/threadedComment1.xml"/><Relationship Id="rId2" Type="http://schemas.openxmlformats.org/officeDocument/2006/relationships/hyperlink" Target="https://tidesandcurrents.noaa.gov/waterlevels.html?id=9416841&amp;units=metric&amp;timezone=LST/LDT&amp;datum=MSL&amp;interval=6&amp;action=" TargetMode="External"/><Relationship Id="rId16" Type="http://schemas.openxmlformats.org/officeDocument/2006/relationships/hyperlink" Target="https://tidesandcurrents.noaa.gov/waterlevels.html?id=9410170&amp;units=metric&amp;timezone=LST/LDT&amp;datum=MSL&amp;interval=6&amp;action=" TargetMode="External"/><Relationship Id="rId20" Type="http://schemas.openxmlformats.org/officeDocument/2006/relationships/hyperlink" Target="https://tidesandcurrents.noaa.gov/waterlevels.html?id=9414750&amp;units=metric&amp;timezone=LST/LDT&amp;datum=MSL&amp;interval=6&amp;action=" TargetMode="External"/><Relationship Id="rId1" Type="http://schemas.openxmlformats.org/officeDocument/2006/relationships/hyperlink" Target="https://tidesandcurrents.noaa.gov/waterlevels.html?id=9418767&amp;units=metric&amp;timezone=LST/LDT&amp;datum=MSL&amp;interval=6&amp;action=" TargetMode="External"/><Relationship Id="rId6" Type="http://schemas.openxmlformats.org/officeDocument/2006/relationships/hyperlink" Target="https://tidesandcurrents.noaa.gov/waterlevels.html?id=9414863&amp;units=metric&amp;timezone=LST/LDT&amp;datum=MSL&amp;interval=6&amp;action=" TargetMode="External"/><Relationship Id="rId11" Type="http://schemas.openxmlformats.org/officeDocument/2006/relationships/hyperlink" Target="https://tidesandcurrents.noaa.gov/waterlevels.html?id=9413450&amp;units=metric&amp;timezone=LST/LDT&amp;datum=MSL&amp;interval=6&amp;action=" TargetMode="External"/><Relationship Id="rId24" Type="http://schemas.openxmlformats.org/officeDocument/2006/relationships/comments" Target="../comments1.xml"/><Relationship Id="rId5" Type="http://schemas.openxmlformats.org/officeDocument/2006/relationships/hyperlink" Target="https://tidesandcurrents.noaa.gov/waterlevels.html?id=9414290&amp;units=metric&amp;timezone=LST/LDT&amp;datum=MSL&amp;interval=6&amp;action=" TargetMode="External"/><Relationship Id="rId15" Type="http://schemas.openxmlformats.org/officeDocument/2006/relationships/hyperlink" Target="https://tidesandcurrents.noaa.gov/waterlevels.html?id=9410660&amp;units=metric&amp;timezone=LST/LDT&amp;datum=MSL&amp;interval=6&amp;action=" TargetMode="External"/><Relationship Id="rId23" Type="http://schemas.openxmlformats.org/officeDocument/2006/relationships/vmlDrawing" Target="../drawings/vmlDrawing1.vml"/><Relationship Id="rId10" Type="http://schemas.openxmlformats.org/officeDocument/2006/relationships/hyperlink" Target="https://tidesandcurrents.noaa.gov/waterlevels.html?id=9414290&amp;units=metric&amp;timezone=LST/LDT&amp;datum=MSL&amp;interval=6&amp;action=" TargetMode="External"/><Relationship Id="rId19" Type="http://schemas.openxmlformats.org/officeDocument/2006/relationships/hyperlink" Target="https://tidesandcurrents.noaa.gov/waterlevels.html?id=9414750&amp;units=metric&amp;timezone=LST/LDT&amp;datum=MSL&amp;interval=6&amp;action=" TargetMode="External"/><Relationship Id="rId4" Type="http://schemas.openxmlformats.org/officeDocument/2006/relationships/hyperlink" Target="https://tidesandcurrents.noaa.gov/waterlevels.html?id=9415020&amp;units=metric&amp;timezone=LST/LDT&amp;datum=MSL&amp;interval=6&amp;action=" TargetMode="External"/><Relationship Id="rId9" Type="http://schemas.openxmlformats.org/officeDocument/2006/relationships/hyperlink" Target="https://tidesandcurrents.noaa.gov/waterlevels.html?id=9414523&amp;units=metric&amp;timezone=LST/LDT&amp;datum=MSL&amp;interval=6&amp;action=" TargetMode="External"/><Relationship Id="rId14" Type="http://schemas.openxmlformats.org/officeDocument/2006/relationships/hyperlink" Target="https://tidesandcurrents.noaa.gov/waterlevels.html?id=9410840&amp;units=metric&amp;timezone=LST/LDT&amp;datum=MSL&amp;interval=6&amp;action=" TargetMode="External"/><Relationship Id="rId22"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doc.box.com/v/CATsunamiEventResponse" TargetMode="External"/><Relationship Id="rId1" Type="http://schemas.openxmlformats.org/officeDocument/2006/relationships/hyperlink" Target="https://doc.box.com/v/CATsunamiEventResponse" TargetMode="External"/><Relationship Id="rId4"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doc.box.com/v/CATsunamiEventResponse"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doc.box.com/v/CATsunamiEventResponse"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doc.box.com/v/CATsunamiEventResponse"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doc.box.com/v/CATsunamiEventResponse"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doc.box.com/v/CATsunamiEventResponse"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doc.box.com/v/CATsunamiEventResponse"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doc.box.com/v/CATsunamiEventResponse"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doc.box.com/v/CATsunamiEventResponse"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doc.box.com/v/CATsunamiEventResponse"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oc.box.com/v/CATsunamiEventResponse"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doc.box.com/v/CATsunamiEventResponse"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doc.box.com/v/CATsunamiEventResponse"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doc.box.com/v/CATsunamiEventResponse"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doc.box.com/v/CATsunamiEventResponse"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doc.box.com/v/CATsunamiEventResponse"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doc.box.com/v/CATsunamiEventResponse"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doc.box.com/v/CATsunamiEventResponse"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doc.box.com/v/CATsunamiEventResponse"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doc.box.com/v/CATsunamiEventRespon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4F13-1430-4ECF-9AC4-E1925BF51C12}">
  <sheetPr codeName="Sheet1"/>
  <dimension ref="A1:M20"/>
  <sheetViews>
    <sheetView zoomScale="130" zoomScaleNormal="130" workbookViewId="0">
      <selection sqref="A1:M1"/>
    </sheetView>
  </sheetViews>
  <sheetFormatPr defaultRowHeight="15" x14ac:dyDescent="0.25"/>
  <sheetData>
    <row r="1" spans="1:13" ht="34.5" thickBot="1" x14ac:dyDescent="0.55000000000000004">
      <c r="A1" s="403" t="s">
        <v>200</v>
      </c>
      <c r="B1" s="404"/>
      <c r="C1" s="404"/>
      <c r="D1" s="404"/>
      <c r="E1" s="404"/>
      <c r="F1" s="404"/>
      <c r="G1" s="404"/>
      <c r="H1" s="404"/>
      <c r="I1" s="404"/>
      <c r="J1" s="404"/>
      <c r="K1" s="404"/>
      <c r="L1" s="404"/>
      <c r="M1" s="405"/>
    </row>
    <row r="2" spans="1:13" ht="15" customHeight="1" x14ac:dyDescent="0.25">
      <c r="A2" s="406" t="s">
        <v>235</v>
      </c>
      <c r="B2" s="407"/>
      <c r="C2" s="407"/>
      <c r="D2" s="407"/>
      <c r="E2" s="407"/>
      <c r="F2" s="407"/>
      <c r="G2" s="407"/>
      <c r="H2" s="407"/>
      <c r="I2" s="407"/>
      <c r="J2" s="407"/>
      <c r="K2" s="407"/>
      <c r="L2" s="407"/>
      <c r="M2" s="408"/>
    </row>
    <row r="3" spans="1:13" ht="15" customHeight="1" x14ac:dyDescent="0.25">
      <c r="A3" s="409"/>
      <c r="B3" s="410"/>
      <c r="C3" s="410"/>
      <c r="D3" s="410"/>
      <c r="E3" s="410"/>
      <c r="F3" s="410"/>
      <c r="G3" s="410"/>
      <c r="H3" s="410"/>
      <c r="I3" s="410"/>
      <c r="J3" s="410"/>
      <c r="K3" s="410"/>
      <c r="L3" s="410"/>
      <c r="M3" s="411"/>
    </row>
    <row r="4" spans="1:13" ht="15" customHeight="1" x14ac:dyDescent="0.25">
      <c r="A4" s="409"/>
      <c r="B4" s="410"/>
      <c r="C4" s="410"/>
      <c r="D4" s="410"/>
      <c r="E4" s="410"/>
      <c r="F4" s="410"/>
      <c r="G4" s="410"/>
      <c r="H4" s="410"/>
      <c r="I4" s="410"/>
      <c r="J4" s="410"/>
      <c r="K4" s="410"/>
      <c r="L4" s="410"/>
      <c r="M4" s="411"/>
    </row>
    <row r="5" spans="1:13" ht="15" customHeight="1" x14ac:dyDescent="0.25">
      <c r="A5" s="409"/>
      <c r="B5" s="410"/>
      <c r="C5" s="410"/>
      <c r="D5" s="410"/>
      <c r="E5" s="410"/>
      <c r="F5" s="410"/>
      <c r="G5" s="410"/>
      <c r="H5" s="410"/>
      <c r="I5" s="410"/>
      <c r="J5" s="410"/>
      <c r="K5" s="410"/>
      <c r="L5" s="410"/>
      <c r="M5" s="411"/>
    </row>
    <row r="6" spans="1:13" ht="15" customHeight="1" x14ac:dyDescent="0.25">
      <c r="A6" s="409"/>
      <c r="B6" s="410"/>
      <c r="C6" s="410"/>
      <c r="D6" s="410"/>
      <c r="E6" s="410"/>
      <c r="F6" s="410"/>
      <c r="G6" s="410"/>
      <c r="H6" s="410"/>
      <c r="I6" s="410"/>
      <c r="J6" s="410"/>
      <c r="K6" s="410"/>
      <c r="L6" s="410"/>
      <c r="M6" s="411"/>
    </row>
    <row r="7" spans="1:13" ht="15" customHeight="1" x14ac:dyDescent="0.25">
      <c r="A7" s="409"/>
      <c r="B7" s="410"/>
      <c r="C7" s="410"/>
      <c r="D7" s="410"/>
      <c r="E7" s="410"/>
      <c r="F7" s="410"/>
      <c r="G7" s="410"/>
      <c r="H7" s="410"/>
      <c r="I7" s="410"/>
      <c r="J7" s="410"/>
      <c r="K7" s="410"/>
      <c r="L7" s="410"/>
      <c r="M7" s="411"/>
    </row>
    <row r="8" spans="1:13" ht="15" customHeight="1" x14ac:dyDescent="0.25">
      <c r="A8" s="409"/>
      <c r="B8" s="410"/>
      <c r="C8" s="410"/>
      <c r="D8" s="410"/>
      <c r="E8" s="410"/>
      <c r="F8" s="410"/>
      <c r="G8" s="410"/>
      <c r="H8" s="410"/>
      <c r="I8" s="410"/>
      <c r="J8" s="410"/>
      <c r="K8" s="410"/>
      <c r="L8" s="410"/>
      <c r="M8" s="411"/>
    </row>
    <row r="9" spans="1:13" ht="15" customHeight="1" x14ac:dyDescent="0.25">
      <c r="A9" s="409"/>
      <c r="B9" s="410"/>
      <c r="C9" s="410"/>
      <c r="D9" s="410"/>
      <c r="E9" s="410"/>
      <c r="F9" s="410"/>
      <c r="G9" s="410"/>
      <c r="H9" s="410"/>
      <c r="I9" s="410"/>
      <c r="J9" s="410"/>
      <c r="K9" s="410"/>
      <c r="L9" s="410"/>
      <c r="M9" s="411"/>
    </row>
    <row r="10" spans="1:13" ht="15" customHeight="1" x14ac:dyDescent="0.25">
      <c r="A10" s="409"/>
      <c r="B10" s="410"/>
      <c r="C10" s="410"/>
      <c r="D10" s="410"/>
      <c r="E10" s="410"/>
      <c r="F10" s="410"/>
      <c r="G10" s="410"/>
      <c r="H10" s="410"/>
      <c r="I10" s="410"/>
      <c r="J10" s="410"/>
      <c r="K10" s="410"/>
      <c r="L10" s="410"/>
      <c r="M10" s="411"/>
    </row>
    <row r="11" spans="1:13" ht="15" customHeight="1" x14ac:dyDescent="0.25">
      <c r="A11" s="409"/>
      <c r="B11" s="410"/>
      <c r="C11" s="410"/>
      <c r="D11" s="410"/>
      <c r="E11" s="410"/>
      <c r="F11" s="410"/>
      <c r="G11" s="410"/>
      <c r="H11" s="410"/>
      <c r="I11" s="410"/>
      <c r="J11" s="410"/>
      <c r="K11" s="410"/>
      <c r="L11" s="410"/>
      <c r="M11" s="411"/>
    </row>
    <row r="12" spans="1:13" s="36" customFormat="1" ht="25.5" customHeight="1" x14ac:dyDescent="0.25">
      <c r="A12" s="409" t="s">
        <v>408</v>
      </c>
      <c r="B12" s="410"/>
      <c r="C12" s="410"/>
      <c r="D12" s="410"/>
      <c r="E12" s="410"/>
      <c r="F12" s="410"/>
      <c r="G12" s="410"/>
      <c r="H12" s="410"/>
      <c r="I12" s="410"/>
      <c r="J12" s="410"/>
      <c r="K12" s="410"/>
      <c r="L12" s="410"/>
      <c r="M12" s="411"/>
    </row>
    <row r="13" spans="1:13" s="36" customFormat="1" ht="25.5" customHeight="1" x14ac:dyDescent="0.25">
      <c r="A13" s="409"/>
      <c r="B13" s="410"/>
      <c r="C13" s="410"/>
      <c r="D13" s="410"/>
      <c r="E13" s="410"/>
      <c r="F13" s="410"/>
      <c r="G13" s="410"/>
      <c r="H13" s="410"/>
      <c r="I13" s="410"/>
      <c r="J13" s="410"/>
      <c r="K13" s="410"/>
      <c r="L13" s="410"/>
      <c r="M13" s="411"/>
    </row>
    <row r="14" spans="1:13" ht="19.5" x14ac:dyDescent="0.25">
      <c r="A14" s="78" t="s">
        <v>406</v>
      </c>
      <c r="B14" s="79"/>
      <c r="C14" s="79"/>
      <c r="D14" s="79"/>
      <c r="E14" s="79"/>
      <c r="F14" s="79"/>
      <c r="G14" s="79"/>
      <c r="H14" s="79"/>
      <c r="I14" s="79"/>
      <c r="J14" s="79"/>
      <c r="K14" s="79"/>
      <c r="L14" s="79"/>
      <c r="M14" s="80"/>
    </row>
    <row r="15" spans="1:13" ht="19.5" x14ac:dyDescent="0.25">
      <c r="A15" s="78" t="s">
        <v>510</v>
      </c>
      <c r="B15" s="81"/>
      <c r="C15" s="81"/>
      <c r="D15" s="81"/>
      <c r="E15" s="81"/>
      <c r="F15" s="81"/>
      <c r="G15" s="81"/>
      <c r="H15" s="81"/>
      <c r="I15" s="81"/>
      <c r="J15" s="81"/>
      <c r="K15" s="81"/>
      <c r="L15" s="81"/>
      <c r="M15" s="82"/>
    </row>
    <row r="16" spans="1:13" ht="19.5" x14ac:dyDescent="0.25">
      <c r="A16" s="78" t="s">
        <v>492</v>
      </c>
      <c r="B16" s="81"/>
      <c r="C16" s="81"/>
      <c r="D16" s="81"/>
      <c r="E16" s="81"/>
      <c r="F16" s="81"/>
      <c r="G16" s="81"/>
      <c r="H16" s="81"/>
      <c r="I16" s="81"/>
      <c r="J16" s="81"/>
      <c r="K16" s="81"/>
      <c r="L16" s="81"/>
      <c r="M16" s="82"/>
    </row>
    <row r="17" spans="1:13" ht="21" customHeight="1" x14ac:dyDescent="0.25">
      <c r="A17" s="78" t="s">
        <v>407</v>
      </c>
      <c r="B17" s="81"/>
      <c r="C17" s="81"/>
      <c r="D17" s="81"/>
      <c r="E17" s="81"/>
      <c r="F17" s="81"/>
      <c r="G17" s="81"/>
      <c r="H17" s="81"/>
      <c r="I17" s="81"/>
      <c r="J17" s="81"/>
      <c r="K17" s="81"/>
      <c r="L17" s="81"/>
      <c r="M17" s="82"/>
    </row>
    <row r="18" spans="1:13" ht="21" customHeight="1" x14ac:dyDescent="0.25">
      <c r="A18" s="412" t="s">
        <v>410</v>
      </c>
      <c r="B18" s="413"/>
      <c r="C18" s="413"/>
      <c r="D18" s="413"/>
      <c r="E18" s="413"/>
      <c r="F18" s="413"/>
      <c r="G18" s="413"/>
      <c r="H18" s="413"/>
      <c r="I18" s="413"/>
      <c r="J18" s="413"/>
      <c r="K18" s="413"/>
      <c r="L18" s="413"/>
      <c r="M18" s="414"/>
    </row>
    <row r="19" spans="1:13" x14ac:dyDescent="0.25">
      <c r="A19" s="412"/>
      <c r="B19" s="413"/>
      <c r="C19" s="413"/>
      <c r="D19" s="413"/>
      <c r="E19" s="413"/>
      <c r="F19" s="413"/>
      <c r="G19" s="413"/>
      <c r="H19" s="413"/>
      <c r="I19" s="413"/>
      <c r="J19" s="413"/>
      <c r="K19" s="413"/>
      <c r="L19" s="413"/>
      <c r="M19" s="414"/>
    </row>
    <row r="20" spans="1:13" ht="15.75" thickBot="1" x14ac:dyDescent="0.3">
      <c r="A20" s="415"/>
      <c r="B20" s="416"/>
      <c r="C20" s="416"/>
      <c r="D20" s="416"/>
      <c r="E20" s="416"/>
      <c r="F20" s="416"/>
      <c r="G20" s="416"/>
      <c r="H20" s="416"/>
      <c r="I20" s="416"/>
      <c r="J20" s="416"/>
      <c r="K20" s="416"/>
      <c r="L20" s="416"/>
      <c r="M20" s="417"/>
    </row>
  </sheetData>
  <mergeCells count="4">
    <mergeCell ref="A1:M1"/>
    <mergeCell ref="A2:M11"/>
    <mergeCell ref="A18:M20"/>
    <mergeCell ref="A12:M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99A05-1B96-47B5-A0BE-97EC1CC21384}">
  <sheetPr codeName="Sheet2"/>
  <dimension ref="A1:P96"/>
  <sheetViews>
    <sheetView tabSelected="1" zoomScale="70" zoomScaleNormal="70" workbookViewId="0">
      <selection activeCell="L2" sqref="L2"/>
    </sheetView>
  </sheetViews>
  <sheetFormatPr defaultRowHeight="15" x14ac:dyDescent="0.25"/>
  <cols>
    <col min="1" max="1" width="6.85546875" style="50" bestFit="1" customWidth="1"/>
    <col min="2" max="2" width="15.42578125" style="50" bestFit="1" customWidth="1"/>
    <col min="3" max="3" width="9.28515625" bestFit="1" customWidth="1"/>
    <col min="4" max="4" width="23.85546875" bestFit="1" customWidth="1"/>
    <col min="5" max="5" width="35.5703125" style="50" bestFit="1" customWidth="1"/>
    <col min="6" max="6" width="46.140625" style="50" customWidth="1"/>
    <col min="7" max="7" width="7.7109375" style="50" bestFit="1" customWidth="1"/>
    <col min="8" max="9" width="27.7109375" bestFit="1" customWidth="1"/>
    <col min="10" max="10" width="25.7109375" bestFit="1" customWidth="1"/>
    <col min="11" max="11" width="23.7109375" bestFit="1" customWidth="1"/>
    <col min="12" max="12" width="30.28515625" customWidth="1"/>
    <col min="13" max="13" width="11" customWidth="1"/>
    <col min="14" max="14" width="107.5703125" bestFit="1" customWidth="1"/>
    <col min="15" max="15" width="10.42578125" customWidth="1"/>
  </cols>
  <sheetData>
    <row r="1" spans="1:16" s="50" customFormat="1" ht="33.75" x14ac:dyDescent="0.5">
      <c r="A1" s="54" t="s">
        <v>236</v>
      </c>
      <c r="B1" s="54" t="s">
        <v>237</v>
      </c>
      <c r="C1" s="54" t="s">
        <v>238</v>
      </c>
      <c r="D1" s="54" t="s">
        <v>239</v>
      </c>
      <c r="E1" s="54" t="s">
        <v>240</v>
      </c>
      <c r="F1" s="54" t="s">
        <v>493</v>
      </c>
      <c r="G1" s="54" t="s">
        <v>241</v>
      </c>
      <c r="H1" s="55" t="s">
        <v>242</v>
      </c>
      <c r="I1" s="54" t="s">
        <v>243</v>
      </c>
      <c r="J1" s="54" t="s">
        <v>244</v>
      </c>
      <c r="K1" s="54" t="s">
        <v>245</v>
      </c>
      <c r="L1" s="54" t="s">
        <v>246</v>
      </c>
      <c r="M1"/>
      <c r="N1" s="56" t="s">
        <v>200</v>
      </c>
      <c r="O1"/>
      <c r="P1"/>
    </row>
    <row r="2" spans="1:16" ht="21" x14ac:dyDescent="0.35">
      <c r="A2" s="51">
        <v>127</v>
      </c>
      <c r="B2" s="51" t="s">
        <v>320</v>
      </c>
      <c r="C2" s="51" t="s">
        <v>359</v>
      </c>
      <c r="D2" s="51" t="s">
        <v>321</v>
      </c>
      <c r="E2" s="52" t="s">
        <v>612</v>
      </c>
      <c r="F2" s="52" t="s">
        <v>613</v>
      </c>
      <c r="G2" s="52">
        <v>40.295000000000002</v>
      </c>
      <c r="H2" s="53">
        <v>-124.35599999999999</v>
      </c>
      <c r="I2" s="87">
        <v>5.4729959826086949</v>
      </c>
      <c r="J2" s="52">
        <v>0.15</v>
      </c>
      <c r="K2" s="51">
        <v>15</v>
      </c>
      <c r="L2" s="51" t="s">
        <v>614</v>
      </c>
      <c r="N2" s="57" t="s">
        <v>234</v>
      </c>
    </row>
    <row r="3" spans="1:16" ht="15" customHeight="1" x14ac:dyDescent="0.25">
      <c r="A3" s="51">
        <v>138</v>
      </c>
      <c r="B3" s="51" t="s">
        <v>320</v>
      </c>
      <c r="C3" s="51" t="s">
        <v>247</v>
      </c>
      <c r="D3" s="51" t="s">
        <v>228</v>
      </c>
      <c r="E3" s="52" t="s">
        <v>615</v>
      </c>
      <c r="F3" s="52" t="s">
        <v>616</v>
      </c>
      <c r="G3" s="52">
        <v>40.171999999999997</v>
      </c>
      <c r="H3" s="53">
        <v>-124.239</v>
      </c>
      <c r="I3" s="87">
        <v>4.3506192301280366</v>
      </c>
      <c r="J3" s="52">
        <v>0.13</v>
      </c>
      <c r="K3" s="51">
        <v>15</v>
      </c>
      <c r="L3" s="51" t="s">
        <v>617</v>
      </c>
      <c r="N3" s="418" t="s">
        <v>316</v>
      </c>
    </row>
    <row r="4" spans="1:16" x14ac:dyDescent="0.25">
      <c r="A4" s="51">
        <v>141</v>
      </c>
      <c r="B4" s="51" t="s">
        <v>320</v>
      </c>
      <c r="C4" s="51" t="s">
        <v>360</v>
      </c>
      <c r="D4" s="51" t="s">
        <v>322</v>
      </c>
      <c r="E4" s="52" t="s">
        <v>615</v>
      </c>
      <c r="F4" s="52" t="s">
        <v>616</v>
      </c>
      <c r="G4" s="52">
        <v>40.517000000000003</v>
      </c>
      <c r="H4" s="53">
        <v>-124.4</v>
      </c>
      <c r="I4" s="87"/>
      <c r="J4" s="52"/>
      <c r="K4" s="51"/>
      <c r="L4" s="51" t="s">
        <v>617</v>
      </c>
      <c r="N4" s="418"/>
    </row>
    <row r="5" spans="1:16" x14ac:dyDescent="0.25">
      <c r="A5" s="51">
        <v>147</v>
      </c>
      <c r="B5" s="51" t="s">
        <v>320</v>
      </c>
      <c r="C5" s="51" t="s">
        <v>248</v>
      </c>
      <c r="D5" s="51" t="s">
        <v>226</v>
      </c>
      <c r="E5" s="52" t="s">
        <v>618</v>
      </c>
      <c r="F5" s="52" t="s">
        <v>619</v>
      </c>
      <c r="G5" s="52">
        <v>40.76</v>
      </c>
      <c r="H5" s="53">
        <v>-124.227</v>
      </c>
      <c r="I5" s="87">
        <v>3.3840877449506102</v>
      </c>
      <c r="J5" s="52">
        <v>0.09</v>
      </c>
      <c r="K5" s="51">
        <v>9</v>
      </c>
      <c r="L5" s="51" t="s">
        <v>620</v>
      </c>
      <c r="N5" s="418"/>
    </row>
    <row r="6" spans="1:16" x14ac:dyDescent="0.25">
      <c r="A6" s="51">
        <v>148</v>
      </c>
      <c r="B6" s="51" t="s">
        <v>320</v>
      </c>
      <c r="C6" s="51" t="s">
        <v>361</v>
      </c>
      <c r="D6" s="51" t="s">
        <v>323</v>
      </c>
      <c r="E6" s="52" t="s">
        <v>618</v>
      </c>
      <c r="F6" s="52" t="s">
        <v>619</v>
      </c>
      <c r="G6" s="52">
        <v>40.000999999999998</v>
      </c>
      <c r="H6" s="53">
        <v>-124.035</v>
      </c>
      <c r="I6" s="87"/>
      <c r="J6" s="52"/>
      <c r="K6" s="51"/>
      <c r="L6" s="51" t="s">
        <v>620</v>
      </c>
      <c r="N6" s="58"/>
    </row>
    <row r="7" spans="1:16" x14ac:dyDescent="0.25">
      <c r="A7" s="51">
        <v>149</v>
      </c>
      <c r="B7" s="51" t="s">
        <v>320</v>
      </c>
      <c r="C7" s="51" t="s">
        <v>249</v>
      </c>
      <c r="D7" s="51" t="s">
        <v>19</v>
      </c>
      <c r="E7" s="52" t="s">
        <v>618</v>
      </c>
      <c r="F7" s="52" t="s">
        <v>619</v>
      </c>
      <c r="G7" s="52">
        <v>39.427999999999997</v>
      </c>
      <c r="H7" s="53">
        <v>-123.818</v>
      </c>
      <c r="I7" s="87">
        <v>3.2598899147719971</v>
      </c>
      <c r="J7" s="52">
        <v>0.1</v>
      </c>
      <c r="K7" s="51">
        <v>9</v>
      </c>
      <c r="L7" s="51" t="s">
        <v>620</v>
      </c>
      <c r="N7" s="58"/>
    </row>
    <row r="8" spans="1:16" x14ac:dyDescent="0.25">
      <c r="A8" s="51">
        <v>150</v>
      </c>
      <c r="B8" s="51" t="s">
        <v>320</v>
      </c>
      <c r="C8" s="51" t="s">
        <v>250</v>
      </c>
      <c r="D8" s="51" t="s">
        <v>227</v>
      </c>
      <c r="E8" s="52" t="s">
        <v>618</v>
      </c>
      <c r="F8" s="52" t="s">
        <v>619</v>
      </c>
      <c r="G8" s="52">
        <v>40.729999999999997</v>
      </c>
      <c r="H8" s="53">
        <v>-124.25</v>
      </c>
      <c r="I8" s="87">
        <v>2.9651922261913533</v>
      </c>
      <c r="J8" s="52">
        <v>0.08</v>
      </c>
      <c r="K8" s="51">
        <v>0</v>
      </c>
      <c r="L8" s="51" t="s">
        <v>620</v>
      </c>
      <c r="N8" s="58"/>
    </row>
    <row r="9" spans="1:16" x14ac:dyDescent="0.25">
      <c r="A9" s="51">
        <v>152</v>
      </c>
      <c r="B9" s="51" t="s">
        <v>320</v>
      </c>
      <c r="C9" s="51" t="s">
        <v>251</v>
      </c>
      <c r="D9" s="51" t="s">
        <v>3</v>
      </c>
      <c r="E9" s="52" t="s">
        <v>618</v>
      </c>
      <c r="F9" s="52" t="s">
        <v>619</v>
      </c>
      <c r="G9" s="52">
        <v>41.747</v>
      </c>
      <c r="H9" s="53">
        <v>-124.18300000000001</v>
      </c>
      <c r="I9" s="87">
        <v>13.187216669710979</v>
      </c>
      <c r="J9" s="52">
        <v>0.35</v>
      </c>
      <c r="K9" s="51">
        <v>30</v>
      </c>
      <c r="L9" s="51" t="s">
        <v>620</v>
      </c>
      <c r="N9" s="58"/>
    </row>
    <row r="10" spans="1:16" x14ac:dyDescent="0.25">
      <c r="A10" s="51">
        <v>155</v>
      </c>
      <c r="B10" s="51" t="s">
        <v>320</v>
      </c>
      <c r="C10" s="51" t="s">
        <v>252</v>
      </c>
      <c r="D10" s="51" t="s">
        <v>324</v>
      </c>
      <c r="E10" s="52" t="s">
        <v>618</v>
      </c>
      <c r="F10" s="52" t="s">
        <v>619</v>
      </c>
      <c r="G10" s="52">
        <v>39.53</v>
      </c>
      <c r="H10" s="53">
        <v>-123.78</v>
      </c>
      <c r="I10" s="87">
        <v>4.2192736316400898</v>
      </c>
      <c r="J10" s="52">
        <v>0.15</v>
      </c>
      <c r="K10" s="51">
        <v>15</v>
      </c>
      <c r="L10" s="51" t="s">
        <v>620</v>
      </c>
      <c r="N10" s="58"/>
    </row>
    <row r="11" spans="1:16" x14ac:dyDescent="0.25">
      <c r="A11" s="51">
        <v>157</v>
      </c>
      <c r="B11" s="51" t="s">
        <v>320</v>
      </c>
      <c r="C11" s="51" t="s">
        <v>253</v>
      </c>
      <c r="D11" s="51" t="s">
        <v>21</v>
      </c>
      <c r="E11" s="52" t="s">
        <v>618</v>
      </c>
      <c r="F11" s="52" t="s">
        <v>619</v>
      </c>
      <c r="G11" s="52">
        <v>39.32</v>
      </c>
      <c r="H11" s="53">
        <v>-123.82</v>
      </c>
      <c r="I11" s="87">
        <v>3.3675224365329579</v>
      </c>
      <c r="J11" s="52">
        <v>0.09</v>
      </c>
      <c r="K11" s="51">
        <v>0</v>
      </c>
      <c r="L11" s="51" t="s">
        <v>620</v>
      </c>
      <c r="N11" s="58"/>
    </row>
    <row r="12" spans="1:16" x14ac:dyDescent="0.25">
      <c r="A12" s="51">
        <v>165</v>
      </c>
      <c r="B12" s="51" t="s">
        <v>320</v>
      </c>
      <c r="C12" s="51" t="s">
        <v>254</v>
      </c>
      <c r="D12" s="51" t="s">
        <v>12</v>
      </c>
      <c r="E12" s="52" t="s">
        <v>621</v>
      </c>
      <c r="F12" s="52" t="s">
        <v>622</v>
      </c>
      <c r="G12" s="52">
        <v>40.799999999999997</v>
      </c>
      <c r="H12" s="53">
        <v>-124.18</v>
      </c>
      <c r="I12" s="87">
        <v>2.8423485281999818</v>
      </c>
      <c r="J12" s="52">
        <v>0.09</v>
      </c>
      <c r="K12" s="51">
        <v>9</v>
      </c>
      <c r="L12" s="51" t="s">
        <v>623</v>
      </c>
      <c r="N12" s="59"/>
    </row>
    <row r="13" spans="1:16" x14ac:dyDescent="0.25">
      <c r="A13" s="51">
        <v>172</v>
      </c>
      <c r="B13" s="51" t="s">
        <v>320</v>
      </c>
      <c r="C13" s="51" t="s">
        <v>255</v>
      </c>
      <c r="D13" s="51" t="s">
        <v>225</v>
      </c>
      <c r="E13" s="52" t="s">
        <v>621</v>
      </c>
      <c r="F13" s="52" t="s">
        <v>622</v>
      </c>
      <c r="G13" s="52">
        <v>40.962000000000003</v>
      </c>
      <c r="H13" s="53">
        <v>-124.13200000000001</v>
      </c>
      <c r="I13" s="87">
        <v>6.815401966999139</v>
      </c>
      <c r="J13" s="52">
        <v>0.19</v>
      </c>
      <c r="K13" s="51">
        <v>20</v>
      </c>
      <c r="L13" s="51" t="s">
        <v>623</v>
      </c>
      <c r="N13" s="59"/>
    </row>
    <row r="14" spans="1:16" x14ac:dyDescent="0.25">
      <c r="A14" s="51">
        <v>176</v>
      </c>
      <c r="B14" s="51" t="s">
        <v>320</v>
      </c>
      <c r="C14" s="51" t="s">
        <v>256</v>
      </c>
      <c r="D14" s="51" t="s">
        <v>229</v>
      </c>
      <c r="E14" s="52" t="s">
        <v>621</v>
      </c>
      <c r="F14" s="52" t="s">
        <v>622</v>
      </c>
      <c r="G14" s="52">
        <v>38.768000000000001</v>
      </c>
      <c r="H14" s="53">
        <v>-123.53400000000001</v>
      </c>
      <c r="I14" s="87"/>
      <c r="J14" s="52"/>
      <c r="K14" s="51"/>
      <c r="L14" s="51" t="s">
        <v>623</v>
      </c>
      <c r="N14" s="59"/>
    </row>
    <row r="15" spans="1:16" x14ac:dyDescent="0.25">
      <c r="A15" s="51">
        <v>178</v>
      </c>
      <c r="B15" s="51" t="s">
        <v>320</v>
      </c>
      <c r="C15" s="51" t="s">
        <v>257</v>
      </c>
      <c r="D15" s="51" t="s">
        <v>207</v>
      </c>
      <c r="E15" s="52" t="s">
        <v>621</v>
      </c>
      <c r="F15" s="52" t="s">
        <v>622</v>
      </c>
      <c r="G15" s="52">
        <v>38.914999999999999</v>
      </c>
      <c r="H15" s="53">
        <v>-123.711</v>
      </c>
      <c r="I15" s="87">
        <v>5.1610825860653406</v>
      </c>
      <c r="J15" s="52">
        <v>0.14000000000000001</v>
      </c>
      <c r="K15" s="51">
        <v>15</v>
      </c>
      <c r="L15" s="51" t="s">
        <v>623</v>
      </c>
      <c r="N15" s="58"/>
    </row>
    <row r="16" spans="1:16" x14ac:dyDescent="0.25">
      <c r="A16" s="51">
        <v>179</v>
      </c>
      <c r="B16" s="51" t="s">
        <v>320</v>
      </c>
      <c r="C16" s="51" t="s">
        <v>258</v>
      </c>
      <c r="D16" s="51" t="s">
        <v>10</v>
      </c>
      <c r="E16" s="52" t="s">
        <v>621</v>
      </c>
      <c r="F16" s="52" t="s">
        <v>622</v>
      </c>
      <c r="G16" s="52">
        <v>41.05</v>
      </c>
      <c r="H16" s="53">
        <v>-124.13</v>
      </c>
      <c r="I16" s="87">
        <v>7.2664676302098039</v>
      </c>
      <c r="J16" s="52">
        <v>0.21</v>
      </c>
      <c r="K16" s="51">
        <v>20</v>
      </c>
      <c r="L16" s="51" t="s">
        <v>623</v>
      </c>
      <c r="N16" s="58"/>
    </row>
    <row r="17" spans="1:14" x14ac:dyDescent="0.25">
      <c r="A17" s="51">
        <v>180</v>
      </c>
      <c r="B17" s="51" t="s">
        <v>320</v>
      </c>
      <c r="C17" s="51" t="s">
        <v>259</v>
      </c>
      <c r="D17" s="51" t="s">
        <v>23</v>
      </c>
      <c r="E17" s="52" t="s">
        <v>621</v>
      </c>
      <c r="F17" s="52" t="s">
        <v>622</v>
      </c>
      <c r="G17" s="52">
        <v>39.119999999999997</v>
      </c>
      <c r="H17" s="53">
        <v>-123.72</v>
      </c>
      <c r="I17" s="87">
        <v>4.5071018660702595</v>
      </c>
      <c r="J17" s="52">
        <v>0.12</v>
      </c>
      <c r="K17" s="51">
        <v>15</v>
      </c>
      <c r="L17" s="51" t="s">
        <v>623</v>
      </c>
      <c r="N17" s="58"/>
    </row>
    <row r="18" spans="1:14" x14ac:dyDescent="0.25">
      <c r="A18" s="51">
        <v>182</v>
      </c>
      <c r="B18" s="51" t="s">
        <v>320</v>
      </c>
      <c r="C18" s="51" t="s">
        <v>260</v>
      </c>
      <c r="D18" s="51" t="s">
        <v>325</v>
      </c>
      <c r="E18" s="52" t="s">
        <v>624</v>
      </c>
      <c r="F18" s="52" t="s">
        <v>625</v>
      </c>
      <c r="G18" s="52">
        <v>41.53</v>
      </c>
      <c r="H18" s="53">
        <v>-124.08</v>
      </c>
      <c r="I18" s="87">
        <v>8.0583447748722055</v>
      </c>
      <c r="J18" s="52">
        <v>0.21</v>
      </c>
      <c r="K18" s="51">
        <v>20</v>
      </c>
      <c r="L18" s="51" t="s">
        <v>626</v>
      </c>
      <c r="N18" s="58"/>
    </row>
    <row r="19" spans="1:14" x14ac:dyDescent="0.25">
      <c r="A19" s="51">
        <v>183</v>
      </c>
      <c r="B19" s="51" t="s">
        <v>320</v>
      </c>
      <c r="C19" s="51" t="s">
        <v>362</v>
      </c>
      <c r="D19" s="51" t="s">
        <v>326</v>
      </c>
      <c r="E19" s="52" t="s">
        <v>624</v>
      </c>
      <c r="F19" s="52" t="s">
        <v>625</v>
      </c>
      <c r="G19" s="52">
        <v>41.465000000000003</v>
      </c>
      <c r="H19" s="53">
        <v>-124.066</v>
      </c>
      <c r="I19" s="87"/>
      <c r="J19" s="52"/>
      <c r="K19" s="51"/>
      <c r="L19" s="51" t="s">
        <v>626</v>
      </c>
      <c r="N19" s="58"/>
    </row>
    <row r="20" spans="1:14" x14ac:dyDescent="0.25">
      <c r="A20" s="51">
        <v>184</v>
      </c>
      <c r="B20" s="51" t="s">
        <v>320</v>
      </c>
      <c r="C20" s="51" t="s">
        <v>261</v>
      </c>
      <c r="D20" s="51" t="s">
        <v>109</v>
      </c>
      <c r="E20" s="52" t="s">
        <v>630</v>
      </c>
      <c r="F20" s="52" t="s">
        <v>631</v>
      </c>
      <c r="G20" s="52">
        <v>36.549999999999997</v>
      </c>
      <c r="H20" s="53">
        <v>-121.93</v>
      </c>
      <c r="I20" s="87">
        <v>1.4182671421588926</v>
      </c>
      <c r="J20" s="52">
        <v>0.04</v>
      </c>
      <c r="K20" s="51">
        <v>0</v>
      </c>
      <c r="L20" s="51" t="s">
        <v>632</v>
      </c>
      <c r="N20" s="58"/>
    </row>
    <row r="21" spans="1:14" x14ac:dyDescent="0.25">
      <c r="A21" s="51">
        <v>185</v>
      </c>
      <c r="B21" s="51" t="s">
        <v>320</v>
      </c>
      <c r="C21" s="51" t="s">
        <v>363</v>
      </c>
      <c r="D21" s="51" t="s">
        <v>327</v>
      </c>
      <c r="E21" s="52" t="s">
        <v>633</v>
      </c>
      <c r="F21" s="52" t="s">
        <v>634</v>
      </c>
      <c r="G21" s="52">
        <v>36.31</v>
      </c>
      <c r="H21" s="53">
        <v>-121.9</v>
      </c>
      <c r="I21" s="87">
        <v>2.8616901978360989</v>
      </c>
      <c r="J21" s="52">
        <v>7.0000000000000007E-2</v>
      </c>
      <c r="K21" s="51">
        <v>0</v>
      </c>
      <c r="L21" s="51" t="s">
        <v>635</v>
      </c>
      <c r="N21" s="58"/>
    </row>
    <row r="22" spans="1:14" x14ac:dyDescent="0.25">
      <c r="A22" s="51">
        <v>186</v>
      </c>
      <c r="B22" s="51" t="s">
        <v>320</v>
      </c>
      <c r="C22" s="51" t="s">
        <v>364</v>
      </c>
      <c r="D22" s="51" t="s">
        <v>96</v>
      </c>
      <c r="E22" s="52" t="s">
        <v>633</v>
      </c>
      <c r="F22" s="52" t="s">
        <v>634</v>
      </c>
      <c r="G22" s="52">
        <v>37.015000000000001</v>
      </c>
      <c r="H22" s="53">
        <v>-122.208</v>
      </c>
      <c r="I22" s="87"/>
      <c r="J22" s="52"/>
      <c r="K22" s="51"/>
      <c r="L22" s="51" t="s">
        <v>635</v>
      </c>
      <c r="N22" s="58"/>
    </row>
    <row r="23" spans="1:14" x14ac:dyDescent="0.25">
      <c r="A23" s="51">
        <v>188</v>
      </c>
      <c r="B23" s="51" t="s">
        <v>320</v>
      </c>
      <c r="C23" s="51" t="s">
        <v>262</v>
      </c>
      <c r="D23" s="51" t="s">
        <v>208</v>
      </c>
      <c r="E23" s="51" t="s">
        <v>633</v>
      </c>
      <c r="F23" s="51" t="s">
        <v>634</v>
      </c>
      <c r="G23" s="51">
        <v>38</v>
      </c>
      <c r="H23" s="53">
        <v>-123.033</v>
      </c>
      <c r="I23" s="87">
        <v>5.7961923450496613</v>
      </c>
      <c r="J23" s="52">
        <v>0.16</v>
      </c>
      <c r="K23" s="51">
        <v>15</v>
      </c>
      <c r="L23" s="51" t="s">
        <v>635</v>
      </c>
      <c r="N23" s="58"/>
    </row>
    <row r="24" spans="1:14" x14ac:dyDescent="0.25">
      <c r="A24" s="51">
        <v>189</v>
      </c>
      <c r="B24" s="51" t="s">
        <v>320</v>
      </c>
      <c r="C24" s="51" t="s">
        <v>263</v>
      </c>
      <c r="D24" s="51" t="s">
        <v>230</v>
      </c>
      <c r="E24" s="51" t="s">
        <v>633</v>
      </c>
      <c r="F24" s="51" t="s">
        <v>634</v>
      </c>
      <c r="G24" s="51">
        <v>38.448999999999998</v>
      </c>
      <c r="H24" s="53">
        <v>-123.13200000000001</v>
      </c>
      <c r="I24" s="87">
        <v>5.2422945399371379</v>
      </c>
      <c r="J24" s="52">
        <v>0.15</v>
      </c>
      <c r="K24" s="51">
        <v>15</v>
      </c>
      <c r="L24" s="51" t="s">
        <v>635</v>
      </c>
      <c r="N24" s="58"/>
    </row>
    <row r="25" spans="1:14" x14ac:dyDescent="0.25">
      <c r="A25" s="51">
        <v>190</v>
      </c>
      <c r="B25" s="51" t="s">
        <v>320</v>
      </c>
      <c r="C25" s="51" t="s">
        <v>264</v>
      </c>
      <c r="D25" s="51" t="s">
        <v>231</v>
      </c>
      <c r="E25" s="51" t="s">
        <v>633</v>
      </c>
      <c r="F25" s="51" t="s">
        <v>634</v>
      </c>
      <c r="G25" s="51">
        <v>38.299999999999997</v>
      </c>
      <c r="H25" s="53">
        <v>-123.02</v>
      </c>
      <c r="I25" s="87">
        <v>3.5963077257970681</v>
      </c>
      <c r="J25" s="52">
        <v>0.09</v>
      </c>
      <c r="K25" s="51">
        <v>9</v>
      </c>
      <c r="L25" s="51" t="s">
        <v>635</v>
      </c>
      <c r="N25" s="60" t="s">
        <v>319</v>
      </c>
    </row>
    <row r="26" spans="1:14" x14ac:dyDescent="0.25">
      <c r="A26" s="51">
        <v>191</v>
      </c>
      <c r="B26" s="51" t="s">
        <v>320</v>
      </c>
      <c r="C26" s="51" t="s">
        <v>365</v>
      </c>
      <c r="D26" s="51" t="s">
        <v>328</v>
      </c>
      <c r="E26" s="51" t="s">
        <v>633</v>
      </c>
      <c r="F26" s="51" t="s">
        <v>634</v>
      </c>
      <c r="G26" s="51">
        <v>38.08</v>
      </c>
      <c r="H26" s="53">
        <v>-122.98</v>
      </c>
      <c r="I26" s="87">
        <v>3.3688896667630854</v>
      </c>
      <c r="J26" s="52">
        <v>0.09</v>
      </c>
      <c r="K26" s="51">
        <v>9</v>
      </c>
      <c r="L26" s="51" t="s">
        <v>635</v>
      </c>
      <c r="N26" s="59"/>
    </row>
    <row r="27" spans="1:14" x14ac:dyDescent="0.25">
      <c r="A27" s="51">
        <v>192</v>
      </c>
      <c r="B27" s="51" t="s">
        <v>320</v>
      </c>
      <c r="C27" s="51" t="s">
        <v>265</v>
      </c>
      <c r="D27" s="51" t="s">
        <v>104</v>
      </c>
      <c r="E27" s="51" t="s">
        <v>633</v>
      </c>
      <c r="F27" s="51" t="s">
        <v>634</v>
      </c>
      <c r="G27" s="51">
        <v>36.804000000000002</v>
      </c>
      <c r="H27" s="53">
        <v>-121.794</v>
      </c>
      <c r="I27" s="87">
        <v>2.0268695999551976</v>
      </c>
      <c r="J27" s="52">
        <v>0.05</v>
      </c>
      <c r="K27" s="51">
        <v>0</v>
      </c>
      <c r="L27" s="51" t="s">
        <v>635</v>
      </c>
      <c r="N27" s="59"/>
    </row>
    <row r="28" spans="1:14" x14ac:dyDescent="0.25">
      <c r="A28" s="51">
        <v>193</v>
      </c>
      <c r="B28" s="51" t="s">
        <v>320</v>
      </c>
      <c r="C28" s="51" t="s">
        <v>266</v>
      </c>
      <c r="D28" s="51" t="s">
        <v>103</v>
      </c>
      <c r="E28" s="51" t="s">
        <v>627</v>
      </c>
      <c r="F28" s="51" t="s">
        <v>628</v>
      </c>
      <c r="G28" s="51">
        <v>36.950000000000003</v>
      </c>
      <c r="H28" s="53">
        <v>-122.03</v>
      </c>
      <c r="I28" s="87">
        <v>3.6779066152836486</v>
      </c>
      <c r="J28" s="52">
        <v>0.11</v>
      </c>
      <c r="K28" s="51">
        <v>9</v>
      </c>
      <c r="L28" s="51" t="s">
        <v>629</v>
      </c>
      <c r="N28" s="61"/>
    </row>
    <row r="29" spans="1:14" x14ac:dyDescent="0.25">
      <c r="A29" s="51">
        <v>195</v>
      </c>
      <c r="B29" s="51" t="s">
        <v>320</v>
      </c>
      <c r="C29" s="51" t="s">
        <v>267</v>
      </c>
      <c r="D29" s="51" t="s">
        <v>111</v>
      </c>
      <c r="E29" s="51" t="s">
        <v>627</v>
      </c>
      <c r="F29" s="51" t="s">
        <v>628</v>
      </c>
      <c r="G29" s="51">
        <v>36.604999999999997</v>
      </c>
      <c r="H29" s="53">
        <v>-121.89</v>
      </c>
      <c r="I29" s="87">
        <v>2.4384178684511841</v>
      </c>
      <c r="J29" s="52">
        <v>7.0000000000000007E-2</v>
      </c>
      <c r="K29" s="51">
        <v>0</v>
      </c>
      <c r="L29" s="51" t="s">
        <v>629</v>
      </c>
      <c r="N29" s="59"/>
    </row>
    <row r="30" spans="1:14" x14ac:dyDescent="0.25">
      <c r="A30" s="51">
        <v>199</v>
      </c>
      <c r="B30" s="51" t="s">
        <v>320</v>
      </c>
      <c r="C30" s="51" t="s">
        <v>268</v>
      </c>
      <c r="D30" s="51" t="s">
        <v>100</v>
      </c>
      <c r="E30" s="51" t="s">
        <v>636</v>
      </c>
      <c r="F30" s="51" t="s">
        <v>637</v>
      </c>
      <c r="G30" s="51">
        <v>36.97</v>
      </c>
      <c r="H30" s="53">
        <v>-121.92</v>
      </c>
      <c r="I30" s="87">
        <v>5.4415521618536484</v>
      </c>
      <c r="J30" s="52">
        <v>0.14000000000000001</v>
      </c>
      <c r="K30" s="51">
        <v>15</v>
      </c>
      <c r="L30" s="51" t="s">
        <v>638</v>
      </c>
      <c r="N30" s="59"/>
    </row>
    <row r="31" spans="1:14" x14ac:dyDescent="0.25">
      <c r="A31" s="51">
        <v>200</v>
      </c>
      <c r="B31" s="51" t="s">
        <v>320</v>
      </c>
      <c r="C31" s="51" t="s">
        <v>366</v>
      </c>
      <c r="D31" s="51" t="s">
        <v>329</v>
      </c>
      <c r="E31" s="51" t="s">
        <v>636</v>
      </c>
      <c r="F31" s="51" t="s">
        <v>637</v>
      </c>
      <c r="G31" s="51">
        <v>35.798000000000002</v>
      </c>
      <c r="H31" s="53">
        <v>-121.35</v>
      </c>
      <c r="I31" s="87"/>
      <c r="J31" s="52"/>
      <c r="K31" s="51"/>
      <c r="L31" s="51" t="s">
        <v>638</v>
      </c>
      <c r="N31" s="59"/>
    </row>
    <row r="32" spans="1:14" x14ac:dyDescent="0.25">
      <c r="A32" s="51">
        <v>201</v>
      </c>
      <c r="B32" s="51" t="s">
        <v>320</v>
      </c>
      <c r="C32" s="51" t="s">
        <v>367</v>
      </c>
      <c r="D32" s="51" t="s">
        <v>330</v>
      </c>
      <c r="E32" s="51" t="s">
        <v>636</v>
      </c>
      <c r="F32" s="51" t="s">
        <v>637</v>
      </c>
      <c r="G32" s="51">
        <v>34.468000000000004</v>
      </c>
      <c r="H32" s="53">
        <v>-120.673</v>
      </c>
      <c r="I32" s="87">
        <v>1.1754470319513981</v>
      </c>
      <c r="J32" s="52">
        <v>0.03</v>
      </c>
      <c r="K32" s="51">
        <v>0</v>
      </c>
      <c r="L32" s="51" t="s">
        <v>638</v>
      </c>
      <c r="N32" s="59"/>
    </row>
    <row r="33" spans="1:14" x14ac:dyDescent="0.25">
      <c r="A33" s="51">
        <v>202</v>
      </c>
      <c r="B33" s="51" t="s">
        <v>320</v>
      </c>
      <c r="C33" s="51" t="s">
        <v>269</v>
      </c>
      <c r="D33" s="51" t="s">
        <v>84</v>
      </c>
      <c r="E33" s="51" t="s">
        <v>636</v>
      </c>
      <c r="F33" s="51" t="s">
        <v>637</v>
      </c>
      <c r="G33" s="51">
        <v>37.47</v>
      </c>
      <c r="H33" s="53">
        <v>-122.45</v>
      </c>
      <c r="I33" s="87">
        <v>4.1623739268846078</v>
      </c>
      <c r="J33" s="52">
        <v>0.14000000000000001</v>
      </c>
      <c r="K33" s="51">
        <v>15</v>
      </c>
      <c r="L33" s="51" t="s">
        <v>638</v>
      </c>
      <c r="N33" s="59"/>
    </row>
    <row r="34" spans="1:14" x14ac:dyDescent="0.25">
      <c r="A34" s="51">
        <v>204</v>
      </c>
      <c r="B34" s="51" t="s">
        <v>320</v>
      </c>
      <c r="C34" s="51" t="s">
        <v>270</v>
      </c>
      <c r="D34" s="51" t="s">
        <v>232</v>
      </c>
      <c r="E34" s="51" t="s">
        <v>639</v>
      </c>
      <c r="F34" s="51" t="s">
        <v>640</v>
      </c>
      <c r="G34" s="51">
        <v>37.902999999999999</v>
      </c>
      <c r="H34" s="53">
        <v>-122.68600000000001</v>
      </c>
      <c r="I34" s="87">
        <v>4.1648635864660966</v>
      </c>
      <c r="J34" s="52">
        <v>0.13</v>
      </c>
      <c r="K34" s="51">
        <v>15</v>
      </c>
      <c r="L34" s="51" t="s">
        <v>641</v>
      </c>
      <c r="N34" s="59"/>
    </row>
    <row r="35" spans="1:14" x14ac:dyDescent="0.25">
      <c r="A35" s="51">
        <v>205</v>
      </c>
      <c r="B35" s="51" t="s">
        <v>320</v>
      </c>
      <c r="C35" s="51" t="s">
        <v>368</v>
      </c>
      <c r="D35" s="51" t="s">
        <v>331</v>
      </c>
      <c r="E35" s="51" t="s">
        <v>639</v>
      </c>
      <c r="F35" s="51" t="s">
        <v>640</v>
      </c>
      <c r="G35" s="51">
        <v>37.908000000000001</v>
      </c>
      <c r="H35" s="53">
        <v>-122.679</v>
      </c>
      <c r="I35" s="87">
        <v>3.7055747240003516</v>
      </c>
      <c r="J35" s="52">
        <v>0.09</v>
      </c>
      <c r="K35" s="51">
        <v>9</v>
      </c>
      <c r="L35" s="51" t="s">
        <v>641</v>
      </c>
      <c r="N35" s="59"/>
    </row>
    <row r="36" spans="1:14" x14ac:dyDescent="0.25">
      <c r="A36" s="51">
        <v>207</v>
      </c>
      <c r="B36" s="51" t="s">
        <v>320</v>
      </c>
      <c r="C36" s="51" t="s">
        <v>271</v>
      </c>
      <c r="D36" s="51" t="s">
        <v>82</v>
      </c>
      <c r="E36" s="51" t="s">
        <v>639</v>
      </c>
      <c r="F36" s="51" t="s">
        <v>640</v>
      </c>
      <c r="G36" s="51">
        <v>37.630000000000003</v>
      </c>
      <c r="H36" s="53">
        <v>-122.5</v>
      </c>
      <c r="I36" s="87">
        <v>5.4929657014111859</v>
      </c>
      <c r="J36" s="52">
        <v>0.16</v>
      </c>
      <c r="K36" s="51">
        <v>15</v>
      </c>
      <c r="L36" s="51" t="s">
        <v>641</v>
      </c>
      <c r="N36" s="59"/>
    </row>
    <row r="37" spans="1:14" ht="15.75" thickBot="1" x14ac:dyDescent="0.3">
      <c r="A37" s="51">
        <v>208</v>
      </c>
      <c r="B37" s="51" t="s">
        <v>320</v>
      </c>
      <c r="C37" s="51" t="s">
        <v>369</v>
      </c>
      <c r="D37" s="51" t="s">
        <v>332</v>
      </c>
      <c r="E37" s="51" t="s">
        <v>642</v>
      </c>
      <c r="F37" s="51" t="s">
        <v>643</v>
      </c>
      <c r="G37" s="51">
        <v>34.448999999999998</v>
      </c>
      <c r="H37" s="53">
        <v>-120.473</v>
      </c>
      <c r="I37" s="87"/>
      <c r="J37" s="52"/>
      <c r="K37" s="51"/>
      <c r="L37" s="51" t="s">
        <v>644</v>
      </c>
      <c r="N37" s="62"/>
    </row>
    <row r="38" spans="1:14" x14ac:dyDescent="0.25">
      <c r="A38" s="51">
        <v>209</v>
      </c>
      <c r="B38" s="51" t="s">
        <v>320</v>
      </c>
      <c r="C38" s="51" t="s">
        <v>272</v>
      </c>
      <c r="D38" s="51" t="s">
        <v>31</v>
      </c>
      <c r="E38" s="51" t="s">
        <v>642</v>
      </c>
      <c r="F38" s="51" t="s">
        <v>643</v>
      </c>
      <c r="G38" s="51">
        <v>37.895000000000003</v>
      </c>
      <c r="H38" s="53">
        <v>-122.643</v>
      </c>
      <c r="I38" s="87">
        <v>3.5556809435949863</v>
      </c>
      <c r="J38" s="52">
        <v>0.11</v>
      </c>
      <c r="K38" s="51">
        <v>9</v>
      </c>
      <c r="L38" s="51" t="s">
        <v>644</v>
      </c>
      <c r="N38" s="49"/>
    </row>
    <row r="39" spans="1:14" x14ac:dyDescent="0.25">
      <c r="A39" s="51">
        <v>210</v>
      </c>
      <c r="B39" s="51" t="s">
        <v>320</v>
      </c>
      <c r="C39" s="51" t="s">
        <v>273</v>
      </c>
      <c r="D39" s="51" t="s">
        <v>233</v>
      </c>
      <c r="E39" s="51" t="s">
        <v>642</v>
      </c>
      <c r="F39" s="51" t="s">
        <v>643</v>
      </c>
      <c r="G39" s="51">
        <v>35.204999999999998</v>
      </c>
      <c r="H39" s="53">
        <v>-120.858</v>
      </c>
      <c r="I39" s="87">
        <v>2.8865636384794775</v>
      </c>
      <c r="J39" s="52">
        <v>0.1</v>
      </c>
      <c r="K39" s="51">
        <v>9</v>
      </c>
      <c r="L39" s="51" t="s">
        <v>644</v>
      </c>
      <c r="N39" s="49"/>
    </row>
    <row r="40" spans="1:14" x14ac:dyDescent="0.25">
      <c r="A40" s="51">
        <v>211</v>
      </c>
      <c r="B40" s="51" t="s">
        <v>320</v>
      </c>
      <c r="C40" s="51" t="s">
        <v>274</v>
      </c>
      <c r="D40" s="51" t="s">
        <v>333</v>
      </c>
      <c r="E40" s="51" t="s">
        <v>642</v>
      </c>
      <c r="F40" s="51" t="s">
        <v>643</v>
      </c>
      <c r="G40" s="51">
        <v>35.369999999999997</v>
      </c>
      <c r="H40" s="53">
        <v>-120.87</v>
      </c>
      <c r="I40" s="87">
        <v>4.2132085357458324</v>
      </c>
      <c r="J40" s="52">
        <v>0.12</v>
      </c>
      <c r="K40" s="51">
        <v>15</v>
      </c>
      <c r="L40" s="51" t="s">
        <v>644</v>
      </c>
      <c r="N40" s="49"/>
    </row>
    <row r="41" spans="1:14" x14ac:dyDescent="0.25">
      <c r="A41" s="51">
        <v>212</v>
      </c>
      <c r="B41" s="51" t="s">
        <v>320</v>
      </c>
      <c r="C41" s="51" t="s">
        <v>275</v>
      </c>
      <c r="D41" s="51" t="s">
        <v>120</v>
      </c>
      <c r="E41" s="51" t="s">
        <v>645</v>
      </c>
      <c r="F41" s="51" t="s">
        <v>646</v>
      </c>
      <c r="G41" s="51">
        <v>34.68</v>
      </c>
      <c r="H41" s="53">
        <v>-120.62</v>
      </c>
      <c r="I41" s="87">
        <v>3.1519311526075029</v>
      </c>
      <c r="J41" s="52">
        <v>0.11</v>
      </c>
      <c r="K41" s="51">
        <v>9</v>
      </c>
      <c r="L41" s="51" t="s">
        <v>647</v>
      </c>
      <c r="N41" s="49"/>
    </row>
    <row r="42" spans="1:14" x14ac:dyDescent="0.25">
      <c r="A42" s="51">
        <v>213</v>
      </c>
      <c r="B42" s="51" t="s">
        <v>320</v>
      </c>
      <c r="C42" s="51" t="s">
        <v>276</v>
      </c>
      <c r="D42" s="51" t="s">
        <v>218</v>
      </c>
      <c r="E42" s="51" t="s">
        <v>645</v>
      </c>
      <c r="F42" s="51" t="s">
        <v>646</v>
      </c>
      <c r="G42" s="51">
        <v>35.159999999999997</v>
      </c>
      <c r="H42" s="53">
        <v>-120.76300000000001</v>
      </c>
      <c r="I42" s="87">
        <v>9.0066817209483414</v>
      </c>
      <c r="J42" s="52">
        <v>0.26</v>
      </c>
      <c r="K42" s="51">
        <v>24</v>
      </c>
      <c r="L42" s="51" t="s">
        <v>647</v>
      </c>
      <c r="N42" s="49"/>
    </row>
    <row r="43" spans="1:14" x14ac:dyDescent="0.25">
      <c r="A43" s="51">
        <v>214</v>
      </c>
      <c r="B43" s="51" t="s">
        <v>320</v>
      </c>
      <c r="C43" s="51" t="s">
        <v>277</v>
      </c>
      <c r="D43" s="51" t="s">
        <v>121</v>
      </c>
      <c r="E43" s="51" t="s">
        <v>645</v>
      </c>
      <c r="F43" s="51" t="s">
        <v>646</v>
      </c>
      <c r="G43" s="51">
        <v>34.47</v>
      </c>
      <c r="H43" s="53">
        <v>-120.22</v>
      </c>
      <c r="I43" s="87">
        <v>1.1823233724560249</v>
      </c>
      <c r="J43" s="52">
        <v>0.04</v>
      </c>
      <c r="K43" s="51">
        <v>0</v>
      </c>
      <c r="L43" s="51" t="s">
        <v>647</v>
      </c>
      <c r="N43" s="49"/>
    </row>
    <row r="44" spans="1:14" x14ac:dyDescent="0.25">
      <c r="A44" s="51">
        <v>215</v>
      </c>
      <c r="B44" s="51" t="s">
        <v>320</v>
      </c>
      <c r="C44" s="51" t="s">
        <v>278</v>
      </c>
      <c r="D44" s="51" t="s">
        <v>67</v>
      </c>
      <c r="E44" s="51" t="s">
        <v>645</v>
      </c>
      <c r="F44" s="51" t="s">
        <v>646</v>
      </c>
      <c r="G44" s="51">
        <v>37.770000000000003</v>
      </c>
      <c r="H44" s="53">
        <v>-122.51</v>
      </c>
      <c r="I44" s="87">
        <v>2.5772232701043642</v>
      </c>
      <c r="J44" s="52">
        <v>0.1</v>
      </c>
      <c r="K44" s="51">
        <v>9</v>
      </c>
      <c r="L44" s="51" t="s">
        <v>647</v>
      </c>
      <c r="N44" s="49"/>
    </row>
    <row r="45" spans="1:14" x14ac:dyDescent="0.25">
      <c r="A45" s="51">
        <v>217</v>
      </c>
      <c r="B45" s="51" t="s">
        <v>320</v>
      </c>
      <c r="C45" s="51" t="s">
        <v>279</v>
      </c>
      <c r="D45" s="51" t="s">
        <v>116</v>
      </c>
      <c r="E45" s="51" t="s">
        <v>648</v>
      </c>
      <c r="F45" s="51" t="s">
        <v>649</v>
      </c>
      <c r="G45" s="51">
        <v>35.14</v>
      </c>
      <c r="H45" s="53">
        <v>-120.65</v>
      </c>
      <c r="I45" s="87">
        <v>6.1390417088175946</v>
      </c>
      <c r="J45" s="52">
        <v>0.19</v>
      </c>
      <c r="K45" s="51">
        <v>20</v>
      </c>
      <c r="L45" s="51" t="s">
        <v>650</v>
      </c>
      <c r="N45" s="49"/>
    </row>
    <row r="46" spans="1:14" x14ac:dyDescent="0.25">
      <c r="A46" s="51">
        <v>218</v>
      </c>
      <c r="B46" s="51" t="s">
        <v>320</v>
      </c>
      <c r="C46" s="51" t="s">
        <v>370</v>
      </c>
      <c r="D46" s="51" t="s">
        <v>334</v>
      </c>
      <c r="E46" s="51" t="s">
        <v>648</v>
      </c>
      <c r="F46" s="51" t="s">
        <v>649</v>
      </c>
      <c r="G46" s="51">
        <v>34.869999999999997</v>
      </c>
      <c r="H46" s="53">
        <v>-120.62</v>
      </c>
      <c r="I46" s="87">
        <v>2.9587761285144678</v>
      </c>
      <c r="J46" s="52">
        <v>0.11</v>
      </c>
      <c r="K46" s="51">
        <v>9</v>
      </c>
      <c r="L46" s="51" t="s">
        <v>650</v>
      </c>
      <c r="N46" s="49"/>
    </row>
    <row r="47" spans="1:14" x14ac:dyDescent="0.25">
      <c r="A47" s="51">
        <v>220</v>
      </c>
      <c r="B47" s="51" t="s">
        <v>320</v>
      </c>
      <c r="C47" s="51" t="s">
        <v>371</v>
      </c>
      <c r="D47" s="51" t="s">
        <v>69</v>
      </c>
      <c r="E47" s="51" t="s">
        <v>648</v>
      </c>
      <c r="F47" s="51" t="s">
        <v>649</v>
      </c>
      <c r="G47" s="51">
        <v>37.81</v>
      </c>
      <c r="H47" s="53">
        <v>-122.48</v>
      </c>
      <c r="I47" s="87"/>
      <c r="J47" s="52"/>
      <c r="K47" s="51"/>
      <c r="L47" s="51" t="s">
        <v>650</v>
      </c>
      <c r="N47" s="49"/>
    </row>
    <row r="48" spans="1:14" x14ac:dyDescent="0.25">
      <c r="A48" s="51">
        <v>222</v>
      </c>
      <c r="B48" s="51" t="s">
        <v>320</v>
      </c>
      <c r="C48" s="51" t="s">
        <v>280</v>
      </c>
      <c r="D48" s="51" t="s">
        <v>80</v>
      </c>
      <c r="E48" s="51" t="s">
        <v>648</v>
      </c>
      <c r="F48" s="51" t="s">
        <v>649</v>
      </c>
      <c r="G48" s="51">
        <v>37.81</v>
      </c>
      <c r="H48" s="53">
        <v>-122.48</v>
      </c>
      <c r="I48" s="87">
        <v>2.1465625961876191</v>
      </c>
      <c r="J48" s="52">
        <v>0.06</v>
      </c>
      <c r="K48" s="51">
        <v>0</v>
      </c>
      <c r="L48" s="51" t="s">
        <v>650</v>
      </c>
      <c r="N48" s="49"/>
    </row>
    <row r="49" spans="1:14" x14ac:dyDescent="0.25">
      <c r="A49" s="51">
        <v>223</v>
      </c>
      <c r="B49" s="51" t="s">
        <v>320</v>
      </c>
      <c r="C49" s="51" t="s">
        <v>372</v>
      </c>
      <c r="D49" s="51" t="s">
        <v>335</v>
      </c>
      <c r="E49" s="51" t="s">
        <v>648</v>
      </c>
      <c r="F49" s="51" t="s">
        <v>649</v>
      </c>
      <c r="G49" s="51">
        <v>34.43</v>
      </c>
      <c r="H49" s="53">
        <v>-119.95</v>
      </c>
      <c r="I49" s="87">
        <v>1.3233431014005315</v>
      </c>
      <c r="J49" s="52">
        <v>0.04</v>
      </c>
      <c r="K49" s="51">
        <v>0</v>
      </c>
      <c r="L49" s="51" t="s">
        <v>650</v>
      </c>
      <c r="N49" s="49"/>
    </row>
    <row r="50" spans="1:14" x14ac:dyDescent="0.25">
      <c r="A50" s="51">
        <v>224</v>
      </c>
      <c r="B50" s="51" t="s">
        <v>320</v>
      </c>
      <c r="C50" s="51" t="s">
        <v>373</v>
      </c>
      <c r="D50" s="51" t="s">
        <v>336</v>
      </c>
      <c r="E50" s="51" t="s">
        <v>648</v>
      </c>
      <c r="F50" s="51" t="s">
        <v>649</v>
      </c>
      <c r="G50" s="51">
        <v>33.950000000000003</v>
      </c>
      <c r="H50" s="53">
        <v>-119.75</v>
      </c>
      <c r="I50" s="87">
        <v>0.70433448753033068</v>
      </c>
      <c r="J50" s="52">
        <v>0.02</v>
      </c>
      <c r="K50" s="51">
        <v>0</v>
      </c>
      <c r="L50" s="51" t="s">
        <v>650</v>
      </c>
      <c r="N50" s="49"/>
    </row>
    <row r="51" spans="1:14" x14ac:dyDescent="0.25">
      <c r="A51" s="51">
        <v>225</v>
      </c>
      <c r="B51" s="51" t="s">
        <v>320</v>
      </c>
      <c r="C51" s="51" t="s">
        <v>281</v>
      </c>
      <c r="D51" s="51" t="s">
        <v>127</v>
      </c>
      <c r="E51" s="51" t="s">
        <v>651</v>
      </c>
      <c r="F51" s="51" t="s">
        <v>652</v>
      </c>
      <c r="G51" s="51">
        <v>34.4</v>
      </c>
      <c r="H51" s="53">
        <v>-119.7</v>
      </c>
      <c r="I51" s="87">
        <v>2.6890419649889599</v>
      </c>
      <c r="J51" s="52">
        <v>0.08</v>
      </c>
      <c r="K51" s="51">
        <v>0</v>
      </c>
      <c r="L51" s="51" t="s">
        <v>653</v>
      </c>
      <c r="N51" s="49"/>
    </row>
    <row r="52" spans="1:14" x14ac:dyDescent="0.25">
      <c r="A52" s="51">
        <v>226</v>
      </c>
      <c r="B52" s="51" t="s">
        <v>320</v>
      </c>
      <c r="C52" s="51" t="s">
        <v>282</v>
      </c>
      <c r="D52" s="51" t="s">
        <v>122</v>
      </c>
      <c r="E52" s="51" t="s">
        <v>651</v>
      </c>
      <c r="F52" s="51" t="s">
        <v>652</v>
      </c>
      <c r="G52" s="51">
        <v>34.414000000000001</v>
      </c>
      <c r="H52" s="53">
        <v>-119.82899999999999</v>
      </c>
      <c r="I52" s="87">
        <v>1.6743756806535726</v>
      </c>
      <c r="J52" s="52">
        <v>0.05</v>
      </c>
      <c r="K52" s="51">
        <v>0</v>
      </c>
      <c r="L52" s="51" t="s">
        <v>653</v>
      </c>
      <c r="N52" s="49"/>
    </row>
    <row r="53" spans="1:14" x14ac:dyDescent="0.25">
      <c r="A53" s="51">
        <v>227</v>
      </c>
      <c r="B53" s="51" t="s">
        <v>320</v>
      </c>
      <c r="C53" s="51" t="s">
        <v>283</v>
      </c>
      <c r="D53" s="51" t="s">
        <v>35</v>
      </c>
      <c r="E53" s="51" t="s">
        <v>651</v>
      </c>
      <c r="F53" s="51" t="s">
        <v>652</v>
      </c>
      <c r="G53" s="51">
        <v>37.86</v>
      </c>
      <c r="H53" s="53">
        <v>-122.48</v>
      </c>
      <c r="I53" s="87">
        <v>1.8635940381235356</v>
      </c>
      <c r="J53" s="52">
        <v>0.05</v>
      </c>
      <c r="K53" s="51">
        <v>0</v>
      </c>
      <c r="L53" s="51" t="s">
        <v>653</v>
      </c>
      <c r="N53" s="49"/>
    </row>
    <row r="54" spans="1:14" x14ac:dyDescent="0.25">
      <c r="A54" s="51">
        <v>229</v>
      </c>
      <c r="B54" s="51" t="s">
        <v>320</v>
      </c>
      <c r="C54" s="51" t="s">
        <v>284</v>
      </c>
      <c r="D54" s="51" t="s">
        <v>337</v>
      </c>
      <c r="E54" s="51" t="s">
        <v>651</v>
      </c>
      <c r="F54" s="51" t="s">
        <v>652</v>
      </c>
      <c r="G54" s="51">
        <v>37.816000000000003</v>
      </c>
      <c r="H54" s="53">
        <v>-122.37</v>
      </c>
      <c r="I54" s="87">
        <v>2.4675823523569331</v>
      </c>
      <c r="J54" s="52">
        <v>0.08</v>
      </c>
      <c r="K54" s="51">
        <v>0</v>
      </c>
      <c r="L54" s="51" t="s">
        <v>653</v>
      </c>
      <c r="N54" s="49"/>
    </row>
    <row r="55" spans="1:14" x14ac:dyDescent="0.25">
      <c r="A55" s="51">
        <v>230</v>
      </c>
      <c r="B55" s="51" t="s">
        <v>320</v>
      </c>
      <c r="C55" s="51" t="s">
        <v>285</v>
      </c>
      <c r="D55" s="51" t="s">
        <v>189</v>
      </c>
      <c r="E55" s="51" t="s">
        <v>654</v>
      </c>
      <c r="F55" s="51" t="s">
        <v>655</v>
      </c>
      <c r="G55" s="51">
        <v>34.154000000000003</v>
      </c>
      <c r="H55" s="53">
        <v>-119.229</v>
      </c>
      <c r="I55" s="87">
        <v>1.5296514893406998</v>
      </c>
      <c r="J55" s="52">
        <v>0.04</v>
      </c>
      <c r="K55" s="51">
        <v>0</v>
      </c>
      <c r="L55" s="51" t="s">
        <v>656</v>
      </c>
      <c r="N55" s="49"/>
    </row>
    <row r="56" spans="1:14" x14ac:dyDescent="0.25">
      <c r="A56" s="51">
        <v>231</v>
      </c>
      <c r="B56" s="51" t="s">
        <v>320</v>
      </c>
      <c r="C56" s="51" t="s">
        <v>286</v>
      </c>
      <c r="D56" s="51" t="s">
        <v>135</v>
      </c>
      <c r="E56" s="51" t="s">
        <v>654</v>
      </c>
      <c r="F56" s="51" t="s">
        <v>655</v>
      </c>
      <c r="G56" s="51">
        <v>34.143999999999998</v>
      </c>
      <c r="H56" s="53">
        <v>-119.214</v>
      </c>
      <c r="I56" s="87">
        <v>1.3534309944486131</v>
      </c>
      <c r="J56" s="52">
        <v>0.04</v>
      </c>
      <c r="K56" s="51">
        <v>0</v>
      </c>
      <c r="L56" s="51" t="s">
        <v>656</v>
      </c>
      <c r="N56" s="49"/>
    </row>
    <row r="57" spans="1:14" x14ac:dyDescent="0.25">
      <c r="A57" s="51">
        <v>233</v>
      </c>
      <c r="B57" s="51" t="s">
        <v>320</v>
      </c>
      <c r="C57" s="51" t="s">
        <v>374</v>
      </c>
      <c r="D57" s="51" t="s">
        <v>338</v>
      </c>
      <c r="E57" s="51" t="s">
        <v>654</v>
      </c>
      <c r="F57" s="51" t="s">
        <v>655</v>
      </c>
      <c r="G57" s="51">
        <v>33.023000000000003</v>
      </c>
      <c r="H57" s="53">
        <v>-118.60899999999999</v>
      </c>
      <c r="I57" s="87">
        <v>0.95695836823029889</v>
      </c>
      <c r="J57" s="52">
        <v>0.03</v>
      </c>
      <c r="K57" s="51">
        <v>0</v>
      </c>
      <c r="L57" s="51" t="s">
        <v>656</v>
      </c>
      <c r="N57" s="49"/>
    </row>
    <row r="58" spans="1:14" x14ac:dyDescent="0.25">
      <c r="A58" s="51">
        <v>235</v>
      </c>
      <c r="B58" s="51" t="s">
        <v>320</v>
      </c>
      <c r="C58" s="51" t="s">
        <v>287</v>
      </c>
      <c r="D58" s="51" t="s">
        <v>55</v>
      </c>
      <c r="E58" s="51" t="s">
        <v>654</v>
      </c>
      <c r="F58" s="51" t="s">
        <v>655</v>
      </c>
      <c r="G58" s="51">
        <v>37.927999999999997</v>
      </c>
      <c r="H58" s="53">
        <v>-122.4</v>
      </c>
      <c r="I58" s="87">
        <v>2.5188487474188621</v>
      </c>
      <c r="J58" s="52">
        <v>0.08</v>
      </c>
      <c r="K58" s="51">
        <v>0</v>
      </c>
      <c r="L58" s="51" t="s">
        <v>656</v>
      </c>
      <c r="N58" s="49"/>
    </row>
    <row r="59" spans="1:14" x14ac:dyDescent="0.25">
      <c r="A59" s="51">
        <v>237</v>
      </c>
      <c r="B59" s="51" t="s">
        <v>320</v>
      </c>
      <c r="C59" s="51" t="s">
        <v>288</v>
      </c>
      <c r="D59" s="51" t="s">
        <v>126</v>
      </c>
      <c r="E59" s="51" t="s">
        <v>657</v>
      </c>
      <c r="F59" s="51" t="s">
        <v>658</v>
      </c>
      <c r="G59" s="51">
        <v>34.380000000000003</v>
      </c>
      <c r="H59" s="53">
        <v>-119.52</v>
      </c>
      <c r="I59" s="87">
        <v>1.3338041838772632</v>
      </c>
      <c r="J59" s="52">
        <v>0.04</v>
      </c>
      <c r="K59" s="51">
        <v>0</v>
      </c>
      <c r="L59" s="51" t="s">
        <v>659</v>
      </c>
      <c r="N59" s="49"/>
    </row>
    <row r="60" spans="1:14" x14ac:dyDescent="0.25">
      <c r="A60" s="51">
        <v>238</v>
      </c>
      <c r="B60" s="51" t="s">
        <v>320</v>
      </c>
      <c r="C60" s="51" t="s">
        <v>289</v>
      </c>
      <c r="D60" s="51" t="s">
        <v>140</v>
      </c>
      <c r="E60" s="51" t="s">
        <v>657</v>
      </c>
      <c r="F60" s="51" t="s">
        <v>658</v>
      </c>
      <c r="G60" s="51">
        <v>34.03</v>
      </c>
      <c r="H60" s="53">
        <v>-118.67</v>
      </c>
      <c r="I60" s="87">
        <v>1.1222015518774255</v>
      </c>
      <c r="J60" s="52">
        <v>0.04</v>
      </c>
      <c r="K60" s="51">
        <v>0</v>
      </c>
      <c r="L60" s="51" t="s">
        <v>659</v>
      </c>
      <c r="N60" s="49"/>
    </row>
    <row r="61" spans="1:14" x14ac:dyDescent="0.25">
      <c r="A61" s="51">
        <v>239</v>
      </c>
      <c r="B61" s="51" t="s">
        <v>320</v>
      </c>
      <c r="C61" s="51" t="s">
        <v>290</v>
      </c>
      <c r="D61" s="51" t="s">
        <v>60</v>
      </c>
      <c r="E61" s="51" t="s">
        <v>657</v>
      </c>
      <c r="F61" s="51" t="s">
        <v>658</v>
      </c>
      <c r="G61" s="51">
        <v>37.78</v>
      </c>
      <c r="H61" s="53">
        <v>-122.32</v>
      </c>
      <c r="I61" s="87">
        <v>1.4056515156702762</v>
      </c>
      <c r="J61" s="52">
        <v>0.04</v>
      </c>
      <c r="K61" s="51">
        <v>0</v>
      </c>
      <c r="L61" s="51" t="s">
        <v>659</v>
      </c>
      <c r="N61" s="49"/>
    </row>
    <row r="62" spans="1:14" x14ac:dyDescent="0.25">
      <c r="A62" s="51">
        <v>241</v>
      </c>
      <c r="B62" s="51" t="s">
        <v>320</v>
      </c>
      <c r="C62" s="51" t="s">
        <v>291</v>
      </c>
      <c r="D62" s="51" t="s">
        <v>339</v>
      </c>
      <c r="E62" s="51" t="s">
        <v>657</v>
      </c>
      <c r="F62" s="51" t="s">
        <v>658</v>
      </c>
      <c r="G62" s="51">
        <v>37.82</v>
      </c>
      <c r="H62" s="53">
        <v>-122.32</v>
      </c>
      <c r="I62" s="87">
        <v>3.0073641168273522</v>
      </c>
      <c r="J62" s="52">
        <v>0.09</v>
      </c>
      <c r="K62" s="51">
        <v>9</v>
      </c>
      <c r="L62" s="51" t="s">
        <v>659</v>
      </c>
      <c r="N62" s="49"/>
    </row>
    <row r="63" spans="1:14" x14ac:dyDescent="0.25">
      <c r="A63" s="51">
        <v>242</v>
      </c>
      <c r="B63" s="51" t="s">
        <v>320</v>
      </c>
      <c r="C63" s="51" t="s">
        <v>292</v>
      </c>
      <c r="D63" s="51" t="s">
        <v>142</v>
      </c>
      <c r="E63" s="51" t="s">
        <v>660</v>
      </c>
      <c r="F63" s="51" t="s">
        <v>661</v>
      </c>
      <c r="G63" s="51">
        <v>34</v>
      </c>
      <c r="H63" s="53">
        <v>-118.5</v>
      </c>
      <c r="I63" s="87">
        <v>2.0476526209605224</v>
      </c>
      <c r="J63" s="52">
        <v>0.06</v>
      </c>
      <c r="K63" s="51">
        <v>0</v>
      </c>
      <c r="L63" s="51" t="s">
        <v>662</v>
      </c>
      <c r="N63" s="49"/>
    </row>
    <row r="64" spans="1:14" x14ac:dyDescent="0.25">
      <c r="A64" s="51">
        <v>243</v>
      </c>
      <c r="B64" s="51" t="s">
        <v>320</v>
      </c>
      <c r="C64" s="51" t="s">
        <v>375</v>
      </c>
      <c r="D64" s="51" t="s">
        <v>340</v>
      </c>
      <c r="E64" s="51" t="s">
        <v>660</v>
      </c>
      <c r="F64" s="51" t="s">
        <v>661</v>
      </c>
      <c r="G64" s="51">
        <v>33.442999999999998</v>
      </c>
      <c r="H64" s="53">
        <v>-118.497</v>
      </c>
      <c r="I64" s="87">
        <v>0.68521006792691974</v>
      </c>
      <c r="J64" s="52">
        <v>0.02</v>
      </c>
      <c r="K64" s="51">
        <v>0</v>
      </c>
      <c r="L64" s="51" t="s">
        <v>662</v>
      </c>
      <c r="N64" s="49"/>
    </row>
    <row r="65" spans="1:14" x14ac:dyDescent="0.25">
      <c r="A65" s="51">
        <v>244</v>
      </c>
      <c r="B65" s="51" t="s">
        <v>320</v>
      </c>
      <c r="C65" s="51" t="s">
        <v>293</v>
      </c>
      <c r="D65" s="51" t="s">
        <v>341</v>
      </c>
      <c r="E65" s="51" t="s">
        <v>660</v>
      </c>
      <c r="F65" s="51" t="s">
        <v>661</v>
      </c>
      <c r="G65" s="51">
        <v>33.345999999999997</v>
      </c>
      <c r="H65" s="53">
        <v>-118.32299999999999</v>
      </c>
      <c r="I65" s="87">
        <v>0.6884811813297641</v>
      </c>
      <c r="J65" s="52">
        <v>0.02</v>
      </c>
      <c r="K65" s="51">
        <v>0</v>
      </c>
      <c r="L65" s="51" t="s">
        <v>662</v>
      </c>
      <c r="N65" s="49"/>
    </row>
    <row r="66" spans="1:14" x14ac:dyDescent="0.25">
      <c r="A66" s="51">
        <v>245</v>
      </c>
      <c r="B66" s="51" t="s">
        <v>320</v>
      </c>
      <c r="C66" s="51" t="s">
        <v>294</v>
      </c>
      <c r="D66" s="51" t="s">
        <v>342</v>
      </c>
      <c r="E66" s="51" t="s">
        <v>660</v>
      </c>
      <c r="F66" s="51" t="s">
        <v>661</v>
      </c>
      <c r="G66" s="51">
        <v>33.430999999999997</v>
      </c>
      <c r="H66" s="53">
        <v>-118.50700000000001</v>
      </c>
      <c r="I66" s="87">
        <v>1.0225405030262462</v>
      </c>
      <c r="J66" s="52">
        <v>0.03</v>
      </c>
      <c r="K66" s="51">
        <v>0</v>
      </c>
      <c r="L66" s="51" t="s">
        <v>662</v>
      </c>
      <c r="N66" s="49"/>
    </row>
    <row r="67" spans="1:14" x14ac:dyDescent="0.25">
      <c r="A67" s="51">
        <v>246</v>
      </c>
      <c r="B67" s="51" t="s">
        <v>320</v>
      </c>
      <c r="C67" s="51" t="s">
        <v>295</v>
      </c>
      <c r="D67" s="51" t="s">
        <v>343</v>
      </c>
      <c r="E67" s="51" t="s">
        <v>660</v>
      </c>
      <c r="F67" s="51" t="s">
        <v>661</v>
      </c>
      <c r="G67" s="51">
        <v>33.703000000000003</v>
      </c>
      <c r="H67" s="53">
        <v>-118.273</v>
      </c>
      <c r="I67" s="87">
        <v>1.7047155742844033</v>
      </c>
      <c r="J67" s="52">
        <v>0.05</v>
      </c>
      <c r="K67" s="51">
        <v>0</v>
      </c>
      <c r="L67" s="51" t="s">
        <v>662</v>
      </c>
      <c r="N67" s="49"/>
    </row>
    <row r="68" spans="1:14" x14ac:dyDescent="0.25">
      <c r="A68" s="51">
        <v>247</v>
      </c>
      <c r="B68" s="51" t="s">
        <v>320</v>
      </c>
      <c r="C68" s="51" t="s">
        <v>296</v>
      </c>
      <c r="D68" s="51" t="s">
        <v>149</v>
      </c>
      <c r="E68" s="51" t="s">
        <v>660</v>
      </c>
      <c r="F68" s="51" t="s">
        <v>661</v>
      </c>
      <c r="G68" s="51">
        <v>33.85</v>
      </c>
      <c r="H68" s="53">
        <v>-118.4</v>
      </c>
      <c r="I68" s="87">
        <v>0.89315863740895318</v>
      </c>
      <c r="J68" s="52">
        <v>0.03</v>
      </c>
      <c r="K68" s="51">
        <v>0</v>
      </c>
      <c r="L68" s="51" t="s">
        <v>662</v>
      </c>
      <c r="N68" s="49"/>
    </row>
    <row r="69" spans="1:14" x14ac:dyDescent="0.25">
      <c r="A69" s="51">
        <v>248</v>
      </c>
      <c r="B69" s="51" t="s">
        <v>320</v>
      </c>
      <c r="C69" s="51" t="s">
        <v>376</v>
      </c>
      <c r="D69" s="51" t="s">
        <v>344</v>
      </c>
      <c r="E69" s="51" t="s">
        <v>660</v>
      </c>
      <c r="F69" s="51" t="s">
        <v>661</v>
      </c>
      <c r="G69" s="51">
        <v>34.372</v>
      </c>
      <c r="H69" s="53">
        <v>-119.47799999999999</v>
      </c>
      <c r="I69" s="87"/>
      <c r="J69" s="52"/>
      <c r="K69" s="51"/>
      <c r="L69" s="51" t="s">
        <v>662</v>
      </c>
      <c r="N69" s="49"/>
    </row>
    <row r="70" spans="1:14" x14ac:dyDescent="0.25">
      <c r="A70" s="51">
        <v>249</v>
      </c>
      <c r="B70" s="51" t="s">
        <v>320</v>
      </c>
      <c r="C70" s="51" t="s">
        <v>297</v>
      </c>
      <c r="D70" s="51" t="s">
        <v>139</v>
      </c>
      <c r="E70" s="51" t="s">
        <v>663</v>
      </c>
      <c r="F70" s="51" t="s">
        <v>664</v>
      </c>
      <c r="G70" s="51">
        <v>34.252000000000002</v>
      </c>
      <c r="H70" s="53">
        <v>-119.267</v>
      </c>
      <c r="I70" s="87">
        <v>2.0647647112727867</v>
      </c>
      <c r="J70" s="52">
        <v>0.06</v>
      </c>
      <c r="K70" s="51">
        <v>0</v>
      </c>
      <c r="L70" s="51" t="s">
        <v>665</v>
      </c>
      <c r="N70" s="49"/>
    </row>
    <row r="71" spans="1:14" x14ac:dyDescent="0.25">
      <c r="A71" s="51">
        <v>251</v>
      </c>
      <c r="B71" s="51" t="s">
        <v>320</v>
      </c>
      <c r="C71" s="51" t="s">
        <v>298</v>
      </c>
      <c r="D71" s="51" t="s">
        <v>345</v>
      </c>
      <c r="E71" s="51" t="s">
        <v>666</v>
      </c>
      <c r="F71" s="51" t="s">
        <v>667</v>
      </c>
      <c r="G71" s="51">
        <v>33.75</v>
      </c>
      <c r="H71" s="53">
        <v>-118.23</v>
      </c>
      <c r="I71" s="87">
        <v>2.9638336242138892</v>
      </c>
      <c r="J71" s="52">
        <v>0.08</v>
      </c>
      <c r="K71" s="51">
        <v>0</v>
      </c>
      <c r="L71" s="51" t="s">
        <v>668</v>
      </c>
      <c r="N71" s="49"/>
    </row>
    <row r="72" spans="1:14" x14ac:dyDescent="0.25">
      <c r="A72" s="51">
        <v>253</v>
      </c>
      <c r="B72" s="51" t="s">
        <v>320</v>
      </c>
      <c r="C72" s="51" t="s">
        <v>377</v>
      </c>
      <c r="D72" s="51" t="s">
        <v>346</v>
      </c>
      <c r="E72" s="51" t="s">
        <v>666</v>
      </c>
      <c r="F72" s="51" t="s">
        <v>667</v>
      </c>
      <c r="G72" s="51">
        <v>33.384999999999998</v>
      </c>
      <c r="H72" s="53">
        <v>-117.596</v>
      </c>
      <c r="I72" s="87"/>
      <c r="J72" s="52"/>
      <c r="K72" s="51"/>
      <c r="L72" s="51" t="s">
        <v>668</v>
      </c>
      <c r="N72" s="49"/>
    </row>
    <row r="73" spans="1:14" x14ac:dyDescent="0.25">
      <c r="A73" s="51">
        <v>254</v>
      </c>
      <c r="B73" s="51" t="s">
        <v>320</v>
      </c>
      <c r="C73" s="51" t="s">
        <v>299</v>
      </c>
      <c r="D73" s="51" t="s">
        <v>175</v>
      </c>
      <c r="E73" s="51" t="s">
        <v>666</v>
      </c>
      <c r="F73" s="51" t="s">
        <v>667</v>
      </c>
      <c r="G73" s="51">
        <v>32.765999999999998</v>
      </c>
      <c r="H73" s="53">
        <v>-117.258</v>
      </c>
      <c r="I73" s="87">
        <v>1.8223124482210906</v>
      </c>
      <c r="J73" s="52">
        <v>0.06</v>
      </c>
      <c r="K73" s="51">
        <v>0</v>
      </c>
      <c r="L73" s="51" t="s">
        <v>668</v>
      </c>
      <c r="N73" s="49"/>
    </row>
    <row r="74" spans="1:14" x14ac:dyDescent="0.25">
      <c r="A74" s="51">
        <v>255</v>
      </c>
      <c r="B74" s="51" t="s">
        <v>320</v>
      </c>
      <c r="C74" s="51" t="s">
        <v>300</v>
      </c>
      <c r="D74" s="51" t="s">
        <v>172</v>
      </c>
      <c r="E74" s="51" t="s">
        <v>666</v>
      </c>
      <c r="F74" s="51" t="s">
        <v>667</v>
      </c>
      <c r="G74" s="51">
        <v>33.03</v>
      </c>
      <c r="H74" s="53">
        <v>-117.3</v>
      </c>
      <c r="I74" s="87">
        <v>1.5326500880068257</v>
      </c>
      <c r="J74" s="52">
        <v>0.05</v>
      </c>
      <c r="K74" s="51">
        <v>0</v>
      </c>
      <c r="L74" s="51" t="s">
        <v>668</v>
      </c>
      <c r="N74" s="49"/>
    </row>
    <row r="75" spans="1:14" x14ac:dyDescent="0.25">
      <c r="A75" s="51">
        <v>257</v>
      </c>
      <c r="B75" s="51" t="s">
        <v>320</v>
      </c>
      <c r="C75" s="51" t="s">
        <v>301</v>
      </c>
      <c r="D75" s="51" t="s">
        <v>164</v>
      </c>
      <c r="E75" s="51" t="s">
        <v>666</v>
      </c>
      <c r="F75" s="51" t="s">
        <v>667</v>
      </c>
      <c r="G75" s="51">
        <v>33.613999999999997</v>
      </c>
      <c r="H75" s="53">
        <v>-117.938</v>
      </c>
      <c r="I75" s="87">
        <v>0.89735296644633966</v>
      </c>
      <c r="J75" s="52">
        <v>0.03</v>
      </c>
      <c r="K75" s="51">
        <v>0</v>
      </c>
      <c r="L75" s="51" t="s">
        <v>668</v>
      </c>
      <c r="N75" s="49"/>
    </row>
    <row r="76" spans="1:14" x14ac:dyDescent="0.25">
      <c r="A76" s="51">
        <v>259</v>
      </c>
      <c r="B76" s="51" t="s">
        <v>320</v>
      </c>
      <c r="C76" s="51" t="s">
        <v>302</v>
      </c>
      <c r="D76" s="51" t="s">
        <v>166</v>
      </c>
      <c r="E76" s="51" t="s">
        <v>666</v>
      </c>
      <c r="F76" s="51" t="s">
        <v>667</v>
      </c>
      <c r="G76" s="51">
        <v>33.454999999999998</v>
      </c>
      <c r="H76" s="53">
        <v>-117.69</v>
      </c>
      <c r="I76" s="87">
        <v>1.1214319800550123</v>
      </c>
      <c r="J76" s="52">
        <v>0.04</v>
      </c>
      <c r="K76" s="51">
        <v>0</v>
      </c>
      <c r="L76" s="51" t="s">
        <v>668</v>
      </c>
      <c r="N76" s="49"/>
    </row>
    <row r="77" spans="1:14" x14ac:dyDescent="0.25">
      <c r="A77" s="51">
        <v>260</v>
      </c>
      <c r="B77" s="51" t="s">
        <v>320</v>
      </c>
      <c r="C77" s="51" t="s">
        <v>303</v>
      </c>
      <c r="D77" s="51" t="s">
        <v>174</v>
      </c>
      <c r="E77" s="51" t="s">
        <v>666</v>
      </c>
      <c r="F77" s="51" t="s">
        <v>667</v>
      </c>
      <c r="G77" s="51">
        <v>32.85</v>
      </c>
      <c r="H77" s="53">
        <v>-117.27</v>
      </c>
      <c r="I77" s="87">
        <v>1.5453515873068857</v>
      </c>
      <c r="J77" s="52">
        <v>0.06</v>
      </c>
      <c r="K77" s="51">
        <v>0</v>
      </c>
      <c r="L77" s="51" t="s">
        <v>668</v>
      </c>
      <c r="N77" s="49"/>
    </row>
    <row r="78" spans="1:14" x14ac:dyDescent="0.25">
      <c r="A78" s="51">
        <v>261</v>
      </c>
      <c r="B78" s="51" t="s">
        <v>320</v>
      </c>
      <c r="C78" s="51" t="s">
        <v>304</v>
      </c>
      <c r="D78" s="51" t="s">
        <v>165</v>
      </c>
      <c r="E78" s="51" t="s">
        <v>666</v>
      </c>
      <c r="F78" s="51" t="s">
        <v>667</v>
      </c>
      <c r="G78" s="51">
        <v>33.53</v>
      </c>
      <c r="H78" s="53">
        <v>-117.78</v>
      </c>
      <c r="I78" s="87">
        <v>1.1262441999498982</v>
      </c>
      <c r="J78" s="52">
        <v>0.03</v>
      </c>
      <c r="K78" s="51">
        <v>0</v>
      </c>
      <c r="L78" s="51" t="s">
        <v>668</v>
      </c>
      <c r="N78" s="49"/>
    </row>
    <row r="79" spans="1:14" x14ac:dyDescent="0.25">
      <c r="A79" s="51">
        <v>262</v>
      </c>
      <c r="B79" s="51" t="s">
        <v>320</v>
      </c>
      <c r="C79" s="51" t="s">
        <v>305</v>
      </c>
      <c r="D79" s="51" t="s">
        <v>347</v>
      </c>
      <c r="E79" s="51" t="s">
        <v>666</v>
      </c>
      <c r="F79" s="51" t="s">
        <v>667</v>
      </c>
      <c r="G79" s="51">
        <v>33.65</v>
      </c>
      <c r="H79" s="53">
        <v>-118</v>
      </c>
      <c r="I79" s="87">
        <v>1.8240672115535943</v>
      </c>
      <c r="J79" s="52">
        <v>0.06</v>
      </c>
      <c r="K79" s="51">
        <v>0</v>
      </c>
      <c r="L79" s="51" t="s">
        <v>668</v>
      </c>
      <c r="N79" s="49"/>
    </row>
    <row r="80" spans="1:14" x14ac:dyDescent="0.25">
      <c r="A80" s="51">
        <v>263</v>
      </c>
      <c r="B80" s="51" t="s">
        <v>320</v>
      </c>
      <c r="C80" s="51" t="s">
        <v>378</v>
      </c>
      <c r="D80" s="51" t="s">
        <v>348</v>
      </c>
      <c r="E80" s="51" t="s">
        <v>669</v>
      </c>
      <c r="F80" s="51" t="s">
        <v>670</v>
      </c>
      <c r="G80" s="51">
        <v>32.659999999999997</v>
      </c>
      <c r="H80" s="53">
        <v>-117.24</v>
      </c>
      <c r="I80" s="87">
        <v>1.5256379596337599</v>
      </c>
      <c r="J80" s="52">
        <v>0.06</v>
      </c>
      <c r="K80" s="51">
        <v>0</v>
      </c>
      <c r="L80" s="51" t="s">
        <v>671</v>
      </c>
      <c r="N80" s="49"/>
    </row>
    <row r="81" spans="1:14" x14ac:dyDescent="0.25">
      <c r="A81" s="51">
        <v>266</v>
      </c>
      <c r="B81" s="51" t="s">
        <v>320</v>
      </c>
      <c r="C81" s="51" t="s">
        <v>306</v>
      </c>
      <c r="D81" s="51" t="s">
        <v>349</v>
      </c>
      <c r="E81" s="51" t="s">
        <v>669</v>
      </c>
      <c r="F81" s="51" t="s">
        <v>670</v>
      </c>
      <c r="G81" s="51">
        <v>32.68</v>
      </c>
      <c r="H81" s="53">
        <v>-117.23</v>
      </c>
      <c r="I81" s="87">
        <v>2.4777512038194609</v>
      </c>
      <c r="J81" s="52">
        <v>0.08</v>
      </c>
      <c r="K81" s="51">
        <v>0</v>
      </c>
      <c r="L81" s="51" t="s">
        <v>671</v>
      </c>
      <c r="N81" s="49"/>
    </row>
    <row r="82" spans="1:14" x14ac:dyDescent="0.25">
      <c r="A82" s="51">
        <v>267</v>
      </c>
      <c r="B82" s="51" t="s">
        <v>320</v>
      </c>
      <c r="C82" s="51" t="s">
        <v>307</v>
      </c>
      <c r="D82" s="51" t="s">
        <v>350</v>
      </c>
      <c r="E82" s="51" t="s">
        <v>669</v>
      </c>
      <c r="F82" s="51" t="s">
        <v>670</v>
      </c>
      <c r="G82" s="51">
        <v>33.756999999999998</v>
      </c>
      <c r="H82" s="51">
        <v>-118.155</v>
      </c>
      <c r="I82" s="87">
        <v>2.008248338874798</v>
      </c>
      <c r="J82" s="52">
        <v>7.0000000000000007E-2</v>
      </c>
      <c r="K82" s="51">
        <v>0</v>
      </c>
      <c r="L82" s="51" t="s">
        <v>671</v>
      </c>
      <c r="N82" s="49"/>
    </row>
    <row r="83" spans="1:14" x14ac:dyDescent="0.25">
      <c r="A83" s="51">
        <v>268</v>
      </c>
      <c r="B83" s="51" t="s">
        <v>320</v>
      </c>
      <c r="C83" s="51" t="s">
        <v>308</v>
      </c>
      <c r="D83" s="51" t="s">
        <v>170</v>
      </c>
      <c r="E83" s="51" t="s">
        <v>669</v>
      </c>
      <c r="F83" s="51" t="s">
        <v>670</v>
      </c>
      <c r="G83" s="51">
        <v>33.204000000000001</v>
      </c>
      <c r="H83" s="51">
        <v>-117.401</v>
      </c>
      <c r="I83" s="87">
        <v>2.2722515253176714</v>
      </c>
      <c r="J83" s="52">
        <v>0.06</v>
      </c>
      <c r="K83" s="51">
        <v>0</v>
      </c>
      <c r="L83" s="51" t="s">
        <v>671</v>
      </c>
      <c r="N83" s="49"/>
    </row>
    <row r="84" spans="1:14" x14ac:dyDescent="0.25">
      <c r="A84" s="51">
        <v>269</v>
      </c>
      <c r="B84" s="51" t="s">
        <v>320</v>
      </c>
      <c r="C84" s="51" t="s">
        <v>379</v>
      </c>
      <c r="D84" s="51" t="s">
        <v>351</v>
      </c>
      <c r="E84" s="51" t="s">
        <v>669</v>
      </c>
      <c r="F84" s="51" t="s">
        <v>670</v>
      </c>
      <c r="G84" s="51">
        <v>32.68</v>
      </c>
      <c r="H84" s="51">
        <v>-117.23</v>
      </c>
      <c r="I84" s="87">
        <v>2.2561114446416735</v>
      </c>
      <c r="J84" s="52">
        <v>0.08</v>
      </c>
      <c r="K84" s="51">
        <v>0</v>
      </c>
      <c r="L84" s="51" t="s">
        <v>671</v>
      </c>
      <c r="N84" s="49"/>
    </row>
    <row r="85" spans="1:14" x14ac:dyDescent="0.25">
      <c r="A85" s="51">
        <v>270</v>
      </c>
      <c r="B85" s="51" t="s">
        <v>320</v>
      </c>
      <c r="C85" s="51" t="s">
        <v>380</v>
      </c>
      <c r="D85" s="51" t="s">
        <v>352</v>
      </c>
      <c r="E85" s="51" t="s">
        <v>672</v>
      </c>
      <c r="F85" s="51" t="s">
        <v>673</v>
      </c>
      <c r="G85" s="51">
        <v>32.68</v>
      </c>
      <c r="H85" s="51">
        <v>-117.19</v>
      </c>
      <c r="I85" s="87">
        <v>2.6675304270207807</v>
      </c>
      <c r="J85" s="52">
        <v>0.08</v>
      </c>
      <c r="K85" s="51">
        <v>0</v>
      </c>
      <c r="L85" s="51" t="s">
        <v>674</v>
      </c>
      <c r="N85" s="49"/>
    </row>
    <row r="86" spans="1:14" x14ac:dyDescent="0.25">
      <c r="A86" s="51">
        <v>271</v>
      </c>
      <c r="B86" s="51" t="s">
        <v>320</v>
      </c>
      <c r="C86" s="51" t="s">
        <v>309</v>
      </c>
      <c r="D86" s="51" t="s">
        <v>353</v>
      </c>
      <c r="E86" s="51" t="s">
        <v>672</v>
      </c>
      <c r="F86" s="51" t="s">
        <v>673</v>
      </c>
      <c r="G86" s="51">
        <v>32.590000000000003</v>
      </c>
      <c r="H86" s="51">
        <v>-117.13</v>
      </c>
      <c r="I86" s="87">
        <v>2.6364503248841529</v>
      </c>
      <c r="J86" s="52">
        <v>7.0000000000000007E-2</v>
      </c>
      <c r="K86" s="51">
        <v>0</v>
      </c>
      <c r="L86" s="51" t="s">
        <v>674</v>
      </c>
      <c r="N86" s="49"/>
    </row>
    <row r="87" spans="1:14" x14ac:dyDescent="0.25">
      <c r="A87" s="51">
        <v>274</v>
      </c>
      <c r="B87" s="51" t="s">
        <v>320</v>
      </c>
      <c r="C87" s="51" t="s">
        <v>310</v>
      </c>
      <c r="D87" s="51" t="s">
        <v>160</v>
      </c>
      <c r="E87" s="51" t="s">
        <v>672</v>
      </c>
      <c r="F87" s="51" t="s">
        <v>673</v>
      </c>
      <c r="G87" s="51">
        <v>33.74</v>
      </c>
      <c r="H87" s="51">
        <v>-118.1</v>
      </c>
      <c r="I87" s="87">
        <v>1.9046655940323367</v>
      </c>
      <c r="J87" s="52">
        <v>7.0000000000000007E-2</v>
      </c>
      <c r="K87" s="51">
        <v>0</v>
      </c>
      <c r="L87" s="51" t="s">
        <v>674</v>
      </c>
      <c r="N87" s="49"/>
    </row>
    <row r="88" spans="1:14" x14ac:dyDescent="0.25">
      <c r="A88" s="51">
        <v>277</v>
      </c>
      <c r="B88" s="51" t="s">
        <v>320</v>
      </c>
      <c r="C88" s="51" t="s">
        <v>381</v>
      </c>
      <c r="D88" s="51" t="s">
        <v>354</v>
      </c>
      <c r="E88" s="51" t="s">
        <v>675</v>
      </c>
      <c r="F88" s="51" t="s">
        <v>676</v>
      </c>
      <c r="G88" s="51">
        <v>32.710999999999999</v>
      </c>
      <c r="H88" s="51">
        <v>-117.18600000000001</v>
      </c>
      <c r="I88" s="87">
        <v>2.1178757646269735</v>
      </c>
      <c r="J88" s="52">
        <v>7.0000000000000007E-2</v>
      </c>
      <c r="K88" s="51">
        <v>0</v>
      </c>
      <c r="L88" s="51" t="s">
        <v>677</v>
      </c>
      <c r="N88" s="49"/>
    </row>
    <row r="89" spans="1:14" x14ac:dyDescent="0.25">
      <c r="A89" s="51">
        <v>278</v>
      </c>
      <c r="B89" s="51" t="s">
        <v>320</v>
      </c>
      <c r="C89" s="51" t="s">
        <v>311</v>
      </c>
      <c r="D89" s="51" t="s">
        <v>178</v>
      </c>
      <c r="E89" s="51" t="s">
        <v>675</v>
      </c>
      <c r="F89" s="51" t="s">
        <v>676</v>
      </c>
      <c r="G89" s="51">
        <v>32.713999999999999</v>
      </c>
      <c r="H89" s="51">
        <v>-117.17700000000001</v>
      </c>
      <c r="I89" s="87">
        <v>1.6071551130259272</v>
      </c>
      <c r="J89" s="52">
        <v>0.05</v>
      </c>
      <c r="K89" s="51">
        <v>0</v>
      </c>
      <c r="L89" s="51" t="s">
        <v>677</v>
      </c>
      <c r="N89" s="49"/>
    </row>
    <row r="90" spans="1:14" x14ac:dyDescent="0.25">
      <c r="A90" s="51">
        <v>279</v>
      </c>
      <c r="B90" s="51" t="s">
        <v>320</v>
      </c>
      <c r="C90" s="51" t="s">
        <v>312</v>
      </c>
      <c r="D90" s="51" t="s">
        <v>355</v>
      </c>
      <c r="E90" s="51" t="s">
        <v>678</v>
      </c>
      <c r="F90" s="51" t="s">
        <v>679</v>
      </c>
      <c r="G90" s="51">
        <v>32.67</v>
      </c>
      <c r="H90" s="51">
        <v>-117.12</v>
      </c>
      <c r="I90" s="87">
        <v>1.5599240174983124</v>
      </c>
      <c r="J90" s="52">
        <v>0.04</v>
      </c>
      <c r="K90" s="51">
        <v>0</v>
      </c>
      <c r="L90" s="51" t="s">
        <v>680</v>
      </c>
      <c r="N90" s="49"/>
    </row>
    <row r="91" spans="1:14" x14ac:dyDescent="0.25">
      <c r="A91" s="51">
        <v>281</v>
      </c>
      <c r="B91" s="51" t="s">
        <v>320</v>
      </c>
      <c r="C91" s="51" t="s">
        <v>313</v>
      </c>
      <c r="D91" s="51" t="s">
        <v>42</v>
      </c>
      <c r="E91" s="51" t="s">
        <v>678</v>
      </c>
      <c r="F91" s="51" t="s">
        <v>679</v>
      </c>
      <c r="G91" s="51">
        <v>38.07</v>
      </c>
      <c r="H91" s="51">
        <v>-122.25</v>
      </c>
      <c r="I91" s="87">
        <v>2.4200193557889524</v>
      </c>
      <c r="J91" s="52">
        <v>0.08</v>
      </c>
      <c r="K91" s="51">
        <v>0</v>
      </c>
      <c r="L91" s="51" t="s">
        <v>680</v>
      </c>
      <c r="N91" s="49"/>
    </row>
    <row r="92" spans="1:14" x14ac:dyDescent="0.25">
      <c r="A92" s="51">
        <v>282</v>
      </c>
      <c r="B92" s="51" t="s">
        <v>320</v>
      </c>
      <c r="C92" s="51" t="s">
        <v>382</v>
      </c>
      <c r="D92" s="51" t="s">
        <v>356</v>
      </c>
      <c r="E92" s="51" t="s">
        <v>681</v>
      </c>
      <c r="F92" s="51" t="s">
        <v>682</v>
      </c>
      <c r="G92" s="51">
        <v>38.104999999999997</v>
      </c>
      <c r="H92" s="51">
        <v>-122.476</v>
      </c>
      <c r="I92" s="87"/>
      <c r="J92" s="52"/>
      <c r="K92" s="51"/>
      <c r="L92" s="51" t="s">
        <v>683</v>
      </c>
      <c r="N92" s="49"/>
    </row>
    <row r="93" spans="1:14" x14ac:dyDescent="0.25">
      <c r="A93" s="51">
        <v>284</v>
      </c>
      <c r="B93" s="51" t="s">
        <v>320</v>
      </c>
      <c r="C93" s="51" t="s">
        <v>383</v>
      </c>
      <c r="D93" s="51" t="s">
        <v>357</v>
      </c>
      <c r="E93" s="51" t="s">
        <v>681</v>
      </c>
      <c r="F93" s="51" t="s">
        <v>682</v>
      </c>
      <c r="G93" s="51">
        <v>38.057000000000002</v>
      </c>
      <c r="H93" s="51">
        <v>-122.038</v>
      </c>
      <c r="I93" s="87"/>
      <c r="J93" s="52"/>
      <c r="K93" s="51"/>
      <c r="L93" s="51" t="s">
        <v>683</v>
      </c>
      <c r="N93" s="49"/>
    </row>
    <row r="94" spans="1:14" x14ac:dyDescent="0.25">
      <c r="A94" s="51">
        <v>285</v>
      </c>
      <c r="B94" s="51" t="s">
        <v>320</v>
      </c>
      <c r="C94" s="51" t="s">
        <v>384</v>
      </c>
      <c r="D94" s="51" t="s">
        <v>358</v>
      </c>
      <c r="E94" s="51" t="s">
        <v>684</v>
      </c>
      <c r="F94" s="51" t="s">
        <v>685</v>
      </c>
      <c r="G94" s="51">
        <v>37.555999999999997</v>
      </c>
      <c r="H94" s="51">
        <v>-122.206</v>
      </c>
      <c r="I94" s="87">
        <v>1.4039627727498278</v>
      </c>
      <c r="J94" s="52">
        <v>0.04</v>
      </c>
      <c r="K94" s="51">
        <v>0</v>
      </c>
      <c r="L94" s="51" t="s">
        <v>686</v>
      </c>
      <c r="N94" s="49"/>
    </row>
    <row r="95" spans="1:14" x14ac:dyDescent="0.25">
      <c r="A95" s="51">
        <v>286</v>
      </c>
      <c r="B95" s="51" t="s">
        <v>320</v>
      </c>
      <c r="C95" s="51" t="s">
        <v>314</v>
      </c>
      <c r="D95" s="51" t="s">
        <v>212</v>
      </c>
      <c r="E95" s="51" t="s">
        <v>687</v>
      </c>
      <c r="F95" s="51" t="s">
        <v>688</v>
      </c>
      <c r="G95" s="51">
        <v>37.506999999999998</v>
      </c>
      <c r="H95" s="51">
        <v>-122.21</v>
      </c>
      <c r="I95" s="87">
        <v>0.68775307136759412</v>
      </c>
      <c r="J95" s="52">
        <v>0.02</v>
      </c>
      <c r="K95" s="51">
        <v>0</v>
      </c>
      <c r="L95" s="51" t="s">
        <v>689</v>
      </c>
      <c r="N95" s="49"/>
    </row>
    <row r="96" spans="1:14" x14ac:dyDescent="0.25">
      <c r="A96" s="51">
        <v>289</v>
      </c>
      <c r="B96" s="51" t="s">
        <v>320</v>
      </c>
      <c r="C96" s="51" t="s">
        <v>315</v>
      </c>
      <c r="D96" s="51" t="s">
        <v>65</v>
      </c>
      <c r="E96" s="51" t="s">
        <v>690</v>
      </c>
      <c r="F96" s="51" t="s">
        <v>691</v>
      </c>
      <c r="G96" s="51">
        <v>37.465000000000003</v>
      </c>
      <c r="H96" s="51">
        <v>-122.062</v>
      </c>
      <c r="I96" s="87">
        <v>1.081073102124871</v>
      </c>
      <c r="J96" s="52">
        <v>0.04</v>
      </c>
      <c r="K96" s="51">
        <v>0</v>
      </c>
      <c r="L96" s="51" t="s">
        <v>692</v>
      </c>
    </row>
  </sheetData>
  <mergeCells count="1">
    <mergeCell ref="N3:N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BDE6F-695A-4B72-8F4B-AD1684FCB9D7}">
  <sheetPr codeName="Sheet3">
    <pageSetUpPr fitToPage="1"/>
  </sheetPr>
  <dimension ref="A1:L195"/>
  <sheetViews>
    <sheetView zoomScaleNormal="100" workbookViewId="0">
      <selection activeCell="A3" sqref="A3"/>
    </sheetView>
  </sheetViews>
  <sheetFormatPr defaultRowHeight="15" x14ac:dyDescent="0.25"/>
  <cols>
    <col min="1" max="1" width="14.85546875" bestFit="1" customWidth="1"/>
    <col min="2" max="2" width="26.5703125" bestFit="1" customWidth="1"/>
    <col min="3" max="3" width="11.28515625" bestFit="1" customWidth="1"/>
    <col min="4" max="4" width="12.7109375" bestFit="1" customWidth="1"/>
    <col min="5" max="5" width="20.7109375" bestFit="1" customWidth="1"/>
    <col min="6" max="6" width="21.140625" bestFit="1" customWidth="1"/>
    <col min="7" max="7" width="21.85546875" bestFit="1" customWidth="1"/>
    <col min="8" max="8" width="23.42578125" bestFit="1" customWidth="1"/>
    <col min="9" max="9" width="17.140625" bestFit="1" customWidth="1"/>
    <col min="10" max="10" width="24.85546875" bestFit="1" customWidth="1"/>
    <col min="11" max="11" width="9.140625" style="219"/>
    <col min="12" max="12" width="73.28515625" customWidth="1"/>
  </cols>
  <sheetData>
    <row r="1" spans="1:12" ht="138" customHeight="1" x14ac:dyDescent="0.5">
      <c r="A1" s="419"/>
      <c r="B1" s="419"/>
      <c r="C1" s="419"/>
      <c r="D1" s="419"/>
      <c r="E1" s="419"/>
      <c r="F1" s="419"/>
      <c r="G1" s="419"/>
      <c r="H1" s="419"/>
      <c r="I1" s="419"/>
      <c r="J1" s="419"/>
      <c r="L1" s="56" t="s">
        <v>200</v>
      </c>
    </row>
    <row r="2" spans="1:12" ht="56.25" customHeight="1" x14ac:dyDescent="0.35">
      <c r="A2" s="420" t="s">
        <v>508</v>
      </c>
      <c r="B2" s="420"/>
      <c r="C2" s="420"/>
      <c r="D2" s="420"/>
      <c r="E2" s="420"/>
      <c r="F2" s="420"/>
      <c r="G2" s="420"/>
      <c r="H2" s="420"/>
      <c r="I2" s="420"/>
      <c r="J2" s="420"/>
      <c r="L2" s="57" t="s">
        <v>234</v>
      </c>
    </row>
    <row r="3" spans="1:12" ht="18.75" x14ac:dyDescent="0.3">
      <c r="A3" s="300" t="s">
        <v>498</v>
      </c>
      <c r="B3" s="300" t="s">
        <v>499</v>
      </c>
      <c r="C3" s="297" t="s">
        <v>238</v>
      </c>
      <c r="D3" s="297" t="s">
        <v>500</v>
      </c>
      <c r="E3" s="300" t="s">
        <v>501</v>
      </c>
      <c r="F3" s="300" t="s">
        <v>502</v>
      </c>
      <c r="G3" s="297" t="s">
        <v>503</v>
      </c>
      <c r="H3" s="300" t="s">
        <v>504</v>
      </c>
      <c r="I3" s="297" t="s">
        <v>505</v>
      </c>
      <c r="J3" s="300" t="s">
        <v>506</v>
      </c>
      <c r="L3" s="418" t="s">
        <v>509</v>
      </c>
    </row>
    <row r="4" spans="1:12" ht="15.75" x14ac:dyDescent="0.25">
      <c r="A4" s="298" t="s">
        <v>60</v>
      </c>
      <c r="B4" s="298" t="s">
        <v>64</v>
      </c>
      <c r="C4" s="299" t="s">
        <v>315</v>
      </c>
      <c r="D4" s="299">
        <v>9414523</v>
      </c>
      <c r="E4" s="298" t="s">
        <v>540</v>
      </c>
      <c r="F4" s="298" t="s">
        <v>541</v>
      </c>
      <c r="G4" s="313">
        <v>0.96750000000000003</v>
      </c>
      <c r="H4" s="298" t="s">
        <v>542</v>
      </c>
      <c r="I4" s="313">
        <v>9.1399999999999995E-2</v>
      </c>
      <c r="J4" s="298" t="s">
        <v>543</v>
      </c>
      <c r="L4" s="418"/>
    </row>
    <row r="5" spans="1:12" ht="15.75" x14ac:dyDescent="0.25">
      <c r="A5" s="298" t="s">
        <v>60</v>
      </c>
      <c r="B5" s="298" t="s">
        <v>63</v>
      </c>
      <c r="C5" s="299" t="s">
        <v>384</v>
      </c>
      <c r="D5" s="299">
        <v>9414523</v>
      </c>
      <c r="E5" s="298" t="s">
        <v>544</v>
      </c>
      <c r="F5" s="298" t="s">
        <v>545</v>
      </c>
      <c r="G5" s="313">
        <v>0.96840000000000004</v>
      </c>
      <c r="H5" s="298" t="s">
        <v>546</v>
      </c>
      <c r="I5" s="313">
        <v>9.1399999999999995E-2</v>
      </c>
      <c r="J5" s="298" t="s">
        <v>547</v>
      </c>
      <c r="L5" s="418"/>
    </row>
    <row r="6" spans="1:12" ht="15.75" x14ac:dyDescent="0.25">
      <c r="A6" s="298" t="s">
        <v>60</v>
      </c>
      <c r="B6" s="298" t="s">
        <v>60</v>
      </c>
      <c r="C6" s="299" t="s">
        <v>290</v>
      </c>
      <c r="D6" s="299">
        <v>9414750</v>
      </c>
      <c r="E6" s="298" t="s">
        <v>548</v>
      </c>
      <c r="F6" s="298" t="s">
        <v>549</v>
      </c>
      <c r="G6" s="313">
        <v>0.77929999999999999</v>
      </c>
      <c r="H6" s="298" t="s">
        <v>550</v>
      </c>
      <c r="I6" s="313">
        <v>6.0999999999999999E-2</v>
      </c>
      <c r="J6" s="298" t="s">
        <v>551</v>
      </c>
      <c r="L6" s="58"/>
    </row>
    <row r="7" spans="1:12" ht="15.75" x14ac:dyDescent="0.25">
      <c r="A7" s="298" t="s">
        <v>60</v>
      </c>
      <c r="B7" s="298" t="s">
        <v>425</v>
      </c>
      <c r="C7" s="299" t="s">
        <v>290</v>
      </c>
      <c r="D7" s="299">
        <v>9414750</v>
      </c>
      <c r="E7" s="298" t="s">
        <v>548</v>
      </c>
      <c r="F7" s="298" t="s">
        <v>549</v>
      </c>
      <c r="G7" s="313">
        <v>0.77929999999999999</v>
      </c>
      <c r="H7" s="298" t="s">
        <v>550</v>
      </c>
      <c r="I7" s="313">
        <v>6.0999999999999999E-2</v>
      </c>
      <c r="J7" s="298" t="s">
        <v>551</v>
      </c>
      <c r="L7" s="58"/>
    </row>
    <row r="8" spans="1:12" ht="15.75" x14ac:dyDescent="0.25">
      <c r="A8" s="298" t="s">
        <v>60</v>
      </c>
      <c r="B8" s="298" t="s">
        <v>339</v>
      </c>
      <c r="C8" s="299" t="s">
        <v>291</v>
      </c>
      <c r="D8" s="299">
        <v>9414750</v>
      </c>
      <c r="E8" s="298" t="s">
        <v>548</v>
      </c>
      <c r="F8" s="298" t="s">
        <v>549</v>
      </c>
      <c r="G8" s="313">
        <v>0.77929999999999999</v>
      </c>
      <c r="H8" s="298" t="s">
        <v>550</v>
      </c>
      <c r="I8" s="313">
        <v>6.0999999999999999E-2</v>
      </c>
      <c r="J8" s="298" t="s">
        <v>551</v>
      </c>
      <c r="L8" s="58"/>
    </row>
    <row r="9" spans="1:12" ht="15.75" x14ac:dyDescent="0.25">
      <c r="A9" s="298" t="s">
        <v>60</v>
      </c>
      <c r="B9" s="298" t="s">
        <v>61</v>
      </c>
      <c r="C9" s="299" t="s">
        <v>384</v>
      </c>
      <c r="D9" s="299">
        <v>9414750</v>
      </c>
      <c r="E9" s="298" t="s">
        <v>544</v>
      </c>
      <c r="F9" s="298" t="s">
        <v>545</v>
      </c>
      <c r="G9" s="313">
        <v>0.77929999999999999</v>
      </c>
      <c r="H9" s="298" t="s">
        <v>550</v>
      </c>
      <c r="I9" s="313">
        <v>6.0999999999999999E-2</v>
      </c>
      <c r="J9" s="298" t="s">
        <v>547</v>
      </c>
      <c r="L9" s="58"/>
    </row>
    <row r="10" spans="1:12" ht="15.75" x14ac:dyDescent="0.25">
      <c r="A10" s="298" t="s">
        <v>60</v>
      </c>
      <c r="B10" s="298" t="s">
        <v>62</v>
      </c>
      <c r="C10" s="299" t="s">
        <v>384</v>
      </c>
      <c r="D10" s="299">
        <v>9414750</v>
      </c>
      <c r="E10" s="298" t="s">
        <v>544</v>
      </c>
      <c r="F10" s="298" t="s">
        <v>545</v>
      </c>
      <c r="G10" s="313">
        <v>0.77929999999999999</v>
      </c>
      <c r="H10" s="298" t="s">
        <v>550</v>
      </c>
      <c r="I10" s="313">
        <v>6.0999999999999999E-2</v>
      </c>
      <c r="J10" s="298" t="s">
        <v>547</v>
      </c>
      <c r="L10" s="58"/>
    </row>
    <row r="11" spans="1:12" ht="15.75" x14ac:dyDescent="0.25">
      <c r="A11" s="298" t="s">
        <v>60</v>
      </c>
      <c r="B11" s="298" t="s">
        <v>57</v>
      </c>
      <c r="C11" s="299" t="s">
        <v>287</v>
      </c>
      <c r="D11" s="299">
        <v>9414863</v>
      </c>
      <c r="E11" s="298" t="s">
        <v>552</v>
      </c>
      <c r="F11" s="298" t="s">
        <v>553</v>
      </c>
      <c r="G11" s="313">
        <v>0.69120000000000004</v>
      </c>
      <c r="H11" s="298" t="s">
        <v>554</v>
      </c>
      <c r="I11" s="313">
        <v>9.1399999999999995E-2</v>
      </c>
      <c r="J11" s="298" t="s">
        <v>547</v>
      </c>
      <c r="L11" s="58"/>
    </row>
    <row r="12" spans="1:12" ht="15.75" x14ac:dyDescent="0.25">
      <c r="A12" s="298" t="s">
        <v>60</v>
      </c>
      <c r="B12" s="298" t="s">
        <v>58</v>
      </c>
      <c r="C12" s="299" t="s">
        <v>287</v>
      </c>
      <c r="D12" s="299">
        <v>9414863</v>
      </c>
      <c r="E12" s="298" t="s">
        <v>552</v>
      </c>
      <c r="F12" s="298" t="s">
        <v>553</v>
      </c>
      <c r="G12" s="313">
        <v>0.69120000000000004</v>
      </c>
      <c r="H12" s="298" t="s">
        <v>554</v>
      </c>
      <c r="I12" s="313">
        <v>9.1399999999999995E-2</v>
      </c>
      <c r="J12" s="298" t="s">
        <v>547</v>
      </c>
      <c r="L12" s="59"/>
    </row>
    <row r="13" spans="1:12" ht="15.75" x14ac:dyDescent="0.25">
      <c r="A13" s="298" t="s">
        <v>60</v>
      </c>
      <c r="B13" s="298" t="s">
        <v>59</v>
      </c>
      <c r="C13" s="299" t="s">
        <v>287</v>
      </c>
      <c r="D13" s="299">
        <v>9414863</v>
      </c>
      <c r="E13" s="298" t="s">
        <v>552</v>
      </c>
      <c r="F13" s="298" t="s">
        <v>553</v>
      </c>
      <c r="G13" s="313">
        <v>0.69120000000000004</v>
      </c>
      <c r="H13" s="298" t="s">
        <v>554</v>
      </c>
      <c r="I13" s="313">
        <v>9.1399999999999995E-2</v>
      </c>
      <c r="J13" s="298" t="s">
        <v>547</v>
      </c>
      <c r="L13" s="59"/>
    </row>
    <row r="14" spans="1:12" ht="15.75" x14ac:dyDescent="0.25">
      <c r="A14" s="298" t="s">
        <v>56</v>
      </c>
      <c r="B14" s="298" t="s">
        <v>53</v>
      </c>
      <c r="C14" s="299" t="s">
        <v>287</v>
      </c>
      <c r="D14" s="299">
        <v>9414863</v>
      </c>
      <c r="E14" s="298" t="s">
        <v>552</v>
      </c>
      <c r="F14" s="298" t="s">
        <v>553</v>
      </c>
      <c r="G14" s="313">
        <v>0.69120000000000004</v>
      </c>
      <c r="H14" s="298" t="s">
        <v>554</v>
      </c>
      <c r="I14" s="313">
        <v>9.1399999999999995E-2</v>
      </c>
      <c r="J14" s="298" t="s">
        <v>547</v>
      </c>
      <c r="L14" s="59"/>
    </row>
    <row r="15" spans="1:12" ht="15.75" x14ac:dyDescent="0.25">
      <c r="A15" s="298" t="s">
        <v>56</v>
      </c>
      <c r="B15" s="298" t="s">
        <v>54</v>
      </c>
      <c r="C15" s="299" t="s">
        <v>287</v>
      </c>
      <c r="D15" s="299">
        <v>9414863</v>
      </c>
      <c r="E15" s="298" t="s">
        <v>552</v>
      </c>
      <c r="F15" s="298" t="s">
        <v>553</v>
      </c>
      <c r="G15" s="313">
        <v>0.69120000000000004</v>
      </c>
      <c r="H15" s="298" t="s">
        <v>554</v>
      </c>
      <c r="I15" s="313">
        <v>9.1399999999999995E-2</v>
      </c>
      <c r="J15" s="298" t="s">
        <v>547</v>
      </c>
      <c r="L15" s="58"/>
    </row>
    <row r="16" spans="1:12" ht="15.75" x14ac:dyDescent="0.25">
      <c r="A16" s="298" t="s">
        <v>56</v>
      </c>
      <c r="B16" s="298" t="s">
        <v>55</v>
      </c>
      <c r="C16" s="299" t="s">
        <v>287</v>
      </c>
      <c r="D16" s="299">
        <v>9414863</v>
      </c>
      <c r="E16" s="298" t="s">
        <v>552</v>
      </c>
      <c r="F16" s="298" t="s">
        <v>553</v>
      </c>
      <c r="G16" s="313">
        <v>0.69120000000000004</v>
      </c>
      <c r="H16" s="298" t="s">
        <v>554</v>
      </c>
      <c r="I16" s="313">
        <v>9.1399999999999995E-2</v>
      </c>
      <c r="J16" s="298" t="s">
        <v>547</v>
      </c>
      <c r="L16" s="58"/>
    </row>
    <row r="17" spans="1:12" ht="15.75" x14ac:dyDescent="0.25">
      <c r="A17" s="298" t="s">
        <v>56</v>
      </c>
      <c r="B17" s="298" t="s">
        <v>46</v>
      </c>
      <c r="C17" s="299" t="s">
        <v>313</v>
      </c>
      <c r="D17" s="299">
        <v>9415102</v>
      </c>
      <c r="E17" s="298" t="s">
        <v>555</v>
      </c>
      <c r="F17" s="298" t="s">
        <v>556</v>
      </c>
      <c r="G17" s="313">
        <v>0.57010000000000005</v>
      </c>
      <c r="H17" s="298" t="s">
        <v>557</v>
      </c>
      <c r="I17" s="313">
        <v>0.12189999999999999</v>
      </c>
      <c r="J17" s="298" t="s">
        <v>547</v>
      </c>
      <c r="L17" s="58"/>
    </row>
    <row r="18" spans="1:12" ht="15.75" x14ac:dyDescent="0.25">
      <c r="A18" s="298" t="s">
        <v>56</v>
      </c>
      <c r="B18" s="298" t="s">
        <v>47</v>
      </c>
      <c r="C18" s="299" t="s">
        <v>313</v>
      </c>
      <c r="D18" s="299">
        <v>9415102</v>
      </c>
      <c r="E18" s="298" t="s">
        <v>555</v>
      </c>
      <c r="F18" s="298" t="s">
        <v>556</v>
      </c>
      <c r="G18" s="313">
        <v>0.57010000000000005</v>
      </c>
      <c r="H18" s="298" t="s">
        <v>557</v>
      </c>
      <c r="I18" s="313">
        <v>0.12189999999999999</v>
      </c>
      <c r="J18" s="298" t="s">
        <v>547</v>
      </c>
      <c r="L18" s="58"/>
    </row>
    <row r="19" spans="1:12" ht="15.75" x14ac:dyDescent="0.25">
      <c r="A19" s="298" t="s">
        <v>56</v>
      </c>
      <c r="B19" s="298" t="s">
        <v>424</v>
      </c>
      <c r="C19" s="299" t="s">
        <v>313</v>
      </c>
      <c r="D19" s="299">
        <v>9415102</v>
      </c>
      <c r="E19" s="298" t="s">
        <v>555</v>
      </c>
      <c r="F19" s="298" t="s">
        <v>556</v>
      </c>
      <c r="G19" s="313">
        <v>0.57010000000000005</v>
      </c>
      <c r="H19" s="298" t="s">
        <v>557</v>
      </c>
      <c r="I19" s="313">
        <v>0.12189999999999999</v>
      </c>
      <c r="J19" s="298" t="s">
        <v>547</v>
      </c>
      <c r="L19" s="58"/>
    </row>
    <row r="20" spans="1:12" ht="15.75" x14ac:dyDescent="0.25">
      <c r="A20" s="298" t="s">
        <v>56</v>
      </c>
      <c r="B20" s="298" t="s">
        <v>48</v>
      </c>
      <c r="C20" s="299" t="s">
        <v>313</v>
      </c>
      <c r="D20" s="299">
        <v>9415102</v>
      </c>
      <c r="E20" s="298" t="s">
        <v>555</v>
      </c>
      <c r="F20" s="298" t="s">
        <v>556</v>
      </c>
      <c r="G20" s="313">
        <v>0.57010000000000005</v>
      </c>
      <c r="H20" s="298" t="s">
        <v>557</v>
      </c>
      <c r="I20" s="313">
        <v>0.12189999999999999</v>
      </c>
      <c r="J20" s="298" t="s">
        <v>547</v>
      </c>
      <c r="L20" s="58"/>
    </row>
    <row r="21" spans="1:12" ht="15.75" x14ac:dyDescent="0.25">
      <c r="A21" s="298" t="s">
        <v>56</v>
      </c>
      <c r="B21" s="298" t="s">
        <v>49</v>
      </c>
      <c r="C21" s="299" t="s">
        <v>313</v>
      </c>
      <c r="D21" s="299">
        <v>9415102</v>
      </c>
      <c r="E21" s="298" t="s">
        <v>555</v>
      </c>
      <c r="F21" s="298" t="s">
        <v>556</v>
      </c>
      <c r="G21" s="313">
        <v>0.57010000000000005</v>
      </c>
      <c r="H21" s="298" t="s">
        <v>557</v>
      </c>
      <c r="I21" s="313">
        <v>0.12189999999999999</v>
      </c>
      <c r="J21" s="298" t="s">
        <v>547</v>
      </c>
      <c r="L21" s="58"/>
    </row>
    <row r="22" spans="1:12" ht="15.75" x14ac:dyDescent="0.25">
      <c r="A22" s="298" t="s">
        <v>56</v>
      </c>
      <c r="B22" s="298" t="s">
        <v>50</v>
      </c>
      <c r="C22" s="299" t="s">
        <v>313</v>
      </c>
      <c r="D22" s="299">
        <v>9415102</v>
      </c>
      <c r="E22" s="298" t="s">
        <v>555</v>
      </c>
      <c r="F22" s="298" t="s">
        <v>556</v>
      </c>
      <c r="G22" s="313">
        <v>0.57010000000000005</v>
      </c>
      <c r="H22" s="298" t="s">
        <v>557</v>
      </c>
      <c r="I22" s="313">
        <v>0.12189999999999999</v>
      </c>
      <c r="J22" s="298" t="s">
        <v>547</v>
      </c>
      <c r="L22" s="58"/>
    </row>
    <row r="23" spans="1:12" ht="15.75" x14ac:dyDescent="0.25">
      <c r="A23" s="298" t="s">
        <v>56</v>
      </c>
      <c r="B23" s="298" t="s">
        <v>51</v>
      </c>
      <c r="C23" s="299" t="s">
        <v>313</v>
      </c>
      <c r="D23" s="299">
        <v>9415102</v>
      </c>
      <c r="E23" s="298" t="s">
        <v>555</v>
      </c>
      <c r="F23" s="298" t="s">
        <v>556</v>
      </c>
      <c r="G23" s="313">
        <v>0.57010000000000005</v>
      </c>
      <c r="H23" s="298" t="s">
        <v>557</v>
      </c>
      <c r="I23" s="313">
        <v>0.12189999999999999</v>
      </c>
      <c r="J23" s="298" t="s">
        <v>547</v>
      </c>
      <c r="L23" s="58"/>
    </row>
    <row r="24" spans="1:12" ht="15.75" x14ac:dyDescent="0.25">
      <c r="A24" s="298" t="s">
        <v>56</v>
      </c>
      <c r="B24" s="298" t="s">
        <v>52</v>
      </c>
      <c r="C24" s="299" t="s">
        <v>313</v>
      </c>
      <c r="D24" s="299">
        <v>9415102</v>
      </c>
      <c r="E24" s="298" t="s">
        <v>555</v>
      </c>
      <c r="F24" s="298" t="s">
        <v>556</v>
      </c>
      <c r="G24" s="313">
        <v>0.57010000000000005</v>
      </c>
      <c r="H24" s="298" t="s">
        <v>557</v>
      </c>
      <c r="I24" s="313">
        <v>0.12189999999999999</v>
      </c>
      <c r="J24" s="298" t="s">
        <v>547</v>
      </c>
      <c r="L24" s="58"/>
    </row>
    <row r="25" spans="1:12" ht="15.75" x14ac:dyDescent="0.25">
      <c r="A25" s="298" t="s">
        <v>6</v>
      </c>
      <c r="B25" s="298" t="s">
        <v>4</v>
      </c>
      <c r="C25" s="299" t="s">
        <v>317</v>
      </c>
      <c r="D25" s="299">
        <v>9419750</v>
      </c>
      <c r="E25" s="298" t="s">
        <v>558</v>
      </c>
      <c r="F25" s="298" t="s">
        <v>559</v>
      </c>
      <c r="G25" s="313">
        <v>0.86639999999999995</v>
      </c>
      <c r="H25" s="298" t="s">
        <v>560</v>
      </c>
      <c r="I25" s="313">
        <v>3.0499999999999999E-2</v>
      </c>
      <c r="J25" s="298" t="s">
        <v>561</v>
      </c>
      <c r="L25" s="60" t="s">
        <v>319</v>
      </c>
    </row>
    <row r="26" spans="1:12" ht="15.75" x14ac:dyDescent="0.25">
      <c r="A26" s="298" t="s">
        <v>6</v>
      </c>
      <c r="B26" s="298" t="s">
        <v>2</v>
      </c>
      <c r="C26" s="299" t="s">
        <v>317</v>
      </c>
      <c r="D26" s="299">
        <v>9419750</v>
      </c>
      <c r="E26" s="298" t="s">
        <v>558</v>
      </c>
      <c r="F26" s="298" t="s">
        <v>559</v>
      </c>
      <c r="G26" s="313">
        <v>0.86639999999999995</v>
      </c>
      <c r="H26" s="298" t="s">
        <v>560</v>
      </c>
      <c r="I26" s="313">
        <v>3.0499999999999999E-2</v>
      </c>
      <c r="J26" s="298" t="s">
        <v>561</v>
      </c>
      <c r="L26" s="59"/>
    </row>
    <row r="27" spans="1:12" ht="15.75" x14ac:dyDescent="0.25">
      <c r="A27" s="298" t="s">
        <v>6</v>
      </c>
      <c r="B27" s="298" t="s">
        <v>3</v>
      </c>
      <c r="C27" s="299" t="s">
        <v>251</v>
      </c>
      <c r="D27" s="299">
        <v>9419750</v>
      </c>
      <c r="E27" s="298" t="s">
        <v>558</v>
      </c>
      <c r="F27" s="298" t="s">
        <v>559</v>
      </c>
      <c r="G27" s="313">
        <v>0.86639999999999995</v>
      </c>
      <c r="H27" s="298" t="s">
        <v>560</v>
      </c>
      <c r="I27" s="313">
        <v>3.0499999999999999E-2</v>
      </c>
      <c r="J27" s="298" t="s">
        <v>561</v>
      </c>
      <c r="L27" s="59"/>
    </row>
    <row r="28" spans="1:12" ht="15.75" x14ac:dyDescent="0.25">
      <c r="A28" s="298" t="s">
        <v>6</v>
      </c>
      <c r="B28" s="298" t="s">
        <v>5</v>
      </c>
      <c r="C28" s="299" t="s">
        <v>260</v>
      </c>
      <c r="D28" s="299">
        <v>9419750</v>
      </c>
      <c r="E28" s="298" t="s">
        <v>561</v>
      </c>
      <c r="F28" s="298" t="s">
        <v>562</v>
      </c>
      <c r="G28" s="313">
        <v>0.86639999999999995</v>
      </c>
      <c r="H28" s="298" t="s">
        <v>560</v>
      </c>
      <c r="I28" s="313">
        <v>3.0499999999999999E-2</v>
      </c>
      <c r="J28" s="298" t="s">
        <v>561</v>
      </c>
      <c r="L28" s="61"/>
    </row>
    <row r="29" spans="1:12" ht="15.75" x14ac:dyDescent="0.25">
      <c r="A29" s="298" t="s">
        <v>6</v>
      </c>
      <c r="B29" s="298" t="s">
        <v>419</v>
      </c>
      <c r="C29" s="299" t="s">
        <v>260</v>
      </c>
      <c r="D29" s="299">
        <v>9419750</v>
      </c>
      <c r="E29" s="298" t="s">
        <v>561</v>
      </c>
      <c r="F29" s="298" t="s">
        <v>562</v>
      </c>
      <c r="G29" s="313">
        <v>0.86639999999999995</v>
      </c>
      <c r="H29" s="298" t="s">
        <v>560</v>
      </c>
      <c r="I29" s="313">
        <v>3.0499999999999999E-2</v>
      </c>
      <c r="J29" s="298" t="s">
        <v>561</v>
      </c>
      <c r="L29" s="59"/>
    </row>
    <row r="30" spans="1:12" ht="15.75" x14ac:dyDescent="0.25">
      <c r="A30" s="298" t="s">
        <v>16</v>
      </c>
      <c r="B30" s="298" t="s">
        <v>11</v>
      </c>
      <c r="C30" s="299" t="s">
        <v>254</v>
      </c>
      <c r="D30" s="299">
        <v>9418767</v>
      </c>
      <c r="E30" s="298" t="s">
        <v>563</v>
      </c>
      <c r="F30" s="298" t="s">
        <v>564</v>
      </c>
      <c r="G30" s="313">
        <v>0.78520000000000001</v>
      </c>
      <c r="H30" s="298" t="s">
        <v>565</v>
      </c>
      <c r="I30" s="313">
        <v>6.0999999999999999E-2</v>
      </c>
      <c r="J30" s="298" t="s">
        <v>543</v>
      </c>
      <c r="L30" s="59"/>
    </row>
    <row r="31" spans="1:12" ht="15.75" x14ac:dyDescent="0.25">
      <c r="A31" s="298" t="s">
        <v>16</v>
      </c>
      <c r="B31" s="298" t="s">
        <v>12</v>
      </c>
      <c r="C31" s="299" t="s">
        <v>254</v>
      </c>
      <c r="D31" s="299">
        <v>9418767</v>
      </c>
      <c r="E31" s="298" t="s">
        <v>563</v>
      </c>
      <c r="F31" s="298" t="s">
        <v>564</v>
      </c>
      <c r="G31" s="313">
        <v>0.78520000000000001</v>
      </c>
      <c r="H31" s="298" t="s">
        <v>565</v>
      </c>
      <c r="I31" s="313">
        <v>6.0999999999999999E-2</v>
      </c>
      <c r="J31" s="298" t="s">
        <v>543</v>
      </c>
      <c r="L31" s="59"/>
    </row>
    <row r="32" spans="1:12" ht="15.75" x14ac:dyDescent="0.25">
      <c r="A32" s="298" t="s">
        <v>16</v>
      </c>
      <c r="B32" s="298" t="s">
        <v>226</v>
      </c>
      <c r="C32" s="299" t="s">
        <v>248</v>
      </c>
      <c r="D32" s="299">
        <v>9418767</v>
      </c>
      <c r="E32" s="298" t="s">
        <v>558</v>
      </c>
      <c r="F32" s="298" t="s">
        <v>559</v>
      </c>
      <c r="G32" s="313">
        <v>0.78520000000000001</v>
      </c>
      <c r="H32" s="298" t="s">
        <v>565</v>
      </c>
      <c r="I32" s="313">
        <v>6.0999999999999999E-2</v>
      </c>
      <c r="J32" s="298" t="s">
        <v>543</v>
      </c>
      <c r="L32" s="59"/>
    </row>
    <row r="33" spans="1:12" ht="15.75" x14ac:dyDescent="0.25">
      <c r="A33" s="298" t="s">
        <v>16</v>
      </c>
      <c r="B33" s="298" t="s">
        <v>13</v>
      </c>
      <c r="C33" s="299" t="s">
        <v>248</v>
      </c>
      <c r="D33" s="299">
        <v>9418767</v>
      </c>
      <c r="E33" s="298" t="s">
        <v>558</v>
      </c>
      <c r="F33" s="298" t="s">
        <v>559</v>
      </c>
      <c r="G33" s="313">
        <v>0.78520000000000001</v>
      </c>
      <c r="H33" s="298" t="s">
        <v>565</v>
      </c>
      <c r="I33" s="313">
        <v>6.0999999999999999E-2</v>
      </c>
      <c r="J33" s="298" t="s">
        <v>543</v>
      </c>
      <c r="L33" s="59"/>
    </row>
    <row r="34" spans="1:12" ht="15.75" x14ac:dyDescent="0.25">
      <c r="A34" s="298" t="s">
        <v>16</v>
      </c>
      <c r="B34" s="298" t="s">
        <v>15</v>
      </c>
      <c r="C34" s="299" t="s">
        <v>247</v>
      </c>
      <c r="D34" s="299">
        <v>9418767</v>
      </c>
      <c r="E34" s="298" t="s">
        <v>566</v>
      </c>
      <c r="F34" s="298" t="s">
        <v>567</v>
      </c>
      <c r="G34" s="313">
        <v>0.78520000000000001</v>
      </c>
      <c r="H34" s="298" t="s">
        <v>565</v>
      </c>
      <c r="I34" s="313">
        <v>6.0999999999999999E-2</v>
      </c>
      <c r="J34" s="298" t="s">
        <v>543</v>
      </c>
      <c r="L34" s="59"/>
    </row>
    <row r="35" spans="1:12" ht="15.75" x14ac:dyDescent="0.25">
      <c r="A35" s="298" t="s">
        <v>16</v>
      </c>
      <c r="B35" s="298" t="s">
        <v>225</v>
      </c>
      <c r="C35" s="299" t="s">
        <v>255</v>
      </c>
      <c r="D35" s="299">
        <v>9418767</v>
      </c>
      <c r="E35" s="298" t="s">
        <v>563</v>
      </c>
      <c r="F35" s="298" t="s">
        <v>564</v>
      </c>
      <c r="G35" s="313">
        <v>0.78520000000000001</v>
      </c>
      <c r="H35" s="298" t="s">
        <v>565</v>
      </c>
      <c r="I35" s="313">
        <v>6.0999999999999999E-2</v>
      </c>
      <c r="J35" s="298" t="s">
        <v>543</v>
      </c>
      <c r="L35" s="59"/>
    </row>
    <row r="36" spans="1:12" ht="15.75" x14ac:dyDescent="0.25">
      <c r="A36" s="298" t="s">
        <v>16</v>
      </c>
      <c r="B36" s="298" t="s">
        <v>420</v>
      </c>
      <c r="C36" s="299" t="s">
        <v>250</v>
      </c>
      <c r="D36" s="299">
        <v>9418767</v>
      </c>
      <c r="E36" s="298" t="s">
        <v>558</v>
      </c>
      <c r="F36" s="298" t="s">
        <v>559</v>
      </c>
      <c r="G36" s="313">
        <v>0.78520000000000001</v>
      </c>
      <c r="H36" s="298" t="s">
        <v>565</v>
      </c>
      <c r="I36" s="313">
        <v>6.0999999999999999E-2</v>
      </c>
      <c r="J36" s="298" t="s">
        <v>543</v>
      </c>
      <c r="L36" s="59"/>
    </row>
    <row r="37" spans="1:12" ht="16.5" thickBot="1" x14ac:dyDescent="0.3">
      <c r="A37" s="298" t="s">
        <v>16</v>
      </c>
      <c r="B37" s="298" t="s">
        <v>14</v>
      </c>
      <c r="C37" s="299" t="s">
        <v>250</v>
      </c>
      <c r="D37" s="299">
        <v>9418767</v>
      </c>
      <c r="E37" s="298" t="s">
        <v>558</v>
      </c>
      <c r="F37" s="298" t="s">
        <v>559</v>
      </c>
      <c r="G37" s="313">
        <v>0.78520000000000001</v>
      </c>
      <c r="H37" s="298" t="s">
        <v>565</v>
      </c>
      <c r="I37" s="313">
        <v>6.0999999999999999E-2</v>
      </c>
      <c r="J37" s="298" t="s">
        <v>543</v>
      </c>
      <c r="L37" s="62"/>
    </row>
    <row r="38" spans="1:12" ht="15.75" x14ac:dyDescent="0.25">
      <c r="A38" s="298" t="s">
        <v>16</v>
      </c>
      <c r="B38" s="298" t="s">
        <v>8</v>
      </c>
      <c r="C38" s="299" t="s">
        <v>258</v>
      </c>
      <c r="D38" s="299">
        <v>9418767</v>
      </c>
      <c r="E38" s="298" t="s">
        <v>563</v>
      </c>
      <c r="F38" s="298" t="s">
        <v>564</v>
      </c>
      <c r="G38" s="313">
        <v>0.78520000000000001</v>
      </c>
      <c r="H38" s="298" t="s">
        <v>565</v>
      </c>
      <c r="I38" s="313">
        <v>6.0999999999999999E-2</v>
      </c>
      <c r="J38" s="298" t="s">
        <v>543</v>
      </c>
    </row>
    <row r="39" spans="1:12" ht="15.75" x14ac:dyDescent="0.25">
      <c r="A39" s="298" t="s">
        <v>16</v>
      </c>
      <c r="B39" s="298" t="s">
        <v>9</v>
      </c>
      <c r="C39" s="299" t="s">
        <v>258</v>
      </c>
      <c r="D39" s="299">
        <v>9418767</v>
      </c>
      <c r="E39" s="298" t="s">
        <v>563</v>
      </c>
      <c r="F39" s="298" t="s">
        <v>564</v>
      </c>
      <c r="G39" s="313">
        <v>0.78520000000000001</v>
      </c>
      <c r="H39" s="298" t="s">
        <v>565</v>
      </c>
      <c r="I39" s="313">
        <v>6.0999999999999999E-2</v>
      </c>
      <c r="J39" s="298" t="s">
        <v>543</v>
      </c>
    </row>
    <row r="40" spans="1:12" ht="15.75" x14ac:dyDescent="0.25">
      <c r="A40" s="298" t="s">
        <v>16</v>
      </c>
      <c r="B40" s="298" t="s">
        <v>10</v>
      </c>
      <c r="C40" s="299" t="s">
        <v>258</v>
      </c>
      <c r="D40" s="299">
        <v>9418767</v>
      </c>
      <c r="E40" s="298" t="s">
        <v>563</v>
      </c>
      <c r="F40" s="298" t="s">
        <v>564</v>
      </c>
      <c r="G40" s="313">
        <v>0.78520000000000001</v>
      </c>
      <c r="H40" s="298" t="s">
        <v>565</v>
      </c>
      <c r="I40" s="313">
        <v>6.0999999999999999E-2</v>
      </c>
      <c r="J40" s="298" t="s">
        <v>543</v>
      </c>
    </row>
    <row r="41" spans="1:12" ht="15.75" x14ac:dyDescent="0.25">
      <c r="A41" s="298" t="s">
        <v>159</v>
      </c>
      <c r="B41" s="298" t="s">
        <v>158</v>
      </c>
      <c r="C41" s="299" t="s">
        <v>293</v>
      </c>
      <c r="D41" s="299">
        <v>9410660</v>
      </c>
      <c r="E41" s="298" t="s">
        <v>551</v>
      </c>
      <c r="F41" s="298" t="s">
        <v>568</v>
      </c>
      <c r="G41" s="313">
        <v>0.1</v>
      </c>
      <c r="H41" s="298" t="s">
        <v>551</v>
      </c>
      <c r="I41" s="313">
        <v>6.0999999999999999E-2</v>
      </c>
      <c r="J41" s="298" t="s">
        <v>551</v>
      </c>
    </row>
    <row r="42" spans="1:12" ht="15.75" x14ac:dyDescent="0.25">
      <c r="A42" s="298" t="s">
        <v>159</v>
      </c>
      <c r="B42" s="298" t="s">
        <v>152</v>
      </c>
      <c r="C42" s="299" t="s">
        <v>295</v>
      </c>
      <c r="D42" s="299">
        <v>9410660</v>
      </c>
      <c r="E42" s="298" t="s">
        <v>551</v>
      </c>
      <c r="F42" s="298" t="s">
        <v>568</v>
      </c>
      <c r="G42" s="313">
        <v>0.1</v>
      </c>
      <c r="H42" s="298" t="s">
        <v>551</v>
      </c>
      <c r="I42" s="313">
        <v>6.0999999999999999E-2</v>
      </c>
      <c r="J42" s="298" t="s">
        <v>551</v>
      </c>
    </row>
    <row r="43" spans="1:12" ht="15.75" x14ac:dyDescent="0.25">
      <c r="A43" s="298" t="s">
        <v>159</v>
      </c>
      <c r="B43" s="298" t="s">
        <v>153</v>
      </c>
      <c r="C43" s="299" t="s">
        <v>295</v>
      </c>
      <c r="D43" s="299">
        <v>9410660</v>
      </c>
      <c r="E43" s="298" t="s">
        <v>551</v>
      </c>
      <c r="F43" s="298" t="s">
        <v>568</v>
      </c>
      <c r="G43" s="313">
        <v>0.1</v>
      </c>
      <c r="H43" s="298" t="s">
        <v>551</v>
      </c>
      <c r="I43" s="313">
        <v>6.0999999999999999E-2</v>
      </c>
      <c r="J43" s="298" t="s">
        <v>551</v>
      </c>
    </row>
    <row r="44" spans="1:12" ht="15.75" x14ac:dyDescent="0.25">
      <c r="A44" s="298" t="s">
        <v>159</v>
      </c>
      <c r="B44" s="298" t="s">
        <v>155</v>
      </c>
      <c r="C44" s="299" t="s">
        <v>307</v>
      </c>
      <c r="D44" s="299">
        <v>9410660</v>
      </c>
      <c r="E44" s="298" t="s">
        <v>569</v>
      </c>
      <c r="F44" s="298" t="s">
        <v>570</v>
      </c>
      <c r="G44" s="313">
        <v>2.7799999999999998E-2</v>
      </c>
      <c r="H44" s="298" t="s">
        <v>571</v>
      </c>
      <c r="I44" s="313">
        <v>6.0999999999999999E-2</v>
      </c>
      <c r="J44" s="298" t="s">
        <v>547</v>
      </c>
    </row>
    <row r="45" spans="1:12" ht="15.75" x14ac:dyDescent="0.25">
      <c r="A45" s="298" t="s">
        <v>159</v>
      </c>
      <c r="B45" s="298" t="s">
        <v>156</v>
      </c>
      <c r="C45" s="299" t="s">
        <v>307</v>
      </c>
      <c r="D45" s="299">
        <v>9410660</v>
      </c>
      <c r="E45" s="298" t="s">
        <v>569</v>
      </c>
      <c r="F45" s="298" t="s">
        <v>570</v>
      </c>
      <c r="G45" s="313">
        <v>2.7799999999999998E-2</v>
      </c>
      <c r="H45" s="298" t="s">
        <v>571</v>
      </c>
      <c r="I45" s="313">
        <v>6.0999999999999999E-2</v>
      </c>
      <c r="J45" s="298" t="s">
        <v>547</v>
      </c>
    </row>
    <row r="46" spans="1:12" ht="15.75" x14ac:dyDescent="0.25">
      <c r="A46" s="298" t="s">
        <v>159</v>
      </c>
      <c r="B46" s="298" t="s">
        <v>154</v>
      </c>
      <c r="C46" s="299" t="s">
        <v>298</v>
      </c>
      <c r="D46" s="299">
        <v>9410660</v>
      </c>
      <c r="E46" s="298" t="s">
        <v>572</v>
      </c>
      <c r="F46" s="298" t="s">
        <v>573</v>
      </c>
      <c r="G46" s="313">
        <v>4.4600000000000001E-2</v>
      </c>
      <c r="H46" s="298" t="s">
        <v>574</v>
      </c>
      <c r="I46" s="313">
        <v>6.0999999999999999E-2</v>
      </c>
      <c r="J46" s="298" t="s">
        <v>547</v>
      </c>
    </row>
    <row r="47" spans="1:12" ht="15.75" x14ac:dyDescent="0.25">
      <c r="A47" s="298" t="s">
        <v>159</v>
      </c>
      <c r="B47" s="298" t="s">
        <v>150</v>
      </c>
      <c r="C47" s="299" t="s">
        <v>296</v>
      </c>
      <c r="D47" s="299">
        <v>9410660</v>
      </c>
      <c r="E47" s="298" t="s">
        <v>551</v>
      </c>
      <c r="F47" s="298" t="s">
        <v>568</v>
      </c>
      <c r="G47" s="313">
        <v>0.1</v>
      </c>
      <c r="H47" s="298" t="s">
        <v>551</v>
      </c>
      <c r="I47" s="313">
        <v>6.0999999999999999E-2</v>
      </c>
      <c r="J47" s="298" t="s">
        <v>551</v>
      </c>
    </row>
    <row r="48" spans="1:12" ht="15.75" x14ac:dyDescent="0.25">
      <c r="A48" s="298" t="s">
        <v>159</v>
      </c>
      <c r="B48" s="298" t="s">
        <v>151</v>
      </c>
      <c r="C48" s="299" t="s">
        <v>296</v>
      </c>
      <c r="D48" s="299">
        <v>9410660</v>
      </c>
      <c r="E48" s="298" t="s">
        <v>551</v>
      </c>
      <c r="F48" s="298" t="s">
        <v>568</v>
      </c>
      <c r="G48" s="313">
        <v>0.1</v>
      </c>
      <c r="H48" s="298" t="s">
        <v>551</v>
      </c>
      <c r="I48" s="313">
        <v>6.0999999999999999E-2</v>
      </c>
      <c r="J48" s="298" t="s">
        <v>551</v>
      </c>
    </row>
    <row r="49" spans="1:10" ht="15.75" x14ac:dyDescent="0.25">
      <c r="A49" s="298" t="s">
        <v>159</v>
      </c>
      <c r="B49" s="298" t="s">
        <v>157</v>
      </c>
      <c r="C49" s="299" t="s">
        <v>294</v>
      </c>
      <c r="D49" s="299">
        <v>9410660</v>
      </c>
      <c r="E49" s="298" t="s">
        <v>551</v>
      </c>
      <c r="F49" s="298" t="s">
        <v>568</v>
      </c>
      <c r="G49" s="313">
        <v>0.1</v>
      </c>
      <c r="H49" s="298" t="s">
        <v>551</v>
      </c>
      <c r="I49" s="313">
        <v>6.0999999999999999E-2</v>
      </c>
      <c r="J49" s="298" t="s">
        <v>551</v>
      </c>
    </row>
    <row r="50" spans="1:10" ht="15.75" x14ac:dyDescent="0.25">
      <c r="A50" s="298" t="s">
        <v>159</v>
      </c>
      <c r="B50" s="298" t="s">
        <v>140</v>
      </c>
      <c r="C50" s="299" t="s">
        <v>289</v>
      </c>
      <c r="D50" s="299">
        <v>9410840</v>
      </c>
      <c r="E50" s="298" t="s">
        <v>548</v>
      </c>
      <c r="F50" s="298" t="s">
        <v>549</v>
      </c>
      <c r="G50" s="313">
        <v>0.1026</v>
      </c>
      <c r="H50" s="298" t="s">
        <v>551</v>
      </c>
      <c r="I50" s="313">
        <v>0.15240000000000001</v>
      </c>
      <c r="J50" s="298" t="s">
        <v>551</v>
      </c>
    </row>
    <row r="51" spans="1:10" ht="15.75" x14ac:dyDescent="0.25">
      <c r="A51" s="298" t="s">
        <v>159</v>
      </c>
      <c r="B51" s="298" t="s">
        <v>146</v>
      </c>
      <c r="C51" s="299" t="s">
        <v>296</v>
      </c>
      <c r="D51" s="299">
        <v>9410840</v>
      </c>
      <c r="E51" s="298" t="s">
        <v>551</v>
      </c>
      <c r="F51" s="298" t="s">
        <v>568</v>
      </c>
      <c r="G51" s="313">
        <v>0.1026</v>
      </c>
      <c r="H51" s="298" t="s">
        <v>551</v>
      </c>
      <c r="I51" s="313">
        <v>0.15240000000000001</v>
      </c>
      <c r="J51" s="298" t="s">
        <v>551</v>
      </c>
    </row>
    <row r="52" spans="1:10" ht="15.75" x14ac:dyDescent="0.25">
      <c r="A52" s="298" t="s">
        <v>159</v>
      </c>
      <c r="B52" s="298" t="s">
        <v>147</v>
      </c>
      <c r="C52" s="299" t="s">
        <v>296</v>
      </c>
      <c r="D52" s="299">
        <v>9410840</v>
      </c>
      <c r="E52" s="298" t="s">
        <v>551</v>
      </c>
      <c r="F52" s="298" t="s">
        <v>568</v>
      </c>
      <c r="G52" s="313">
        <v>0.1026</v>
      </c>
      <c r="H52" s="298" t="s">
        <v>551</v>
      </c>
      <c r="I52" s="313">
        <v>0.15240000000000001</v>
      </c>
      <c r="J52" s="298" t="s">
        <v>551</v>
      </c>
    </row>
    <row r="53" spans="1:10" ht="15.75" x14ac:dyDescent="0.25">
      <c r="A53" s="298" t="s">
        <v>159</v>
      </c>
      <c r="B53" s="298" t="s">
        <v>148</v>
      </c>
      <c r="C53" s="299" t="s">
        <v>296</v>
      </c>
      <c r="D53" s="299">
        <v>9410840</v>
      </c>
      <c r="E53" s="298" t="s">
        <v>551</v>
      </c>
      <c r="F53" s="298" t="s">
        <v>568</v>
      </c>
      <c r="G53" s="313">
        <v>0.1026</v>
      </c>
      <c r="H53" s="298" t="s">
        <v>551</v>
      </c>
      <c r="I53" s="313">
        <v>0.15240000000000001</v>
      </c>
      <c r="J53" s="298" t="s">
        <v>551</v>
      </c>
    </row>
    <row r="54" spans="1:10" ht="15.75" x14ac:dyDescent="0.25">
      <c r="A54" s="298" t="s">
        <v>159</v>
      </c>
      <c r="B54" s="298" t="s">
        <v>149</v>
      </c>
      <c r="C54" s="299" t="s">
        <v>296</v>
      </c>
      <c r="D54" s="299">
        <v>9410840</v>
      </c>
      <c r="E54" s="298" t="s">
        <v>551</v>
      </c>
      <c r="F54" s="298" t="s">
        <v>568</v>
      </c>
      <c r="G54" s="313">
        <v>0.1026</v>
      </c>
      <c r="H54" s="298" t="s">
        <v>551</v>
      </c>
      <c r="I54" s="313">
        <v>0.15240000000000001</v>
      </c>
      <c r="J54" s="298" t="s">
        <v>551</v>
      </c>
    </row>
    <row r="55" spans="1:10" ht="15.75" x14ac:dyDescent="0.25">
      <c r="A55" s="298" t="s">
        <v>159</v>
      </c>
      <c r="B55" s="298" t="s">
        <v>141</v>
      </c>
      <c r="C55" s="299" t="s">
        <v>292</v>
      </c>
      <c r="D55" s="299">
        <v>9410840</v>
      </c>
      <c r="E55" s="298" t="s">
        <v>551</v>
      </c>
      <c r="F55" s="298" t="s">
        <v>568</v>
      </c>
      <c r="G55" s="313">
        <v>0.1026</v>
      </c>
      <c r="H55" s="298" t="s">
        <v>551</v>
      </c>
      <c r="I55" s="313">
        <v>0.15240000000000001</v>
      </c>
      <c r="J55" s="298" t="s">
        <v>551</v>
      </c>
    </row>
    <row r="56" spans="1:10" ht="15.75" x14ac:dyDescent="0.25">
      <c r="A56" s="298" t="s">
        <v>159</v>
      </c>
      <c r="B56" s="298" t="s">
        <v>142</v>
      </c>
      <c r="C56" s="299" t="s">
        <v>292</v>
      </c>
      <c r="D56" s="299">
        <v>9410840</v>
      </c>
      <c r="E56" s="298" t="s">
        <v>551</v>
      </c>
      <c r="F56" s="298" t="s">
        <v>568</v>
      </c>
      <c r="G56" s="313">
        <v>0.1026</v>
      </c>
      <c r="H56" s="298" t="s">
        <v>551</v>
      </c>
      <c r="I56" s="313">
        <v>0.15240000000000001</v>
      </c>
      <c r="J56" s="298" t="s">
        <v>551</v>
      </c>
    </row>
    <row r="57" spans="1:10" ht="15.75" x14ac:dyDescent="0.25">
      <c r="A57" s="298" t="s">
        <v>159</v>
      </c>
      <c r="B57" s="298" t="s">
        <v>143</v>
      </c>
      <c r="C57" s="299" t="s">
        <v>292</v>
      </c>
      <c r="D57" s="299">
        <v>9410840</v>
      </c>
      <c r="E57" s="298" t="s">
        <v>551</v>
      </c>
      <c r="F57" s="298" t="s">
        <v>568</v>
      </c>
      <c r="G57" s="313">
        <v>0.1026</v>
      </c>
      <c r="H57" s="298" t="s">
        <v>551</v>
      </c>
      <c r="I57" s="313">
        <v>0.15240000000000001</v>
      </c>
      <c r="J57" s="298" t="s">
        <v>551</v>
      </c>
    </row>
    <row r="58" spans="1:10" ht="15.75" x14ac:dyDescent="0.25">
      <c r="A58" s="298" t="s">
        <v>159</v>
      </c>
      <c r="B58" s="298" t="s">
        <v>144</v>
      </c>
      <c r="C58" s="299" t="s">
        <v>292</v>
      </c>
      <c r="D58" s="299">
        <v>9410840</v>
      </c>
      <c r="E58" s="298" t="s">
        <v>551</v>
      </c>
      <c r="F58" s="298" t="s">
        <v>568</v>
      </c>
      <c r="G58" s="313">
        <v>0.1026</v>
      </c>
      <c r="H58" s="298" t="s">
        <v>551</v>
      </c>
      <c r="I58" s="313">
        <v>0.15240000000000001</v>
      </c>
      <c r="J58" s="298" t="s">
        <v>551</v>
      </c>
    </row>
    <row r="59" spans="1:10" ht="15.75" x14ac:dyDescent="0.25">
      <c r="A59" s="298" t="s">
        <v>159</v>
      </c>
      <c r="B59" s="298" t="s">
        <v>145</v>
      </c>
      <c r="C59" s="299" t="s">
        <v>292</v>
      </c>
      <c r="D59" s="299">
        <v>9410840</v>
      </c>
      <c r="E59" s="298" t="s">
        <v>551</v>
      </c>
      <c r="F59" s="298" t="s">
        <v>568</v>
      </c>
      <c r="G59" s="313">
        <v>0.1026</v>
      </c>
      <c r="H59" s="298" t="s">
        <v>551</v>
      </c>
      <c r="I59" s="313">
        <v>0.15240000000000001</v>
      </c>
      <c r="J59" s="298" t="s">
        <v>551</v>
      </c>
    </row>
    <row r="60" spans="1:10" ht="15.75" x14ac:dyDescent="0.25">
      <c r="A60" s="298" t="s">
        <v>39</v>
      </c>
      <c r="B60" s="298" t="s">
        <v>34</v>
      </c>
      <c r="C60" s="299" t="s">
        <v>270</v>
      </c>
      <c r="D60" s="299">
        <v>9414290</v>
      </c>
      <c r="E60" s="298" t="s">
        <v>575</v>
      </c>
      <c r="F60" s="298" t="s">
        <v>576</v>
      </c>
      <c r="G60" s="313">
        <v>0.65649999999999997</v>
      </c>
      <c r="H60" s="298" t="s">
        <v>577</v>
      </c>
      <c r="I60" s="313">
        <v>9.1399999999999995E-2</v>
      </c>
      <c r="J60" s="298" t="s">
        <v>543</v>
      </c>
    </row>
    <row r="61" spans="1:10" ht="15.75" x14ac:dyDescent="0.25">
      <c r="A61" s="298" t="s">
        <v>39</v>
      </c>
      <c r="B61" s="298" t="s">
        <v>35</v>
      </c>
      <c r="C61" s="299" t="s">
        <v>283</v>
      </c>
      <c r="D61" s="299">
        <v>9414290</v>
      </c>
      <c r="E61" s="298" t="s">
        <v>578</v>
      </c>
      <c r="F61" s="298" t="s">
        <v>579</v>
      </c>
      <c r="G61" s="313">
        <v>0.65649999999999997</v>
      </c>
      <c r="H61" s="298" t="s">
        <v>577</v>
      </c>
      <c r="I61" s="313">
        <v>9.1399999999999995E-2</v>
      </c>
      <c r="J61" s="298" t="s">
        <v>543</v>
      </c>
    </row>
    <row r="62" spans="1:10" ht="15.75" x14ac:dyDescent="0.25">
      <c r="A62" s="298" t="s">
        <v>39</v>
      </c>
      <c r="B62" s="298" t="s">
        <v>417</v>
      </c>
      <c r="C62" s="299" t="s">
        <v>283</v>
      </c>
      <c r="D62" s="299">
        <v>9414290</v>
      </c>
      <c r="E62" s="298" t="s">
        <v>578</v>
      </c>
      <c r="F62" s="298" t="s">
        <v>579</v>
      </c>
      <c r="G62" s="313">
        <v>0.65649999999999997</v>
      </c>
      <c r="H62" s="298" t="s">
        <v>577</v>
      </c>
      <c r="I62" s="313">
        <v>9.1399999999999995E-2</v>
      </c>
      <c r="J62" s="298" t="s">
        <v>543</v>
      </c>
    </row>
    <row r="63" spans="1:10" ht="15.75" x14ac:dyDescent="0.25">
      <c r="A63" s="298" t="s">
        <v>39</v>
      </c>
      <c r="B63" s="298" t="s">
        <v>418</v>
      </c>
      <c r="C63" s="299" t="s">
        <v>283</v>
      </c>
      <c r="D63" s="299">
        <v>9414290</v>
      </c>
      <c r="E63" s="298" t="s">
        <v>578</v>
      </c>
      <c r="F63" s="298" t="s">
        <v>579</v>
      </c>
      <c r="G63" s="313">
        <v>0.65649999999999997</v>
      </c>
      <c r="H63" s="298" t="s">
        <v>577</v>
      </c>
      <c r="I63" s="313">
        <v>9.1399999999999995E-2</v>
      </c>
      <c r="J63" s="298" t="s">
        <v>543</v>
      </c>
    </row>
    <row r="64" spans="1:10" ht="15.75" x14ac:dyDescent="0.25">
      <c r="A64" s="298" t="s">
        <v>39</v>
      </c>
      <c r="B64" s="298" t="s">
        <v>36</v>
      </c>
      <c r="C64" s="299" t="s">
        <v>283</v>
      </c>
      <c r="D64" s="299">
        <v>9414863</v>
      </c>
      <c r="E64" s="298" t="s">
        <v>578</v>
      </c>
      <c r="F64" s="298" t="s">
        <v>579</v>
      </c>
      <c r="G64" s="313">
        <v>0.69120000000000004</v>
      </c>
      <c r="H64" s="298" t="s">
        <v>554</v>
      </c>
      <c r="I64" s="313">
        <v>9.1399999999999995E-2</v>
      </c>
      <c r="J64" s="298" t="s">
        <v>547</v>
      </c>
    </row>
    <row r="65" spans="1:10" ht="15.75" x14ac:dyDescent="0.25">
      <c r="A65" s="298" t="s">
        <v>39</v>
      </c>
      <c r="B65" s="298" t="s">
        <v>37</v>
      </c>
      <c r="C65" s="299" t="s">
        <v>283</v>
      </c>
      <c r="D65" s="299">
        <v>9414863</v>
      </c>
      <c r="E65" s="298" t="s">
        <v>578</v>
      </c>
      <c r="F65" s="298" t="s">
        <v>579</v>
      </c>
      <c r="G65" s="313">
        <v>0.69120000000000004</v>
      </c>
      <c r="H65" s="298" t="s">
        <v>554</v>
      </c>
      <c r="I65" s="313">
        <v>9.1399999999999995E-2</v>
      </c>
      <c r="J65" s="298" t="s">
        <v>547</v>
      </c>
    </row>
    <row r="66" spans="1:10" ht="15.75" x14ac:dyDescent="0.25">
      <c r="A66" s="298" t="s">
        <v>39</v>
      </c>
      <c r="B66" s="298" t="s">
        <v>38</v>
      </c>
      <c r="C66" s="299" t="s">
        <v>283</v>
      </c>
      <c r="D66" s="299">
        <v>9414863</v>
      </c>
      <c r="E66" s="298" t="s">
        <v>578</v>
      </c>
      <c r="F66" s="298" t="s">
        <v>579</v>
      </c>
      <c r="G66" s="313">
        <v>0.69120000000000004</v>
      </c>
      <c r="H66" s="298" t="s">
        <v>554</v>
      </c>
      <c r="I66" s="313">
        <v>9.1399999999999995E-2</v>
      </c>
      <c r="J66" s="298" t="s">
        <v>547</v>
      </c>
    </row>
    <row r="67" spans="1:10" ht="15.75" x14ac:dyDescent="0.25">
      <c r="A67" s="298" t="s">
        <v>39</v>
      </c>
      <c r="B67" s="298" t="s">
        <v>232</v>
      </c>
      <c r="C67" s="299" t="s">
        <v>270</v>
      </c>
      <c r="D67" s="299">
        <v>9415020</v>
      </c>
      <c r="E67" s="298" t="s">
        <v>575</v>
      </c>
      <c r="F67" s="298" t="s">
        <v>576</v>
      </c>
      <c r="G67" s="313">
        <v>0.59750000000000003</v>
      </c>
      <c r="H67" s="298" t="s">
        <v>580</v>
      </c>
      <c r="I67" s="313">
        <v>6.0999999999999999E-2</v>
      </c>
      <c r="J67" s="298" t="s">
        <v>551</v>
      </c>
    </row>
    <row r="68" spans="1:10" ht="15.75" x14ac:dyDescent="0.25">
      <c r="A68" s="298" t="s">
        <v>39</v>
      </c>
      <c r="B68" s="298" t="s">
        <v>32</v>
      </c>
      <c r="C68" s="299" t="s">
        <v>270</v>
      </c>
      <c r="D68" s="299">
        <v>9415020</v>
      </c>
      <c r="E68" s="298" t="s">
        <v>575</v>
      </c>
      <c r="F68" s="298" t="s">
        <v>576</v>
      </c>
      <c r="G68" s="313">
        <v>0.59750000000000003</v>
      </c>
      <c r="H68" s="298" t="s">
        <v>580</v>
      </c>
      <c r="I68" s="313">
        <v>6.0999999999999999E-2</v>
      </c>
      <c r="J68" s="298" t="s">
        <v>551</v>
      </c>
    </row>
    <row r="69" spans="1:10" ht="15.75" x14ac:dyDescent="0.25">
      <c r="A69" s="298" t="s">
        <v>39</v>
      </c>
      <c r="B69" s="298" t="s">
        <v>33</v>
      </c>
      <c r="C69" s="299" t="s">
        <v>270</v>
      </c>
      <c r="D69" s="299">
        <v>9415020</v>
      </c>
      <c r="E69" s="298" t="s">
        <v>575</v>
      </c>
      <c r="F69" s="298" t="s">
        <v>576</v>
      </c>
      <c r="G69" s="313">
        <v>0.59750000000000003</v>
      </c>
      <c r="H69" s="298" t="s">
        <v>580</v>
      </c>
      <c r="I69" s="313">
        <v>6.0999999999999999E-2</v>
      </c>
      <c r="J69" s="298" t="s">
        <v>551</v>
      </c>
    </row>
    <row r="70" spans="1:10" ht="15.75" x14ac:dyDescent="0.25">
      <c r="A70" s="298" t="s">
        <v>39</v>
      </c>
      <c r="B70" s="298" t="s">
        <v>30</v>
      </c>
      <c r="C70" s="299" t="s">
        <v>262</v>
      </c>
      <c r="D70" s="299">
        <v>9415020</v>
      </c>
      <c r="E70" s="298" t="s">
        <v>581</v>
      </c>
      <c r="F70" s="298" t="s">
        <v>582</v>
      </c>
      <c r="G70" s="313">
        <v>0.59750000000000003</v>
      </c>
      <c r="H70" s="298" t="s">
        <v>580</v>
      </c>
      <c r="I70" s="313">
        <v>6.0999999999999999E-2</v>
      </c>
      <c r="J70" s="298" t="s">
        <v>551</v>
      </c>
    </row>
    <row r="71" spans="1:10" ht="15.75" x14ac:dyDescent="0.25">
      <c r="A71" s="298" t="s">
        <v>39</v>
      </c>
      <c r="B71" s="298" t="s">
        <v>208</v>
      </c>
      <c r="C71" s="299" t="s">
        <v>262</v>
      </c>
      <c r="D71" s="299">
        <v>9415020</v>
      </c>
      <c r="E71" s="298" t="s">
        <v>581</v>
      </c>
      <c r="F71" s="298" t="s">
        <v>582</v>
      </c>
      <c r="G71" s="313">
        <v>0.59750000000000003</v>
      </c>
      <c r="H71" s="298" t="s">
        <v>580</v>
      </c>
      <c r="I71" s="313">
        <v>6.0999999999999999E-2</v>
      </c>
      <c r="J71" s="298" t="s">
        <v>551</v>
      </c>
    </row>
    <row r="72" spans="1:10" ht="15.75" x14ac:dyDescent="0.25">
      <c r="A72" s="298" t="s">
        <v>39</v>
      </c>
      <c r="B72" s="298" t="s">
        <v>31</v>
      </c>
      <c r="C72" s="299" t="s">
        <v>272</v>
      </c>
      <c r="D72" s="299">
        <v>9415020</v>
      </c>
      <c r="E72" s="298" t="s">
        <v>580</v>
      </c>
      <c r="F72" s="298" t="s">
        <v>583</v>
      </c>
      <c r="G72" s="313">
        <v>0.59750000000000003</v>
      </c>
      <c r="H72" s="298" t="s">
        <v>580</v>
      </c>
      <c r="I72" s="313">
        <v>6.0999999999999999E-2</v>
      </c>
      <c r="J72" s="298" t="s">
        <v>551</v>
      </c>
    </row>
    <row r="73" spans="1:10" ht="15.75" x14ac:dyDescent="0.25">
      <c r="A73" s="298" t="s">
        <v>21</v>
      </c>
      <c r="B73" s="298" t="s">
        <v>24</v>
      </c>
      <c r="C73" s="299" t="s">
        <v>257</v>
      </c>
      <c r="D73" s="299">
        <v>9416841</v>
      </c>
      <c r="E73" s="298" t="s">
        <v>563</v>
      </c>
      <c r="F73" s="298" t="s">
        <v>564</v>
      </c>
      <c r="G73" s="313">
        <v>0.61329999999999996</v>
      </c>
      <c r="H73" s="298" t="s">
        <v>584</v>
      </c>
      <c r="I73" s="313">
        <v>0.21340000000000001</v>
      </c>
      <c r="J73" s="298" t="s">
        <v>561</v>
      </c>
    </row>
    <row r="74" spans="1:10" ht="15.75" x14ac:dyDescent="0.25">
      <c r="A74" s="298" t="s">
        <v>21</v>
      </c>
      <c r="B74" s="298" t="s">
        <v>421</v>
      </c>
      <c r="C74" s="299" t="s">
        <v>257</v>
      </c>
      <c r="D74" s="299">
        <v>9416841</v>
      </c>
      <c r="E74" s="298" t="s">
        <v>563</v>
      </c>
      <c r="F74" s="298" t="s">
        <v>564</v>
      </c>
      <c r="G74" s="313">
        <v>0.61329999999999996</v>
      </c>
      <c r="H74" s="298" t="s">
        <v>584</v>
      </c>
      <c r="I74" s="313">
        <v>0.21340000000000001</v>
      </c>
      <c r="J74" s="298" t="s">
        <v>561</v>
      </c>
    </row>
    <row r="75" spans="1:10" ht="15.75" x14ac:dyDescent="0.25">
      <c r="A75" s="298" t="s">
        <v>21</v>
      </c>
      <c r="B75" s="298" t="s">
        <v>23</v>
      </c>
      <c r="C75" s="299" t="s">
        <v>259</v>
      </c>
      <c r="D75" s="299">
        <v>9416841</v>
      </c>
      <c r="E75" s="298" t="s">
        <v>563</v>
      </c>
      <c r="F75" s="298" t="s">
        <v>564</v>
      </c>
      <c r="G75" s="313">
        <v>0.61329999999999996</v>
      </c>
      <c r="H75" s="298" t="s">
        <v>584</v>
      </c>
      <c r="I75" s="313">
        <v>0.21340000000000001</v>
      </c>
      <c r="J75" s="298" t="s">
        <v>561</v>
      </c>
    </row>
    <row r="76" spans="1:10" ht="15.75" x14ac:dyDescent="0.25">
      <c r="A76" s="298" t="s">
        <v>21</v>
      </c>
      <c r="B76" s="298" t="s">
        <v>19</v>
      </c>
      <c r="C76" s="299" t="s">
        <v>249</v>
      </c>
      <c r="D76" s="299">
        <v>9416841</v>
      </c>
      <c r="E76" s="298" t="s">
        <v>558</v>
      </c>
      <c r="F76" s="298" t="s">
        <v>559</v>
      </c>
      <c r="G76" s="313">
        <v>0.61329999999999996</v>
      </c>
      <c r="H76" s="298" t="s">
        <v>584</v>
      </c>
      <c r="I76" s="313">
        <v>0.21340000000000001</v>
      </c>
      <c r="J76" s="298" t="s">
        <v>561</v>
      </c>
    </row>
    <row r="77" spans="1:10" ht="15.75" x14ac:dyDescent="0.25">
      <c r="A77" s="298" t="s">
        <v>21</v>
      </c>
      <c r="B77" s="298" t="s">
        <v>20</v>
      </c>
      <c r="C77" s="299" t="s">
        <v>253</v>
      </c>
      <c r="D77" s="299">
        <v>9416841</v>
      </c>
      <c r="E77" s="298" t="s">
        <v>558</v>
      </c>
      <c r="F77" s="298" t="s">
        <v>559</v>
      </c>
      <c r="G77" s="313">
        <v>0.61329999999999996</v>
      </c>
      <c r="H77" s="298" t="s">
        <v>584</v>
      </c>
      <c r="I77" s="313">
        <v>0.21340000000000001</v>
      </c>
      <c r="J77" s="298" t="s">
        <v>561</v>
      </c>
    </row>
    <row r="78" spans="1:10" ht="15.75" x14ac:dyDescent="0.25">
      <c r="A78" s="298" t="s">
        <v>21</v>
      </c>
      <c r="B78" s="298" t="s">
        <v>21</v>
      </c>
      <c r="C78" s="299" t="s">
        <v>253</v>
      </c>
      <c r="D78" s="299">
        <v>9416841</v>
      </c>
      <c r="E78" s="298" t="s">
        <v>558</v>
      </c>
      <c r="F78" s="298" t="s">
        <v>559</v>
      </c>
      <c r="G78" s="313">
        <v>0.61329999999999996</v>
      </c>
      <c r="H78" s="298" t="s">
        <v>584</v>
      </c>
      <c r="I78" s="313">
        <v>0.21340000000000001</v>
      </c>
      <c r="J78" s="298" t="s">
        <v>561</v>
      </c>
    </row>
    <row r="79" spans="1:10" ht="15.75" x14ac:dyDescent="0.25">
      <c r="A79" s="298" t="s">
        <v>21</v>
      </c>
      <c r="B79" s="298" t="s">
        <v>22</v>
      </c>
      <c r="C79" s="299" t="s">
        <v>253</v>
      </c>
      <c r="D79" s="299">
        <v>9416841</v>
      </c>
      <c r="E79" s="298" t="s">
        <v>558</v>
      </c>
      <c r="F79" s="298" t="s">
        <v>559</v>
      </c>
      <c r="G79" s="313">
        <v>0.61329999999999996</v>
      </c>
      <c r="H79" s="298" t="s">
        <v>584</v>
      </c>
      <c r="I79" s="313">
        <v>0.21340000000000001</v>
      </c>
      <c r="J79" s="298" t="s">
        <v>561</v>
      </c>
    </row>
    <row r="80" spans="1:10" ht="15.75" x14ac:dyDescent="0.25">
      <c r="A80" s="298" t="s">
        <v>21</v>
      </c>
      <c r="B80" s="298" t="s">
        <v>17</v>
      </c>
      <c r="C80" s="299" t="s">
        <v>252</v>
      </c>
      <c r="D80" s="299">
        <v>9416841</v>
      </c>
      <c r="E80" s="298" t="s">
        <v>558</v>
      </c>
      <c r="F80" s="298" t="s">
        <v>559</v>
      </c>
      <c r="G80" s="313">
        <v>0.61329999999999996</v>
      </c>
      <c r="H80" s="298" t="s">
        <v>584</v>
      </c>
      <c r="I80" s="313">
        <v>0.21340000000000001</v>
      </c>
      <c r="J80" s="298" t="s">
        <v>561</v>
      </c>
    </row>
    <row r="81" spans="1:10" ht="15.75" x14ac:dyDescent="0.25">
      <c r="A81" s="298" t="s">
        <v>21</v>
      </c>
      <c r="B81" s="298" t="s">
        <v>18</v>
      </c>
      <c r="C81" s="299" t="s">
        <v>252</v>
      </c>
      <c r="D81" s="299">
        <v>9416841</v>
      </c>
      <c r="E81" s="298" t="s">
        <v>558</v>
      </c>
      <c r="F81" s="298" t="s">
        <v>559</v>
      </c>
      <c r="G81" s="313">
        <v>0.61329999999999996</v>
      </c>
      <c r="H81" s="298" t="s">
        <v>584</v>
      </c>
      <c r="I81" s="313">
        <v>0.21340000000000001</v>
      </c>
      <c r="J81" s="298" t="s">
        <v>561</v>
      </c>
    </row>
    <row r="82" spans="1:10" ht="15.75" x14ac:dyDescent="0.25">
      <c r="A82" s="298" t="s">
        <v>111</v>
      </c>
      <c r="B82" s="298" t="s">
        <v>491</v>
      </c>
      <c r="C82" s="299" t="s">
        <v>261</v>
      </c>
      <c r="D82" s="299">
        <v>9413450</v>
      </c>
      <c r="E82" s="298" t="s">
        <v>585</v>
      </c>
      <c r="F82" s="298" t="s">
        <v>586</v>
      </c>
      <c r="G82" s="313">
        <v>0.43769999999999998</v>
      </c>
      <c r="H82" s="298" t="s">
        <v>587</v>
      </c>
      <c r="I82" s="313">
        <v>9.1399999999999995E-2</v>
      </c>
      <c r="J82" s="298" t="s">
        <v>547</v>
      </c>
    </row>
    <row r="83" spans="1:10" ht="15.75" x14ac:dyDescent="0.25">
      <c r="A83" s="298" t="s">
        <v>111</v>
      </c>
      <c r="B83" s="298" t="s">
        <v>109</v>
      </c>
      <c r="C83" s="299" t="s">
        <v>261</v>
      </c>
      <c r="D83" s="299">
        <v>9413450</v>
      </c>
      <c r="E83" s="298" t="s">
        <v>585</v>
      </c>
      <c r="F83" s="298" t="s">
        <v>586</v>
      </c>
      <c r="G83" s="313">
        <v>0.43769999999999998</v>
      </c>
      <c r="H83" s="298" t="s">
        <v>587</v>
      </c>
      <c r="I83" s="313">
        <v>9.1399999999999995E-2</v>
      </c>
      <c r="J83" s="298" t="s">
        <v>547</v>
      </c>
    </row>
    <row r="84" spans="1:10" ht="15.75" x14ac:dyDescent="0.25">
      <c r="A84" s="298" t="s">
        <v>111</v>
      </c>
      <c r="B84" s="298" t="s">
        <v>110</v>
      </c>
      <c r="C84" s="299" t="s">
        <v>261</v>
      </c>
      <c r="D84" s="299">
        <v>9413450</v>
      </c>
      <c r="E84" s="298" t="s">
        <v>585</v>
      </c>
      <c r="F84" s="298" t="s">
        <v>586</v>
      </c>
      <c r="G84" s="313">
        <v>0.43769999999999998</v>
      </c>
      <c r="H84" s="298" t="s">
        <v>587</v>
      </c>
      <c r="I84" s="313">
        <v>9.1399999999999995E-2</v>
      </c>
      <c r="J84" s="298" t="s">
        <v>547</v>
      </c>
    </row>
    <row r="85" spans="1:10" ht="15.75" x14ac:dyDescent="0.25">
      <c r="A85" s="298" t="s">
        <v>111</v>
      </c>
      <c r="B85" s="298" t="s">
        <v>107</v>
      </c>
      <c r="C85" s="299" t="s">
        <v>267</v>
      </c>
      <c r="D85" s="299">
        <v>9413450</v>
      </c>
      <c r="E85" s="298" t="s">
        <v>588</v>
      </c>
      <c r="F85" s="298" t="s">
        <v>589</v>
      </c>
      <c r="G85" s="313">
        <v>0.43640000000000001</v>
      </c>
      <c r="H85" s="298" t="s">
        <v>590</v>
      </c>
      <c r="I85" s="313">
        <v>9.1399999999999995E-2</v>
      </c>
      <c r="J85" s="298" t="s">
        <v>547</v>
      </c>
    </row>
    <row r="86" spans="1:10" ht="15.75" x14ac:dyDescent="0.25">
      <c r="A86" s="298" t="s">
        <v>111</v>
      </c>
      <c r="B86" s="298" t="s">
        <v>111</v>
      </c>
      <c r="C86" s="299" t="s">
        <v>267</v>
      </c>
      <c r="D86" s="299">
        <v>9413450</v>
      </c>
      <c r="E86" s="298" t="s">
        <v>588</v>
      </c>
      <c r="F86" s="298" t="s">
        <v>589</v>
      </c>
      <c r="G86" s="313">
        <v>0.43640000000000001</v>
      </c>
      <c r="H86" s="298" t="s">
        <v>590</v>
      </c>
      <c r="I86" s="313">
        <v>9.1399999999999995E-2</v>
      </c>
      <c r="J86" s="298" t="s">
        <v>547</v>
      </c>
    </row>
    <row r="87" spans="1:10" ht="15.75" x14ac:dyDescent="0.25">
      <c r="A87" s="298" t="s">
        <v>111</v>
      </c>
      <c r="B87" s="298" t="s">
        <v>108</v>
      </c>
      <c r="C87" s="299" t="s">
        <v>267</v>
      </c>
      <c r="D87" s="299">
        <v>9413450</v>
      </c>
      <c r="E87" s="298" t="s">
        <v>588</v>
      </c>
      <c r="F87" s="298" t="s">
        <v>589</v>
      </c>
      <c r="G87" s="313">
        <v>0.43640000000000001</v>
      </c>
      <c r="H87" s="298" t="s">
        <v>590</v>
      </c>
      <c r="I87" s="313">
        <v>9.1399999999999995E-2</v>
      </c>
      <c r="J87" s="298" t="s">
        <v>547</v>
      </c>
    </row>
    <row r="88" spans="1:10" ht="15.75" x14ac:dyDescent="0.25">
      <c r="A88" s="298" t="s">
        <v>111</v>
      </c>
      <c r="B88" s="298" t="s">
        <v>490</v>
      </c>
      <c r="C88" s="299" t="s">
        <v>267</v>
      </c>
      <c r="D88" s="299">
        <v>9413450</v>
      </c>
      <c r="E88" s="298" t="s">
        <v>588</v>
      </c>
      <c r="F88" s="298" t="s">
        <v>589</v>
      </c>
      <c r="G88" s="313">
        <v>0.43640000000000001</v>
      </c>
      <c r="H88" s="298" t="s">
        <v>590</v>
      </c>
      <c r="I88" s="313">
        <v>9.1399999999999995E-2</v>
      </c>
      <c r="J88" s="298" t="s">
        <v>547</v>
      </c>
    </row>
    <row r="89" spans="1:10" ht="15.75" x14ac:dyDescent="0.25">
      <c r="A89" s="298" t="s">
        <v>111</v>
      </c>
      <c r="B89" s="298" t="s">
        <v>102</v>
      </c>
      <c r="C89" s="299" t="s">
        <v>265</v>
      </c>
      <c r="D89" s="299">
        <v>9413450</v>
      </c>
      <c r="E89" s="298" t="s">
        <v>581</v>
      </c>
      <c r="F89" s="298" t="s">
        <v>582</v>
      </c>
      <c r="G89" s="313">
        <v>0.43769999999999998</v>
      </c>
      <c r="H89" s="298" t="s">
        <v>587</v>
      </c>
      <c r="I89" s="313">
        <v>9.1399999999999995E-2</v>
      </c>
      <c r="J89" s="298" t="s">
        <v>547</v>
      </c>
    </row>
    <row r="90" spans="1:10" ht="15.75" x14ac:dyDescent="0.25">
      <c r="A90" s="298" t="s">
        <v>111</v>
      </c>
      <c r="B90" s="298" t="s">
        <v>104</v>
      </c>
      <c r="C90" s="299" t="s">
        <v>265</v>
      </c>
      <c r="D90" s="299">
        <v>9413450</v>
      </c>
      <c r="E90" s="298" t="s">
        <v>581</v>
      </c>
      <c r="F90" s="298" t="s">
        <v>582</v>
      </c>
      <c r="G90" s="313">
        <v>0.43769999999999998</v>
      </c>
      <c r="H90" s="298" t="s">
        <v>587</v>
      </c>
      <c r="I90" s="313">
        <v>9.1399999999999995E-2</v>
      </c>
      <c r="J90" s="298" t="s">
        <v>547</v>
      </c>
    </row>
    <row r="91" spans="1:10" ht="15.75" x14ac:dyDescent="0.25">
      <c r="A91" s="298" t="s">
        <v>111</v>
      </c>
      <c r="B91" s="298" t="s">
        <v>105</v>
      </c>
      <c r="C91" s="299" t="s">
        <v>265</v>
      </c>
      <c r="D91" s="299">
        <v>9413450</v>
      </c>
      <c r="E91" s="298" t="s">
        <v>581</v>
      </c>
      <c r="F91" s="298" t="s">
        <v>582</v>
      </c>
      <c r="G91" s="313">
        <v>0.43769999999999998</v>
      </c>
      <c r="H91" s="298" t="s">
        <v>587</v>
      </c>
      <c r="I91" s="313">
        <v>9.1399999999999995E-2</v>
      </c>
      <c r="J91" s="298" t="s">
        <v>547</v>
      </c>
    </row>
    <row r="92" spans="1:10" ht="15.75" x14ac:dyDescent="0.25">
      <c r="A92" s="298" t="s">
        <v>111</v>
      </c>
      <c r="B92" s="298" t="s">
        <v>106</v>
      </c>
      <c r="C92" s="299" t="s">
        <v>265</v>
      </c>
      <c r="D92" s="299">
        <v>9413450</v>
      </c>
      <c r="E92" s="298" t="s">
        <v>581</v>
      </c>
      <c r="F92" s="298" t="s">
        <v>582</v>
      </c>
      <c r="G92" s="313">
        <v>0.43769999999999998</v>
      </c>
      <c r="H92" s="298" t="s">
        <v>587</v>
      </c>
      <c r="I92" s="313">
        <v>9.1399999999999995E-2</v>
      </c>
      <c r="J92" s="298" t="s">
        <v>547</v>
      </c>
    </row>
    <row r="93" spans="1:10" ht="15.75" x14ac:dyDescent="0.25">
      <c r="A93" s="298" t="s">
        <v>41</v>
      </c>
      <c r="B93" s="298" t="s">
        <v>40</v>
      </c>
      <c r="C93" s="299" t="s">
        <v>313</v>
      </c>
      <c r="D93" s="299">
        <v>9415102</v>
      </c>
      <c r="E93" s="298" t="s">
        <v>555</v>
      </c>
      <c r="F93" s="298" t="s">
        <v>556</v>
      </c>
      <c r="G93" s="313">
        <v>0.57010000000000005</v>
      </c>
      <c r="H93" s="298" t="s">
        <v>557</v>
      </c>
      <c r="I93" s="313">
        <v>0.12189999999999999</v>
      </c>
      <c r="J93" s="298" t="s">
        <v>547</v>
      </c>
    </row>
    <row r="94" spans="1:10" ht="15.75" x14ac:dyDescent="0.25">
      <c r="A94" s="298" t="s">
        <v>168</v>
      </c>
      <c r="B94" s="298" t="s">
        <v>166</v>
      </c>
      <c r="C94" s="299" t="s">
        <v>302</v>
      </c>
      <c r="D94" s="299">
        <v>9410660</v>
      </c>
      <c r="E94" s="298" t="s">
        <v>572</v>
      </c>
      <c r="F94" s="298" t="s">
        <v>573</v>
      </c>
      <c r="G94" s="313">
        <v>4.4600000000000001E-2</v>
      </c>
      <c r="H94" s="298" t="s">
        <v>574</v>
      </c>
      <c r="I94" s="313">
        <v>6.0999999999999999E-2</v>
      </c>
      <c r="J94" s="298" t="s">
        <v>547</v>
      </c>
    </row>
    <row r="95" spans="1:10" ht="15.75" x14ac:dyDescent="0.25">
      <c r="A95" s="298" t="s">
        <v>168</v>
      </c>
      <c r="B95" s="298" t="s">
        <v>167</v>
      </c>
      <c r="C95" s="299" t="s">
        <v>302</v>
      </c>
      <c r="D95" s="299">
        <v>9410660</v>
      </c>
      <c r="E95" s="298" t="s">
        <v>572</v>
      </c>
      <c r="F95" s="298" t="s">
        <v>573</v>
      </c>
      <c r="G95" s="313">
        <v>4.4600000000000001E-2</v>
      </c>
      <c r="H95" s="298" t="s">
        <v>574</v>
      </c>
      <c r="I95" s="313">
        <v>6.0999999999999999E-2</v>
      </c>
      <c r="J95" s="298" t="s">
        <v>547</v>
      </c>
    </row>
    <row r="96" spans="1:10" ht="15.75" x14ac:dyDescent="0.25">
      <c r="A96" s="298" t="s">
        <v>168</v>
      </c>
      <c r="B96" s="298" t="s">
        <v>161</v>
      </c>
      <c r="C96" s="299" t="s">
        <v>305</v>
      </c>
      <c r="D96" s="299">
        <v>9410660</v>
      </c>
      <c r="E96" s="298" t="s">
        <v>572</v>
      </c>
      <c r="F96" s="298" t="s">
        <v>573</v>
      </c>
      <c r="G96" s="313">
        <v>4.4600000000000001E-2</v>
      </c>
      <c r="H96" s="298" t="s">
        <v>574</v>
      </c>
      <c r="I96" s="313">
        <v>6.0999999999999999E-2</v>
      </c>
      <c r="J96" s="298" t="s">
        <v>547</v>
      </c>
    </row>
    <row r="97" spans="1:10" ht="15.75" x14ac:dyDescent="0.25">
      <c r="A97" s="298" t="s">
        <v>168</v>
      </c>
      <c r="B97" s="298" t="s">
        <v>162</v>
      </c>
      <c r="C97" s="299" t="s">
        <v>305</v>
      </c>
      <c r="D97" s="299">
        <v>9410660</v>
      </c>
      <c r="E97" s="298" t="s">
        <v>572</v>
      </c>
      <c r="F97" s="298" t="s">
        <v>573</v>
      </c>
      <c r="G97" s="313">
        <v>4.4600000000000001E-2</v>
      </c>
      <c r="H97" s="298" t="s">
        <v>574</v>
      </c>
      <c r="I97" s="313">
        <v>6.0999999999999999E-2</v>
      </c>
      <c r="J97" s="298" t="s">
        <v>547</v>
      </c>
    </row>
    <row r="98" spans="1:10" ht="15.75" x14ac:dyDescent="0.25">
      <c r="A98" s="298" t="s">
        <v>168</v>
      </c>
      <c r="B98" s="298" t="s">
        <v>163</v>
      </c>
      <c r="C98" s="299" t="s">
        <v>305</v>
      </c>
      <c r="D98" s="299">
        <v>9410660</v>
      </c>
      <c r="E98" s="298" t="s">
        <v>572</v>
      </c>
      <c r="F98" s="298" t="s">
        <v>573</v>
      </c>
      <c r="G98" s="313">
        <v>4.4600000000000001E-2</v>
      </c>
      <c r="H98" s="298" t="s">
        <v>574</v>
      </c>
      <c r="I98" s="313">
        <v>6.0999999999999999E-2</v>
      </c>
      <c r="J98" s="298" t="s">
        <v>547</v>
      </c>
    </row>
    <row r="99" spans="1:10" ht="15.75" x14ac:dyDescent="0.25">
      <c r="A99" s="298" t="s">
        <v>168</v>
      </c>
      <c r="B99" s="298" t="s">
        <v>165</v>
      </c>
      <c r="C99" s="299" t="s">
        <v>304</v>
      </c>
      <c r="D99" s="299">
        <v>9410660</v>
      </c>
      <c r="E99" s="298" t="s">
        <v>572</v>
      </c>
      <c r="F99" s="298" t="s">
        <v>573</v>
      </c>
      <c r="G99" s="313">
        <v>4.4600000000000001E-2</v>
      </c>
      <c r="H99" s="298" t="s">
        <v>574</v>
      </c>
      <c r="I99" s="313">
        <v>6.0999999999999999E-2</v>
      </c>
      <c r="J99" s="298" t="s">
        <v>547</v>
      </c>
    </row>
    <row r="100" spans="1:10" ht="15.75" x14ac:dyDescent="0.25">
      <c r="A100" s="298" t="s">
        <v>168</v>
      </c>
      <c r="B100" s="298" t="s">
        <v>164</v>
      </c>
      <c r="C100" s="299" t="s">
        <v>301</v>
      </c>
      <c r="D100" s="299">
        <v>9410660</v>
      </c>
      <c r="E100" s="298" t="s">
        <v>572</v>
      </c>
      <c r="F100" s="298" t="s">
        <v>573</v>
      </c>
      <c r="G100" s="313">
        <v>4.4600000000000001E-2</v>
      </c>
      <c r="H100" s="298" t="s">
        <v>574</v>
      </c>
      <c r="I100" s="313">
        <v>6.0999999999999999E-2</v>
      </c>
      <c r="J100" s="298" t="s">
        <v>547</v>
      </c>
    </row>
    <row r="101" spans="1:10" ht="15.75" x14ac:dyDescent="0.25">
      <c r="A101" s="298" t="s">
        <v>168</v>
      </c>
      <c r="B101" s="298" t="s">
        <v>160</v>
      </c>
      <c r="C101" s="299" t="s">
        <v>310</v>
      </c>
      <c r="D101" s="299">
        <v>9410660</v>
      </c>
      <c r="E101" s="298" t="s">
        <v>591</v>
      </c>
      <c r="F101" s="298" t="s">
        <v>592</v>
      </c>
      <c r="G101" s="313">
        <v>6.5000000000000002E-2</v>
      </c>
      <c r="H101" s="298" t="s">
        <v>593</v>
      </c>
      <c r="I101" s="313">
        <v>6.0999999999999999E-2</v>
      </c>
      <c r="J101" s="298" t="s">
        <v>547</v>
      </c>
    </row>
    <row r="102" spans="1:10" ht="15.75" x14ac:dyDescent="0.25">
      <c r="A102" s="298" t="s">
        <v>178</v>
      </c>
      <c r="B102" s="298" t="s">
        <v>177</v>
      </c>
      <c r="C102" s="299" t="s">
        <v>309</v>
      </c>
      <c r="D102" s="299">
        <v>9410170</v>
      </c>
      <c r="E102" s="298" t="s">
        <v>591</v>
      </c>
      <c r="F102" s="298" t="s">
        <v>592</v>
      </c>
      <c r="G102" s="313">
        <v>3.4799999999999998E-2</v>
      </c>
      <c r="H102" s="298" t="s">
        <v>593</v>
      </c>
      <c r="I102" s="313">
        <v>6.0999999999999999E-2</v>
      </c>
      <c r="J102" s="298" t="s">
        <v>547</v>
      </c>
    </row>
    <row r="103" spans="1:10" ht="15.75" x14ac:dyDescent="0.25">
      <c r="A103" s="298" t="s">
        <v>178</v>
      </c>
      <c r="B103" s="298" t="s">
        <v>176</v>
      </c>
      <c r="C103" s="299" t="s">
        <v>380</v>
      </c>
      <c r="D103" s="299">
        <v>9410170</v>
      </c>
      <c r="E103" s="298" t="s">
        <v>591</v>
      </c>
      <c r="F103" s="298" t="s">
        <v>592</v>
      </c>
      <c r="G103" s="313">
        <v>3.4799999999999998E-2</v>
      </c>
      <c r="H103" s="298" t="s">
        <v>593</v>
      </c>
      <c r="I103" s="313">
        <v>6.0999999999999999E-2</v>
      </c>
      <c r="J103" s="298" t="s">
        <v>547</v>
      </c>
    </row>
    <row r="104" spans="1:10" ht="15.75" x14ac:dyDescent="0.25">
      <c r="A104" s="298" t="s">
        <v>178</v>
      </c>
      <c r="B104" s="298" t="s">
        <v>432</v>
      </c>
      <c r="C104" s="299" t="s">
        <v>306</v>
      </c>
      <c r="D104" s="299">
        <v>9410170</v>
      </c>
      <c r="E104" s="298" t="s">
        <v>569</v>
      </c>
      <c r="F104" s="298" t="s">
        <v>570</v>
      </c>
      <c r="G104" s="313">
        <v>-4.8999999999999998E-3</v>
      </c>
      <c r="H104" s="298" t="s">
        <v>571</v>
      </c>
      <c r="I104" s="313">
        <v>6.0999999999999999E-2</v>
      </c>
      <c r="J104" s="298" t="s">
        <v>547</v>
      </c>
    </row>
    <row r="105" spans="1:10" ht="15.75" x14ac:dyDescent="0.25">
      <c r="A105" s="298" t="s">
        <v>178</v>
      </c>
      <c r="B105" s="298" t="s">
        <v>433</v>
      </c>
      <c r="C105" s="299" t="s">
        <v>311</v>
      </c>
      <c r="D105" s="299">
        <v>9410170</v>
      </c>
      <c r="E105" s="298" t="s">
        <v>594</v>
      </c>
      <c r="F105" s="298" t="s">
        <v>595</v>
      </c>
      <c r="G105" s="313">
        <v>7.5300000000000006E-2</v>
      </c>
      <c r="H105" s="298" t="s">
        <v>596</v>
      </c>
      <c r="I105" s="313">
        <v>6.0999999999999999E-2</v>
      </c>
      <c r="J105" s="298" t="s">
        <v>547</v>
      </c>
    </row>
    <row r="106" spans="1:10" ht="15.75" x14ac:dyDescent="0.25">
      <c r="A106" s="298" t="s">
        <v>178</v>
      </c>
      <c r="B106" s="298" t="s">
        <v>169</v>
      </c>
      <c r="C106" s="299" t="s">
        <v>302</v>
      </c>
      <c r="D106" s="299">
        <v>9410230</v>
      </c>
      <c r="E106" s="298" t="s">
        <v>572</v>
      </c>
      <c r="F106" s="298" t="s">
        <v>573</v>
      </c>
      <c r="G106" s="313">
        <v>1.72E-2</v>
      </c>
      <c r="H106" s="298" t="s">
        <v>597</v>
      </c>
      <c r="I106" s="313">
        <v>6.0999999999999999E-2</v>
      </c>
      <c r="J106" s="298" t="s">
        <v>547</v>
      </c>
    </row>
    <row r="107" spans="1:10" ht="15.75" x14ac:dyDescent="0.25">
      <c r="A107" s="298" t="s">
        <v>178</v>
      </c>
      <c r="B107" s="298" t="s">
        <v>172</v>
      </c>
      <c r="C107" s="299" t="s">
        <v>300</v>
      </c>
      <c r="D107" s="299">
        <v>9410230</v>
      </c>
      <c r="E107" s="298" t="s">
        <v>572</v>
      </c>
      <c r="F107" s="298" t="s">
        <v>573</v>
      </c>
      <c r="G107" s="313">
        <v>1.72E-2</v>
      </c>
      <c r="H107" s="298" t="s">
        <v>597</v>
      </c>
      <c r="I107" s="313">
        <v>6.0999999999999999E-2</v>
      </c>
      <c r="J107" s="298" t="s">
        <v>547</v>
      </c>
    </row>
    <row r="108" spans="1:10" ht="15.75" x14ac:dyDescent="0.25">
      <c r="A108" s="298" t="s">
        <v>178</v>
      </c>
      <c r="B108" s="298" t="s">
        <v>173</v>
      </c>
      <c r="C108" s="299" t="s">
        <v>303</v>
      </c>
      <c r="D108" s="299">
        <v>9410230</v>
      </c>
      <c r="E108" s="298" t="s">
        <v>572</v>
      </c>
      <c r="F108" s="298" t="s">
        <v>573</v>
      </c>
      <c r="G108" s="313">
        <v>1.72E-2</v>
      </c>
      <c r="H108" s="298" t="s">
        <v>597</v>
      </c>
      <c r="I108" s="313">
        <v>6.0999999999999999E-2</v>
      </c>
      <c r="J108" s="298" t="s">
        <v>547</v>
      </c>
    </row>
    <row r="109" spans="1:10" ht="15.75" x14ac:dyDescent="0.25">
      <c r="A109" s="298" t="s">
        <v>178</v>
      </c>
      <c r="B109" s="298" t="s">
        <v>174</v>
      </c>
      <c r="C109" s="299" t="s">
        <v>303</v>
      </c>
      <c r="D109" s="299">
        <v>9410230</v>
      </c>
      <c r="E109" s="298" t="s">
        <v>572</v>
      </c>
      <c r="F109" s="298" t="s">
        <v>573</v>
      </c>
      <c r="G109" s="313">
        <v>1.72E-2</v>
      </c>
      <c r="H109" s="298" t="s">
        <v>597</v>
      </c>
      <c r="I109" s="313">
        <v>6.0999999999999999E-2</v>
      </c>
      <c r="J109" s="298" t="s">
        <v>547</v>
      </c>
    </row>
    <row r="110" spans="1:10" ht="15.75" x14ac:dyDescent="0.25">
      <c r="A110" s="298" t="s">
        <v>178</v>
      </c>
      <c r="B110" s="298" t="s">
        <v>175</v>
      </c>
      <c r="C110" s="299" t="s">
        <v>299</v>
      </c>
      <c r="D110" s="299">
        <v>9410230</v>
      </c>
      <c r="E110" s="298" t="s">
        <v>572</v>
      </c>
      <c r="F110" s="298" t="s">
        <v>573</v>
      </c>
      <c r="G110" s="313">
        <v>1.72E-2</v>
      </c>
      <c r="H110" s="298" t="s">
        <v>597</v>
      </c>
      <c r="I110" s="313">
        <v>6.0999999999999999E-2</v>
      </c>
      <c r="J110" s="298" t="s">
        <v>547</v>
      </c>
    </row>
    <row r="111" spans="1:10" ht="15.75" x14ac:dyDescent="0.25">
      <c r="A111" s="298" t="s">
        <v>178</v>
      </c>
      <c r="B111" s="298" t="s">
        <v>170</v>
      </c>
      <c r="C111" s="299" t="s">
        <v>308</v>
      </c>
      <c r="D111" s="299">
        <v>9410230</v>
      </c>
      <c r="E111" s="298" t="s">
        <v>569</v>
      </c>
      <c r="F111" s="298" t="s">
        <v>570</v>
      </c>
      <c r="G111" s="313">
        <v>5.3699999999999998E-2</v>
      </c>
      <c r="H111" s="298" t="s">
        <v>571</v>
      </c>
      <c r="I111" s="313">
        <v>6.0999999999999999E-2</v>
      </c>
      <c r="J111" s="298" t="s">
        <v>547</v>
      </c>
    </row>
    <row r="112" spans="1:10" ht="15.75" x14ac:dyDescent="0.25">
      <c r="A112" s="298" t="s">
        <v>178</v>
      </c>
      <c r="B112" s="298" t="s">
        <v>171</v>
      </c>
      <c r="C112" s="299" t="s">
        <v>308</v>
      </c>
      <c r="D112" s="299">
        <v>9410230</v>
      </c>
      <c r="E112" s="298" t="s">
        <v>569</v>
      </c>
      <c r="F112" s="298" t="s">
        <v>570</v>
      </c>
      <c r="G112" s="313">
        <v>5.3699999999999998E-2</v>
      </c>
      <c r="H112" s="298" t="s">
        <v>571</v>
      </c>
      <c r="I112" s="313">
        <v>6.0999999999999999E-2</v>
      </c>
      <c r="J112" s="298" t="s">
        <v>547</v>
      </c>
    </row>
    <row r="113" spans="1:10" ht="15.75" x14ac:dyDescent="0.25">
      <c r="A113" s="298" t="s">
        <v>80</v>
      </c>
      <c r="B113" s="298" t="s">
        <v>67</v>
      </c>
      <c r="C113" s="299" t="s">
        <v>278</v>
      </c>
      <c r="D113" s="299">
        <v>9414290</v>
      </c>
      <c r="E113" s="298" t="s">
        <v>598</v>
      </c>
      <c r="F113" s="298" t="s">
        <v>599</v>
      </c>
      <c r="G113" s="313">
        <v>0.65649999999999997</v>
      </c>
      <c r="H113" s="298" t="s">
        <v>577</v>
      </c>
      <c r="I113" s="313">
        <v>9.1399999999999995E-2</v>
      </c>
      <c r="J113" s="298" t="s">
        <v>543</v>
      </c>
    </row>
    <row r="114" spans="1:10" ht="15.75" x14ac:dyDescent="0.25">
      <c r="A114" s="298" t="s">
        <v>80</v>
      </c>
      <c r="B114" s="298" t="s">
        <v>68</v>
      </c>
      <c r="C114" s="299" t="s">
        <v>280</v>
      </c>
      <c r="D114" s="299">
        <v>9414290</v>
      </c>
      <c r="E114" s="298" t="s">
        <v>600</v>
      </c>
      <c r="F114" s="298" t="s">
        <v>601</v>
      </c>
      <c r="G114" s="313">
        <v>0.65649999999999997</v>
      </c>
      <c r="H114" s="298" t="s">
        <v>577</v>
      </c>
      <c r="I114" s="313">
        <v>9.1399999999999995E-2</v>
      </c>
      <c r="J114" s="298" t="s">
        <v>543</v>
      </c>
    </row>
    <row r="115" spans="1:10" ht="15.75" x14ac:dyDescent="0.25">
      <c r="A115" s="298" t="s">
        <v>80</v>
      </c>
      <c r="B115" s="298" t="s">
        <v>69</v>
      </c>
      <c r="C115" s="299" t="s">
        <v>280</v>
      </c>
      <c r="D115" s="299">
        <v>9414290</v>
      </c>
      <c r="E115" s="298" t="s">
        <v>600</v>
      </c>
      <c r="F115" s="298" t="s">
        <v>601</v>
      </c>
      <c r="G115" s="313">
        <v>0.65649999999999997</v>
      </c>
      <c r="H115" s="298" t="s">
        <v>577</v>
      </c>
      <c r="I115" s="313">
        <v>9.1399999999999995E-2</v>
      </c>
      <c r="J115" s="298" t="s">
        <v>543</v>
      </c>
    </row>
    <row r="116" spans="1:10" ht="15.75" x14ac:dyDescent="0.25">
      <c r="A116" s="298" t="s">
        <v>80</v>
      </c>
      <c r="B116" s="298" t="s">
        <v>70</v>
      </c>
      <c r="C116" s="299" t="s">
        <v>280</v>
      </c>
      <c r="D116" s="299">
        <v>9414290</v>
      </c>
      <c r="E116" s="298" t="s">
        <v>600</v>
      </c>
      <c r="F116" s="298" t="s">
        <v>601</v>
      </c>
      <c r="G116" s="313">
        <v>0.65649999999999997</v>
      </c>
      <c r="H116" s="298" t="s">
        <v>577</v>
      </c>
      <c r="I116" s="313">
        <v>9.1399999999999995E-2</v>
      </c>
      <c r="J116" s="298" t="s">
        <v>543</v>
      </c>
    </row>
    <row r="117" spans="1:10" ht="15.75" x14ac:dyDescent="0.25">
      <c r="A117" s="298" t="s">
        <v>80</v>
      </c>
      <c r="B117" s="298" t="s">
        <v>71</v>
      </c>
      <c r="C117" s="299" t="s">
        <v>280</v>
      </c>
      <c r="D117" s="299">
        <v>9414290</v>
      </c>
      <c r="E117" s="298" t="s">
        <v>600</v>
      </c>
      <c r="F117" s="298" t="s">
        <v>601</v>
      </c>
      <c r="G117" s="313">
        <v>0.65649999999999997</v>
      </c>
      <c r="H117" s="298" t="s">
        <v>577</v>
      </c>
      <c r="I117" s="313">
        <v>9.1399999999999995E-2</v>
      </c>
      <c r="J117" s="298" t="s">
        <v>543</v>
      </c>
    </row>
    <row r="118" spans="1:10" ht="15.75" x14ac:dyDescent="0.25">
      <c r="A118" s="298" t="s">
        <v>80</v>
      </c>
      <c r="B118" s="298" t="s">
        <v>72</v>
      </c>
      <c r="C118" s="299" t="s">
        <v>280</v>
      </c>
      <c r="D118" s="299">
        <v>9414290</v>
      </c>
      <c r="E118" s="298" t="s">
        <v>600</v>
      </c>
      <c r="F118" s="298" t="s">
        <v>601</v>
      </c>
      <c r="G118" s="313">
        <v>0.65649999999999997</v>
      </c>
      <c r="H118" s="298" t="s">
        <v>577</v>
      </c>
      <c r="I118" s="313">
        <v>9.1399999999999995E-2</v>
      </c>
      <c r="J118" s="298" t="s">
        <v>543</v>
      </c>
    </row>
    <row r="119" spans="1:10" ht="15.75" x14ac:dyDescent="0.25">
      <c r="A119" s="298" t="s">
        <v>80</v>
      </c>
      <c r="B119" s="298" t="s">
        <v>73</v>
      </c>
      <c r="C119" s="299" t="s">
        <v>280</v>
      </c>
      <c r="D119" s="299">
        <v>9414290</v>
      </c>
      <c r="E119" s="298" t="s">
        <v>600</v>
      </c>
      <c r="F119" s="298" t="s">
        <v>601</v>
      </c>
      <c r="G119" s="313">
        <v>0.65649999999999997</v>
      </c>
      <c r="H119" s="298" t="s">
        <v>577</v>
      </c>
      <c r="I119" s="313">
        <v>9.1399999999999995E-2</v>
      </c>
      <c r="J119" s="298" t="s">
        <v>543</v>
      </c>
    </row>
    <row r="120" spans="1:10" ht="15.75" x14ac:dyDescent="0.25">
      <c r="A120" s="298" t="s">
        <v>80</v>
      </c>
      <c r="B120" s="298" t="s">
        <v>77</v>
      </c>
      <c r="C120" s="299" t="s">
        <v>280</v>
      </c>
      <c r="D120" s="299">
        <v>9414290</v>
      </c>
      <c r="E120" s="298" t="s">
        <v>600</v>
      </c>
      <c r="F120" s="298" t="s">
        <v>601</v>
      </c>
      <c r="G120" s="313">
        <v>0.65649999999999997</v>
      </c>
      <c r="H120" s="298" t="s">
        <v>577</v>
      </c>
      <c r="I120" s="313">
        <v>9.1399999999999995E-2</v>
      </c>
      <c r="J120" s="298" t="s">
        <v>543</v>
      </c>
    </row>
    <row r="121" spans="1:10" ht="15.75" x14ac:dyDescent="0.25">
      <c r="A121" s="298" t="s">
        <v>80</v>
      </c>
      <c r="B121" s="298" t="s">
        <v>78</v>
      </c>
      <c r="C121" s="299" t="s">
        <v>284</v>
      </c>
      <c r="D121" s="299">
        <v>9414290</v>
      </c>
      <c r="E121" s="298" t="s">
        <v>578</v>
      </c>
      <c r="F121" s="298" t="s">
        <v>579</v>
      </c>
      <c r="G121" s="313">
        <v>0.65649999999999997</v>
      </c>
      <c r="H121" s="298" t="s">
        <v>577</v>
      </c>
      <c r="I121" s="313">
        <v>9.1399999999999995E-2</v>
      </c>
      <c r="J121" s="298" t="s">
        <v>543</v>
      </c>
    </row>
    <row r="122" spans="1:10" ht="15.75" x14ac:dyDescent="0.25">
      <c r="A122" s="298" t="s">
        <v>80</v>
      </c>
      <c r="B122" s="298" t="s">
        <v>79</v>
      </c>
      <c r="C122" s="299" t="s">
        <v>284</v>
      </c>
      <c r="D122" s="299">
        <v>9414290</v>
      </c>
      <c r="E122" s="298" t="s">
        <v>578</v>
      </c>
      <c r="F122" s="298" t="s">
        <v>579</v>
      </c>
      <c r="G122" s="313">
        <v>0.65649999999999997</v>
      </c>
      <c r="H122" s="298" t="s">
        <v>577</v>
      </c>
      <c r="I122" s="313">
        <v>9.1399999999999995E-2</v>
      </c>
      <c r="J122" s="298" t="s">
        <v>543</v>
      </c>
    </row>
    <row r="123" spans="1:10" ht="15.75" x14ac:dyDescent="0.25">
      <c r="A123" s="298" t="s">
        <v>80</v>
      </c>
      <c r="B123" s="298" t="s">
        <v>74</v>
      </c>
      <c r="C123" s="299" t="s">
        <v>290</v>
      </c>
      <c r="D123" s="299">
        <v>9414750</v>
      </c>
      <c r="E123" s="298" t="s">
        <v>548</v>
      </c>
      <c r="F123" s="298" t="s">
        <v>549</v>
      </c>
      <c r="G123" s="313">
        <v>0.77929999999999999</v>
      </c>
      <c r="H123" s="298" t="s">
        <v>550</v>
      </c>
      <c r="I123" s="313">
        <v>6.0999999999999999E-2</v>
      </c>
      <c r="J123" s="298" t="s">
        <v>551</v>
      </c>
    </row>
    <row r="124" spans="1:10" ht="15.75" x14ac:dyDescent="0.25">
      <c r="A124" s="298" t="s">
        <v>80</v>
      </c>
      <c r="B124" s="298" t="s">
        <v>75</v>
      </c>
      <c r="C124" s="299" t="s">
        <v>290</v>
      </c>
      <c r="D124" s="299">
        <v>9414750</v>
      </c>
      <c r="E124" s="298" t="s">
        <v>548</v>
      </c>
      <c r="F124" s="298" t="s">
        <v>549</v>
      </c>
      <c r="G124" s="313">
        <v>0.77929999999999999</v>
      </c>
      <c r="H124" s="298" t="s">
        <v>550</v>
      </c>
      <c r="I124" s="313">
        <v>6.0999999999999999E-2</v>
      </c>
      <c r="J124" s="298" t="s">
        <v>551</v>
      </c>
    </row>
    <row r="125" spans="1:10" ht="15.75" x14ac:dyDescent="0.25">
      <c r="A125" s="298" t="s">
        <v>80</v>
      </c>
      <c r="B125" s="298" t="s">
        <v>76</v>
      </c>
      <c r="C125" s="299" t="s">
        <v>290</v>
      </c>
      <c r="D125" s="299">
        <v>9414750</v>
      </c>
      <c r="E125" s="298" t="s">
        <v>548</v>
      </c>
      <c r="F125" s="298" t="s">
        <v>549</v>
      </c>
      <c r="G125" s="313">
        <v>0.77929999999999999</v>
      </c>
      <c r="H125" s="298" t="s">
        <v>550</v>
      </c>
      <c r="I125" s="313">
        <v>6.0999999999999999E-2</v>
      </c>
      <c r="J125" s="298" t="s">
        <v>551</v>
      </c>
    </row>
    <row r="126" spans="1:10" ht="15.75" x14ac:dyDescent="0.25">
      <c r="A126" s="298" t="s">
        <v>80</v>
      </c>
      <c r="B126" s="298" t="s">
        <v>426</v>
      </c>
      <c r="C126" s="299" t="s">
        <v>290</v>
      </c>
      <c r="D126" s="299">
        <v>9414750</v>
      </c>
      <c r="E126" s="298" t="s">
        <v>548</v>
      </c>
      <c r="F126" s="298" t="s">
        <v>549</v>
      </c>
      <c r="G126" s="313">
        <v>0.77929999999999999</v>
      </c>
      <c r="H126" s="298" t="s">
        <v>550</v>
      </c>
      <c r="I126" s="313">
        <v>6.0999999999999999E-2</v>
      </c>
      <c r="J126" s="298" t="s">
        <v>551</v>
      </c>
    </row>
    <row r="127" spans="1:10" ht="15.75" x14ac:dyDescent="0.25">
      <c r="A127" s="298" t="s">
        <v>118</v>
      </c>
      <c r="B127" s="298" t="s">
        <v>233</v>
      </c>
      <c r="C127" s="299" t="s">
        <v>273</v>
      </c>
      <c r="D127" s="299">
        <v>9412110</v>
      </c>
      <c r="E127" s="298" t="s">
        <v>580</v>
      </c>
      <c r="F127" s="298" t="s">
        <v>583</v>
      </c>
      <c r="G127" s="313">
        <v>0.35920000000000002</v>
      </c>
      <c r="H127" s="298" t="s">
        <v>580</v>
      </c>
      <c r="I127" s="313">
        <v>9.1399999999999995E-2</v>
      </c>
      <c r="J127" s="298" t="s">
        <v>547</v>
      </c>
    </row>
    <row r="128" spans="1:10" ht="15.75" x14ac:dyDescent="0.25">
      <c r="A128" s="298" t="s">
        <v>118</v>
      </c>
      <c r="B128" s="298" t="s">
        <v>112</v>
      </c>
      <c r="C128" s="299" t="s">
        <v>274</v>
      </c>
      <c r="D128" s="299">
        <v>9412110</v>
      </c>
      <c r="E128" s="298" t="s">
        <v>580</v>
      </c>
      <c r="F128" s="298" t="s">
        <v>583</v>
      </c>
      <c r="G128" s="313">
        <v>0.35920000000000002</v>
      </c>
      <c r="H128" s="298" t="s">
        <v>580</v>
      </c>
      <c r="I128" s="313">
        <v>9.1399999999999995E-2</v>
      </c>
      <c r="J128" s="298" t="s">
        <v>547</v>
      </c>
    </row>
    <row r="129" spans="1:10" ht="15.75" x14ac:dyDescent="0.25">
      <c r="A129" s="298" t="s">
        <v>118</v>
      </c>
      <c r="B129" s="298" t="s">
        <v>113</v>
      </c>
      <c r="C129" s="299" t="s">
        <v>274</v>
      </c>
      <c r="D129" s="299">
        <v>9412110</v>
      </c>
      <c r="E129" s="298" t="s">
        <v>580</v>
      </c>
      <c r="F129" s="298" t="s">
        <v>583</v>
      </c>
      <c r="G129" s="313">
        <v>0.35920000000000002</v>
      </c>
      <c r="H129" s="298" t="s">
        <v>580</v>
      </c>
      <c r="I129" s="313">
        <v>9.1399999999999995E-2</v>
      </c>
      <c r="J129" s="298" t="s">
        <v>547</v>
      </c>
    </row>
    <row r="130" spans="1:10" ht="15.75" x14ac:dyDescent="0.25">
      <c r="A130" s="298" t="s">
        <v>118</v>
      </c>
      <c r="B130" s="298" t="s">
        <v>114</v>
      </c>
      <c r="C130" s="299" t="s">
        <v>274</v>
      </c>
      <c r="D130" s="299">
        <v>9412110</v>
      </c>
      <c r="E130" s="298" t="s">
        <v>580</v>
      </c>
      <c r="F130" s="298" t="s">
        <v>583</v>
      </c>
      <c r="G130" s="313">
        <v>0.35920000000000002</v>
      </c>
      <c r="H130" s="298" t="s">
        <v>580</v>
      </c>
      <c r="I130" s="313">
        <v>9.1399999999999995E-2</v>
      </c>
      <c r="J130" s="298" t="s">
        <v>547</v>
      </c>
    </row>
    <row r="131" spans="1:10" ht="15.75" x14ac:dyDescent="0.25">
      <c r="A131" s="298" t="s">
        <v>118</v>
      </c>
      <c r="B131" s="298" t="s">
        <v>333</v>
      </c>
      <c r="C131" s="299" t="s">
        <v>274</v>
      </c>
      <c r="D131" s="299">
        <v>9412110</v>
      </c>
      <c r="E131" s="298" t="s">
        <v>580</v>
      </c>
      <c r="F131" s="298" t="s">
        <v>583</v>
      </c>
      <c r="G131" s="313">
        <v>0.35920000000000002</v>
      </c>
      <c r="H131" s="298" t="s">
        <v>580</v>
      </c>
      <c r="I131" s="313">
        <v>9.1399999999999995E-2</v>
      </c>
      <c r="J131" s="298" t="s">
        <v>547</v>
      </c>
    </row>
    <row r="132" spans="1:10" ht="15.75" x14ac:dyDescent="0.25">
      <c r="A132" s="298" t="s">
        <v>118</v>
      </c>
      <c r="B132" s="298" t="s">
        <v>116</v>
      </c>
      <c r="C132" s="299" t="s">
        <v>279</v>
      </c>
      <c r="D132" s="299">
        <v>9412110</v>
      </c>
      <c r="E132" s="298" t="s">
        <v>600</v>
      </c>
      <c r="F132" s="298" t="s">
        <v>601</v>
      </c>
      <c r="G132" s="313">
        <v>0.33179999999999998</v>
      </c>
      <c r="H132" s="298" t="s">
        <v>584</v>
      </c>
      <c r="I132" s="313">
        <v>9.1399999999999995E-2</v>
      </c>
      <c r="J132" s="298" t="s">
        <v>547</v>
      </c>
    </row>
    <row r="133" spans="1:10" ht="15.75" x14ac:dyDescent="0.25">
      <c r="A133" s="298" t="s">
        <v>118</v>
      </c>
      <c r="B133" s="298" t="s">
        <v>117</v>
      </c>
      <c r="C133" s="299" t="s">
        <v>279</v>
      </c>
      <c r="D133" s="299">
        <v>9412110</v>
      </c>
      <c r="E133" s="298" t="s">
        <v>600</v>
      </c>
      <c r="F133" s="298" t="s">
        <v>601</v>
      </c>
      <c r="G133" s="313">
        <v>0.33179999999999998</v>
      </c>
      <c r="H133" s="298" t="s">
        <v>584</v>
      </c>
      <c r="I133" s="313">
        <v>9.1399999999999995E-2</v>
      </c>
      <c r="J133" s="298" t="s">
        <v>547</v>
      </c>
    </row>
    <row r="134" spans="1:10" ht="15.75" x14ac:dyDescent="0.25">
      <c r="A134" s="298" t="s">
        <v>118</v>
      </c>
      <c r="B134" s="298" t="s">
        <v>429</v>
      </c>
      <c r="C134" s="299" t="s">
        <v>279</v>
      </c>
      <c r="D134" s="299">
        <v>9412110</v>
      </c>
      <c r="E134" s="298" t="s">
        <v>600</v>
      </c>
      <c r="F134" s="298" t="s">
        <v>601</v>
      </c>
      <c r="G134" s="313">
        <v>0.33179999999999998</v>
      </c>
      <c r="H134" s="298" t="s">
        <v>584</v>
      </c>
      <c r="I134" s="313">
        <v>9.1399999999999995E-2</v>
      </c>
      <c r="J134" s="298" t="s">
        <v>547</v>
      </c>
    </row>
    <row r="135" spans="1:10" ht="15.75" x14ac:dyDescent="0.25">
      <c r="A135" s="298" t="s">
        <v>118</v>
      </c>
      <c r="B135" s="298" t="s">
        <v>218</v>
      </c>
      <c r="C135" s="299" t="s">
        <v>276</v>
      </c>
      <c r="D135" s="299">
        <v>9412110</v>
      </c>
      <c r="E135" s="298" t="s">
        <v>598</v>
      </c>
      <c r="F135" s="298" t="s">
        <v>599</v>
      </c>
      <c r="G135" s="313">
        <v>0.34610000000000002</v>
      </c>
      <c r="H135" s="298" t="s">
        <v>602</v>
      </c>
      <c r="I135" s="313">
        <v>9.1399999999999995E-2</v>
      </c>
      <c r="J135" s="298" t="s">
        <v>547</v>
      </c>
    </row>
    <row r="136" spans="1:10" ht="15.75" x14ac:dyDescent="0.25">
      <c r="A136" s="298" t="s">
        <v>118</v>
      </c>
      <c r="B136" s="298" t="s">
        <v>115</v>
      </c>
      <c r="C136" s="299" t="s">
        <v>276</v>
      </c>
      <c r="D136" s="299">
        <v>9412110</v>
      </c>
      <c r="E136" s="298" t="s">
        <v>598</v>
      </c>
      <c r="F136" s="298" t="s">
        <v>599</v>
      </c>
      <c r="G136" s="313">
        <v>0.34610000000000002</v>
      </c>
      <c r="H136" s="298" t="s">
        <v>602</v>
      </c>
      <c r="I136" s="313">
        <v>9.1399999999999995E-2</v>
      </c>
      <c r="J136" s="298" t="s">
        <v>547</v>
      </c>
    </row>
    <row r="137" spans="1:10" ht="15.75" x14ac:dyDescent="0.25">
      <c r="A137" s="298" t="s">
        <v>93</v>
      </c>
      <c r="B137" s="298" t="s">
        <v>83</v>
      </c>
      <c r="C137" s="299" t="s">
        <v>269</v>
      </c>
      <c r="D137" s="299">
        <v>9414290</v>
      </c>
      <c r="E137" s="298" t="s">
        <v>603</v>
      </c>
      <c r="F137" s="298" t="s">
        <v>604</v>
      </c>
      <c r="G137" s="313">
        <v>0.65649999999999997</v>
      </c>
      <c r="H137" s="298" t="s">
        <v>577</v>
      </c>
      <c r="I137" s="313">
        <v>9.1399999999999995E-2</v>
      </c>
      <c r="J137" s="298" t="s">
        <v>543</v>
      </c>
    </row>
    <row r="138" spans="1:10" ht="15.75" x14ac:dyDescent="0.25">
      <c r="A138" s="298" t="s">
        <v>93</v>
      </c>
      <c r="B138" s="298" t="s">
        <v>84</v>
      </c>
      <c r="C138" s="299" t="s">
        <v>269</v>
      </c>
      <c r="D138" s="299">
        <v>9414290</v>
      </c>
      <c r="E138" s="298" t="s">
        <v>603</v>
      </c>
      <c r="F138" s="298" t="s">
        <v>604</v>
      </c>
      <c r="G138" s="313">
        <v>0.65649999999999997</v>
      </c>
      <c r="H138" s="298" t="s">
        <v>577</v>
      </c>
      <c r="I138" s="313">
        <v>9.1399999999999995E-2</v>
      </c>
      <c r="J138" s="298" t="s">
        <v>543</v>
      </c>
    </row>
    <row r="139" spans="1:10" ht="15.75" x14ac:dyDescent="0.25">
      <c r="A139" s="298" t="s">
        <v>93</v>
      </c>
      <c r="B139" s="298" t="s">
        <v>85</v>
      </c>
      <c r="C139" s="299" t="s">
        <v>269</v>
      </c>
      <c r="D139" s="299">
        <v>9414290</v>
      </c>
      <c r="E139" s="298" t="s">
        <v>603</v>
      </c>
      <c r="F139" s="298" t="s">
        <v>604</v>
      </c>
      <c r="G139" s="313">
        <v>0.65649999999999997</v>
      </c>
      <c r="H139" s="298" t="s">
        <v>577</v>
      </c>
      <c r="I139" s="313">
        <v>9.1399999999999995E-2</v>
      </c>
      <c r="J139" s="298" t="s">
        <v>543</v>
      </c>
    </row>
    <row r="140" spans="1:10" ht="15.75" x14ac:dyDescent="0.25">
      <c r="A140" s="298" t="s">
        <v>93</v>
      </c>
      <c r="B140" s="298" t="s">
        <v>86</v>
      </c>
      <c r="C140" s="299" t="s">
        <v>269</v>
      </c>
      <c r="D140" s="299">
        <v>9414290</v>
      </c>
      <c r="E140" s="298" t="s">
        <v>603</v>
      </c>
      <c r="F140" s="298" t="s">
        <v>604</v>
      </c>
      <c r="G140" s="313">
        <v>0.65649999999999997</v>
      </c>
      <c r="H140" s="298" t="s">
        <v>577</v>
      </c>
      <c r="I140" s="313">
        <v>9.1399999999999995E-2</v>
      </c>
      <c r="J140" s="298" t="s">
        <v>543</v>
      </c>
    </row>
    <row r="141" spans="1:10" ht="15.75" x14ac:dyDescent="0.25">
      <c r="A141" s="298" t="s">
        <v>93</v>
      </c>
      <c r="B141" s="298" t="s">
        <v>87</v>
      </c>
      <c r="C141" s="299" t="s">
        <v>269</v>
      </c>
      <c r="D141" s="299">
        <v>9414290</v>
      </c>
      <c r="E141" s="298" t="s">
        <v>603</v>
      </c>
      <c r="F141" s="298" t="s">
        <v>604</v>
      </c>
      <c r="G141" s="313">
        <v>0.65649999999999997</v>
      </c>
      <c r="H141" s="298" t="s">
        <v>577</v>
      </c>
      <c r="I141" s="313">
        <v>9.1399999999999995E-2</v>
      </c>
      <c r="J141" s="298" t="s">
        <v>543</v>
      </c>
    </row>
    <row r="142" spans="1:10" ht="15.75" x14ac:dyDescent="0.25">
      <c r="A142" s="298" t="s">
        <v>93</v>
      </c>
      <c r="B142" s="298" t="s">
        <v>88</v>
      </c>
      <c r="C142" s="299" t="s">
        <v>269</v>
      </c>
      <c r="D142" s="299">
        <v>9414290</v>
      </c>
      <c r="E142" s="298" t="s">
        <v>603</v>
      </c>
      <c r="F142" s="298" t="s">
        <v>604</v>
      </c>
      <c r="G142" s="313">
        <v>0.65649999999999997</v>
      </c>
      <c r="H142" s="298" t="s">
        <v>577</v>
      </c>
      <c r="I142" s="313">
        <v>9.1399999999999995E-2</v>
      </c>
      <c r="J142" s="298" t="s">
        <v>543</v>
      </c>
    </row>
    <row r="143" spans="1:10" ht="15.75" x14ac:dyDescent="0.25">
      <c r="A143" s="298" t="s">
        <v>93</v>
      </c>
      <c r="B143" s="298" t="s">
        <v>81</v>
      </c>
      <c r="C143" s="299" t="s">
        <v>271</v>
      </c>
      <c r="D143" s="299">
        <v>9414290</v>
      </c>
      <c r="E143" s="298" t="s">
        <v>575</v>
      </c>
      <c r="F143" s="298" t="s">
        <v>576</v>
      </c>
      <c r="G143" s="313">
        <v>0.65649999999999997</v>
      </c>
      <c r="H143" s="298" t="s">
        <v>577</v>
      </c>
      <c r="I143" s="313">
        <v>9.1399999999999995E-2</v>
      </c>
      <c r="J143" s="298" t="s">
        <v>543</v>
      </c>
    </row>
    <row r="144" spans="1:10" ht="15.75" x14ac:dyDescent="0.25">
      <c r="A144" s="298" t="s">
        <v>93</v>
      </c>
      <c r="B144" s="298" t="s">
        <v>82</v>
      </c>
      <c r="C144" s="299" t="s">
        <v>271</v>
      </c>
      <c r="D144" s="299">
        <v>9414290</v>
      </c>
      <c r="E144" s="298" t="s">
        <v>575</v>
      </c>
      <c r="F144" s="298" t="s">
        <v>576</v>
      </c>
      <c r="G144" s="313">
        <v>0.65649999999999997</v>
      </c>
      <c r="H144" s="298" t="s">
        <v>577</v>
      </c>
      <c r="I144" s="313">
        <v>9.1399999999999995E-2</v>
      </c>
      <c r="J144" s="298" t="s">
        <v>543</v>
      </c>
    </row>
    <row r="145" spans="1:10" ht="15.75" x14ac:dyDescent="0.25">
      <c r="A145" s="298" t="s">
        <v>93</v>
      </c>
      <c r="B145" s="298" t="s">
        <v>91</v>
      </c>
      <c r="C145" s="299" t="s">
        <v>314</v>
      </c>
      <c r="D145" s="299">
        <v>9414523</v>
      </c>
      <c r="E145" s="298" t="s">
        <v>605</v>
      </c>
      <c r="F145" s="298" t="s">
        <v>606</v>
      </c>
      <c r="G145" s="313">
        <v>0.96840000000000004</v>
      </c>
      <c r="H145" s="298" t="s">
        <v>546</v>
      </c>
      <c r="I145" s="313">
        <v>9.1399999999999995E-2</v>
      </c>
      <c r="J145" s="298" t="s">
        <v>547</v>
      </c>
    </row>
    <row r="146" spans="1:10" ht="15.75" x14ac:dyDescent="0.25">
      <c r="A146" s="298" t="s">
        <v>93</v>
      </c>
      <c r="B146" s="298" t="s">
        <v>92</v>
      </c>
      <c r="C146" s="299" t="s">
        <v>314</v>
      </c>
      <c r="D146" s="299">
        <v>9414523</v>
      </c>
      <c r="E146" s="298" t="s">
        <v>605</v>
      </c>
      <c r="F146" s="298" t="s">
        <v>606</v>
      </c>
      <c r="G146" s="313">
        <v>0.96840000000000004</v>
      </c>
      <c r="H146" s="298" t="s">
        <v>546</v>
      </c>
      <c r="I146" s="313">
        <v>9.1399999999999995E-2</v>
      </c>
      <c r="J146" s="298" t="s">
        <v>547</v>
      </c>
    </row>
    <row r="147" spans="1:10" ht="15.75" x14ac:dyDescent="0.25">
      <c r="A147" s="298" t="s">
        <v>93</v>
      </c>
      <c r="B147" s="298" t="s">
        <v>93</v>
      </c>
      <c r="C147" s="299" t="s">
        <v>314</v>
      </c>
      <c r="D147" s="299">
        <v>9414523</v>
      </c>
      <c r="E147" s="298" t="s">
        <v>605</v>
      </c>
      <c r="F147" s="298" t="s">
        <v>606</v>
      </c>
      <c r="G147" s="313">
        <v>0.96840000000000004</v>
      </c>
      <c r="H147" s="298" t="s">
        <v>546</v>
      </c>
      <c r="I147" s="313">
        <v>9.1399999999999995E-2</v>
      </c>
      <c r="J147" s="298" t="s">
        <v>547</v>
      </c>
    </row>
    <row r="148" spans="1:10" ht="15.75" x14ac:dyDescent="0.25">
      <c r="A148" s="298" t="s">
        <v>93</v>
      </c>
      <c r="B148" s="298" t="s">
        <v>94</v>
      </c>
      <c r="C148" s="299" t="s">
        <v>314</v>
      </c>
      <c r="D148" s="299">
        <v>9414523</v>
      </c>
      <c r="E148" s="298" t="s">
        <v>605</v>
      </c>
      <c r="F148" s="298" t="s">
        <v>606</v>
      </c>
      <c r="G148" s="313">
        <v>0.96840000000000004</v>
      </c>
      <c r="H148" s="298" t="s">
        <v>546</v>
      </c>
      <c r="I148" s="313">
        <v>9.1399999999999995E-2</v>
      </c>
      <c r="J148" s="298" t="s">
        <v>547</v>
      </c>
    </row>
    <row r="149" spans="1:10" ht="15.75" x14ac:dyDescent="0.25">
      <c r="A149" s="298" t="s">
        <v>93</v>
      </c>
      <c r="B149" s="298" t="s">
        <v>212</v>
      </c>
      <c r="C149" s="299" t="s">
        <v>314</v>
      </c>
      <c r="D149" s="299">
        <v>9414523</v>
      </c>
      <c r="E149" s="298" t="s">
        <v>605</v>
      </c>
      <c r="F149" s="298" t="s">
        <v>606</v>
      </c>
      <c r="G149" s="313">
        <v>0.96840000000000004</v>
      </c>
      <c r="H149" s="298" t="s">
        <v>546</v>
      </c>
      <c r="I149" s="313">
        <v>9.1399999999999995E-2</v>
      </c>
      <c r="J149" s="298" t="s">
        <v>547</v>
      </c>
    </row>
    <row r="150" spans="1:10" ht="15.75" x14ac:dyDescent="0.25">
      <c r="A150" s="298" t="s">
        <v>93</v>
      </c>
      <c r="B150" s="298" t="s">
        <v>95</v>
      </c>
      <c r="C150" s="299" t="s">
        <v>314</v>
      </c>
      <c r="D150" s="299">
        <v>9414523</v>
      </c>
      <c r="E150" s="298" t="s">
        <v>605</v>
      </c>
      <c r="F150" s="298" t="s">
        <v>606</v>
      </c>
      <c r="G150" s="313">
        <v>0.96840000000000004</v>
      </c>
      <c r="H150" s="298" t="s">
        <v>546</v>
      </c>
      <c r="I150" s="313">
        <v>9.1399999999999995E-2</v>
      </c>
      <c r="J150" s="298" t="s">
        <v>547</v>
      </c>
    </row>
    <row r="151" spans="1:10" ht="15.75" x14ac:dyDescent="0.25">
      <c r="A151" s="298" t="s">
        <v>93</v>
      </c>
      <c r="B151" s="298" t="s">
        <v>89</v>
      </c>
      <c r="C151" s="299" t="s">
        <v>290</v>
      </c>
      <c r="D151" s="299">
        <v>9414750</v>
      </c>
      <c r="E151" s="298" t="s">
        <v>548</v>
      </c>
      <c r="F151" s="298" t="s">
        <v>549</v>
      </c>
      <c r="G151" s="313">
        <v>0.77929999999999999</v>
      </c>
      <c r="H151" s="298" t="s">
        <v>550</v>
      </c>
      <c r="I151" s="313">
        <v>6.0999999999999999E-2</v>
      </c>
      <c r="J151" s="298" t="s">
        <v>551</v>
      </c>
    </row>
    <row r="152" spans="1:10" ht="15.75" x14ac:dyDescent="0.25">
      <c r="A152" s="298" t="s">
        <v>93</v>
      </c>
      <c r="B152" s="298" t="s">
        <v>489</v>
      </c>
      <c r="C152" s="299" t="s">
        <v>290</v>
      </c>
      <c r="D152" s="299">
        <v>9414750</v>
      </c>
      <c r="E152" s="298" t="s">
        <v>548</v>
      </c>
      <c r="F152" s="298" t="s">
        <v>549</v>
      </c>
      <c r="G152" s="313">
        <v>0.77929999999999999</v>
      </c>
      <c r="H152" s="298" t="s">
        <v>550</v>
      </c>
      <c r="I152" s="313">
        <v>6.0999999999999999E-2</v>
      </c>
      <c r="J152" s="298" t="s">
        <v>551</v>
      </c>
    </row>
    <row r="153" spans="1:10" ht="15.75" x14ac:dyDescent="0.25">
      <c r="A153" s="298" t="s">
        <v>93</v>
      </c>
      <c r="B153" s="298" t="s">
        <v>90</v>
      </c>
      <c r="C153" s="299" t="s">
        <v>290</v>
      </c>
      <c r="D153" s="299">
        <v>9414750</v>
      </c>
      <c r="E153" s="298" t="s">
        <v>548</v>
      </c>
      <c r="F153" s="298" t="s">
        <v>549</v>
      </c>
      <c r="G153" s="313">
        <v>0.77929999999999999</v>
      </c>
      <c r="H153" s="298" t="s">
        <v>550</v>
      </c>
      <c r="I153" s="313">
        <v>6.0999999999999999E-2</v>
      </c>
      <c r="J153" s="298" t="s">
        <v>551</v>
      </c>
    </row>
    <row r="154" spans="1:10" ht="15.75" x14ac:dyDescent="0.25">
      <c r="A154" s="298" t="s">
        <v>127</v>
      </c>
      <c r="B154" s="298" t="s">
        <v>126</v>
      </c>
      <c r="C154" s="299" t="s">
        <v>288</v>
      </c>
      <c r="D154" s="299">
        <v>9411340</v>
      </c>
      <c r="E154" s="298" t="s">
        <v>548</v>
      </c>
      <c r="F154" s="298" t="s">
        <v>549</v>
      </c>
      <c r="G154" s="313">
        <v>0.16719999999999999</v>
      </c>
      <c r="H154" s="298" t="s">
        <v>551</v>
      </c>
      <c r="I154" s="313">
        <v>0.24379999999999999</v>
      </c>
      <c r="J154" s="298" t="s">
        <v>551</v>
      </c>
    </row>
    <row r="155" spans="1:10" ht="15.75" x14ac:dyDescent="0.25">
      <c r="A155" s="298" t="s">
        <v>127</v>
      </c>
      <c r="B155" s="298" t="s">
        <v>121</v>
      </c>
      <c r="C155" s="299" t="s">
        <v>277</v>
      </c>
      <c r="D155" s="299">
        <v>9411340</v>
      </c>
      <c r="E155" s="298" t="s">
        <v>598</v>
      </c>
      <c r="F155" s="298" t="s">
        <v>599</v>
      </c>
      <c r="G155" s="313">
        <v>0.25219999999999998</v>
      </c>
      <c r="H155" s="298" t="s">
        <v>602</v>
      </c>
      <c r="I155" s="313">
        <v>0.24379999999999999</v>
      </c>
      <c r="J155" s="298" t="s">
        <v>551</v>
      </c>
    </row>
    <row r="156" spans="1:10" ht="15.75" x14ac:dyDescent="0.25">
      <c r="A156" s="298" t="s">
        <v>127</v>
      </c>
      <c r="B156" s="298" t="s">
        <v>430</v>
      </c>
      <c r="C156" s="299" t="s">
        <v>277</v>
      </c>
      <c r="D156" s="299">
        <v>9411340</v>
      </c>
      <c r="E156" s="298" t="s">
        <v>598</v>
      </c>
      <c r="F156" s="298" t="s">
        <v>599</v>
      </c>
      <c r="G156" s="313">
        <v>0.25219999999999998</v>
      </c>
      <c r="H156" s="298" t="s">
        <v>602</v>
      </c>
      <c r="I156" s="313">
        <v>0.24379999999999999</v>
      </c>
      <c r="J156" s="298" t="s">
        <v>551</v>
      </c>
    </row>
    <row r="157" spans="1:10" ht="15.75" x14ac:dyDescent="0.25">
      <c r="A157" s="298" t="s">
        <v>127</v>
      </c>
      <c r="B157" s="298" t="s">
        <v>122</v>
      </c>
      <c r="C157" s="299" t="s">
        <v>282</v>
      </c>
      <c r="D157" s="299">
        <v>9411340</v>
      </c>
      <c r="E157" s="298" t="s">
        <v>578</v>
      </c>
      <c r="F157" s="298" t="s">
        <v>579</v>
      </c>
      <c r="G157" s="313">
        <v>0.21110000000000001</v>
      </c>
      <c r="H157" s="298" t="s">
        <v>607</v>
      </c>
      <c r="I157" s="313">
        <v>0.24379999999999999</v>
      </c>
      <c r="J157" s="298" t="s">
        <v>551</v>
      </c>
    </row>
    <row r="158" spans="1:10" ht="15.75" x14ac:dyDescent="0.25">
      <c r="A158" s="298" t="s">
        <v>127</v>
      </c>
      <c r="B158" s="298" t="s">
        <v>127</v>
      </c>
      <c r="C158" s="299" t="s">
        <v>281</v>
      </c>
      <c r="D158" s="299">
        <v>9411340</v>
      </c>
      <c r="E158" s="298" t="s">
        <v>578</v>
      </c>
      <c r="F158" s="298" t="s">
        <v>579</v>
      </c>
      <c r="G158" s="313">
        <v>0.21110000000000001</v>
      </c>
      <c r="H158" s="298" t="s">
        <v>607</v>
      </c>
      <c r="I158" s="313">
        <v>0.24379999999999999</v>
      </c>
      <c r="J158" s="298" t="s">
        <v>551</v>
      </c>
    </row>
    <row r="159" spans="1:10" ht="15.75" x14ac:dyDescent="0.25">
      <c r="A159" s="298" t="s">
        <v>127</v>
      </c>
      <c r="B159" s="298" t="s">
        <v>123</v>
      </c>
      <c r="C159" s="299" t="s">
        <v>281</v>
      </c>
      <c r="D159" s="299">
        <v>9411340</v>
      </c>
      <c r="E159" s="298" t="s">
        <v>578</v>
      </c>
      <c r="F159" s="298" t="s">
        <v>579</v>
      </c>
      <c r="G159" s="313">
        <v>0.21110000000000001</v>
      </c>
      <c r="H159" s="298" t="s">
        <v>607</v>
      </c>
      <c r="I159" s="313">
        <v>0.24379999999999999</v>
      </c>
      <c r="J159" s="298" t="s">
        <v>551</v>
      </c>
    </row>
    <row r="160" spans="1:10" ht="15.75" x14ac:dyDescent="0.25">
      <c r="A160" s="298" t="s">
        <v>127</v>
      </c>
      <c r="B160" s="298" t="s">
        <v>124</v>
      </c>
      <c r="C160" s="299" t="s">
        <v>281</v>
      </c>
      <c r="D160" s="299">
        <v>9411340</v>
      </c>
      <c r="E160" s="298" t="s">
        <v>578</v>
      </c>
      <c r="F160" s="298" t="s">
        <v>579</v>
      </c>
      <c r="G160" s="313">
        <v>0.21110000000000001</v>
      </c>
      <c r="H160" s="298" t="s">
        <v>607</v>
      </c>
      <c r="I160" s="313">
        <v>0.24379999999999999</v>
      </c>
      <c r="J160" s="298" t="s">
        <v>551</v>
      </c>
    </row>
    <row r="161" spans="1:10" ht="15.75" x14ac:dyDescent="0.25">
      <c r="A161" s="298" t="s">
        <v>127</v>
      </c>
      <c r="B161" s="298" t="s">
        <v>125</v>
      </c>
      <c r="C161" s="299" t="s">
        <v>281</v>
      </c>
      <c r="D161" s="299">
        <v>9411340</v>
      </c>
      <c r="E161" s="298" t="s">
        <v>578</v>
      </c>
      <c r="F161" s="298" t="s">
        <v>579</v>
      </c>
      <c r="G161" s="313">
        <v>0.21110000000000001</v>
      </c>
      <c r="H161" s="298" t="s">
        <v>607</v>
      </c>
      <c r="I161" s="313">
        <v>0.24379999999999999</v>
      </c>
      <c r="J161" s="298" t="s">
        <v>551</v>
      </c>
    </row>
    <row r="162" spans="1:10" ht="15.75" x14ac:dyDescent="0.25">
      <c r="A162" s="298" t="s">
        <v>127</v>
      </c>
      <c r="B162" s="298" t="s">
        <v>119</v>
      </c>
      <c r="C162" s="299" t="s">
        <v>275</v>
      </c>
      <c r="D162" s="299">
        <v>9412110</v>
      </c>
      <c r="E162" s="298" t="s">
        <v>598</v>
      </c>
      <c r="F162" s="298" t="s">
        <v>599</v>
      </c>
      <c r="G162" s="313">
        <v>0.34610000000000002</v>
      </c>
      <c r="H162" s="298" t="s">
        <v>602</v>
      </c>
      <c r="I162" s="313">
        <v>9.1399999999999995E-2</v>
      </c>
      <c r="J162" s="298" t="s">
        <v>547</v>
      </c>
    </row>
    <row r="163" spans="1:10" ht="15.75" x14ac:dyDescent="0.25">
      <c r="A163" s="298" t="s">
        <v>127</v>
      </c>
      <c r="B163" s="298" t="s">
        <v>120</v>
      </c>
      <c r="C163" s="299" t="s">
        <v>275</v>
      </c>
      <c r="D163" s="299">
        <v>9412110</v>
      </c>
      <c r="E163" s="298" t="s">
        <v>598</v>
      </c>
      <c r="F163" s="298" t="s">
        <v>599</v>
      </c>
      <c r="G163" s="313">
        <v>0.34610000000000002</v>
      </c>
      <c r="H163" s="298" t="s">
        <v>602</v>
      </c>
      <c r="I163" s="313">
        <v>9.1399999999999995E-2</v>
      </c>
      <c r="J163" s="298" t="s">
        <v>547</v>
      </c>
    </row>
    <row r="164" spans="1:10" ht="15.75" x14ac:dyDescent="0.25">
      <c r="A164" s="298" t="s">
        <v>66</v>
      </c>
      <c r="B164" s="298" t="s">
        <v>65</v>
      </c>
      <c r="C164" s="299" t="s">
        <v>315</v>
      </c>
      <c r="D164" s="299">
        <v>9414523</v>
      </c>
      <c r="E164" s="298" t="s">
        <v>540</v>
      </c>
      <c r="F164" s="298" t="s">
        <v>541</v>
      </c>
      <c r="G164" s="313">
        <v>0.96750000000000003</v>
      </c>
      <c r="H164" s="298" t="s">
        <v>542</v>
      </c>
      <c r="I164" s="313">
        <v>9.1399999999999995E-2</v>
      </c>
      <c r="J164" s="298" t="s">
        <v>543</v>
      </c>
    </row>
    <row r="165" spans="1:10" ht="15.75" x14ac:dyDescent="0.25">
      <c r="A165" s="298" t="s">
        <v>103</v>
      </c>
      <c r="B165" s="298" t="s">
        <v>428</v>
      </c>
      <c r="C165" s="299" t="s">
        <v>268</v>
      </c>
      <c r="D165" s="299">
        <v>9413450</v>
      </c>
      <c r="E165" s="298" t="s">
        <v>603</v>
      </c>
      <c r="F165" s="298" t="s">
        <v>604</v>
      </c>
      <c r="G165" s="313">
        <v>0.434</v>
      </c>
      <c r="H165" s="298" t="s">
        <v>608</v>
      </c>
      <c r="I165" s="313">
        <v>9.1399999999999995E-2</v>
      </c>
      <c r="J165" s="298" t="s">
        <v>547</v>
      </c>
    </row>
    <row r="166" spans="1:10" ht="15.75" x14ac:dyDescent="0.25">
      <c r="A166" s="298" t="s">
        <v>103</v>
      </c>
      <c r="B166" s="298" t="s">
        <v>99</v>
      </c>
      <c r="C166" s="299" t="s">
        <v>268</v>
      </c>
      <c r="D166" s="299">
        <v>9413450</v>
      </c>
      <c r="E166" s="298" t="s">
        <v>603</v>
      </c>
      <c r="F166" s="298" t="s">
        <v>604</v>
      </c>
      <c r="G166" s="313">
        <v>0.434</v>
      </c>
      <c r="H166" s="298" t="s">
        <v>608</v>
      </c>
      <c r="I166" s="313">
        <v>9.1399999999999995E-2</v>
      </c>
      <c r="J166" s="298" t="s">
        <v>547</v>
      </c>
    </row>
    <row r="167" spans="1:10" ht="15.75" x14ac:dyDescent="0.25">
      <c r="A167" s="298" t="s">
        <v>103</v>
      </c>
      <c r="B167" s="298" t="s">
        <v>100</v>
      </c>
      <c r="C167" s="299" t="s">
        <v>268</v>
      </c>
      <c r="D167" s="299">
        <v>9413450</v>
      </c>
      <c r="E167" s="298" t="s">
        <v>603</v>
      </c>
      <c r="F167" s="298" t="s">
        <v>604</v>
      </c>
      <c r="G167" s="313">
        <v>0.434</v>
      </c>
      <c r="H167" s="298" t="s">
        <v>608</v>
      </c>
      <c r="I167" s="313">
        <v>9.1399999999999995E-2</v>
      </c>
      <c r="J167" s="298" t="s">
        <v>547</v>
      </c>
    </row>
    <row r="168" spans="1:10" ht="15.75" x14ac:dyDescent="0.25">
      <c r="A168" s="298" t="s">
        <v>103</v>
      </c>
      <c r="B168" s="298" t="s">
        <v>101</v>
      </c>
      <c r="C168" s="299" t="s">
        <v>268</v>
      </c>
      <c r="D168" s="299">
        <v>9413450</v>
      </c>
      <c r="E168" s="298" t="s">
        <v>603</v>
      </c>
      <c r="F168" s="298" t="s">
        <v>604</v>
      </c>
      <c r="G168" s="313">
        <v>0.434</v>
      </c>
      <c r="H168" s="298" t="s">
        <v>608</v>
      </c>
      <c r="I168" s="313">
        <v>9.1399999999999995E-2</v>
      </c>
      <c r="J168" s="298" t="s">
        <v>547</v>
      </c>
    </row>
    <row r="169" spans="1:10" ht="15.75" x14ac:dyDescent="0.25">
      <c r="A169" s="298" t="s">
        <v>103</v>
      </c>
      <c r="B169" s="298" t="s">
        <v>195</v>
      </c>
      <c r="C169" s="299" t="s">
        <v>268</v>
      </c>
      <c r="D169" s="299">
        <v>9413450</v>
      </c>
      <c r="E169" s="298" t="s">
        <v>603</v>
      </c>
      <c r="F169" s="298" t="s">
        <v>604</v>
      </c>
      <c r="G169" s="313">
        <v>0.434</v>
      </c>
      <c r="H169" s="298" t="s">
        <v>608</v>
      </c>
      <c r="I169" s="313">
        <v>9.1399999999999995E-2</v>
      </c>
      <c r="J169" s="298" t="s">
        <v>547</v>
      </c>
    </row>
    <row r="170" spans="1:10" ht="15.75" x14ac:dyDescent="0.25">
      <c r="A170" s="298" t="s">
        <v>103</v>
      </c>
      <c r="B170" s="298" t="s">
        <v>96</v>
      </c>
      <c r="C170" s="299" t="s">
        <v>266</v>
      </c>
      <c r="D170" s="299">
        <v>9413450</v>
      </c>
      <c r="E170" s="298" t="s">
        <v>588</v>
      </c>
      <c r="F170" s="298" t="s">
        <v>589</v>
      </c>
      <c r="G170" s="313">
        <v>0.43640000000000001</v>
      </c>
      <c r="H170" s="298" t="s">
        <v>590</v>
      </c>
      <c r="I170" s="313">
        <v>9.1399999999999995E-2</v>
      </c>
      <c r="J170" s="298" t="s">
        <v>547</v>
      </c>
    </row>
    <row r="171" spans="1:10" ht="15.75" x14ac:dyDescent="0.25">
      <c r="A171" s="298" t="s">
        <v>103</v>
      </c>
      <c r="B171" s="298" t="s">
        <v>97</v>
      </c>
      <c r="C171" s="299" t="s">
        <v>266</v>
      </c>
      <c r="D171" s="299">
        <v>9413450</v>
      </c>
      <c r="E171" s="298" t="s">
        <v>588</v>
      </c>
      <c r="F171" s="298" t="s">
        <v>589</v>
      </c>
      <c r="G171" s="313">
        <v>0.43640000000000001</v>
      </c>
      <c r="H171" s="298" t="s">
        <v>590</v>
      </c>
      <c r="I171" s="313">
        <v>9.1399999999999995E-2</v>
      </c>
      <c r="J171" s="298" t="s">
        <v>547</v>
      </c>
    </row>
    <row r="172" spans="1:10" ht="15.75" x14ac:dyDescent="0.25">
      <c r="A172" s="298" t="s">
        <v>103</v>
      </c>
      <c r="B172" s="298" t="s">
        <v>103</v>
      </c>
      <c r="C172" s="299" t="s">
        <v>266</v>
      </c>
      <c r="D172" s="299">
        <v>9413450</v>
      </c>
      <c r="E172" s="298" t="s">
        <v>588</v>
      </c>
      <c r="F172" s="298" t="s">
        <v>589</v>
      </c>
      <c r="G172" s="313">
        <v>0.43640000000000001</v>
      </c>
      <c r="H172" s="298" t="s">
        <v>590</v>
      </c>
      <c r="I172" s="313">
        <v>9.1399999999999995E-2</v>
      </c>
      <c r="J172" s="298" t="s">
        <v>547</v>
      </c>
    </row>
    <row r="173" spans="1:10" ht="15.75" x14ac:dyDescent="0.25">
      <c r="A173" s="298" t="s">
        <v>103</v>
      </c>
      <c r="B173" s="298" t="s">
        <v>98</v>
      </c>
      <c r="C173" s="299" t="s">
        <v>266</v>
      </c>
      <c r="D173" s="299">
        <v>9413450</v>
      </c>
      <c r="E173" s="298" t="s">
        <v>588</v>
      </c>
      <c r="F173" s="298" t="s">
        <v>589</v>
      </c>
      <c r="G173" s="313">
        <v>0.43640000000000001</v>
      </c>
      <c r="H173" s="298" t="s">
        <v>590</v>
      </c>
      <c r="I173" s="313">
        <v>9.1399999999999995E-2</v>
      </c>
      <c r="J173" s="298" t="s">
        <v>547</v>
      </c>
    </row>
    <row r="174" spans="1:10" ht="15.75" x14ac:dyDescent="0.25">
      <c r="A174" s="298" t="s">
        <v>45</v>
      </c>
      <c r="B174" s="298" t="s">
        <v>42</v>
      </c>
      <c r="C174" s="299" t="s">
        <v>313</v>
      </c>
      <c r="D174" s="299">
        <v>9415102</v>
      </c>
      <c r="E174" s="298" t="s">
        <v>555</v>
      </c>
      <c r="F174" s="298" t="s">
        <v>556</v>
      </c>
      <c r="G174" s="313">
        <v>0.57010000000000005</v>
      </c>
      <c r="H174" s="298" t="s">
        <v>557</v>
      </c>
      <c r="I174" s="313">
        <v>0.12189999999999999</v>
      </c>
      <c r="J174" s="298" t="s">
        <v>547</v>
      </c>
    </row>
    <row r="175" spans="1:10" ht="15.75" x14ac:dyDescent="0.25">
      <c r="A175" s="298" t="s">
        <v>45</v>
      </c>
      <c r="B175" s="298" t="s">
        <v>43</v>
      </c>
      <c r="C175" s="299" t="s">
        <v>313</v>
      </c>
      <c r="D175" s="299">
        <v>9415102</v>
      </c>
      <c r="E175" s="298" t="s">
        <v>555</v>
      </c>
      <c r="F175" s="298" t="s">
        <v>556</v>
      </c>
      <c r="G175" s="313">
        <v>0.57010000000000005</v>
      </c>
      <c r="H175" s="298" t="s">
        <v>557</v>
      </c>
      <c r="I175" s="313">
        <v>0.12189999999999999</v>
      </c>
      <c r="J175" s="298" t="s">
        <v>547</v>
      </c>
    </row>
    <row r="176" spans="1:10" ht="15.75" x14ac:dyDescent="0.25">
      <c r="A176" s="298" t="s">
        <v>45</v>
      </c>
      <c r="B176" s="298" t="s">
        <v>44</v>
      </c>
      <c r="C176" s="299" t="s">
        <v>313</v>
      </c>
      <c r="D176" s="299">
        <v>9415102</v>
      </c>
      <c r="E176" s="298" t="s">
        <v>555</v>
      </c>
      <c r="F176" s="298" t="s">
        <v>556</v>
      </c>
      <c r="G176" s="313">
        <v>0.57010000000000005</v>
      </c>
      <c r="H176" s="298" t="s">
        <v>557</v>
      </c>
      <c r="I176" s="313">
        <v>0.12189999999999999</v>
      </c>
      <c r="J176" s="298" t="s">
        <v>547</v>
      </c>
    </row>
    <row r="177" spans="1:10" ht="15.75" x14ac:dyDescent="0.25">
      <c r="A177" s="298" t="s">
        <v>29</v>
      </c>
      <c r="B177" s="298" t="s">
        <v>423</v>
      </c>
      <c r="C177" s="299" t="s">
        <v>313</v>
      </c>
      <c r="D177" s="299">
        <v>9414863</v>
      </c>
      <c r="E177" s="298" t="s">
        <v>555</v>
      </c>
      <c r="F177" s="298" t="s">
        <v>556</v>
      </c>
      <c r="G177" s="313">
        <v>0.69120000000000004</v>
      </c>
      <c r="H177" s="298" t="s">
        <v>554</v>
      </c>
      <c r="I177" s="313">
        <v>9.1399999999999995E-2</v>
      </c>
      <c r="J177" s="298" t="s">
        <v>547</v>
      </c>
    </row>
    <row r="178" spans="1:10" ht="15.75" x14ac:dyDescent="0.25">
      <c r="A178" s="298" t="s">
        <v>29</v>
      </c>
      <c r="B178" s="298" t="s">
        <v>231</v>
      </c>
      <c r="C178" s="299" t="s">
        <v>264</v>
      </c>
      <c r="D178" s="299">
        <v>9415020</v>
      </c>
      <c r="E178" s="298" t="s">
        <v>581</v>
      </c>
      <c r="F178" s="298" t="s">
        <v>582</v>
      </c>
      <c r="G178" s="313">
        <v>0.59750000000000003</v>
      </c>
      <c r="H178" s="298" t="s">
        <v>580</v>
      </c>
      <c r="I178" s="313">
        <v>6.0999999999999999E-2</v>
      </c>
      <c r="J178" s="298" t="s">
        <v>551</v>
      </c>
    </row>
    <row r="179" spans="1:10" ht="15.75" x14ac:dyDescent="0.25">
      <c r="A179" s="298" t="s">
        <v>29</v>
      </c>
      <c r="B179" s="298" t="s">
        <v>25</v>
      </c>
      <c r="C179" s="299" t="s">
        <v>263</v>
      </c>
      <c r="D179" s="299">
        <v>9415020</v>
      </c>
      <c r="E179" s="298" t="s">
        <v>581</v>
      </c>
      <c r="F179" s="298" t="s">
        <v>582</v>
      </c>
      <c r="G179" s="313">
        <v>0.59750000000000003</v>
      </c>
      <c r="H179" s="298" t="s">
        <v>580</v>
      </c>
      <c r="I179" s="313">
        <v>6.0999999999999999E-2</v>
      </c>
      <c r="J179" s="298" t="s">
        <v>551</v>
      </c>
    </row>
    <row r="180" spans="1:10" ht="15.75" x14ac:dyDescent="0.25">
      <c r="A180" s="298" t="s">
        <v>29</v>
      </c>
      <c r="B180" s="298" t="s">
        <v>26</v>
      </c>
      <c r="C180" s="299" t="s">
        <v>263</v>
      </c>
      <c r="D180" s="299">
        <v>9415020</v>
      </c>
      <c r="E180" s="298" t="s">
        <v>581</v>
      </c>
      <c r="F180" s="298" t="s">
        <v>582</v>
      </c>
      <c r="G180" s="313">
        <v>0.59750000000000003</v>
      </c>
      <c r="H180" s="298" t="s">
        <v>580</v>
      </c>
      <c r="I180" s="313">
        <v>6.0999999999999999E-2</v>
      </c>
      <c r="J180" s="298" t="s">
        <v>551</v>
      </c>
    </row>
    <row r="181" spans="1:10" ht="15.75" x14ac:dyDescent="0.25">
      <c r="A181" s="298" t="s">
        <v>29</v>
      </c>
      <c r="B181" s="298" t="s">
        <v>27</v>
      </c>
      <c r="C181" s="299" t="s">
        <v>263</v>
      </c>
      <c r="D181" s="299">
        <v>9415020</v>
      </c>
      <c r="E181" s="298" t="s">
        <v>581</v>
      </c>
      <c r="F181" s="298" t="s">
        <v>582</v>
      </c>
      <c r="G181" s="313">
        <v>0.59750000000000003</v>
      </c>
      <c r="H181" s="298" t="s">
        <v>580</v>
      </c>
      <c r="I181" s="313">
        <v>6.0999999999999999E-2</v>
      </c>
      <c r="J181" s="298" t="s">
        <v>551</v>
      </c>
    </row>
    <row r="182" spans="1:10" ht="15.75" x14ac:dyDescent="0.25">
      <c r="A182" s="298" t="s">
        <v>29</v>
      </c>
      <c r="B182" s="298" t="s">
        <v>422</v>
      </c>
      <c r="C182" s="299" t="s">
        <v>263</v>
      </c>
      <c r="D182" s="299">
        <v>9415020</v>
      </c>
      <c r="E182" s="298" t="s">
        <v>581</v>
      </c>
      <c r="F182" s="298" t="s">
        <v>582</v>
      </c>
      <c r="G182" s="313">
        <v>0.59750000000000003</v>
      </c>
      <c r="H182" s="298" t="s">
        <v>580</v>
      </c>
      <c r="I182" s="313">
        <v>6.0999999999999999E-2</v>
      </c>
      <c r="J182" s="298" t="s">
        <v>551</v>
      </c>
    </row>
    <row r="183" spans="1:10" ht="15.75" x14ac:dyDescent="0.25">
      <c r="A183" s="298" t="s">
        <v>29</v>
      </c>
      <c r="B183" s="298" t="s">
        <v>28</v>
      </c>
      <c r="C183" s="299" t="s">
        <v>263</v>
      </c>
      <c r="D183" s="299">
        <v>9415020</v>
      </c>
      <c r="E183" s="298" t="s">
        <v>581</v>
      </c>
      <c r="F183" s="298" t="s">
        <v>582</v>
      </c>
      <c r="G183" s="313">
        <v>0.59750000000000003</v>
      </c>
      <c r="H183" s="298" t="s">
        <v>580</v>
      </c>
      <c r="I183" s="313">
        <v>6.0999999999999999E-2</v>
      </c>
      <c r="J183" s="298" t="s">
        <v>551</v>
      </c>
    </row>
    <row r="184" spans="1:10" ht="15.75" x14ac:dyDescent="0.25">
      <c r="A184" s="298" t="s">
        <v>139</v>
      </c>
      <c r="B184" s="298" t="s">
        <v>134</v>
      </c>
      <c r="C184" s="299" t="s">
        <v>285</v>
      </c>
      <c r="D184" s="299">
        <v>9411340</v>
      </c>
      <c r="E184" s="298" t="s">
        <v>552</v>
      </c>
      <c r="F184" s="298" t="s">
        <v>553</v>
      </c>
      <c r="G184" s="313">
        <v>0.1895</v>
      </c>
      <c r="H184" s="298" t="s">
        <v>609</v>
      </c>
      <c r="I184" s="313">
        <v>0.24379999999999999</v>
      </c>
      <c r="J184" s="298" t="s">
        <v>551</v>
      </c>
    </row>
    <row r="185" spans="1:10" ht="15.75" x14ac:dyDescent="0.25">
      <c r="A185" s="298" t="s">
        <v>139</v>
      </c>
      <c r="B185" s="298" t="s">
        <v>431</v>
      </c>
      <c r="C185" s="299" t="s">
        <v>285</v>
      </c>
      <c r="D185" s="299">
        <v>9411340</v>
      </c>
      <c r="E185" s="298" t="s">
        <v>552</v>
      </c>
      <c r="F185" s="298" t="s">
        <v>553</v>
      </c>
      <c r="G185" s="313">
        <v>0.1895</v>
      </c>
      <c r="H185" s="298" t="s">
        <v>609</v>
      </c>
      <c r="I185" s="313">
        <v>0.24379999999999999</v>
      </c>
      <c r="J185" s="298" t="s">
        <v>551</v>
      </c>
    </row>
    <row r="186" spans="1:10" ht="15.75" x14ac:dyDescent="0.25">
      <c r="A186" s="298" t="s">
        <v>139</v>
      </c>
      <c r="B186" s="298" t="s">
        <v>135</v>
      </c>
      <c r="C186" s="299" t="s">
        <v>286</v>
      </c>
      <c r="D186" s="299">
        <v>9411340</v>
      </c>
      <c r="E186" s="298" t="s">
        <v>552</v>
      </c>
      <c r="F186" s="298" t="s">
        <v>553</v>
      </c>
      <c r="G186" s="313">
        <v>0.1895</v>
      </c>
      <c r="H186" s="298" t="s">
        <v>609</v>
      </c>
      <c r="I186" s="313">
        <v>0.24379999999999999</v>
      </c>
      <c r="J186" s="298" t="s">
        <v>551</v>
      </c>
    </row>
    <row r="187" spans="1:10" ht="15.75" x14ac:dyDescent="0.25">
      <c r="A187" s="298" t="s">
        <v>139</v>
      </c>
      <c r="B187" s="298" t="s">
        <v>136</v>
      </c>
      <c r="C187" s="299" t="s">
        <v>286</v>
      </c>
      <c r="D187" s="299">
        <v>9411340</v>
      </c>
      <c r="E187" s="298" t="s">
        <v>552</v>
      </c>
      <c r="F187" s="298" t="s">
        <v>553</v>
      </c>
      <c r="G187" s="313">
        <v>0.1895</v>
      </c>
      <c r="H187" s="298" t="s">
        <v>609</v>
      </c>
      <c r="I187" s="313">
        <v>0.24379999999999999</v>
      </c>
      <c r="J187" s="298" t="s">
        <v>551</v>
      </c>
    </row>
    <row r="188" spans="1:10" ht="15.75" x14ac:dyDescent="0.25">
      <c r="A188" s="298" t="s">
        <v>139</v>
      </c>
      <c r="B188" s="298" t="s">
        <v>137</v>
      </c>
      <c r="C188" s="299" t="s">
        <v>286</v>
      </c>
      <c r="D188" s="299">
        <v>9411340</v>
      </c>
      <c r="E188" s="298" t="s">
        <v>552</v>
      </c>
      <c r="F188" s="298" t="s">
        <v>553</v>
      </c>
      <c r="G188" s="313">
        <v>0.1895</v>
      </c>
      <c r="H188" s="298" t="s">
        <v>609</v>
      </c>
      <c r="I188" s="313">
        <v>0.24379999999999999</v>
      </c>
      <c r="J188" s="298" t="s">
        <v>551</v>
      </c>
    </row>
    <row r="189" spans="1:10" ht="15.75" x14ac:dyDescent="0.25">
      <c r="A189" s="298" t="s">
        <v>139</v>
      </c>
      <c r="B189" s="298" t="s">
        <v>138</v>
      </c>
      <c r="C189" s="299" t="s">
        <v>286</v>
      </c>
      <c r="D189" s="299">
        <v>9411340</v>
      </c>
      <c r="E189" s="298" t="s">
        <v>552</v>
      </c>
      <c r="F189" s="298" t="s">
        <v>553</v>
      </c>
      <c r="G189" s="313">
        <v>0.1895</v>
      </c>
      <c r="H189" s="298" t="s">
        <v>609</v>
      </c>
      <c r="I189" s="313">
        <v>0.24379999999999999</v>
      </c>
      <c r="J189" s="298" t="s">
        <v>551</v>
      </c>
    </row>
    <row r="190" spans="1:10" ht="15.75" x14ac:dyDescent="0.25">
      <c r="A190" s="298" t="s">
        <v>139</v>
      </c>
      <c r="B190" s="298" t="s">
        <v>128</v>
      </c>
      <c r="C190" s="299" t="s">
        <v>297</v>
      </c>
      <c r="D190" s="299">
        <v>9411340</v>
      </c>
      <c r="E190" s="298" t="s">
        <v>610</v>
      </c>
      <c r="F190" s="298" t="s">
        <v>611</v>
      </c>
      <c r="G190" s="313">
        <v>0.14399999999999999</v>
      </c>
      <c r="H190" s="298" t="s">
        <v>560</v>
      </c>
      <c r="I190" s="313">
        <v>0.24379999999999999</v>
      </c>
      <c r="J190" s="298" t="s">
        <v>547</v>
      </c>
    </row>
    <row r="191" spans="1:10" ht="15.75" x14ac:dyDescent="0.25">
      <c r="A191" s="298" t="s">
        <v>139</v>
      </c>
      <c r="B191" s="298" t="s">
        <v>129</v>
      </c>
      <c r="C191" s="299" t="s">
        <v>297</v>
      </c>
      <c r="D191" s="299">
        <v>9411340</v>
      </c>
      <c r="E191" s="298" t="s">
        <v>610</v>
      </c>
      <c r="F191" s="298" t="s">
        <v>611</v>
      </c>
      <c r="G191" s="313">
        <v>0.14399999999999999</v>
      </c>
      <c r="H191" s="298" t="s">
        <v>560</v>
      </c>
      <c r="I191" s="313">
        <v>0.24379999999999999</v>
      </c>
      <c r="J191" s="298" t="s">
        <v>547</v>
      </c>
    </row>
    <row r="192" spans="1:10" ht="15.75" x14ac:dyDescent="0.25">
      <c r="A192" s="298" t="s">
        <v>139</v>
      </c>
      <c r="B192" s="298" t="s">
        <v>130</v>
      </c>
      <c r="C192" s="299" t="s">
        <v>297</v>
      </c>
      <c r="D192" s="299">
        <v>9411340</v>
      </c>
      <c r="E192" s="298" t="s">
        <v>610</v>
      </c>
      <c r="F192" s="298" t="s">
        <v>611</v>
      </c>
      <c r="G192" s="313">
        <v>0.14399999999999999</v>
      </c>
      <c r="H192" s="298" t="s">
        <v>560</v>
      </c>
      <c r="I192" s="313">
        <v>0.24379999999999999</v>
      </c>
      <c r="J192" s="298" t="s">
        <v>547</v>
      </c>
    </row>
    <row r="193" spans="1:10" ht="15.75" x14ac:dyDescent="0.25">
      <c r="A193" s="298" t="s">
        <v>139</v>
      </c>
      <c r="B193" s="298" t="s">
        <v>131</v>
      </c>
      <c r="C193" s="299" t="s">
        <v>297</v>
      </c>
      <c r="D193" s="299">
        <v>9411340</v>
      </c>
      <c r="E193" s="298" t="s">
        <v>610</v>
      </c>
      <c r="F193" s="298" t="s">
        <v>611</v>
      </c>
      <c r="G193" s="313">
        <v>0.14399999999999999</v>
      </c>
      <c r="H193" s="298" t="s">
        <v>560</v>
      </c>
      <c r="I193" s="313">
        <v>0.24379999999999999</v>
      </c>
      <c r="J193" s="298" t="s">
        <v>547</v>
      </c>
    </row>
    <row r="194" spans="1:10" ht="15.75" x14ac:dyDescent="0.25">
      <c r="A194" s="298" t="s">
        <v>139</v>
      </c>
      <c r="B194" s="298" t="s">
        <v>132</v>
      </c>
      <c r="C194" s="299" t="s">
        <v>297</v>
      </c>
      <c r="D194" s="299">
        <v>9411340</v>
      </c>
      <c r="E194" s="298" t="s">
        <v>610</v>
      </c>
      <c r="F194" s="298" t="s">
        <v>611</v>
      </c>
      <c r="G194" s="313">
        <v>0.14399999999999999</v>
      </c>
      <c r="H194" s="298" t="s">
        <v>560</v>
      </c>
      <c r="I194" s="313">
        <v>0.24379999999999999</v>
      </c>
      <c r="J194" s="298" t="s">
        <v>547</v>
      </c>
    </row>
    <row r="195" spans="1:10" ht="15.75" x14ac:dyDescent="0.25">
      <c r="A195" s="298" t="s">
        <v>139</v>
      </c>
      <c r="B195" s="298" t="s">
        <v>133</v>
      </c>
      <c r="C195" s="299" t="s">
        <v>297</v>
      </c>
      <c r="D195" s="299">
        <v>9411340</v>
      </c>
      <c r="E195" s="298" t="s">
        <v>610</v>
      </c>
      <c r="F195" s="298" t="s">
        <v>611</v>
      </c>
      <c r="G195" s="313">
        <v>0.14399999999999999</v>
      </c>
      <c r="H195" s="298" t="s">
        <v>560</v>
      </c>
      <c r="I195" s="313">
        <v>0.24379999999999999</v>
      </c>
      <c r="J195" s="298" t="s">
        <v>547</v>
      </c>
    </row>
  </sheetData>
  <mergeCells count="3">
    <mergeCell ref="A1:J1"/>
    <mergeCell ref="A2:J2"/>
    <mergeCell ref="L3:L5"/>
  </mergeCells>
  <pageMargins left="0.25" right="0.25" top="0.75" bottom="0.75" header="0.3" footer="0.3"/>
  <pageSetup scale="69" fitToHeight="0" orientation="landscape" r:id="rId1"/>
  <headerFooter>
    <oddHeader>&amp;L&amp;D&amp;T&amp;RPreliminary tsunami, tide, and storm surge data from NOAA</oddHeader>
    <oddFooter>Page &amp;P of &amp;N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S199"/>
  <sheetViews>
    <sheetView zoomScaleNormal="100" workbookViewId="0">
      <pane ySplit="2" topLeftCell="A3" activePane="bottomLeft" state="frozen"/>
      <selection pane="bottomLeft" activeCell="F4" sqref="F4"/>
    </sheetView>
  </sheetViews>
  <sheetFormatPr defaultRowHeight="15" x14ac:dyDescent="0.25"/>
  <cols>
    <col min="1" max="1" width="18.140625" customWidth="1"/>
    <col min="2" max="2" width="27.5703125" customWidth="1"/>
    <col min="3" max="3" width="23.28515625" bestFit="1" customWidth="1"/>
    <col min="4" max="4" width="22.5703125" bestFit="1" customWidth="1"/>
    <col min="5" max="5" width="20.85546875" bestFit="1" customWidth="1"/>
    <col min="6" max="6" width="14" customWidth="1"/>
    <col min="7" max="7" width="18.85546875" customWidth="1"/>
    <col min="8" max="8" width="15.85546875" customWidth="1"/>
    <col min="9" max="9" width="17.85546875" customWidth="1"/>
    <col min="10" max="10" width="19.5703125" customWidth="1"/>
    <col min="11" max="11" width="16" customWidth="1"/>
    <col min="12" max="12" width="14.85546875" customWidth="1"/>
    <col min="13" max="13" width="20.7109375" customWidth="1"/>
    <col min="14" max="14" width="21.42578125" customWidth="1"/>
    <col min="15" max="15" width="21.42578125" style="3" customWidth="1"/>
    <col min="16" max="16" width="122.5703125" style="2" bestFit="1" customWidth="1"/>
    <col min="17" max="17" width="13.28515625" style="2" customWidth="1"/>
    <col min="18" max="19" width="13.85546875" style="2" customWidth="1"/>
    <col min="20" max="20" width="13.140625" customWidth="1"/>
  </cols>
  <sheetData>
    <row r="1" spans="1:19" ht="34.5" thickBot="1" x14ac:dyDescent="0.55000000000000004">
      <c r="A1" s="422" t="s">
        <v>200</v>
      </c>
      <c r="B1" s="423"/>
      <c r="C1" s="423"/>
      <c r="D1" s="423"/>
      <c r="E1" s="423"/>
      <c r="F1" s="423"/>
      <c r="G1" s="423"/>
      <c r="H1" s="423"/>
      <c r="I1" s="423"/>
      <c r="J1" s="423"/>
      <c r="K1" s="423"/>
      <c r="L1" s="423"/>
      <c r="M1" s="423"/>
      <c r="N1" s="32" t="s">
        <v>202</v>
      </c>
      <c r="O1" s="32"/>
    </row>
    <row r="2" spans="1:19" s="1" customFormat="1" ht="113.25" customHeight="1" thickBot="1" x14ac:dyDescent="0.3">
      <c r="A2" s="95" t="s">
        <v>7</v>
      </c>
      <c r="B2" s="111" t="s">
        <v>416</v>
      </c>
      <c r="C2" s="140" t="s">
        <v>411</v>
      </c>
      <c r="D2" s="156" t="s">
        <v>412</v>
      </c>
      <c r="E2" s="172" t="s">
        <v>427</v>
      </c>
      <c r="F2" s="191" t="s">
        <v>197</v>
      </c>
      <c r="G2" s="194" t="s">
        <v>507</v>
      </c>
      <c r="H2" s="196" t="s">
        <v>385</v>
      </c>
      <c r="I2" s="195" t="s">
        <v>179</v>
      </c>
      <c r="J2" s="33" t="s">
        <v>198</v>
      </c>
      <c r="K2" s="33" t="s">
        <v>1</v>
      </c>
      <c r="L2" s="197" t="s">
        <v>0</v>
      </c>
      <c r="M2" s="210" t="s">
        <v>199</v>
      </c>
      <c r="N2" s="209" t="s">
        <v>215</v>
      </c>
      <c r="O2" s="93" t="s">
        <v>415</v>
      </c>
      <c r="P2" s="47" t="s">
        <v>201</v>
      </c>
    </row>
    <row r="3" spans="1:19" ht="21" x14ac:dyDescent="0.25">
      <c r="A3" s="96" t="s">
        <v>6</v>
      </c>
      <c r="B3" s="282" t="s">
        <v>4</v>
      </c>
      <c r="C3" s="141" t="s">
        <v>413</v>
      </c>
      <c r="D3" s="157" t="s">
        <v>317</v>
      </c>
      <c r="E3" s="88">
        <v>9419750</v>
      </c>
      <c r="F3" s="192">
        <v>0.35</v>
      </c>
      <c r="G3" s="306">
        <f>_xlfn.XLOOKUP($B3,'(2) ETSS_Picks_by_FA_Locations'!$B$4:$B$195,'(2) ETSS_Picks_by_FA_Locations'!$G$4:$G$195,"ERROR",0,1)</f>
        <v>0.86639999999999995</v>
      </c>
      <c r="H3" s="303">
        <f>_xlfn.XLOOKUP($B3,'(2) ETSS_Picks_by_FA_Locations'!$B$4:$B$195,'(2) ETSS_Picks_by_FA_Locations'!$I$4:$I$195,"ERROR",0,1)</f>
        <v>3.0499999999999999E-2</v>
      </c>
      <c r="I3" s="26">
        <f t="shared" ref="I3:I33" si="0">0.3*(F3)</f>
        <v>0.105</v>
      </c>
      <c r="J3" s="27">
        <f t="shared" ref="J3:J33" si="1">SUM(F3:I3)</f>
        <v>1.3518999999999999</v>
      </c>
      <c r="K3" s="27">
        <v>0.2</v>
      </c>
      <c r="L3" s="198">
        <f t="shared" ref="L3:L62" si="2">K3*J3</f>
        <v>0.27038000000000001</v>
      </c>
      <c r="M3" s="292">
        <f t="shared" ref="M3:M62" si="3">SUM(J3,L3)</f>
        <v>1.6222799999999999</v>
      </c>
      <c r="N3" s="89">
        <v>9419750</v>
      </c>
      <c r="O3" s="89" t="str">
        <f t="shared" ref="O3:O33" si="4">IF(E3=N3, "-", "ERROR")</f>
        <v>-</v>
      </c>
      <c r="P3" s="35"/>
      <c r="R3"/>
      <c r="S3"/>
    </row>
    <row r="4" spans="1:19" ht="21" x14ac:dyDescent="0.25">
      <c r="A4" s="97" t="s">
        <v>6</v>
      </c>
      <c r="B4" s="94" t="s">
        <v>2</v>
      </c>
      <c r="C4" s="141" t="s">
        <v>413</v>
      </c>
      <c r="D4" s="139" t="s">
        <v>317</v>
      </c>
      <c r="E4" s="88">
        <v>9419750</v>
      </c>
      <c r="F4" s="193">
        <f>F3</f>
        <v>0.35</v>
      </c>
      <c r="G4" s="307">
        <f>_xlfn.XLOOKUP($B4,'(2) ETSS_Picks_by_FA_Locations'!$B$4:$B$195,'(2) ETSS_Picks_by_FA_Locations'!$G$4:$G$195,"ERROR",0,1)</f>
        <v>0.86639999999999995</v>
      </c>
      <c r="H4" s="301">
        <f>_xlfn.XLOOKUP($B4,'(2) ETSS_Picks_by_FA_Locations'!$B$4:$B$195,'(2) ETSS_Picks_by_FA_Locations'!$I$4:$I$195,"ERROR",0,1)</f>
        <v>3.0499999999999999E-2</v>
      </c>
      <c r="I4" s="23">
        <f t="shared" si="0"/>
        <v>0.105</v>
      </c>
      <c r="J4" s="22">
        <f t="shared" si="1"/>
        <v>1.3518999999999999</v>
      </c>
      <c r="K4" s="22">
        <v>0.1</v>
      </c>
      <c r="L4" s="199">
        <f t="shared" si="2"/>
        <v>0.13519</v>
      </c>
      <c r="M4" s="293">
        <f t="shared" si="3"/>
        <v>1.4870899999999998</v>
      </c>
      <c r="N4" s="42">
        <v>9419750</v>
      </c>
      <c r="O4" s="42" t="str">
        <f t="shared" si="4"/>
        <v>-</v>
      </c>
      <c r="P4" s="91" t="s">
        <v>3</v>
      </c>
      <c r="Q4"/>
      <c r="R4"/>
      <c r="S4"/>
    </row>
    <row r="5" spans="1:19" x14ac:dyDescent="0.25">
      <c r="A5" s="97" t="s">
        <v>6</v>
      </c>
      <c r="B5" s="94" t="s">
        <v>3</v>
      </c>
      <c r="C5" s="142" t="str">
        <f>_xlfn.XLOOKUP(D5,'(1) Paste CA TEX Values'!$C$2:$C$96,'(1) Paste CA TEX Values'!$D$2:$D$96,"ERROR",0,1)</f>
        <v>Crescent City</v>
      </c>
      <c r="D5" s="139" t="s">
        <v>251</v>
      </c>
      <c r="E5" s="88">
        <v>9419750</v>
      </c>
      <c r="F5" s="211">
        <f>_xlfn.XLOOKUP($D5,'(1) Paste CA TEX Values'!$C$1:$C$96, '(1) Paste CA TEX Values'!$I$1:$I$96, "ERROR",0,1)</f>
        <v>13.187216669710979</v>
      </c>
      <c r="G5" s="307">
        <f>_xlfn.XLOOKUP($B5,'(2) ETSS_Picks_by_FA_Locations'!$B$4:$B$195,'(2) ETSS_Picks_by_FA_Locations'!$G$4:$G$195,"ERROR",0,1)</f>
        <v>0.86639999999999995</v>
      </c>
      <c r="H5" s="301">
        <f>_xlfn.XLOOKUP($B5,'(2) ETSS_Picks_by_FA_Locations'!$B$4:$B$195,'(2) ETSS_Picks_by_FA_Locations'!$I$4:$I$195,"ERROR",0,1)</f>
        <v>3.0499999999999999E-2</v>
      </c>
      <c r="I5" s="23">
        <f t="shared" si="0"/>
        <v>3.9561650009132938</v>
      </c>
      <c r="J5" s="22">
        <f t="shared" si="1"/>
        <v>18.040281670624275</v>
      </c>
      <c r="K5" s="22">
        <v>0.2</v>
      </c>
      <c r="L5" s="199">
        <f t="shared" si="2"/>
        <v>3.6080563341248553</v>
      </c>
      <c r="M5" s="293">
        <f t="shared" si="3"/>
        <v>21.648338004749128</v>
      </c>
      <c r="N5" s="42">
        <v>9419750</v>
      </c>
      <c r="O5" s="42" t="str">
        <f t="shared" si="4"/>
        <v>-</v>
      </c>
      <c r="P5" s="35" t="s">
        <v>206</v>
      </c>
      <c r="Q5" s="4"/>
      <c r="R5"/>
      <c r="S5"/>
    </row>
    <row r="6" spans="1:19" x14ac:dyDescent="0.25">
      <c r="A6" s="97" t="s">
        <v>6</v>
      </c>
      <c r="B6" s="94" t="s">
        <v>5</v>
      </c>
      <c r="C6" s="142" t="str">
        <f>_xlfn.XLOOKUP(D6,'(1) Paste CA TEX Values'!$C$2:$C$96,'(1) Paste CA TEX Values'!$D$2:$D$96,"ERROR",0,1)</f>
        <v>Klamath River Mouth</v>
      </c>
      <c r="D6" s="139" t="s">
        <v>260</v>
      </c>
      <c r="E6" s="88">
        <v>9419750</v>
      </c>
      <c r="F6" s="211">
        <f>_xlfn.XLOOKUP($D6,'(1) Paste CA TEX Values'!$C$1:$C$96, '(1) Paste CA TEX Values'!$I$1:$I$96, "ERROR",0,1)</f>
        <v>8.0583447748722055</v>
      </c>
      <c r="G6" s="307">
        <f>_xlfn.XLOOKUP($B6,'(2) ETSS_Picks_by_FA_Locations'!$B$4:$B$195,'(2) ETSS_Picks_by_FA_Locations'!$G$4:$G$195,"ERROR",0,1)</f>
        <v>0.86639999999999995</v>
      </c>
      <c r="H6" s="301">
        <f>_xlfn.XLOOKUP($B6,'(2) ETSS_Picks_by_FA_Locations'!$B$4:$B$195,'(2) ETSS_Picks_by_FA_Locations'!$I$4:$I$195,"ERROR",0,1)</f>
        <v>3.0499999999999999E-2</v>
      </c>
      <c r="I6" s="23">
        <f t="shared" si="0"/>
        <v>2.4175034324616615</v>
      </c>
      <c r="J6" s="22">
        <f t="shared" si="1"/>
        <v>11.372748207333867</v>
      </c>
      <c r="K6" s="22">
        <v>0.1</v>
      </c>
      <c r="L6" s="199">
        <f t="shared" si="2"/>
        <v>1.1372748207333867</v>
      </c>
      <c r="M6" s="293">
        <f t="shared" si="3"/>
        <v>12.510023028067254</v>
      </c>
      <c r="N6" s="42">
        <v>9419750</v>
      </c>
      <c r="O6" s="42" t="str">
        <f t="shared" si="4"/>
        <v>-</v>
      </c>
      <c r="P6" s="37"/>
      <c r="Q6"/>
      <c r="R6"/>
      <c r="S6"/>
    </row>
    <row r="7" spans="1:19" ht="15.75" thickBot="1" x14ac:dyDescent="0.3">
      <c r="A7" s="98" t="s">
        <v>6</v>
      </c>
      <c r="B7" s="113" t="s">
        <v>419</v>
      </c>
      <c r="C7" s="143" t="str">
        <f>_xlfn.XLOOKUP(D7,'(1) Paste CA TEX Values'!$C$2:$C$96,'(1) Paste CA TEX Values'!$D$2:$D$96,"ERROR",0,1)</f>
        <v>Klamath River Mouth</v>
      </c>
      <c r="D7" s="158" t="s">
        <v>260</v>
      </c>
      <c r="E7" s="173">
        <v>9419750</v>
      </c>
      <c r="F7" s="211">
        <f>_xlfn.XLOOKUP($D7,'(1) Paste CA TEX Values'!$C$1:$C$96, '(1) Paste CA TEX Values'!$I$1:$I$96, "ERROR",0,1)</f>
        <v>8.0583447748722055</v>
      </c>
      <c r="G7" s="308">
        <f>_xlfn.XLOOKUP($B7,'(2) ETSS_Picks_by_FA_Locations'!$B$4:$B$195,'(2) ETSS_Picks_by_FA_Locations'!$G$4:$G$195,"ERROR",0,1)</f>
        <v>0.86639999999999995</v>
      </c>
      <c r="H7" s="302">
        <f>_xlfn.XLOOKUP($B7,'(2) ETSS_Picks_by_FA_Locations'!$B$4:$B$195,'(2) ETSS_Picks_by_FA_Locations'!$I$4:$I$195,"ERROR",0,1)</f>
        <v>3.0499999999999999E-2</v>
      </c>
      <c r="I7" s="24">
        <f t="shared" si="0"/>
        <v>2.4175034324616615</v>
      </c>
      <c r="J7" s="25">
        <f t="shared" si="1"/>
        <v>11.372748207333867</v>
      </c>
      <c r="K7" s="25">
        <v>0.1</v>
      </c>
      <c r="L7" s="200">
        <f t="shared" si="2"/>
        <v>1.1372748207333867</v>
      </c>
      <c r="M7" s="294">
        <f t="shared" si="3"/>
        <v>12.510023028067254</v>
      </c>
      <c r="N7" s="42">
        <v>9419750</v>
      </c>
      <c r="O7" s="42" t="str">
        <f t="shared" si="4"/>
        <v>-</v>
      </c>
      <c r="P7" s="37"/>
      <c r="Q7"/>
      <c r="R7"/>
      <c r="S7"/>
    </row>
    <row r="8" spans="1:19" x14ac:dyDescent="0.25">
      <c r="A8" s="99" t="s">
        <v>16</v>
      </c>
      <c r="B8" s="114" t="s">
        <v>8</v>
      </c>
      <c r="C8" s="144" t="str">
        <f>_xlfn.XLOOKUP(D8,'(1) Paste CA TEX Values'!$C$2:$C$96,'(1) Paste CA TEX Values'!$D$2:$D$96,"ERROR",0,1)</f>
        <v>Trinidad</v>
      </c>
      <c r="D8" s="159" t="s">
        <v>258</v>
      </c>
      <c r="E8" s="174">
        <v>9418767</v>
      </c>
      <c r="F8" s="212">
        <f>_xlfn.XLOOKUP($D8,'(1) Paste CA TEX Values'!$C$1:$C$96, '(1) Paste CA TEX Values'!$I$1:$I$96, "ERROR",0,1)</f>
        <v>7.2664676302098039</v>
      </c>
      <c r="G8" s="306">
        <f>_xlfn.XLOOKUP($B8,'(2) ETSS_Picks_by_FA_Locations'!$B$4:$B$195,'(2) ETSS_Picks_by_FA_Locations'!$G$4:$G$195,"ERROR",0,1)</f>
        <v>0.78520000000000001</v>
      </c>
      <c r="H8" s="303">
        <f>_xlfn.XLOOKUP($B8,'(2) ETSS_Picks_by_FA_Locations'!$B$4:$B$195,'(2) ETSS_Picks_by_FA_Locations'!$I$4:$I$195,"ERROR",0,1)</f>
        <v>6.0999999999999999E-2</v>
      </c>
      <c r="I8" s="10">
        <f t="shared" si="0"/>
        <v>2.1799402890629409</v>
      </c>
      <c r="J8" s="11">
        <f t="shared" si="1"/>
        <v>10.292607919272745</v>
      </c>
      <c r="K8" s="11">
        <v>0.2</v>
      </c>
      <c r="L8" s="201">
        <f t="shared" si="2"/>
        <v>2.058521583854549</v>
      </c>
      <c r="M8" s="295">
        <f t="shared" si="3"/>
        <v>12.351129503127295</v>
      </c>
      <c r="N8" s="38">
        <v>9418767</v>
      </c>
      <c r="O8" s="43" t="str">
        <f t="shared" si="4"/>
        <v>-</v>
      </c>
      <c r="P8" s="37"/>
      <c r="Q8"/>
      <c r="R8"/>
      <c r="S8"/>
    </row>
    <row r="9" spans="1:19" x14ac:dyDescent="0.25">
      <c r="A9" s="100" t="s">
        <v>16</v>
      </c>
      <c r="B9" s="115" t="s">
        <v>9</v>
      </c>
      <c r="C9" s="145" t="str">
        <f>_xlfn.XLOOKUP(D9,'(1) Paste CA TEX Values'!$C$2:$C$96,'(1) Paste CA TEX Values'!$D$2:$D$96,"ERROR",0,1)</f>
        <v>Trinidad</v>
      </c>
      <c r="D9" s="160" t="s">
        <v>258</v>
      </c>
      <c r="E9" s="175">
        <v>9418767</v>
      </c>
      <c r="F9" s="211">
        <f>_xlfn.XLOOKUP($D9,'(1) Paste CA TEX Values'!$C$1:$C$96, '(1) Paste CA TEX Values'!$I$1:$I$96, "ERROR",0,1)</f>
        <v>7.2664676302098039</v>
      </c>
      <c r="G9" s="307">
        <f>_xlfn.XLOOKUP($B9,'(2) ETSS_Picks_by_FA_Locations'!$B$4:$B$195,'(2) ETSS_Picks_by_FA_Locations'!$G$4:$G$195,"ERROR",0,1)</f>
        <v>0.78520000000000001</v>
      </c>
      <c r="H9" s="301">
        <f>_xlfn.XLOOKUP($B9,'(2) ETSS_Picks_by_FA_Locations'!$B$4:$B$195,'(2) ETSS_Picks_by_FA_Locations'!$I$4:$I$195,"ERROR",0,1)</f>
        <v>6.0999999999999999E-2</v>
      </c>
      <c r="I9" s="12">
        <f t="shared" si="0"/>
        <v>2.1799402890629409</v>
      </c>
      <c r="J9" s="13">
        <f t="shared" si="1"/>
        <v>10.292607919272745</v>
      </c>
      <c r="K9" s="13">
        <v>0.1</v>
      </c>
      <c r="L9" s="202">
        <f t="shared" si="2"/>
        <v>1.0292607919272745</v>
      </c>
      <c r="M9" s="293">
        <f t="shared" si="3"/>
        <v>11.32186871120002</v>
      </c>
      <c r="N9" s="38">
        <v>9418767</v>
      </c>
      <c r="O9" s="43" t="str">
        <f t="shared" si="4"/>
        <v>-</v>
      </c>
      <c r="P9" s="37"/>
      <c r="Q9"/>
      <c r="R9"/>
      <c r="S9"/>
    </row>
    <row r="10" spans="1:19" x14ac:dyDescent="0.25">
      <c r="A10" s="100" t="s">
        <v>16</v>
      </c>
      <c r="B10" s="115" t="s">
        <v>10</v>
      </c>
      <c r="C10" s="145" t="str">
        <f>_xlfn.XLOOKUP(D10,'(1) Paste CA TEX Values'!$C$2:$C$96,'(1) Paste CA TEX Values'!$D$2:$D$96,"ERROR",0,1)</f>
        <v>Trinidad</v>
      </c>
      <c r="D10" s="160" t="s">
        <v>258</v>
      </c>
      <c r="E10" s="175">
        <v>9418767</v>
      </c>
      <c r="F10" s="211">
        <f>_xlfn.XLOOKUP($D10,'(1) Paste CA TEX Values'!$C$1:$C$96, '(1) Paste CA TEX Values'!$I$1:$I$96, "ERROR",0,1)</f>
        <v>7.2664676302098039</v>
      </c>
      <c r="G10" s="307">
        <f>_xlfn.XLOOKUP($B10,'(2) ETSS_Picks_by_FA_Locations'!$B$4:$B$195,'(2) ETSS_Picks_by_FA_Locations'!$G$4:$G$195,"ERROR",0,1)</f>
        <v>0.78520000000000001</v>
      </c>
      <c r="H10" s="301">
        <f>_xlfn.XLOOKUP($B10,'(2) ETSS_Picks_by_FA_Locations'!$B$4:$B$195,'(2) ETSS_Picks_by_FA_Locations'!$I$4:$I$195,"ERROR",0,1)</f>
        <v>6.0999999999999999E-2</v>
      </c>
      <c r="I10" s="12">
        <f t="shared" si="0"/>
        <v>2.1799402890629409</v>
      </c>
      <c r="J10" s="13">
        <f t="shared" si="1"/>
        <v>10.292607919272745</v>
      </c>
      <c r="K10" s="13">
        <v>0.2</v>
      </c>
      <c r="L10" s="202">
        <f t="shared" si="2"/>
        <v>2.058521583854549</v>
      </c>
      <c r="M10" s="293">
        <f t="shared" si="3"/>
        <v>12.351129503127295</v>
      </c>
      <c r="N10" s="38">
        <v>9418767</v>
      </c>
      <c r="O10" s="38" t="str">
        <f t="shared" si="4"/>
        <v>-</v>
      </c>
      <c r="P10" s="91" t="s">
        <v>204</v>
      </c>
    </row>
    <row r="11" spans="1:19" x14ac:dyDescent="0.25">
      <c r="A11" s="100" t="s">
        <v>16</v>
      </c>
      <c r="B11" s="115" t="s">
        <v>225</v>
      </c>
      <c r="C11" s="145" t="str">
        <f>_xlfn.XLOOKUP(D11,'(1) Paste CA TEX Values'!$C$2:$C$96,'(1) Paste CA TEX Values'!$D$2:$D$96,"ERROR",0,1)</f>
        <v>North Spit coast</v>
      </c>
      <c r="D11" s="160" t="s">
        <v>255</v>
      </c>
      <c r="E11" s="176">
        <v>9418767</v>
      </c>
      <c r="F11" s="211">
        <f>_xlfn.XLOOKUP($D11,'(1) Paste CA TEX Values'!$C$1:$C$96, '(1) Paste CA TEX Values'!$I$1:$I$96, "ERROR",0,1)</f>
        <v>6.815401966999139</v>
      </c>
      <c r="G11" s="307">
        <f>_xlfn.XLOOKUP($B11,'(2) ETSS_Picks_by_FA_Locations'!$B$4:$B$195,'(2) ETSS_Picks_by_FA_Locations'!$G$4:$G$195,"ERROR",0,1)</f>
        <v>0.78520000000000001</v>
      </c>
      <c r="H11" s="301">
        <f>_xlfn.XLOOKUP($B11,'(2) ETSS_Picks_by_FA_Locations'!$B$4:$B$195,'(2) ETSS_Picks_by_FA_Locations'!$I$4:$I$195,"ERROR",0,1)</f>
        <v>6.0999999999999999E-2</v>
      </c>
      <c r="I11" s="12">
        <f t="shared" si="0"/>
        <v>2.0446205900997416</v>
      </c>
      <c r="J11" s="13">
        <f t="shared" si="1"/>
        <v>9.7062225570988794</v>
      </c>
      <c r="K11" s="13">
        <v>0.1</v>
      </c>
      <c r="L11" s="202">
        <f t="shared" si="2"/>
        <v>0.97062225570988803</v>
      </c>
      <c r="M11" s="293">
        <f t="shared" si="3"/>
        <v>10.676844812808767</v>
      </c>
      <c r="N11" s="38">
        <v>9418767</v>
      </c>
      <c r="O11" s="38" t="str">
        <f t="shared" si="4"/>
        <v>-</v>
      </c>
      <c r="P11" s="35" t="s">
        <v>203</v>
      </c>
    </row>
    <row r="12" spans="1:19" x14ac:dyDescent="0.25">
      <c r="A12" s="100" t="s">
        <v>16</v>
      </c>
      <c r="B12" s="115" t="s">
        <v>11</v>
      </c>
      <c r="C12" s="145" t="str">
        <f>_xlfn.XLOOKUP(D12,'(1) Paste CA TEX Values'!$C$2:$C$96,'(1) Paste CA TEX Values'!$D$2:$D$96,"ERROR",0,1)</f>
        <v>Eureka</v>
      </c>
      <c r="D12" s="160" t="s">
        <v>254</v>
      </c>
      <c r="E12" s="176">
        <v>9418767</v>
      </c>
      <c r="F12" s="211">
        <f>_xlfn.XLOOKUP($D12,'(1) Paste CA TEX Values'!$C$1:$C$96, '(1) Paste CA TEX Values'!$I$1:$I$96, "ERROR",0,1)</f>
        <v>2.8423485281999818</v>
      </c>
      <c r="G12" s="307">
        <f>_xlfn.XLOOKUP($B12,'(2) ETSS_Picks_by_FA_Locations'!$B$4:$B$195,'(2) ETSS_Picks_by_FA_Locations'!$G$4:$G$195,"ERROR",0,1)</f>
        <v>0.78520000000000001</v>
      </c>
      <c r="H12" s="301">
        <f>_xlfn.XLOOKUP($B12,'(2) ETSS_Picks_by_FA_Locations'!$B$4:$B$195,'(2) ETSS_Picks_by_FA_Locations'!$I$4:$I$195,"ERROR",0,1)</f>
        <v>6.0999999999999999E-2</v>
      </c>
      <c r="I12" s="12">
        <f t="shared" si="0"/>
        <v>0.85270455845999449</v>
      </c>
      <c r="J12" s="13">
        <f t="shared" si="1"/>
        <v>4.5412530866599763</v>
      </c>
      <c r="K12" s="13">
        <v>0.1</v>
      </c>
      <c r="L12" s="202">
        <f t="shared" si="2"/>
        <v>0.45412530866599765</v>
      </c>
      <c r="M12" s="293">
        <f t="shared" si="3"/>
        <v>4.9953783953259743</v>
      </c>
      <c r="N12" s="38">
        <v>9418767</v>
      </c>
      <c r="O12" s="38" t="str">
        <f t="shared" si="4"/>
        <v>-</v>
      </c>
      <c r="P12" s="36"/>
    </row>
    <row r="13" spans="1:19" x14ac:dyDescent="0.25">
      <c r="A13" s="100" t="s">
        <v>16</v>
      </c>
      <c r="B13" s="115" t="s">
        <v>12</v>
      </c>
      <c r="C13" s="145" t="str">
        <f>_xlfn.XLOOKUP(D13,'(1) Paste CA TEX Values'!$C$2:$C$96,'(1) Paste CA TEX Values'!$D$2:$D$96,"ERROR",0,1)</f>
        <v>Eureka</v>
      </c>
      <c r="D13" s="160" t="s">
        <v>254</v>
      </c>
      <c r="E13" s="176">
        <v>9418767</v>
      </c>
      <c r="F13" s="211">
        <f>_xlfn.XLOOKUP($D13,'(1) Paste CA TEX Values'!$C$1:$C$96, '(1) Paste CA TEX Values'!$I$1:$I$96, "ERROR",0,1)</f>
        <v>2.8423485281999818</v>
      </c>
      <c r="G13" s="307">
        <f>_xlfn.XLOOKUP($B13,'(2) ETSS_Picks_by_FA_Locations'!$B$4:$B$195,'(2) ETSS_Picks_by_FA_Locations'!$G$4:$G$195,"ERROR",0,1)</f>
        <v>0.78520000000000001</v>
      </c>
      <c r="H13" s="301">
        <f>_xlfn.XLOOKUP($B13,'(2) ETSS_Picks_by_FA_Locations'!$B$4:$B$195,'(2) ETSS_Picks_by_FA_Locations'!$I$4:$I$195,"ERROR",0,1)</f>
        <v>6.0999999999999999E-2</v>
      </c>
      <c r="I13" s="12">
        <f t="shared" si="0"/>
        <v>0.85270455845999449</v>
      </c>
      <c r="J13" s="13">
        <f t="shared" si="1"/>
        <v>4.5412530866599763</v>
      </c>
      <c r="K13" s="13">
        <v>0.1</v>
      </c>
      <c r="L13" s="202">
        <f t="shared" si="2"/>
        <v>0.45412530866599765</v>
      </c>
      <c r="M13" s="293">
        <f t="shared" si="3"/>
        <v>4.9953783953259743</v>
      </c>
      <c r="N13" s="38">
        <v>9418767</v>
      </c>
      <c r="O13" s="38" t="str">
        <f t="shared" si="4"/>
        <v>-</v>
      </c>
      <c r="P13" s="36"/>
    </row>
    <row r="14" spans="1:19" x14ac:dyDescent="0.25">
      <c r="A14" s="100" t="s">
        <v>16</v>
      </c>
      <c r="B14" s="115" t="s">
        <v>226</v>
      </c>
      <c r="C14" s="145" t="str">
        <f>_xlfn.XLOOKUP(D14,'(1) Paste CA TEX Values'!$C$2:$C$96,'(1) Paste CA TEX Values'!$D$2:$D$96,"ERROR",0,1)</f>
        <v>Humboldt Bay</v>
      </c>
      <c r="D14" s="160" t="s">
        <v>248</v>
      </c>
      <c r="E14" s="176">
        <v>9418767</v>
      </c>
      <c r="F14" s="211">
        <f>_xlfn.XLOOKUP($D14,'(1) Paste CA TEX Values'!$C$1:$C$96, '(1) Paste CA TEX Values'!$I$1:$I$96, "ERROR",0,1)</f>
        <v>3.3840877449506102</v>
      </c>
      <c r="G14" s="307">
        <f>_xlfn.XLOOKUP($B14,'(2) ETSS_Picks_by_FA_Locations'!$B$4:$B$195,'(2) ETSS_Picks_by_FA_Locations'!$G$4:$G$195,"ERROR",0,1)</f>
        <v>0.78520000000000001</v>
      </c>
      <c r="H14" s="301">
        <f>_xlfn.XLOOKUP($B14,'(2) ETSS_Picks_by_FA_Locations'!$B$4:$B$195,'(2) ETSS_Picks_by_FA_Locations'!$I$4:$I$195,"ERROR",0,1)</f>
        <v>6.0999999999999999E-2</v>
      </c>
      <c r="I14" s="12">
        <f t="shared" si="0"/>
        <v>1.015226323485183</v>
      </c>
      <c r="J14" s="13">
        <f t="shared" si="1"/>
        <v>5.245514068435793</v>
      </c>
      <c r="K14" s="13">
        <v>0.1</v>
      </c>
      <c r="L14" s="202">
        <f t="shared" si="2"/>
        <v>0.52455140684357937</v>
      </c>
      <c r="M14" s="293">
        <f t="shared" si="3"/>
        <v>5.7700654752793721</v>
      </c>
      <c r="N14" s="38">
        <v>9418767</v>
      </c>
      <c r="O14" s="38" t="str">
        <f t="shared" si="4"/>
        <v>-</v>
      </c>
      <c r="P14" s="36"/>
    </row>
    <row r="15" spans="1:19" x14ac:dyDescent="0.25">
      <c r="A15" s="100" t="s">
        <v>16</v>
      </c>
      <c r="B15" s="115" t="s">
        <v>13</v>
      </c>
      <c r="C15" s="145" t="str">
        <f>_xlfn.XLOOKUP(D15,'(1) Paste CA TEX Values'!$C$2:$C$96,'(1) Paste CA TEX Values'!$D$2:$D$96,"ERROR",0,1)</f>
        <v>Humboldt Bay</v>
      </c>
      <c r="D15" s="160" t="s">
        <v>248</v>
      </c>
      <c r="E15" s="176">
        <v>9418767</v>
      </c>
      <c r="F15" s="211">
        <f>_xlfn.XLOOKUP($D15,'(1) Paste CA TEX Values'!$C$1:$C$96, '(1) Paste CA TEX Values'!$I$1:$I$96, "ERROR",0,1)</f>
        <v>3.3840877449506102</v>
      </c>
      <c r="G15" s="307">
        <f>_xlfn.XLOOKUP($B15,'(2) ETSS_Picks_by_FA_Locations'!$B$4:$B$195,'(2) ETSS_Picks_by_FA_Locations'!$G$4:$G$195,"ERROR",0,1)</f>
        <v>0.78520000000000001</v>
      </c>
      <c r="H15" s="301">
        <f>_xlfn.XLOOKUP($B15,'(2) ETSS_Picks_by_FA_Locations'!$B$4:$B$195,'(2) ETSS_Picks_by_FA_Locations'!$I$4:$I$195,"ERROR",0,1)</f>
        <v>6.0999999999999999E-2</v>
      </c>
      <c r="I15" s="12">
        <f t="shared" si="0"/>
        <v>1.015226323485183</v>
      </c>
      <c r="J15" s="13">
        <f t="shared" si="1"/>
        <v>5.245514068435793</v>
      </c>
      <c r="K15" s="13">
        <v>0.1</v>
      </c>
      <c r="L15" s="202">
        <f t="shared" si="2"/>
        <v>0.52455140684357937</v>
      </c>
      <c r="M15" s="293">
        <f t="shared" si="3"/>
        <v>5.7700654752793721</v>
      </c>
      <c r="N15" s="38">
        <v>9418767</v>
      </c>
      <c r="O15" s="38" t="str">
        <f t="shared" si="4"/>
        <v>-</v>
      </c>
      <c r="P15" s="36"/>
    </row>
    <row r="16" spans="1:19" x14ac:dyDescent="0.25">
      <c r="A16" s="100" t="s">
        <v>16</v>
      </c>
      <c r="B16" s="116" t="s">
        <v>420</v>
      </c>
      <c r="C16" s="145" t="str">
        <f>_xlfn.XLOOKUP(D16,'(1) Paste CA TEX Values'!$C$2:$C$96,'(1) Paste CA TEX Values'!$D$2:$D$96,"ERROR",0,1)</f>
        <v>South Spit</v>
      </c>
      <c r="D16" s="160" t="s">
        <v>250</v>
      </c>
      <c r="E16" s="176">
        <v>9418767</v>
      </c>
      <c r="F16" s="211">
        <f>_xlfn.XLOOKUP($D16,'(1) Paste CA TEX Values'!$C$1:$C$96, '(1) Paste CA TEX Values'!$I$1:$I$96, "ERROR",0,1)</f>
        <v>2.9651922261913533</v>
      </c>
      <c r="G16" s="307">
        <f>_xlfn.XLOOKUP($B16,'(2) ETSS_Picks_by_FA_Locations'!$B$4:$B$195,'(2) ETSS_Picks_by_FA_Locations'!$G$4:$G$195,"ERROR",0,1)</f>
        <v>0.78520000000000001</v>
      </c>
      <c r="H16" s="301">
        <f>_xlfn.XLOOKUP($B16,'(2) ETSS_Picks_by_FA_Locations'!$B$4:$B$195,'(2) ETSS_Picks_by_FA_Locations'!$I$4:$I$195,"ERROR",0,1)</f>
        <v>6.0999999999999999E-2</v>
      </c>
      <c r="I16" s="12">
        <f t="shared" si="0"/>
        <v>0.88955766785740598</v>
      </c>
      <c r="J16" s="13">
        <f t="shared" si="1"/>
        <v>4.7009498940487591</v>
      </c>
      <c r="K16" s="13">
        <v>0.1</v>
      </c>
      <c r="L16" s="202">
        <f t="shared" si="2"/>
        <v>0.47009498940487593</v>
      </c>
      <c r="M16" s="293">
        <f t="shared" si="3"/>
        <v>5.1710448834536349</v>
      </c>
      <c r="N16" s="38">
        <v>9418767</v>
      </c>
      <c r="O16" s="38" t="str">
        <f t="shared" si="4"/>
        <v>-</v>
      </c>
      <c r="P16" s="36"/>
    </row>
    <row r="17" spans="1:16" x14ac:dyDescent="0.25">
      <c r="A17" s="100" t="s">
        <v>16</v>
      </c>
      <c r="B17" s="115" t="s">
        <v>14</v>
      </c>
      <c r="C17" s="145" t="str">
        <f>_xlfn.XLOOKUP(D17,'(1) Paste CA TEX Values'!$C$2:$C$96,'(1) Paste CA TEX Values'!$D$2:$D$96,"ERROR",0,1)</f>
        <v>South Spit</v>
      </c>
      <c r="D17" s="160" t="s">
        <v>250</v>
      </c>
      <c r="E17" s="176">
        <v>9418767</v>
      </c>
      <c r="F17" s="211">
        <f>_xlfn.XLOOKUP($D17,'(1) Paste CA TEX Values'!$C$1:$C$96, '(1) Paste CA TEX Values'!$I$1:$I$96, "ERROR",0,1)</f>
        <v>2.9651922261913533</v>
      </c>
      <c r="G17" s="307">
        <f>_xlfn.XLOOKUP($B17,'(2) ETSS_Picks_by_FA_Locations'!$B$4:$B$195,'(2) ETSS_Picks_by_FA_Locations'!$G$4:$G$195,"ERROR",0,1)</f>
        <v>0.78520000000000001</v>
      </c>
      <c r="H17" s="301">
        <f>_xlfn.XLOOKUP($B17,'(2) ETSS_Picks_by_FA_Locations'!$B$4:$B$195,'(2) ETSS_Picks_by_FA_Locations'!$I$4:$I$195,"ERROR",0,1)</f>
        <v>6.0999999999999999E-2</v>
      </c>
      <c r="I17" s="12">
        <f t="shared" si="0"/>
        <v>0.88955766785740598</v>
      </c>
      <c r="J17" s="13">
        <f t="shared" si="1"/>
        <v>4.7009498940487591</v>
      </c>
      <c r="K17" s="13">
        <v>0.1</v>
      </c>
      <c r="L17" s="202">
        <f t="shared" si="2"/>
        <v>0.47009498940487593</v>
      </c>
      <c r="M17" s="293">
        <f t="shared" si="3"/>
        <v>5.1710448834536349</v>
      </c>
      <c r="N17" s="38">
        <v>9418767</v>
      </c>
      <c r="O17" s="38" t="str">
        <f t="shared" si="4"/>
        <v>-</v>
      </c>
      <c r="P17" s="36"/>
    </row>
    <row r="18" spans="1:16" ht="15.75" thickBot="1" x14ac:dyDescent="0.3">
      <c r="A18" s="101" t="s">
        <v>16</v>
      </c>
      <c r="B18" s="117" t="s">
        <v>15</v>
      </c>
      <c r="C18" s="146" t="str">
        <f>_xlfn.XLOOKUP(D18,'(1) Paste CA TEX Values'!$C$2:$C$96,'(1) Paste CA TEX Values'!$D$2:$D$96,"ERROR",0,1)</f>
        <v>Lost Coast Shoreline</v>
      </c>
      <c r="D18" s="161" t="s">
        <v>247</v>
      </c>
      <c r="E18" s="177">
        <v>9418767</v>
      </c>
      <c r="F18" s="211">
        <f>_xlfn.XLOOKUP($D18,'(1) Paste CA TEX Values'!$C$1:$C$96, '(1) Paste CA TEX Values'!$I$1:$I$96, "ERROR",0,1)</f>
        <v>4.3506192301280366</v>
      </c>
      <c r="G18" s="308">
        <f>_xlfn.XLOOKUP($B18,'(2) ETSS_Picks_by_FA_Locations'!$B$4:$B$195,'(2) ETSS_Picks_by_FA_Locations'!$G$4:$G$195,"ERROR",0,1)</f>
        <v>0.78520000000000001</v>
      </c>
      <c r="H18" s="302">
        <f>_xlfn.XLOOKUP($B18,'(2) ETSS_Picks_by_FA_Locations'!$B$4:$B$195,'(2) ETSS_Picks_by_FA_Locations'!$I$4:$I$195,"ERROR",0,1)</f>
        <v>6.0999999999999999E-2</v>
      </c>
      <c r="I18" s="14">
        <f t="shared" si="0"/>
        <v>1.305185769038411</v>
      </c>
      <c r="J18" s="15">
        <f t="shared" si="1"/>
        <v>6.5020049991664468</v>
      </c>
      <c r="K18" s="15">
        <v>0.2</v>
      </c>
      <c r="L18" s="203">
        <f t="shared" si="2"/>
        <v>1.3004009998332895</v>
      </c>
      <c r="M18" s="294">
        <f t="shared" si="3"/>
        <v>7.8024059989997365</v>
      </c>
      <c r="N18" s="38">
        <v>9418767</v>
      </c>
      <c r="O18" s="38" t="str">
        <f t="shared" si="4"/>
        <v>-</v>
      </c>
      <c r="P18" s="36"/>
    </row>
    <row r="19" spans="1:16" x14ac:dyDescent="0.25">
      <c r="A19" s="96" t="s">
        <v>21</v>
      </c>
      <c r="B19" s="112" t="s">
        <v>17</v>
      </c>
      <c r="C19" s="147" t="str">
        <f>_xlfn.XLOOKUP(D19,'(1) Paste CA TEX Values'!$C$2:$C$96,'(1) Paste CA TEX Values'!$D$2:$D$96,"ERROR",0,1)</f>
        <v>Ten Mile River Beach</v>
      </c>
      <c r="D19" s="157" t="s">
        <v>252</v>
      </c>
      <c r="E19" s="178">
        <v>9416841</v>
      </c>
      <c r="F19" s="212">
        <f>_xlfn.XLOOKUP($D19,'(1) Paste CA TEX Values'!$C$1:$C$96, '(1) Paste CA TEX Values'!$I$1:$I$96, "ERROR",0,1)</f>
        <v>4.2192736316400898</v>
      </c>
      <c r="G19" s="306">
        <f>_xlfn.XLOOKUP($B19,'(2) ETSS_Picks_by_FA_Locations'!$B$4:$B$195,'(2) ETSS_Picks_by_FA_Locations'!$G$4:$G$195,"ERROR",0,1)</f>
        <v>0.61329999999999996</v>
      </c>
      <c r="H19" s="303">
        <f>_xlfn.XLOOKUP($B19,'(2) ETSS_Picks_by_FA_Locations'!$B$4:$B$195,'(2) ETSS_Picks_by_FA_Locations'!$I$4:$I$195,"ERROR",0,1)</f>
        <v>0.21340000000000001</v>
      </c>
      <c r="I19" s="26">
        <f t="shared" si="0"/>
        <v>1.2657820894920269</v>
      </c>
      <c r="J19" s="27">
        <f t="shared" si="1"/>
        <v>6.3117557211321165</v>
      </c>
      <c r="K19" s="27">
        <v>0.1</v>
      </c>
      <c r="L19" s="198">
        <f t="shared" si="2"/>
        <v>0.63117557211321174</v>
      </c>
      <c r="M19" s="295">
        <f t="shared" si="3"/>
        <v>6.9429312932453282</v>
      </c>
      <c r="N19" s="39">
        <v>9416841</v>
      </c>
      <c r="O19" s="39" t="str">
        <f t="shared" si="4"/>
        <v>-</v>
      </c>
      <c r="P19" s="36"/>
    </row>
    <row r="20" spans="1:16" x14ac:dyDescent="0.25">
      <c r="A20" s="97" t="s">
        <v>21</v>
      </c>
      <c r="B20" s="94" t="s">
        <v>18</v>
      </c>
      <c r="C20" s="142" t="str">
        <f>_xlfn.XLOOKUP(D20,'(1) Paste CA TEX Values'!$C$2:$C$96,'(1) Paste CA TEX Values'!$D$2:$D$96,"ERROR",0,1)</f>
        <v>Ten Mile River Beach</v>
      </c>
      <c r="D20" s="139" t="s">
        <v>252</v>
      </c>
      <c r="E20" s="88">
        <v>9416841</v>
      </c>
      <c r="F20" s="211">
        <f>_xlfn.XLOOKUP($D20,'(1) Paste CA TEX Values'!$C$1:$C$96, '(1) Paste CA TEX Values'!$I$1:$I$96, "ERROR",0,1)</f>
        <v>4.2192736316400898</v>
      </c>
      <c r="G20" s="307">
        <f>_xlfn.XLOOKUP($B20,'(2) ETSS_Picks_by_FA_Locations'!$B$4:$B$195,'(2) ETSS_Picks_by_FA_Locations'!$G$4:$G$195,"ERROR",0,1)</f>
        <v>0.61329999999999996</v>
      </c>
      <c r="H20" s="301">
        <f>_xlfn.XLOOKUP($B20,'(2) ETSS_Picks_by_FA_Locations'!$B$4:$B$195,'(2) ETSS_Picks_by_FA_Locations'!$I$4:$I$195,"ERROR",0,1)</f>
        <v>0.21340000000000001</v>
      </c>
      <c r="I20" s="23">
        <f t="shared" si="0"/>
        <v>1.2657820894920269</v>
      </c>
      <c r="J20" s="22">
        <f t="shared" si="1"/>
        <v>6.3117557211321165</v>
      </c>
      <c r="K20" s="22">
        <v>0.1</v>
      </c>
      <c r="L20" s="199">
        <f t="shared" si="2"/>
        <v>0.63117557211321174</v>
      </c>
      <c r="M20" s="293">
        <f t="shared" si="3"/>
        <v>6.9429312932453282</v>
      </c>
      <c r="N20" s="39">
        <v>9416841</v>
      </c>
      <c r="O20" s="39" t="str">
        <f t="shared" si="4"/>
        <v>-</v>
      </c>
      <c r="P20" s="36"/>
    </row>
    <row r="21" spans="1:16" x14ac:dyDescent="0.25">
      <c r="A21" s="97" t="s">
        <v>21</v>
      </c>
      <c r="B21" s="94" t="s">
        <v>19</v>
      </c>
      <c r="C21" s="142" t="str">
        <f>_xlfn.XLOOKUP(D21,'(1) Paste CA TEX Values'!$C$2:$C$96,'(1) Paste CA TEX Values'!$D$2:$D$96,"ERROR",0,1)</f>
        <v>Fort Bragg</v>
      </c>
      <c r="D21" s="139" t="s">
        <v>249</v>
      </c>
      <c r="E21" s="88">
        <v>9416841</v>
      </c>
      <c r="F21" s="211">
        <f>_xlfn.XLOOKUP($D21,'(1) Paste CA TEX Values'!$C$1:$C$96, '(1) Paste CA TEX Values'!$I$1:$I$96, "ERROR",0,1)</f>
        <v>3.2598899147719971</v>
      </c>
      <c r="G21" s="307">
        <f>_xlfn.XLOOKUP($B21,'(2) ETSS_Picks_by_FA_Locations'!$B$4:$B$195,'(2) ETSS_Picks_by_FA_Locations'!$G$4:$G$195,"ERROR",0,1)</f>
        <v>0.61329999999999996</v>
      </c>
      <c r="H21" s="301">
        <f>_xlfn.XLOOKUP($B21,'(2) ETSS_Picks_by_FA_Locations'!$B$4:$B$195,'(2) ETSS_Picks_by_FA_Locations'!$I$4:$I$195,"ERROR",0,1)</f>
        <v>0.21340000000000001</v>
      </c>
      <c r="I21" s="23">
        <f t="shared" si="0"/>
        <v>0.97796697443159908</v>
      </c>
      <c r="J21" s="22">
        <f t="shared" si="1"/>
        <v>5.0645568892035957</v>
      </c>
      <c r="K21" s="22">
        <v>0.2</v>
      </c>
      <c r="L21" s="199">
        <f t="shared" si="2"/>
        <v>1.0129113778407193</v>
      </c>
      <c r="M21" s="293">
        <f t="shared" si="3"/>
        <v>6.0774682670443152</v>
      </c>
      <c r="N21" s="39">
        <v>9416841</v>
      </c>
      <c r="O21" s="39" t="str">
        <f t="shared" si="4"/>
        <v>-</v>
      </c>
      <c r="P21" s="36"/>
    </row>
    <row r="22" spans="1:16" x14ac:dyDescent="0.25">
      <c r="A22" s="97" t="s">
        <v>21</v>
      </c>
      <c r="B22" s="94" t="s">
        <v>20</v>
      </c>
      <c r="C22" s="142" t="str">
        <f>_xlfn.XLOOKUP(D22,'(1) Paste CA TEX Values'!$C$2:$C$96,'(1) Paste CA TEX Values'!$D$2:$D$96,"ERROR",0,1)</f>
        <v>Mendocino</v>
      </c>
      <c r="D22" s="139" t="s">
        <v>253</v>
      </c>
      <c r="E22" s="88">
        <v>9416841</v>
      </c>
      <c r="F22" s="211">
        <f>_xlfn.XLOOKUP($D22,'(1) Paste CA TEX Values'!$C$1:$C$96, '(1) Paste CA TEX Values'!$I$1:$I$96, "ERROR",0,1)</f>
        <v>3.3675224365329579</v>
      </c>
      <c r="G22" s="307">
        <f>_xlfn.XLOOKUP($B22,'(2) ETSS_Picks_by_FA_Locations'!$B$4:$B$195,'(2) ETSS_Picks_by_FA_Locations'!$G$4:$G$195,"ERROR",0,1)</f>
        <v>0.61329999999999996</v>
      </c>
      <c r="H22" s="301">
        <f>_xlfn.XLOOKUP($B22,'(2) ETSS_Picks_by_FA_Locations'!$B$4:$B$195,'(2) ETSS_Picks_by_FA_Locations'!$I$4:$I$195,"ERROR",0,1)</f>
        <v>0.21340000000000001</v>
      </c>
      <c r="I22" s="23">
        <f t="shared" si="0"/>
        <v>1.0102567309598873</v>
      </c>
      <c r="J22" s="22">
        <f t="shared" si="1"/>
        <v>5.2044791674928454</v>
      </c>
      <c r="K22" s="22">
        <v>0.2</v>
      </c>
      <c r="L22" s="199">
        <f t="shared" si="2"/>
        <v>1.0408958334985692</v>
      </c>
      <c r="M22" s="293">
        <f t="shared" si="3"/>
        <v>6.2453750009914142</v>
      </c>
      <c r="N22" s="39">
        <v>9416841</v>
      </c>
      <c r="O22" s="39" t="str">
        <f t="shared" si="4"/>
        <v>-</v>
      </c>
      <c r="P22" s="36"/>
    </row>
    <row r="23" spans="1:16" x14ac:dyDescent="0.25">
      <c r="A23" s="97" t="s">
        <v>21</v>
      </c>
      <c r="B23" s="94" t="s">
        <v>21</v>
      </c>
      <c r="C23" s="142" t="str">
        <f>_xlfn.XLOOKUP(D23,'(1) Paste CA TEX Values'!$C$2:$C$96,'(1) Paste CA TEX Values'!$D$2:$D$96,"ERROR",0,1)</f>
        <v>Mendocino</v>
      </c>
      <c r="D23" s="139" t="s">
        <v>253</v>
      </c>
      <c r="E23" s="88">
        <v>9416841</v>
      </c>
      <c r="F23" s="211">
        <f>_xlfn.XLOOKUP($D23,'(1) Paste CA TEX Values'!$C$1:$C$96, '(1) Paste CA TEX Values'!$I$1:$I$96, "ERROR",0,1)</f>
        <v>3.3675224365329579</v>
      </c>
      <c r="G23" s="307">
        <f>_xlfn.XLOOKUP($B23,'(2) ETSS_Picks_by_FA_Locations'!$B$4:$B$195,'(2) ETSS_Picks_by_FA_Locations'!$G$4:$G$195,"ERROR",0,1)</f>
        <v>0.61329999999999996</v>
      </c>
      <c r="H23" s="301">
        <f>_xlfn.XLOOKUP($B23,'(2) ETSS_Picks_by_FA_Locations'!$B$4:$B$195,'(2) ETSS_Picks_by_FA_Locations'!$I$4:$I$195,"ERROR",0,1)</f>
        <v>0.21340000000000001</v>
      </c>
      <c r="I23" s="23">
        <f t="shared" si="0"/>
        <v>1.0102567309598873</v>
      </c>
      <c r="J23" s="22">
        <f t="shared" si="1"/>
        <v>5.2044791674928454</v>
      </c>
      <c r="K23" s="22">
        <v>0.2</v>
      </c>
      <c r="L23" s="199">
        <f t="shared" si="2"/>
        <v>1.0408958334985692</v>
      </c>
      <c r="M23" s="293">
        <f t="shared" si="3"/>
        <v>6.2453750009914142</v>
      </c>
      <c r="N23" s="39">
        <v>9416841</v>
      </c>
      <c r="O23" s="39" t="str">
        <f t="shared" si="4"/>
        <v>-</v>
      </c>
      <c r="P23" s="36"/>
    </row>
    <row r="24" spans="1:16" x14ac:dyDescent="0.25">
      <c r="A24" s="97" t="s">
        <v>21</v>
      </c>
      <c r="B24" s="94" t="s">
        <v>22</v>
      </c>
      <c r="C24" s="142" t="str">
        <f>_xlfn.XLOOKUP(D24,'(1) Paste CA TEX Values'!$C$2:$C$96,'(1) Paste CA TEX Values'!$D$2:$D$96,"ERROR",0,1)</f>
        <v>Mendocino</v>
      </c>
      <c r="D24" s="139" t="s">
        <v>253</v>
      </c>
      <c r="E24" s="88">
        <v>9416841</v>
      </c>
      <c r="F24" s="211">
        <f>_xlfn.XLOOKUP($D24,'(1) Paste CA TEX Values'!$C$1:$C$96, '(1) Paste CA TEX Values'!$I$1:$I$96, "ERROR",0,1)</f>
        <v>3.3675224365329579</v>
      </c>
      <c r="G24" s="307">
        <f>_xlfn.XLOOKUP($B24,'(2) ETSS_Picks_by_FA_Locations'!$B$4:$B$195,'(2) ETSS_Picks_by_FA_Locations'!$G$4:$G$195,"ERROR",0,1)</f>
        <v>0.61329999999999996</v>
      </c>
      <c r="H24" s="301">
        <f>_xlfn.XLOOKUP($B24,'(2) ETSS_Picks_by_FA_Locations'!$B$4:$B$195,'(2) ETSS_Picks_by_FA_Locations'!$I$4:$I$195,"ERROR",0,1)</f>
        <v>0.21340000000000001</v>
      </c>
      <c r="I24" s="23">
        <f t="shared" si="0"/>
        <v>1.0102567309598873</v>
      </c>
      <c r="J24" s="22">
        <f t="shared" si="1"/>
        <v>5.2044791674928454</v>
      </c>
      <c r="K24" s="22">
        <v>0.2</v>
      </c>
      <c r="L24" s="199">
        <f t="shared" si="2"/>
        <v>1.0408958334985692</v>
      </c>
      <c r="M24" s="293">
        <f t="shared" si="3"/>
        <v>6.2453750009914142</v>
      </c>
      <c r="N24" s="39">
        <v>9416841</v>
      </c>
      <c r="O24" s="39" t="str">
        <f t="shared" si="4"/>
        <v>-</v>
      </c>
      <c r="P24" s="36"/>
    </row>
    <row r="25" spans="1:16" x14ac:dyDescent="0.25">
      <c r="A25" s="97" t="s">
        <v>21</v>
      </c>
      <c r="B25" s="94" t="s">
        <v>23</v>
      </c>
      <c r="C25" s="142" t="str">
        <f>_xlfn.XLOOKUP(D25,'(1) Paste CA TEX Values'!$C$2:$C$96,'(1) Paste CA TEX Values'!$D$2:$D$96,"ERROR",0,1)</f>
        <v>Elk</v>
      </c>
      <c r="D25" s="139" t="s">
        <v>259</v>
      </c>
      <c r="E25" s="88">
        <v>9416841</v>
      </c>
      <c r="F25" s="211">
        <f>_xlfn.XLOOKUP($D25,'(1) Paste CA TEX Values'!$C$1:$C$96, '(1) Paste CA TEX Values'!$I$1:$I$96, "ERROR",0,1)</f>
        <v>4.5071018660702595</v>
      </c>
      <c r="G25" s="307">
        <f>_xlfn.XLOOKUP($B25,'(2) ETSS_Picks_by_FA_Locations'!$B$4:$B$195,'(2) ETSS_Picks_by_FA_Locations'!$G$4:$G$195,"ERROR",0,1)</f>
        <v>0.61329999999999996</v>
      </c>
      <c r="H25" s="301">
        <f>_xlfn.XLOOKUP($B25,'(2) ETSS_Picks_by_FA_Locations'!$B$4:$B$195,'(2) ETSS_Picks_by_FA_Locations'!$I$4:$I$195,"ERROR",0,1)</f>
        <v>0.21340000000000001</v>
      </c>
      <c r="I25" s="23">
        <f t="shared" si="0"/>
        <v>1.3521305598210778</v>
      </c>
      <c r="J25" s="22">
        <f t="shared" si="1"/>
        <v>6.6859324258913375</v>
      </c>
      <c r="K25" s="22">
        <v>0.1</v>
      </c>
      <c r="L25" s="199">
        <f t="shared" si="2"/>
        <v>0.66859324258913377</v>
      </c>
      <c r="M25" s="293">
        <f t="shared" si="3"/>
        <v>7.3545256684804716</v>
      </c>
      <c r="N25" s="39">
        <v>9416841</v>
      </c>
      <c r="O25" s="39" t="str">
        <f t="shared" si="4"/>
        <v>-</v>
      </c>
      <c r="P25" s="91" t="s">
        <v>414</v>
      </c>
    </row>
    <row r="26" spans="1:16" x14ac:dyDescent="0.25">
      <c r="A26" s="97" t="s">
        <v>21</v>
      </c>
      <c r="B26" s="118" t="s">
        <v>24</v>
      </c>
      <c r="C26" s="142" t="str">
        <f>_xlfn.XLOOKUP(D26,'(1) Paste CA TEX Values'!$C$2:$C$96,'(1) Paste CA TEX Values'!$D$2:$D$96,"ERROR",0,1)</f>
        <v>Arena Cove</v>
      </c>
      <c r="D26" s="139" t="s">
        <v>257</v>
      </c>
      <c r="E26" s="88">
        <v>9416841</v>
      </c>
      <c r="F26" s="211">
        <f>_xlfn.XLOOKUP($D26,'(1) Paste CA TEX Values'!$C$1:$C$96, '(1) Paste CA TEX Values'!$I$1:$I$96, "ERROR",0,1)</f>
        <v>5.1610825860653406</v>
      </c>
      <c r="G26" s="307">
        <f>_xlfn.XLOOKUP($B26,'(2) ETSS_Picks_by_FA_Locations'!$B$4:$B$195,'(2) ETSS_Picks_by_FA_Locations'!$G$4:$G$195,"ERROR",0,1)</f>
        <v>0.61329999999999996</v>
      </c>
      <c r="H26" s="301">
        <f>_xlfn.XLOOKUP($B26,'(2) ETSS_Picks_by_FA_Locations'!$B$4:$B$195,'(2) ETSS_Picks_by_FA_Locations'!$I$4:$I$195,"ERROR",0,1)</f>
        <v>0.21340000000000001</v>
      </c>
      <c r="I26" s="23">
        <f t="shared" si="0"/>
        <v>1.5483247758196022</v>
      </c>
      <c r="J26" s="22">
        <f t="shared" si="1"/>
        <v>7.5361073618849428</v>
      </c>
      <c r="K26" s="22">
        <v>0.2</v>
      </c>
      <c r="L26" s="199">
        <f t="shared" si="2"/>
        <v>1.5072214723769886</v>
      </c>
      <c r="M26" s="293">
        <f t="shared" si="3"/>
        <v>9.0433288342619313</v>
      </c>
      <c r="N26" s="39">
        <v>9416841</v>
      </c>
      <c r="O26" s="39" t="str">
        <f t="shared" si="4"/>
        <v>-</v>
      </c>
      <c r="P26" s="35" t="s">
        <v>205</v>
      </c>
    </row>
    <row r="27" spans="1:16" ht="15.75" thickBot="1" x14ac:dyDescent="0.3">
      <c r="A27" s="98" t="s">
        <v>21</v>
      </c>
      <c r="B27" s="113" t="s">
        <v>421</v>
      </c>
      <c r="C27" s="143" t="str">
        <f>_xlfn.XLOOKUP(D27,'(1) Paste CA TEX Values'!$C$2:$C$96,'(1) Paste CA TEX Values'!$D$2:$D$96,"ERROR",0,1)</f>
        <v>Arena Cove</v>
      </c>
      <c r="D27" s="158" t="s">
        <v>257</v>
      </c>
      <c r="E27" s="173">
        <v>9416841</v>
      </c>
      <c r="F27" s="211">
        <f>_xlfn.XLOOKUP($D27,'(1) Paste CA TEX Values'!$C$1:$C$96, '(1) Paste CA TEX Values'!$I$1:$I$96, "ERROR",0,1)</f>
        <v>5.1610825860653406</v>
      </c>
      <c r="G27" s="308">
        <f>_xlfn.XLOOKUP($B27,'(2) ETSS_Picks_by_FA_Locations'!$B$4:$B$195,'(2) ETSS_Picks_by_FA_Locations'!$G$4:$G$195,"ERROR",0,1)</f>
        <v>0.61329999999999996</v>
      </c>
      <c r="H27" s="302">
        <f>_xlfn.XLOOKUP($B27,'(2) ETSS_Picks_by_FA_Locations'!$B$4:$B$195,'(2) ETSS_Picks_by_FA_Locations'!$I$4:$I$195,"ERROR",0,1)</f>
        <v>0.21340000000000001</v>
      </c>
      <c r="I27" s="24">
        <f t="shared" si="0"/>
        <v>1.5483247758196022</v>
      </c>
      <c r="J27" s="25">
        <f t="shared" si="1"/>
        <v>7.5361073618849428</v>
      </c>
      <c r="K27" s="25">
        <v>0.1</v>
      </c>
      <c r="L27" s="200">
        <f t="shared" si="2"/>
        <v>0.75361073618849428</v>
      </c>
      <c r="M27" s="294">
        <f t="shared" si="3"/>
        <v>8.2897180980734362</v>
      </c>
      <c r="N27" s="39">
        <v>9416841</v>
      </c>
      <c r="O27" s="39" t="str">
        <f t="shared" si="4"/>
        <v>-</v>
      </c>
      <c r="P27" s="36"/>
    </row>
    <row r="28" spans="1:16" x14ac:dyDescent="0.25">
      <c r="A28" s="102" t="s">
        <v>29</v>
      </c>
      <c r="B28" s="119" t="s">
        <v>25</v>
      </c>
      <c r="C28" s="148" t="str">
        <f>_xlfn.XLOOKUP(D28,'(1) Paste CA TEX Values'!$C$2:$C$96,'(1) Paste CA TEX Values'!$D$2:$D$96,"ERROR",0,1)</f>
        <v>Russian River Mouth</v>
      </c>
      <c r="D28" s="162" t="s">
        <v>263</v>
      </c>
      <c r="E28" s="179">
        <v>9415020</v>
      </c>
      <c r="F28" s="212">
        <f>_xlfn.XLOOKUP($D28,'(1) Paste CA TEX Values'!$C$1:$C$96, '(1) Paste CA TEX Values'!$I$1:$I$96, "ERROR",0,1)</f>
        <v>5.2422945399371379</v>
      </c>
      <c r="G28" s="306">
        <f>_xlfn.XLOOKUP($B28,'(2) ETSS_Picks_by_FA_Locations'!$B$4:$B$195,'(2) ETSS_Picks_by_FA_Locations'!$G$4:$G$195,"ERROR",0,1)</f>
        <v>0.59750000000000003</v>
      </c>
      <c r="H28" s="303">
        <f>_xlfn.XLOOKUP($B28,'(2) ETSS_Picks_by_FA_Locations'!$B$4:$B$195,'(2) ETSS_Picks_by_FA_Locations'!$I$4:$I$195,"ERROR",0,1)</f>
        <v>6.0999999999999999E-2</v>
      </c>
      <c r="I28" s="10">
        <f t="shared" si="0"/>
        <v>1.5726883619811414</v>
      </c>
      <c r="J28" s="11">
        <f t="shared" si="1"/>
        <v>7.4734829019182794</v>
      </c>
      <c r="K28" s="11">
        <v>0.1</v>
      </c>
      <c r="L28" s="201">
        <f t="shared" si="2"/>
        <v>0.74734829019182802</v>
      </c>
      <c r="M28" s="295">
        <f t="shared" si="3"/>
        <v>8.2208311921101078</v>
      </c>
      <c r="N28" s="40">
        <v>9415020</v>
      </c>
      <c r="O28" s="40" t="str">
        <f t="shared" si="4"/>
        <v>-</v>
      </c>
      <c r="P28" s="36"/>
    </row>
    <row r="29" spans="1:16" x14ac:dyDescent="0.25">
      <c r="A29" s="103" t="s">
        <v>29</v>
      </c>
      <c r="B29" s="120" t="s">
        <v>26</v>
      </c>
      <c r="C29" s="149" t="str">
        <f>_xlfn.XLOOKUP(D29,'(1) Paste CA TEX Values'!$C$2:$C$96,'(1) Paste CA TEX Values'!$D$2:$D$96,"ERROR",0,1)</f>
        <v>Russian River Mouth</v>
      </c>
      <c r="D29" s="163" t="s">
        <v>263</v>
      </c>
      <c r="E29" s="180">
        <v>9415020</v>
      </c>
      <c r="F29" s="211">
        <f>_xlfn.XLOOKUP($D29,'(1) Paste CA TEX Values'!$C$1:$C$96, '(1) Paste CA TEX Values'!$I$1:$I$96, "ERROR",0,1)</f>
        <v>5.2422945399371379</v>
      </c>
      <c r="G29" s="307">
        <f>_xlfn.XLOOKUP($B29,'(2) ETSS_Picks_by_FA_Locations'!$B$4:$B$195,'(2) ETSS_Picks_by_FA_Locations'!$G$4:$G$195,"ERROR",0,1)</f>
        <v>0.59750000000000003</v>
      </c>
      <c r="H29" s="301">
        <f>_xlfn.XLOOKUP($B29,'(2) ETSS_Picks_by_FA_Locations'!$B$4:$B$195,'(2) ETSS_Picks_by_FA_Locations'!$I$4:$I$195,"ERROR",0,1)</f>
        <v>6.0999999999999999E-2</v>
      </c>
      <c r="I29" s="12">
        <f t="shared" si="0"/>
        <v>1.5726883619811414</v>
      </c>
      <c r="J29" s="13">
        <f t="shared" si="1"/>
        <v>7.4734829019182794</v>
      </c>
      <c r="K29" s="13">
        <v>0.1</v>
      </c>
      <c r="L29" s="202">
        <f t="shared" si="2"/>
        <v>0.74734829019182802</v>
      </c>
      <c r="M29" s="293">
        <f t="shared" si="3"/>
        <v>8.2208311921101078</v>
      </c>
      <c r="N29" s="40">
        <v>9415020</v>
      </c>
      <c r="O29" s="40" t="str">
        <f t="shared" si="4"/>
        <v>-</v>
      </c>
      <c r="P29" s="36"/>
    </row>
    <row r="30" spans="1:16" x14ac:dyDescent="0.25">
      <c r="A30" s="103" t="s">
        <v>29</v>
      </c>
      <c r="B30" s="120" t="s">
        <v>27</v>
      </c>
      <c r="C30" s="149" t="str">
        <f>_xlfn.XLOOKUP(D30,'(1) Paste CA TEX Values'!$C$2:$C$96,'(1) Paste CA TEX Values'!$D$2:$D$96,"ERROR",0,1)</f>
        <v>Russian River Mouth</v>
      </c>
      <c r="D30" s="163" t="s">
        <v>263</v>
      </c>
      <c r="E30" s="180">
        <v>9415020</v>
      </c>
      <c r="F30" s="211">
        <f>_xlfn.XLOOKUP($D30,'(1) Paste CA TEX Values'!$C$1:$C$96, '(1) Paste CA TEX Values'!$I$1:$I$96, "ERROR",0,1)</f>
        <v>5.2422945399371379</v>
      </c>
      <c r="G30" s="307">
        <f>_xlfn.XLOOKUP($B30,'(2) ETSS_Picks_by_FA_Locations'!$B$4:$B$195,'(2) ETSS_Picks_by_FA_Locations'!$G$4:$G$195,"ERROR",0,1)</f>
        <v>0.59750000000000003</v>
      </c>
      <c r="H30" s="301">
        <f>_xlfn.XLOOKUP($B30,'(2) ETSS_Picks_by_FA_Locations'!$B$4:$B$195,'(2) ETSS_Picks_by_FA_Locations'!$I$4:$I$195,"ERROR",0,1)</f>
        <v>6.0999999999999999E-2</v>
      </c>
      <c r="I30" s="12">
        <f t="shared" si="0"/>
        <v>1.5726883619811414</v>
      </c>
      <c r="J30" s="13">
        <f t="shared" si="1"/>
        <v>7.4734829019182794</v>
      </c>
      <c r="K30" s="13">
        <v>0.1</v>
      </c>
      <c r="L30" s="202">
        <f t="shared" si="2"/>
        <v>0.74734829019182802</v>
      </c>
      <c r="M30" s="293">
        <f t="shared" si="3"/>
        <v>8.2208311921101078</v>
      </c>
      <c r="N30" s="40">
        <v>9415020</v>
      </c>
      <c r="O30" s="40" t="str">
        <f t="shared" si="4"/>
        <v>-</v>
      </c>
      <c r="P30" s="36"/>
    </row>
    <row r="31" spans="1:16" x14ac:dyDescent="0.25">
      <c r="A31" s="103" t="s">
        <v>29</v>
      </c>
      <c r="B31" s="121" t="s">
        <v>422</v>
      </c>
      <c r="C31" s="149" t="str">
        <f>_xlfn.XLOOKUP(D31,'(1) Paste CA TEX Values'!$C$2:$C$96,'(1) Paste CA TEX Values'!$D$2:$D$96,"ERROR",0,1)</f>
        <v>Russian River Mouth</v>
      </c>
      <c r="D31" s="163" t="s">
        <v>263</v>
      </c>
      <c r="E31" s="180">
        <v>9415020</v>
      </c>
      <c r="F31" s="211">
        <f>_xlfn.XLOOKUP($D31,'(1) Paste CA TEX Values'!$C$1:$C$96, '(1) Paste CA TEX Values'!$I$1:$I$96, "ERROR",0,1)</f>
        <v>5.2422945399371379</v>
      </c>
      <c r="G31" s="307">
        <f>_xlfn.XLOOKUP($B31,'(2) ETSS_Picks_by_FA_Locations'!$B$4:$B$195,'(2) ETSS_Picks_by_FA_Locations'!$G$4:$G$195,"ERROR",0,1)</f>
        <v>0.59750000000000003</v>
      </c>
      <c r="H31" s="301">
        <f>_xlfn.XLOOKUP($B31,'(2) ETSS_Picks_by_FA_Locations'!$B$4:$B$195,'(2) ETSS_Picks_by_FA_Locations'!$I$4:$I$195,"ERROR",0,1)</f>
        <v>6.0999999999999999E-2</v>
      </c>
      <c r="I31" s="12">
        <f t="shared" si="0"/>
        <v>1.5726883619811414</v>
      </c>
      <c r="J31" s="13">
        <f t="shared" si="1"/>
        <v>7.4734829019182794</v>
      </c>
      <c r="K31" s="13">
        <v>0.1</v>
      </c>
      <c r="L31" s="202">
        <f t="shared" si="2"/>
        <v>0.74734829019182802</v>
      </c>
      <c r="M31" s="293">
        <f t="shared" si="3"/>
        <v>8.2208311921101078</v>
      </c>
      <c r="N31" s="40">
        <v>9415020</v>
      </c>
      <c r="O31" s="40" t="str">
        <f t="shared" si="4"/>
        <v>-</v>
      </c>
      <c r="P31" s="36"/>
    </row>
    <row r="32" spans="1:16" x14ac:dyDescent="0.25">
      <c r="A32" s="103" t="s">
        <v>29</v>
      </c>
      <c r="B32" s="120" t="s">
        <v>28</v>
      </c>
      <c r="C32" s="149" t="str">
        <f>_xlfn.XLOOKUP(D32,'(1) Paste CA TEX Values'!$C$2:$C$96,'(1) Paste CA TEX Values'!$D$2:$D$96,"ERROR",0,1)</f>
        <v>Russian River Mouth</v>
      </c>
      <c r="D32" s="130" t="s">
        <v>263</v>
      </c>
      <c r="E32" s="180">
        <v>9415020</v>
      </c>
      <c r="F32" s="211">
        <f>_xlfn.XLOOKUP($D32,'(1) Paste CA TEX Values'!$C$1:$C$96, '(1) Paste CA TEX Values'!$I$1:$I$96, "ERROR",0,1)</f>
        <v>5.2422945399371379</v>
      </c>
      <c r="G32" s="307">
        <f>_xlfn.XLOOKUP($B32,'(2) ETSS_Picks_by_FA_Locations'!$B$4:$B$195,'(2) ETSS_Picks_by_FA_Locations'!$G$4:$G$195,"ERROR",0,1)</f>
        <v>0.59750000000000003</v>
      </c>
      <c r="H32" s="301">
        <f>_xlfn.XLOOKUP($B32,'(2) ETSS_Picks_by_FA_Locations'!$B$4:$B$195,'(2) ETSS_Picks_by_FA_Locations'!$I$4:$I$195,"ERROR",0,1)</f>
        <v>6.0999999999999999E-2</v>
      </c>
      <c r="I32" s="12">
        <f t="shared" si="0"/>
        <v>1.5726883619811414</v>
      </c>
      <c r="J32" s="13">
        <f t="shared" si="1"/>
        <v>7.4734829019182794</v>
      </c>
      <c r="K32" s="13">
        <v>0.2</v>
      </c>
      <c r="L32" s="202">
        <f t="shared" si="2"/>
        <v>1.494696580383656</v>
      </c>
      <c r="M32" s="293">
        <f t="shared" si="3"/>
        <v>8.9681794823019345</v>
      </c>
      <c r="N32" s="40">
        <v>9415020</v>
      </c>
      <c r="O32" s="40" t="str">
        <f t="shared" si="4"/>
        <v>-</v>
      </c>
      <c r="P32" s="36"/>
    </row>
    <row r="33" spans="1:16" x14ac:dyDescent="0.25">
      <c r="A33" s="103" t="s">
        <v>29</v>
      </c>
      <c r="B33" s="121" t="s">
        <v>231</v>
      </c>
      <c r="C33" s="149" t="str">
        <f>_xlfn.XLOOKUP(D33,'(1) Paste CA TEX Values'!$C$2:$C$96,'(1) Paste CA TEX Values'!$D$2:$D$96,"ERROR",0,1)</f>
        <v>Bodega Bay</v>
      </c>
      <c r="D33" s="130" t="s">
        <v>264</v>
      </c>
      <c r="E33" s="180">
        <v>9415020</v>
      </c>
      <c r="F33" s="211">
        <f>_xlfn.XLOOKUP($D33,'(1) Paste CA TEX Values'!$C$1:$C$96, '(1) Paste CA TEX Values'!$I$1:$I$96, "ERROR",0,1)</f>
        <v>3.5963077257970681</v>
      </c>
      <c r="G33" s="307">
        <f>_xlfn.XLOOKUP($B33,'(2) ETSS_Picks_by_FA_Locations'!$B$4:$B$195,'(2) ETSS_Picks_by_FA_Locations'!$G$4:$G$195,"ERROR",0,1)</f>
        <v>0.59750000000000003</v>
      </c>
      <c r="H33" s="301">
        <f>_xlfn.XLOOKUP($B33,'(2) ETSS_Picks_by_FA_Locations'!$B$4:$B$195,'(2) ETSS_Picks_by_FA_Locations'!$I$4:$I$195,"ERROR",0,1)</f>
        <v>6.0999999999999999E-2</v>
      </c>
      <c r="I33" s="12">
        <f t="shared" si="0"/>
        <v>1.0788923177391203</v>
      </c>
      <c r="J33" s="13">
        <f t="shared" si="1"/>
        <v>5.3337000435361883</v>
      </c>
      <c r="K33" s="13">
        <v>0.1</v>
      </c>
      <c r="L33" s="202">
        <f t="shared" si="2"/>
        <v>0.53337000435361881</v>
      </c>
      <c r="M33" s="293">
        <f t="shared" si="3"/>
        <v>5.8670700478898068</v>
      </c>
      <c r="N33" s="40">
        <v>9415020</v>
      </c>
      <c r="O33" s="40" t="str">
        <f t="shared" si="4"/>
        <v>-</v>
      </c>
      <c r="P33" s="36"/>
    </row>
    <row r="34" spans="1:16" ht="15.75" thickBot="1" x14ac:dyDescent="0.3">
      <c r="A34" s="104" t="s">
        <v>29</v>
      </c>
      <c r="B34" s="122" t="s">
        <v>423</v>
      </c>
      <c r="C34" s="104" t="str">
        <f>_xlfn.XLOOKUP(D34,'(1) Paste CA TEX Values'!$C$2:$C$96,'(1) Paste CA TEX Values'!$D$2:$D$96,"ERROR",0,1)</f>
        <v>Mare Island</v>
      </c>
      <c r="D34" s="122" t="s">
        <v>313</v>
      </c>
      <c r="E34" s="181">
        <v>9414863</v>
      </c>
      <c r="F34" s="211">
        <f>_xlfn.XLOOKUP($D34,'(1) Paste CA TEX Values'!$C$1:$C$96, '(1) Paste CA TEX Values'!$I$1:$I$96, "ERROR",0,1)</f>
        <v>2.4200193557889524</v>
      </c>
      <c r="G34" s="308">
        <f>_xlfn.XLOOKUP($B34,'(2) ETSS_Picks_by_FA_Locations'!$B$4:$B$195,'(2) ETSS_Picks_by_FA_Locations'!$G$4:$G$195,"ERROR",0,1)</f>
        <v>0.69120000000000004</v>
      </c>
      <c r="H34" s="302">
        <f>_xlfn.XLOOKUP($B34,'(2) ETSS_Picks_by_FA_Locations'!$B$4:$B$195,'(2) ETSS_Picks_by_FA_Locations'!$I$4:$I$195,"ERROR",0,1)</f>
        <v>9.1399999999999995E-2</v>
      </c>
      <c r="I34" s="14">
        <f t="shared" ref="I34:I65" si="5">0.3*(F34)</f>
        <v>0.72600580673668569</v>
      </c>
      <c r="J34" s="15">
        <f t="shared" ref="J34:J65" si="6">SUM(F34:I34)</f>
        <v>3.9286251625256381</v>
      </c>
      <c r="K34" s="15">
        <v>0</v>
      </c>
      <c r="L34" s="203">
        <f t="shared" si="2"/>
        <v>0</v>
      </c>
      <c r="M34" s="294">
        <f t="shared" si="3"/>
        <v>3.9286251625256381</v>
      </c>
      <c r="N34" s="42">
        <v>9414863</v>
      </c>
      <c r="O34" s="42" t="str">
        <f t="shared" ref="O34:O65" si="7">IF(E34=N34, "-", "ERROR")</f>
        <v>-</v>
      </c>
      <c r="P34" s="92" t="s">
        <v>55</v>
      </c>
    </row>
    <row r="35" spans="1:16" x14ac:dyDescent="0.25">
      <c r="A35" s="96" t="s">
        <v>39</v>
      </c>
      <c r="B35" s="112" t="s">
        <v>30</v>
      </c>
      <c r="C35" s="147" t="str">
        <f>_xlfn.XLOOKUP(D35,'(1) Paste CA TEX Values'!$C$2:$C$96,'(1) Paste CA TEX Values'!$D$2:$D$96,"ERROR",0,1)</f>
        <v>Point Reyes</v>
      </c>
      <c r="D35" s="164" t="s">
        <v>262</v>
      </c>
      <c r="E35" s="178">
        <v>9415020</v>
      </c>
      <c r="F35" s="212">
        <f>_xlfn.XLOOKUP($D35,'(1) Paste CA TEX Values'!$C$1:$C$96, '(1) Paste CA TEX Values'!$I$1:$I$96, "ERROR",0,1)</f>
        <v>5.7961923450496613</v>
      </c>
      <c r="G35" s="306">
        <f>_xlfn.XLOOKUP($B35,'(2) ETSS_Picks_by_FA_Locations'!$B$4:$B$195,'(2) ETSS_Picks_by_FA_Locations'!$G$4:$G$195,"ERROR",0,1)</f>
        <v>0.59750000000000003</v>
      </c>
      <c r="H35" s="303">
        <f>_xlfn.XLOOKUP($B35,'(2) ETSS_Picks_by_FA_Locations'!$B$4:$B$195,'(2) ETSS_Picks_by_FA_Locations'!$I$4:$I$195,"ERROR",0,1)</f>
        <v>6.0999999999999999E-2</v>
      </c>
      <c r="I35" s="26">
        <f t="shared" si="5"/>
        <v>1.7388577035148984</v>
      </c>
      <c r="J35" s="27">
        <f t="shared" si="6"/>
        <v>8.1935500485645605</v>
      </c>
      <c r="K35" s="27">
        <v>0.1</v>
      </c>
      <c r="L35" s="198">
        <f t="shared" si="2"/>
        <v>0.81935500485645607</v>
      </c>
      <c r="M35" s="295">
        <f t="shared" si="3"/>
        <v>9.0129050534210169</v>
      </c>
      <c r="N35" s="40">
        <v>9415020</v>
      </c>
      <c r="O35" s="40" t="str">
        <f t="shared" si="7"/>
        <v>-</v>
      </c>
      <c r="P35" s="91" t="s">
        <v>208</v>
      </c>
    </row>
    <row r="36" spans="1:16" x14ac:dyDescent="0.25">
      <c r="A36" s="97" t="s">
        <v>39</v>
      </c>
      <c r="B36" s="94" t="s">
        <v>208</v>
      </c>
      <c r="C36" s="142" t="str">
        <f>_xlfn.XLOOKUP(D36,'(1) Paste CA TEX Values'!$C$2:$C$96,'(1) Paste CA TEX Values'!$D$2:$D$96,"ERROR",0,1)</f>
        <v>Point Reyes</v>
      </c>
      <c r="D36" s="132" t="s">
        <v>262</v>
      </c>
      <c r="E36" s="88">
        <v>9415020</v>
      </c>
      <c r="F36" s="211">
        <f>_xlfn.XLOOKUP($D36,'(1) Paste CA TEX Values'!$C$1:$C$96, '(1) Paste CA TEX Values'!$I$1:$I$96, "ERROR",0,1)</f>
        <v>5.7961923450496613</v>
      </c>
      <c r="G36" s="307">
        <f>_xlfn.XLOOKUP($B36,'(2) ETSS_Picks_by_FA_Locations'!$B$4:$B$195,'(2) ETSS_Picks_by_FA_Locations'!$G$4:$G$195,"ERROR",0,1)</f>
        <v>0.59750000000000003</v>
      </c>
      <c r="H36" s="301">
        <f>_xlfn.XLOOKUP($B36,'(2) ETSS_Picks_by_FA_Locations'!$B$4:$B$195,'(2) ETSS_Picks_by_FA_Locations'!$I$4:$I$195,"ERROR",0,1)</f>
        <v>6.0999999999999999E-2</v>
      </c>
      <c r="I36" s="23">
        <f t="shared" si="5"/>
        <v>1.7388577035148984</v>
      </c>
      <c r="J36" s="22">
        <f t="shared" si="6"/>
        <v>8.1935500485645605</v>
      </c>
      <c r="K36" s="22">
        <v>0.1</v>
      </c>
      <c r="L36" s="199">
        <f t="shared" si="2"/>
        <v>0.81935500485645607</v>
      </c>
      <c r="M36" s="293">
        <f t="shared" si="3"/>
        <v>9.0129050534210169</v>
      </c>
      <c r="N36" s="40">
        <v>9415020</v>
      </c>
      <c r="O36" s="40" t="str">
        <f t="shared" si="7"/>
        <v>-</v>
      </c>
      <c r="P36" s="35" t="s">
        <v>209</v>
      </c>
    </row>
    <row r="37" spans="1:16" x14ac:dyDescent="0.25">
      <c r="A37" s="97" t="s">
        <v>39</v>
      </c>
      <c r="B37" s="94" t="s">
        <v>232</v>
      </c>
      <c r="C37" s="142" t="str">
        <f>_xlfn.XLOOKUP(D37,'(1) Paste CA TEX Values'!$C$2:$C$96,'(1) Paste CA TEX Values'!$D$2:$D$96,"ERROR",0,1)</f>
        <v>Bolinas</v>
      </c>
      <c r="D37" s="132" t="s">
        <v>270</v>
      </c>
      <c r="E37" s="88">
        <v>9415020</v>
      </c>
      <c r="F37" s="211">
        <f>_xlfn.XLOOKUP($D37,'(1) Paste CA TEX Values'!$C$1:$C$96, '(1) Paste CA TEX Values'!$I$1:$I$96, "ERROR",0,1)</f>
        <v>4.1648635864660966</v>
      </c>
      <c r="G37" s="307">
        <f>_xlfn.XLOOKUP($B37,'(2) ETSS_Picks_by_FA_Locations'!$B$4:$B$195,'(2) ETSS_Picks_by_FA_Locations'!$G$4:$G$195,"ERROR",0,1)</f>
        <v>0.59750000000000003</v>
      </c>
      <c r="H37" s="301">
        <f>_xlfn.XLOOKUP($B37,'(2) ETSS_Picks_by_FA_Locations'!$B$4:$B$195,'(2) ETSS_Picks_by_FA_Locations'!$I$4:$I$195,"ERROR",0,1)</f>
        <v>6.0999999999999999E-2</v>
      </c>
      <c r="I37" s="23">
        <f t="shared" si="5"/>
        <v>1.249459075939829</v>
      </c>
      <c r="J37" s="22">
        <f t="shared" si="6"/>
        <v>6.0728226624059261</v>
      </c>
      <c r="K37" s="22">
        <v>0.1</v>
      </c>
      <c r="L37" s="199">
        <f t="shared" si="2"/>
        <v>0.60728226624059267</v>
      </c>
      <c r="M37" s="293">
        <f t="shared" si="3"/>
        <v>6.6801049286465188</v>
      </c>
      <c r="N37" s="40">
        <v>9415020</v>
      </c>
      <c r="O37" s="90" t="str">
        <f t="shared" si="7"/>
        <v>-</v>
      </c>
      <c r="P37" s="36"/>
    </row>
    <row r="38" spans="1:16" x14ac:dyDescent="0.25">
      <c r="A38" s="97" t="s">
        <v>39</v>
      </c>
      <c r="B38" s="94" t="s">
        <v>31</v>
      </c>
      <c r="C38" s="142" t="str">
        <f>_xlfn.XLOOKUP(D38,'(1) Paste CA TEX Values'!$C$2:$C$96,'(1) Paste CA TEX Values'!$D$2:$D$96,"ERROR",0,1)</f>
        <v>Stinson Beach</v>
      </c>
      <c r="D38" s="132" t="s">
        <v>272</v>
      </c>
      <c r="E38" s="88">
        <v>9415020</v>
      </c>
      <c r="F38" s="211">
        <f>_xlfn.XLOOKUP($D38,'(1) Paste CA TEX Values'!$C$1:$C$96, '(1) Paste CA TEX Values'!$I$1:$I$96, "ERROR",0,1)</f>
        <v>3.5556809435949863</v>
      </c>
      <c r="G38" s="307">
        <f>_xlfn.XLOOKUP($B38,'(2) ETSS_Picks_by_FA_Locations'!$B$4:$B$195,'(2) ETSS_Picks_by_FA_Locations'!$G$4:$G$195,"ERROR",0,1)</f>
        <v>0.59750000000000003</v>
      </c>
      <c r="H38" s="301">
        <f>_xlfn.XLOOKUP($B38,'(2) ETSS_Picks_by_FA_Locations'!$B$4:$B$195,'(2) ETSS_Picks_by_FA_Locations'!$I$4:$I$195,"ERROR",0,1)</f>
        <v>6.0999999999999999E-2</v>
      </c>
      <c r="I38" s="23">
        <f t="shared" si="5"/>
        <v>1.0667042830784959</v>
      </c>
      <c r="J38" s="22">
        <f t="shared" si="6"/>
        <v>5.2808852266734814</v>
      </c>
      <c r="K38" s="22">
        <v>0.1</v>
      </c>
      <c r="L38" s="199">
        <f t="shared" si="2"/>
        <v>0.52808852266734818</v>
      </c>
      <c r="M38" s="293">
        <f t="shared" si="3"/>
        <v>5.8089737493408293</v>
      </c>
      <c r="N38" s="40">
        <v>9415020</v>
      </c>
      <c r="O38" s="90" t="str">
        <f t="shared" si="7"/>
        <v>-</v>
      </c>
      <c r="P38" s="36"/>
    </row>
    <row r="39" spans="1:16" x14ac:dyDescent="0.25">
      <c r="A39" s="97" t="s">
        <v>39</v>
      </c>
      <c r="B39" s="94" t="s">
        <v>32</v>
      </c>
      <c r="C39" s="142" t="str">
        <f>_xlfn.XLOOKUP(D39,'(1) Paste CA TEX Values'!$C$2:$C$96,'(1) Paste CA TEX Values'!$D$2:$D$96,"ERROR",0,1)</f>
        <v>Bolinas</v>
      </c>
      <c r="D39" s="132" t="s">
        <v>270</v>
      </c>
      <c r="E39" s="88">
        <v>9415020</v>
      </c>
      <c r="F39" s="211">
        <f>_xlfn.XLOOKUP($D39,'(1) Paste CA TEX Values'!$C$1:$C$96, '(1) Paste CA TEX Values'!$I$1:$I$96, "ERROR",0,1)</f>
        <v>4.1648635864660966</v>
      </c>
      <c r="G39" s="307">
        <f>_xlfn.XLOOKUP($B39,'(2) ETSS_Picks_by_FA_Locations'!$B$4:$B$195,'(2) ETSS_Picks_by_FA_Locations'!$G$4:$G$195,"ERROR",0,1)</f>
        <v>0.59750000000000003</v>
      </c>
      <c r="H39" s="301">
        <f>_xlfn.XLOOKUP($B39,'(2) ETSS_Picks_by_FA_Locations'!$B$4:$B$195,'(2) ETSS_Picks_by_FA_Locations'!$I$4:$I$195,"ERROR",0,1)</f>
        <v>6.0999999999999999E-2</v>
      </c>
      <c r="I39" s="23">
        <f t="shared" si="5"/>
        <v>1.249459075939829</v>
      </c>
      <c r="J39" s="22">
        <f t="shared" si="6"/>
        <v>6.0728226624059261</v>
      </c>
      <c r="K39" s="22">
        <v>0.1</v>
      </c>
      <c r="L39" s="199">
        <f t="shared" si="2"/>
        <v>0.60728226624059267</v>
      </c>
      <c r="M39" s="293">
        <f t="shared" si="3"/>
        <v>6.6801049286465188</v>
      </c>
      <c r="N39" s="40">
        <v>9415020</v>
      </c>
      <c r="O39" s="90" t="str">
        <f t="shared" si="7"/>
        <v>-</v>
      </c>
      <c r="P39" s="36"/>
    </row>
    <row r="40" spans="1:16" x14ac:dyDescent="0.25">
      <c r="A40" s="97" t="s">
        <v>39</v>
      </c>
      <c r="B40" s="94" t="s">
        <v>33</v>
      </c>
      <c r="C40" s="142" t="str">
        <f>_xlfn.XLOOKUP(D40,'(1) Paste CA TEX Values'!$C$2:$C$96,'(1) Paste CA TEX Values'!$D$2:$D$96,"ERROR",0,1)</f>
        <v>Bolinas</v>
      </c>
      <c r="D40" s="132" t="s">
        <v>270</v>
      </c>
      <c r="E40" s="88">
        <v>9415020</v>
      </c>
      <c r="F40" s="211">
        <f>_xlfn.XLOOKUP($D40,'(1) Paste CA TEX Values'!$C$1:$C$96, '(1) Paste CA TEX Values'!$I$1:$I$96, "ERROR",0,1)</f>
        <v>4.1648635864660966</v>
      </c>
      <c r="G40" s="307">
        <f>_xlfn.XLOOKUP($B40,'(2) ETSS_Picks_by_FA_Locations'!$B$4:$B$195,'(2) ETSS_Picks_by_FA_Locations'!$G$4:$G$195,"ERROR",0,1)</f>
        <v>0.59750000000000003</v>
      </c>
      <c r="H40" s="301">
        <f>_xlfn.XLOOKUP($B40,'(2) ETSS_Picks_by_FA_Locations'!$B$4:$B$195,'(2) ETSS_Picks_by_FA_Locations'!$I$4:$I$195,"ERROR",0,1)</f>
        <v>6.0999999999999999E-2</v>
      </c>
      <c r="I40" s="23">
        <f t="shared" si="5"/>
        <v>1.249459075939829</v>
      </c>
      <c r="J40" s="22">
        <f t="shared" si="6"/>
        <v>6.0728226624059261</v>
      </c>
      <c r="K40" s="22">
        <v>0.1</v>
      </c>
      <c r="L40" s="199">
        <f t="shared" si="2"/>
        <v>0.60728226624059267</v>
      </c>
      <c r="M40" s="293">
        <f t="shared" si="3"/>
        <v>6.6801049286465188</v>
      </c>
      <c r="N40" s="40">
        <v>9415020</v>
      </c>
      <c r="O40" s="90" t="str">
        <f t="shared" si="7"/>
        <v>-</v>
      </c>
      <c r="P40" s="36"/>
    </row>
    <row r="41" spans="1:16" x14ac:dyDescent="0.25">
      <c r="A41" s="97" t="s">
        <v>39</v>
      </c>
      <c r="B41" s="94" t="s">
        <v>34</v>
      </c>
      <c r="C41" s="142" t="str">
        <f>_xlfn.XLOOKUP(D41,'(1) Paste CA TEX Values'!$C$2:$C$96,'(1) Paste CA TEX Values'!$D$2:$D$96,"ERROR",0,1)</f>
        <v>Bolinas</v>
      </c>
      <c r="D41" s="132" t="s">
        <v>270</v>
      </c>
      <c r="E41" s="182">
        <v>9414290</v>
      </c>
      <c r="F41" s="211">
        <f>_xlfn.XLOOKUP($D41,'(1) Paste CA TEX Values'!$C$1:$C$96, '(1) Paste CA TEX Values'!$I$1:$I$96, "ERROR",0,1)</f>
        <v>4.1648635864660966</v>
      </c>
      <c r="G41" s="307">
        <f>_xlfn.XLOOKUP($B41,'(2) ETSS_Picks_by_FA_Locations'!$B$4:$B$195,'(2) ETSS_Picks_by_FA_Locations'!$G$4:$G$195,"ERROR",0,1)</f>
        <v>0.65649999999999997</v>
      </c>
      <c r="H41" s="301">
        <f>_xlfn.XLOOKUP($B41,'(2) ETSS_Picks_by_FA_Locations'!$B$4:$B$195,'(2) ETSS_Picks_by_FA_Locations'!$I$4:$I$195,"ERROR",0,1)</f>
        <v>9.1399999999999995E-2</v>
      </c>
      <c r="I41" s="23">
        <f t="shared" si="5"/>
        <v>1.249459075939829</v>
      </c>
      <c r="J41" s="22">
        <f t="shared" si="6"/>
        <v>6.1622226624059255</v>
      </c>
      <c r="K41" s="22">
        <v>0.1</v>
      </c>
      <c r="L41" s="199">
        <f t="shared" si="2"/>
        <v>0.61622226624059262</v>
      </c>
      <c r="M41" s="293">
        <f t="shared" si="3"/>
        <v>6.7784449286465183</v>
      </c>
      <c r="N41" s="41">
        <v>9414290</v>
      </c>
      <c r="O41" s="41" t="str">
        <f t="shared" si="7"/>
        <v>-</v>
      </c>
      <c r="P41" s="91" t="s">
        <v>80</v>
      </c>
    </row>
    <row r="42" spans="1:16" x14ac:dyDescent="0.25">
      <c r="A42" s="97" t="s">
        <v>39</v>
      </c>
      <c r="B42" s="94" t="s">
        <v>35</v>
      </c>
      <c r="C42" s="142" t="str">
        <f>_xlfn.XLOOKUP(D42,'(1) Paste CA TEX Values'!$C$2:$C$96,'(1) Paste CA TEX Values'!$D$2:$D$96,"ERROR",0,1)</f>
        <v>Sausalito</v>
      </c>
      <c r="D42" s="132" t="s">
        <v>283</v>
      </c>
      <c r="E42" s="88">
        <v>9414290</v>
      </c>
      <c r="F42" s="211">
        <f>_xlfn.XLOOKUP($D42,'(1) Paste CA TEX Values'!$C$1:$C$96, '(1) Paste CA TEX Values'!$I$1:$I$96, "ERROR",0,1)</f>
        <v>1.8635940381235356</v>
      </c>
      <c r="G42" s="307">
        <f>_xlfn.XLOOKUP($B42,'(2) ETSS_Picks_by_FA_Locations'!$B$4:$B$195,'(2) ETSS_Picks_by_FA_Locations'!$G$4:$G$195,"ERROR",0,1)</f>
        <v>0.65649999999999997</v>
      </c>
      <c r="H42" s="301">
        <f>_xlfn.XLOOKUP($B42,'(2) ETSS_Picks_by_FA_Locations'!$B$4:$B$195,'(2) ETSS_Picks_by_FA_Locations'!$I$4:$I$195,"ERROR",0,1)</f>
        <v>9.1399999999999995E-2</v>
      </c>
      <c r="I42" s="23">
        <f t="shared" si="5"/>
        <v>0.55907821143706071</v>
      </c>
      <c r="J42" s="22">
        <f t="shared" si="6"/>
        <v>3.1705722495605966</v>
      </c>
      <c r="K42" s="22">
        <v>0.1</v>
      </c>
      <c r="L42" s="199">
        <f t="shared" si="2"/>
        <v>0.3170572249560597</v>
      </c>
      <c r="M42" s="293">
        <f t="shared" si="3"/>
        <v>3.4876294745166563</v>
      </c>
      <c r="N42" s="41">
        <v>9414290</v>
      </c>
      <c r="O42" s="41" t="str">
        <f t="shared" si="7"/>
        <v>-</v>
      </c>
      <c r="P42" s="35" t="s">
        <v>210</v>
      </c>
    </row>
    <row r="43" spans="1:16" x14ac:dyDescent="0.25">
      <c r="A43" s="97" t="s">
        <v>39</v>
      </c>
      <c r="B43" s="118" t="s">
        <v>417</v>
      </c>
      <c r="C43" s="142" t="str">
        <f>_xlfn.XLOOKUP(D43,'(1) Paste CA TEX Values'!$C$2:$C$96,'(1) Paste CA TEX Values'!$D$2:$D$96,"ERROR",0,1)</f>
        <v>Sausalito</v>
      </c>
      <c r="D43" s="132" t="s">
        <v>283</v>
      </c>
      <c r="E43" s="88">
        <v>9414290</v>
      </c>
      <c r="F43" s="211">
        <f>_xlfn.XLOOKUP($D43,'(1) Paste CA TEX Values'!$C$1:$C$96, '(1) Paste CA TEX Values'!$I$1:$I$96, "ERROR",0,1)</f>
        <v>1.8635940381235356</v>
      </c>
      <c r="G43" s="307">
        <f>_xlfn.XLOOKUP($B43,'(2) ETSS_Picks_by_FA_Locations'!$B$4:$B$195,'(2) ETSS_Picks_by_FA_Locations'!$G$4:$G$195,"ERROR",0,1)</f>
        <v>0.65649999999999997</v>
      </c>
      <c r="H43" s="301">
        <f>_xlfn.XLOOKUP($B43,'(2) ETSS_Picks_by_FA_Locations'!$B$4:$B$195,'(2) ETSS_Picks_by_FA_Locations'!$I$4:$I$195,"ERROR",0,1)</f>
        <v>9.1399999999999995E-2</v>
      </c>
      <c r="I43" s="23">
        <f t="shared" si="5"/>
        <v>0.55907821143706071</v>
      </c>
      <c r="J43" s="22">
        <f t="shared" si="6"/>
        <v>3.1705722495605966</v>
      </c>
      <c r="K43" s="22">
        <v>0.1</v>
      </c>
      <c r="L43" s="199">
        <f t="shared" si="2"/>
        <v>0.3170572249560597</v>
      </c>
      <c r="M43" s="293">
        <f t="shared" si="3"/>
        <v>3.4876294745166563</v>
      </c>
      <c r="N43" s="41">
        <v>9414290</v>
      </c>
      <c r="O43" s="41" t="str">
        <f t="shared" si="7"/>
        <v>-</v>
      </c>
      <c r="P43" s="36"/>
    </row>
    <row r="44" spans="1:16" x14ac:dyDescent="0.25">
      <c r="A44" s="97" t="s">
        <v>39</v>
      </c>
      <c r="B44" s="118" t="s">
        <v>418</v>
      </c>
      <c r="C44" s="142" t="str">
        <f>_xlfn.XLOOKUP(D44,'(1) Paste CA TEX Values'!$C$2:$C$96,'(1) Paste CA TEX Values'!$D$2:$D$96,"ERROR",0,1)</f>
        <v>Sausalito</v>
      </c>
      <c r="D44" s="132" t="s">
        <v>283</v>
      </c>
      <c r="E44" s="88">
        <v>9414290</v>
      </c>
      <c r="F44" s="211">
        <f>_xlfn.XLOOKUP($D44,'(1) Paste CA TEX Values'!$C$1:$C$96, '(1) Paste CA TEX Values'!$I$1:$I$96, "ERROR",0,1)</f>
        <v>1.8635940381235356</v>
      </c>
      <c r="G44" s="307">
        <f>_xlfn.XLOOKUP($B44,'(2) ETSS_Picks_by_FA_Locations'!$B$4:$B$195,'(2) ETSS_Picks_by_FA_Locations'!$G$4:$G$195,"ERROR",0,1)</f>
        <v>0.65649999999999997</v>
      </c>
      <c r="H44" s="301">
        <f>_xlfn.XLOOKUP($B44,'(2) ETSS_Picks_by_FA_Locations'!$B$4:$B$195,'(2) ETSS_Picks_by_FA_Locations'!$I$4:$I$195,"ERROR",0,1)</f>
        <v>9.1399999999999995E-2</v>
      </c>
      <c r="I44" s="23">
        <f t="shared" si="5"/>
        <v>0.55907821143706071</v>
      </c>
      <c r="J44" s="22">
        <f t="shared" si="6"/>
        <v>3.1705722495605966</v>
      </c>
      <c r="K44" s="22">
        <v>0.1</v>
      </c>
      <c r="L44" s="199">
        <f t="shared" si="2"/>
        <v>0.3170572249560597</v>
      </c>
      <c r="M44" s="293">
        <f t="shared" si="3"/>
        <v>3.4876294745166563</v>
      </c>
      <c r="N44" s="41">
        <v>9414290</v>
      </c>
      <c r="O44" s="41" t="str">
        <f t="shared" si="7"/>
        <v>-</v>
      </c>
      <c r="P44" s="36"/>
    </row>
    <row r="45" spans="1:16" x14ac:dyDescent="0.25">
      <c r="A45" s="97" t="s">
        <v>39</v>
      </c>
      <c r="B45" s="94" t="s">
        <v>36</v>
      </c>
      <c r="C45" s="142" t="str">
        <f>_xlfn.XLOOKUP(D45,'(1) Paste CA TEX Values'!$C$2:$C$96,'(1) Paste CA TEX Values'!$D$2:$D$96,"ERROR",0,1)</f>
        <v>Sausalito</v>
      </c>
      <c r="D45" s="132" t="s">
        <v>283</v>
      </c>
      <c r="E45" s="182">
        <v>9414863</v>
      </c>
      <c r="F45" s="211">
        <f>_xlfn.XLOOKUP($D45,'(1) Paste CA TEX Values'!$C$1:$C$96, '(1) Paste CA TEX Values'!$I$1:$I$96, "ERROR",0,1)</f>
        <v>1.8635940381235356</v>
      </c>
      <c r="G45" s="307">
        <f>_xlfn.XLOOKUP($B45,'(2) ETSS_Picks_by_FA_Locations'!$B$4:$B$195,'(2) ETSS_Picks_by_FA_Locations'!$G$4:$G$195,"ERROR",0,1)</f>
        <v>0.69120000000000004</v>
      </c>
      <c r="H45" s="301">
        <f>_xlfn.XLOOKUP($B45,'(2) ETSS_Picks_by_FA_Locations'!$B$4:$B$195,'(2) ETSS_Picks_by_FA_Locations'!$I$4:$I$195,"ERROR",0,1)</f>
        <v>9.1399999999999995E-2</v>
      </c>
      <c r="I45" s="23">
        <f t="shared" si="5"/>
        <v>0.55907821143706071</v>
      </c>
      <c r="J45" s="22">
        <f t="shared" si="6"/>
        <v>3.2052722495605965</v>
      </c>
      <c r="K45" s="22">
        <v>0.1</v>
      </c>
      <c r="L45" s="199">
        <f t="shared" si="2"/>
        <v>0.32052722495605968</v>
      </c>
      <c r="M45" s="293">
        <f t="shared" si="3"/>
        <v>3.5257994745166563</v>
      </c>
      <c r="N45" s="42">
        <v>9414863</v>
      </c>
      <c r="O45" s="42" t="str">
        <f t="shared" si="7"/>
        <v>-</v>
      </c>
      <c r="P45" s="92" t="s">
        <v>55</v>
      </c>
    </row>
    <row r="46" spans="1:16" x14ac:dyDescent="0.25">
      <c r="A46" s="97" t="s">
        <v>39</v>
      </c>
      <c r="B46" s="94" t="s">
        <v>37</v>
      </c>
      <c r="C46" s="142" t="str">
        <f>_xlfn.XLOOKUP(D46,'(1) Paste CA TEX Values'!$C$2:$C$96,'(1) Paste CA TEX Values'!$D$2:$D$96,"ERROR",0,1)</f>
        <v>Sausalito</v>
      </c>
      <c r="D46" s="132" t="s">
        <v>283</v>
      </c>
      <c r="E46" s="182">
        <v>9414863</v>
      </c>
      <c r="F46" s="211">
        <f>_xlfn.XLOOKUP($D46,'(1) Paste CA TEX Values'!$C$1:$C$96, '(1) Paste CA TEX Values'!$I$1:$I$96, "ERROR",0,1)</f>
        <v>1.8635940381235356</v>
      </c>
      <c r="G46" s="307">
        <f>_xlfn.XLOOKUP($B46,'(2) ETSS_Picks_by_FA_Locations'!$B$4:$B$195,'(2) ETSS_Picks_by_FA_Locations'!$G$4:$G$195,"ERROR",0,1)</f>
        <v>0.69120000000000004</v>
      </c>
      <c r="H46" s="301">
        <f>_xlfn.XLOOKUP($B46,'(2) ETSS_Picks_by_FA_Locations'!$B$4:$B$195,'(2) ETSS_Picks_by_FA_Locations'!$I$4:$I$195,"ERROR",0,1)</f>
        <v>9.1399999999999995E-2</v>
      </c>
      <c r="I46" s="23">
        <f t="shared" si="5"/>
        <v>0.55907821143706071</v>
      </c>
      <c r="J46" s="22">
        <f t="shared" si="6"/>
        <v>3.2052722495605965</v>
      </c>
      <c r="K46" s="22">
        <v>0.1</v>
      </c>
      <c r="L46" s="199">
        <f t="shared" si="2"/>
        <v>0.32052722495605968</v>
      </c>
      <c r="M46" s="293">
        <f t="shared" si="3"/>
        <v>3.5257994745166563</v>
      </c>
      <c r="N46" s="42">
        <v>9414863</v>
      </c>
      <c r="O46" s="42" t="str">
        <f t="shared" si="7"/>
        <v>-</v>
      </c>
      <c r="P46" s="35" t="s">
        <v>211</v>
      </c>
    </row>
    <row r="47" spans="1:16" ht="15.75" thickBot="1" x14ac:dyDescent="0.3">
      <c r="A47" s="98" t="s">
        <v>39</v>
      </c>
      <c r="B47" s="123" t="s">
        <v>38</v>
      </c>
      <c r="C47" s="143" t="str">
        <f>_xlfn.XLOOKUP(D47,'(1) Paste CA TEX Values'!$C$2:$C$96,'(1) Paste CA TEX Values'!$D$2:$D$96,"ERROR",0,1)</f>
        <v>Sausalito</v>
      </c>
      <c r="D47" s="165" t="s">
        <v>283</v>
      </c>
      <c r="E47" s="183">
        <v>9414863</v>
      </c>
      <c r="F47" s="213">
        <f>_xlfn.XLOOKUP($D47,'(1) Paste CA TEX Values'!$C$1:$C$96, '(1) Paste CA TEX Values'!$I$1:$I$96, "ERROR",0,1)</f>
        <v>1.8635940381235356</v>
      </c>
      <c r="G47" s="308">
        <f>_xlfn.XLOOKUP($B47,'(2) ETSS_Picks_by_FA_Locations'!$B$4:$B$195,'(2) ETSS_Picks_by_FA_Locations'!$G$4:$G$195,"ERROR",0,1)</f>
        <v>0.69120000000000004</v>
      </c>
      <c r="H47" s="302">
        <f>_xlfn.XLOOKUP($B47,'(2) ETSS_Picks_by_FA_Locations'!$B$4:$B$195,'(2) ETSS_Picks_by_FA_Locations'!$I$4:$I$195,"ERROR",0,1)</f>
        <v>9.1399999999999995E-2</v>
      </c>
      <c r="I47" s="24">
        <f t="shared" si="5"/>
        <v>0.55907821143706071</v>
      </c>
      <c r="J47" s="25">
        <f t="shared" si="6"/>
        <v>3.2052722495605965</v>
      </c>
      <c r="K47" s="25">
        <v>0.1</v>
      </c>
      <c r="L47" s="200">
        <f t="shared" si="2"/>
        <v>0.32052722495605968</v>
      </c>
      <c r="M47" s="294">
        <f t="shared" si="3"/>
        <v>3.5257994745166563</v>
      </c>
      <c r="N47" s="42">
        <v>9414863</v>
      </c>
      <c r="O47" s="42" t="str">
        <f t="shared" si="7"/>
        <v>-</v>
      </c>
      <c r="P47" s="36"/>
    </row>
    <row r="48" spans="1:16" ht="15.75" thickBot="1" x14ac:dyDescent="0.3">
      <c r="A48" s="105" t="s">
        <v>41</v>
      </c>
      <c r="B48" s="124" t="s">
        <v>40</v>
      </c>
      <c r="C48" s="150" t="str">
        <f>_xlfn.XLOOKUP(D48,'(1) Paste CA TEX Values'!$C$2:$C$96,'(1) Paste CA TEX Values'!$D$2:$D$96,"ERROR",0,1)</f>
        <v>Mare Island</v>
      </c>
      <c r="D48" s="166" t="s">
        <v>313</v>
      </c>
      <c r="E48" s="181">
        <v>9415102</v>
      </c>
      <c r="F48" s="213">
        <f>_xlfn.XLOOKUP($D48,'(1) Paste CA TEX Values'!$C$1:$C$96, '(1) Paste CA TEX Values'!$I$1:$I$96, "ERROR",0,1)</f>
        <v>2.4200193557889524</v>
      </c>
      <c r="G48" s="308">
        <f>_xlfn.XLOOKUP($B48,'(2) ETSS_Picks_by_FA_Locations'!$B$4:$B$195,'(2) ETSS_Picks_by_FA_Locations'!$G$4:$G$195,"ERROR",0,1)</f>
        <v>0.57010000000000005</v>
      </c>
      <c r="H48" s="302">
        <f>_xlfn.XLOOKUP($B48,'(2) ETSS_Picks_by_FA_Locations'!$B$4:$B$195,'(2) ETSS_Picks_by_FA_Locations'!$I$4:$I$195,"ERROR",0,1)</f>
        <v>0.12189999999999999</v>
      </c>
      <c r="I48" s="14">
        <f t="shared" si="5"/>
        <v>0.72600580673668569</v>
      </c>
      <c r="J48" s="15">
        <f t="shared" si="6"/>
        <v>3.8380251625256383</v>
      </c>
      <c r="K48" s="15">
        <v>0</v>
      </c>
      <c r="L48" s="203">
        <f t="shared" si="2"/>
        <v>0</v>
      </c>
      <c r="M48" s="294">
        <f t="shared" si="3"/>
        <v>3.8380251625256383</v>
      </c>
      <c r="N48" s="44">
        <v>9415102</v>
      </c>
      <c r="O48" s="44" t="str">
        <f t="shared" si="7"/>
        <v>-</v>
      </c>
      <c r="P48" s="36"/>
    </row>
    <row r="49" spans="1:16" x14ac:dyDescent="0.25">
      <c r="A49" s="106" t="s">
        <v>45</v>
      </c>
      <c r="B49" s="125" t="s">
        <v>42</v>
      </c>
      <c r="C49" s="151" t="str">
        <f>_xlfn.XLOOKUP(D49,'(1) Paste CA TEX Values'!$C$2:$C$96,'(1) Paste CA TEX Values'!$D$2:$D$96,"ERROR",0,1)</f>
        <v>Mare Island</v>
      </c>
      <c r="D49" s="167" t="s">
        <v>313</v>
      </c>
      <c r="E49" s="184">
        <v>9415102</v>
      </c>
      <c r="F49" s="211">
        <f>_xlfn.XLOOKUP($D49,'(1) Paste CA TEX Values'!$C$1:$C$96, '(1) Paste CA TEX Values'!$I$1:$I$96, "ERROR",0,1)</f>
        <v>2.4200193557889524</v>
      </c>
      <c r="G49" s="309">
        <f>_xlfn.XLOOKUP($B49,'(2) ETSS_Picks_by_FA_Locations'!$B$4:$B$195,'(2) ETSS_Picks_by_FA_Locations'!$G$4:$G$195,"ERROR",0,1)</f>
        <v>0.57010000000000005</v>
      </c>
      <c r="H49" s="304">
        <f>_xlfn.XLOOKUP($B49,'(2) ETSS_Picks_by_FA_Locations'!$B$4:$B$195,'(2) ETSS_Picks_by_FA_Locations'!$I$4:$I$195,"ERROR",0,1)</f>
        <v>0.12189999999999999</v>
      </c>
      <c r="I49" s="20">
        <f t="shared" si="5"/>
        <v>0.72600580673668569</v>
      </c>
      <c r="J49" s="21">
        <f t="shared" si="6"/>
        <v>3.8380251625256383</v>
      </c>
      <c r="K49" s="21">
        <v>0</v>
      </c>
      <c r="L49" s="204">
        <f t="shared" si="2"/>
        <v>0</v>
      </c>
      <c r="M49" s="295">
        <f t="shared" si="3"/>
        <v>3.8380251625256383</v>
      </c>
      <c r="N49" s="44">
        <v>9415102</v>
      </c>
      <c r="O49" s="44" t="str">
        <f t="shared" si="7"/>
        <v>-</v>
      </c>
      <c r="P49" s="36"/>
    </row>
    <row r="50" spans="1:16" x14ac:dyDescent="0.25">
      <c r="A50" s="97" t="s">
        <v>45</v>
      </c>
      <c r="B50" s="126" t="s">
        <v>43</v>
      </c>
      <c r="C50" s="142" t="str">
        <f>_xlfn.XLOOKUP(D50,'(1) Paste CA TEX Values'!$C$2:$C$96,'(1) Paste CA TEX Values'!$D$2:$D$96,"ERROR",0,1)</f>
        <v>Mare Island</v>
      </c>
      <c r="D50" s="139" t="s">
        <v>313</v>
      </c>
      <c r="E50" s="182">
        <v>9415102</v>
      </c>
      <c r="F50" s="211">
        <f>_xlfn.XLOOKUP($D50,'(1) Paste CA TEX Values'!$C$1:$C$96, '(1) Paste CA TEX Values'!$I$1:$I$96, "ERROR",0,1)</f>
        <v>2.4200193557889524</v>
      </c>
      <c r="G50" s="307">
        <f>_xlfn.XLOOKUP($B50,'(2) ETSS_Picks_by_FA_Locations'!$B$4:$B$195,'(2) ETSS_Picks_by_FA_Locations'!$G$4:$G$195,"ERROR",0,1)</f>
        <v>0.57010000000000005</v>
      </c>
      <c r="H50" s="301">
        <f>_xlfn.XLOOKUP($B50,'(2) ETSS_Picks_by_FA_Locations'!$B$4:$B$195,'(2) ETSS_Picks_by_FA_Locations'!$I$4:$I$195,"ERROR",0,1)</f>
        <v>0.12189999999999999</v>
      </c>
      <c r="I50" s="23">
        <f t="shared" si="5"/>
        <v>0.72600580673668569</v>
      </c>
      <c r="J50" s="22">
        <f t="shared" si="6"/>
        <v>3.8380251625256383</v>
      </c>
      <c r="K50" s="22">
        <v>0</v>
      </c>
      <c r="L50" s="199">
        <f t="shared" si="2"/>
        <v>0</v>
      </c>
      <c r="M50" s="293">
        <f t="shared" si="3"/>
        <v>3.8380251625256383</v>
      </c>
      <c r="N50" s="44">
        <v>9415102</v>
      </c>
      <c r="O50" s="44" t="str">
        <f t="shared" si="7"/>
        <v>-</v>
      </c>
      <c r="P50" s="36"/>
    </row>
    <row r="51" spans="1:16" ht="15.75" thickBot="1" x14ac:dyDescent="0.3">
      <c r="A51" s="107" t="s">
        <v>45</v>
      </c>
      <c r="B51" s="127" t="s">
        <v>44</v>
      </c>
      <c r="C51" s="152" t="str">
        <f>_xlfn.XLOOKUP(D51,'(1) Paste CA TEX Values'!$C$2:$C$96,'(1) Paste CA TEX Values'!$D$2:$D$96,"ERROR",0,1)</f>
        <v>Mare Island</v>
      </c>
      <c r="D51" s="168" t="s">
        <v>313</v>
      </c>
      <c r="E51" s="185">
        <v>9415102</v>
      </c>
      <c r="F51" s="213">
        <f>_xlfn.XLOOKUP($D51,'(1) Paste CA TEX Values'!$C$1:$C$96, '(1) Paste CA TEX Values'!$I$1:$I$96, "ERROR",0,1)</f>
        <v>2.4200193557889524</v>
      </c>
      <c r="G51" s="310">
        <f>_xlfn.XLOOKUP($B51,'(2) ETSS_Picks_by_FA_Locations'!$B$4:$B$195,'(2) ETSS_Picks_by_FA_Locations'!$G$4:$G$195,"ERROR",0,1)</f>
        <v>0.57010000000000005</v>
      </c>
      <c r="H51" s="305">
        <f>_xlfn.XLOOKUP($B51,'(2) ETSS_Picks_by_FA_Locations'!$B$4:$B$195,'(2) ETSS_Picks_by_FA_Locations'!$I$4:$I$195,"ERROR",0,1)</f>
        <v>0.12189999999999999</v>
      </c>
      <c r="I51" s="29">
        <f t="shared" si="5"/>
        <v>0.72600580673668569</v>
      </c>
      <c r="J51" s="28">
        <f t="shared" si="6"/>
        <v>3.8380251625256383</v>
      </c>
      <c r="K51" s="28">
        <v>0</v>
      </c>
      <c r="L51" s="205">
        <f t="shared" si="2"/>
        <v>0</v>
      </c>
      <c r="M51" s="294">
        <f t="shared" si="3"/>
        <v>3.8380251625256383</v>
      </c>
      <c r="N51" s="44">
        <v>9415102</v>
      </c>
      <c r="O51" s="44" t="str">
        <f t="shared" si="7"/>
        <v>-</v>
      </c>
      <c r="P51" s="91" t="s">
        <v>494</v>
      </c>
    </row>
    <row r="52" spans="1:16" x14ac:dyDescent="0.25">
      <c r="A52" s="103" t="s">
        <v>56</v>
      </c>
      <c r="B52" s="128" t="s">
        <v>46</v>
      </c>
      <c r="C52" s="149" t="str">
        <f>_xlfn.XLOOKUP(D52,'(1) Paste CA TEX Values'!$C$2:$C$96,'(1) Paste CA TEX Values'!$D$2:$D$96,"ERROR",0,1)</f>
        <v>Mare Island</v>
      </c>
      <c r="D52" s="130" t="s">
        <v>313</v>
      </c>
      <c r="E52" s="175">
        <v>9415102</v>
      </c>
      <c r="F52" s="211">
        <f>_xlfn.XLOOKUP($D52,'(1) Paste CA TEX Values'!$C$1:$C$96, '(1) Paste CA TEX Values'!$I$1:$I$96, "ERROR",0,1)</f>
        <v>2.4200193557889524</v>
      </c>
      <c r="G52" s="307">
        <f>_xlfn.XLOOKUP($B52,'(2) ETSS_Picks_by_FA_Locations'!$B$4:$B$195,'(2) ETSS_Picks_by_FA_Locations'!$G$4:$G$195,"ERROR",0,1)</f>
        <v>0.57010000000000005</v>
      </c>
      <c r="H52" s="301">
        <f>_xlfn.XLOOKUP($B52,'(2) ETSS_Picks_by_FA_Locations'!$B$4:$B$195,'(2) ETSS_Picks_by_FA_Locations'!$I$4:$I$195,"ERROR",0,1)</f>
        <v>0.12189999999999999</v>
      </c>
      <c r="I52" s="12">
        <f t="shared" si="5"/>
        <v>0.72600580673668569</v>
      </c>
      <c r="J52" s="13">
        <f t="shared" si="6"/>
        <v>3.8380251625256383</v>
      </c>
      <c r="K52" s="13">
        <v>0</v>
      </c>
      <c r="L52" s="202">
        <f t="shared" si="2"/>
        <v>0</v>
      </c>
      <c r="M52" s="293">
        <f t="shared" si="3"/>
        <v>3.8380251625256383</v>
      </c>
      <c r="N52" s="44">
        <v>9415102</v>
      </c>
      <c r="O52" s="44" t="str">
        <f t="shared" si="7"/>
        <v>-</v>
      </c>
      <c r="P52" s="35" t="s">
        <v>214</v>
      </c>
    </row>
    <row r="53" spans="1:16" x14ac:dyDescent="0.25">
      <c r="A53" s="103" t="s">
        <v>56</v>
      </c>
      <c r="B53" s="129" t="s">
        <v>47</v>
      </c>
      <c r="C53" s="149" t="str">
        <f>_xlfn.XLOOKUP(D53,'(1) Paste CA TEX Values'!$C$2:$C$96,'(1) Paste CA TEX Values'!$D$2:$D$96,"ERROR",0,1)</f>
        <v>Mare Island</v>
      </c>
      <c r="D53" s="130" t="s">
        <v>313</v>
      </c>
      <c r="E53" s="175">
        <v>9415102</v>
      </c>
      <c r="F53" s="211">
        <f>_xlfn.XLOOKUP($D53,'(1) Paste CA TEX Values'!$C$1:$C$96, '(1) Paste CA TEX Values'!$I$1:$I$96, "ERROR",0,1)</f>
        <v>2.4200193557889524</v>
      </c>
      <c r="G53" s="307">
        <f>_xlfn.XLOOKUP($B53,'(2) ETSS_Picks_by_FA_Locations'!$B$4:$B$195,'(2) ETSS_Picks_by_FA_Locations'!$G$4:$G$195,"ERROR",0,1)</f>
        <v>0.57010000000000005</v>
      </c>
      <c r="H53" s="301">
        <f>_xlfn.XLOOKUP($B53,'(2) ETSS_Picks_by_FA_Locations'!$B$4:$B$195,'(2) ETSS_Picks_by_FA_Locations'!$I$4:$I$195,"ERROR",0,1)</f>
        <v>0.12189999999999999</v>
      </c>
      <c r="I53" s="12">
        <f t="shared" si="5"/>
        <v>0.72600580673668569</v>
      </c>
      <c r="J53" s="13">
        <f t="shared" si="6"/>
        <v>3.8380251625256383</v>
      </c>
      <c r="K53" s="13">
        <v>0</v>
      </c>
      <c r="L53" s="202">
        <f t="shared" si="2"/>
        <v>0</v>
      </c>
      <c r="M53" s="293">
        <f t="shared" si="3"/>
        <v>3.8380251625256383</v>
      </c>
      <c r="N53" s="44">
        <v>9415102</v>
      </c>
      <c r="O53" s="44" t="str">
        <f t="shared" si="7"/>
        <v>-</v>
      </c>
      <c r="P53" s="36"/>
    </row>
    <row r="54" spans="1:16" x14ac:dyDescent="0.25">
      <c r="A54" s="103" t="s">
        <v>56</v>
      </c>
      <c r="B54" s="130" t="s">
        <v>424</v>
      </c>
      <c r="C54" s="149" t="str">
        <f>_xlfn.XLOOKUP(D54,'(1) Paste CA TEX Values'!$C$2:$C$96,'(1) Paste CA TEX Values'!$D$2:$D$96,"ERROR",0,1)</f>
        <v>Mare Island</v>
      </c>
      <c r="D54" s="130" t="s">
        <v>313</v>
      </c>
      <c r="E54" s="175">
        <v>9415102</v>
      </c>
      <c r="F54" s="211">
        <f>_xlfn.XLOOKUP($D54,'(1) Paste CA TEX Values'!$C$1:$C$96, '(1) Paste CA TEX Values'!$I$1:$I$96, "ERROR",0,1)</f>
        <v>2.4200193557889524</v>
      </c>
      <c r="G54" s="307">
        <f>_xlfn.XLOOKUP($B54,'(2) ETSS_Picks_by_FA_Locations'!$B$4:$B$195,'(2) ETSS_Picks_by_FA_Locations'!$G$4:$G$195,"ERROR",0,1)</f>
        <v>0.57010000000000005</v>
      </c>
      <c r="H54" s="301">
        <f>_xlfn.XLOOKUP($B54,'(2) ETSS_Picks_by_FA_Locations'!$B$4:$B$195,'(2) ETSS_Picks_by_FA_Locations'!$I$4:$I$195,"ERROR",0,1)</f>
        <v>0.12189999999999999</v>
      </c>
      <c r="I54" s="12">
        <f t="shared" si="5"/>
        <v>0.72600580673668569</v>
      </c>
      <c r="J54" s="13">
        <f t="shared" si="6"/>
        <v>3.8380251625256383</v>
      </c>
      <c r="K54" s="13">
        <v>0</v>
      </c>
      <c r="L54" s="202">
        <f t="shared" si="2"/>
        <v>0</v>
      </c>
      <c r="M54" s="293">
        <f t="shared" si="3"/>
        <v>3.8380251625256383</v>
      </c>
      <c r="N54" s="44">
        <v>9415102</v>
      </c>
      <c r="O54" s="44" t="str">
        <f t="shared" si="7"/>
        <v>-</v>
      </c>
      <c r="P54" s="36"/>
    </row>
    <row r="55" spans="1:16" x14ac:dyDescent="0.25">
      <c r="A55" s="103" t="s">
        <v>56</v>
      </c>
      <c r="B55" s="130" t="s">
        <v>48</v>
      </c>
      <c r="C55" s="149" t="str">
        <f>_xlfn.XLOOKUP(D55,'(1) Paste CA TEX Values'!$C$2:$C$96,'(1) Paste CA TEX Values'!$D$2:$D$96,"ERROR",0,1)</f>
        <v>Mare Island</v>
      </c>
      <c r="D55" s="130" t="s">
        <v>313</v>
      </c>
      <c r="E55" s="175">
        <v>9415102</v>
      </c>
      <c r="F55" s="211">
        <f>_xlfn.XLOOKUP($D55,'(1) Paste CA TEX Values'!$C$1:$C$96, '(1) Paste CA TEX Values'!$I$1:$I$96, "ERROR",0,1)</f>
        <v>2.4200193557889524</v>
      </c>
      <c r="G55" s="307">
        <f>_xlfn.XLOOKUP($B55,'(2) ETSS_Picks_by_FA_Locations'!$B$4:$B$195,'(2) ETSS_Picks_by_FA_Locations'!$G$4:$G$195,"ERROR",0,1)</f>
        <v>0.57010000000000005</v>
      </c>
      <c r="H55" s="301">
        <f>_xlfn.XLOOKUP($B55,'(2) ETSS_Picks_by_FA_Locations'!$B$4:$B$195,'(2) ETSS_Picks_by_FA_Locations'!$I$4:$I$195,"ERROR",0,1)</f>
        <v>0.12189999999999999</v>
      </c>
      <c r="I55" s="12">
        <f t="shared" si="5"/>
        <v>0.72600580673668569</v>
      </c>
      <c r="J55" s="13">
        <f t="shared" si="6"/>
        <v>3.8380251625256383</v>
      </c>
      <c r="K55" s="13">
        <v>0</v>
      </c>
      <c r="L55" s="202">
        <f t="shared" si="2"/>
        <v>0</v>
      </c>
      <c r="M55" s="293">
        <f t="shared" si="3"/>
        <v>3.8380251625256383</v>
      </c>
      <c r="N55" s="44">
        <v>9415102</v>
      </c>
      <c r="O55" s="44" t="str">
        <f t="shared" si="7"/>
        <v>-</v>
      </c>
      <c r="P55" s="36"/>
    </row>
    <row r="56" spans="1:16" x14ac:dyDescent="0.25">
      <c r="A56" s="103" t="s">
        <v>56</v>
      </c>
      <c r="B56" s="130" t="s">
        <v>49</v>
      </c>
      <c r="C56" s="149" t="str">
        <f>_xlfn.XLOOKUP(D56,'(1) Paste CA TEX Values'!$C$2:$C$96,'(1) Paste CA TEX Values'!$D$2:$D$96,"ERROR",0,1)</f>
        <v>Mare Island</v>
      </c>
      <c r="D56" s="130" t="s">
        <v>313</v>
      </c>
      <c r="E56" s="175">
        <v>9415102</v>
      </c>
      <c r="F56" s="211">
        <f>_xlfn.XLOOKUP($D56,'(1) Paste CA TEX Values'!$C$1:$C$96, '(1) Paste CA TEX Values'!$I$1:$I$96, "ERROR",0,1)</f>
        <v>2.4200193557889524</v>
      </c>
      <c r="G56" s="307">
        <f>_xlfn.XLOOKUP($B56,'(2) ETSS_Picks_by_FA_Locations'!$B$4:$B$195,'(2) ETSS_Picks_by_FA_Locations'!$G$4:$G$195,"ERROR",0,1)</f>
        <v>0.57010000000000005</v>
      </c>
      <c r="H56" s="301">
        <f>_xlfn.XLOOKUP($B56,'(2) ETSS_Picks_by_FA_Locations'!$B$4:$B$195,'(2) ETSS_Picks_by_FA_Locations'!$I$4:$I$195,"ERROR",0,1)</f>
        <v>0.12189999999999999</v>
      </c>
      <c r="I56" s="12">
        <f t="shared" si="5"/>
        <v>0.72600580673668569</v>
      </c>
      <c r="J56" s="13">
        <f t="shared" si="6"/>
        <v>3.8380251625256383</v>
      </c>
      <c r="K56" s="13">
        <v>0</v>
      </c>
      <c r="L56" s="202">
        <f t="shared" si="2"/>
        <v>0</v>
      </c>
      <c r="M56" s="293">
        <f t="shared" si="3"/>
        <v>3.8380251625256383</v>
      </c>
      <c r="N56" s="44">
        <v>9415102</v>
      </c>
      <c r="O56" s="44" t="str">
        <f t="shared" si="7"/>
        <v>-</v>
      </c>
      <c r="P56" s="36"/>
    </row>
    <row r="57" spans="1:16" x14ac:dyDescent="0.25">
      <c r="A57" s="103" t="s">
        <v>56</v>
      </c>
      <c r="B57" s="130" t="s">
        <v>50</v>
      </c>
      <c r="C57" s="149" t="str">
        <f>_xlfn.XLOOKUP(D57,'(1) Paste CA TEX Values'!$C$2:$C$96,'(1) Paste CA TEX Values'!$D$2:$D$96,"ERROR",0,1)</f>
        <v>Mare Island</v>
      </c>
      <c r="D57" s="130" t="s">
        <v>313</v>
      </c>
      <c r="E57" s="175">
        <v>9415102</v>
      </c>
      <c r="F57" s="211">
        <f>_xlfn.XLOOKUP($D57,'(1) Paste CA TEX Values'!$C$1:$C$96, '(1) Paste CA TEX Values'!$I$1:$I$96, "ERROR",0,1)</f>
        <v>2.4200193557889524</v>
      </c>
      <c r="G57" s="307">
        <f>_xlfn.XLOOKUP($B57,'(2) ETSS_Picks_by_FA_Locations'!$B$4:$B$195,'(2) ETSS_Picks_by_FA_Locations'!$G$4:$G$195,"ERROR",0,1)</f>
        <v>0.57010000000000005</v>
      </c>
      <c r="H57" s="301">
        <f>_xlfn.XLOOKUP($B57,'(2) ETSS_Picks_by_FA_Locations'!$B$4:$B$195,'(2) ETSS_Picks_by_FA_Locations'!$I$4:$I$195,"ERROR",0,1)</f>
        <v>0.12189999999999999</v>
      </c>
      <c r="I57" s="12">
        <f t="shared" si="5"/>
        <v>0.72600580673668569</v>
      </c>
      <c r="J57" s="13">
        <f t="shared" si="6"/>
        <v>3.8380251625256383</v>
      </c>
      <c r="K57" s="13">
        <v>0</v>
      </c>
      <c r="L57" s="202">
        <f t="shared" si="2"/>
        <v>0</v>
      </c>
      <c r="M57" s="293">
        <f t="shared" si="3"/>
        <v>3.8380251625256383</v>
      </c>
      <c r="N57" s="44">
        <v>9415102</v>
      </c>
      <c r="O57" s="44" t="str">
        <f t="shared" si="7"/>
        <v>-</v>
      </c>
      <c r="P57" s="36"/>
    </row>
    <row r="58" spans="1:16" x14ac:dyDescent="0.25">
      <c r="A58" s="103" t="s">
        <v>56</v>
      </c>
      <c r="B58" s="130" t="s">
        <v>51</v>
      </c>
      <c r="C58" s="149" t="str">
        <f>_xlfn.XLOOKUP(D58,'(1) Paste CA TEX Values'!$C$2:$C$96,'(1) Paste CA TEX Values'!$D$2:$D$96,"ERROR",0,1)</f>
        <v>Mare Island</v>
      </c>
      <c r="D58" s="130" t="s">
        <v>313</v>
      </c>
      <c r="E58" s="175">
        <v>9415102</v>
      </c>
      <c r="F58" s="211">
        <f>_xlfn.XLOOKUP($D58,'(1) Paste CA TEX Values'!$C$1:$C$96, '(1) Paste CA TEX Values'!$I$1:$I$96, "ERROR",0,1)</f>
        <v>2.4200193557889524</v>
      </c>
      <c r="G58" s="307">
        <f>_xlfn.XLOOKUP($B58,'(2) ETSS_Picks_by_FA_Locations'!$B$4:$B$195,'(2) ETSS_Picks_by_FA_Locations'!$G$4:$G$195,"ERROR",0,1)</f>
        <v>0.57010000000000005</v>
      </c>
      <c r="H58" s="301">
        <f>_xlfn.XLOOKUP($B58,'(2) ETSS_Picks_by_FA_Locations'!$B$4:$B$195,'(2) ETSS_Picks_by_FA_Locations'!$I$4:$I$195,"ERROR",0,1)</f>
        <v>0.12189999999999999</v>
      </c>
      <c r="I58" s="12">
        <f t="shared" si="5"/>
        <v>0.72600580673668569</v>
      </c>
      <c r="J58" s="13">
        <f t="shared" si="6"/>
        <v>3.8380251625256383</v>
      </c>
      <c r="K58" s="13">
        <v>0</v>
      </c>
      <c r="L58" s="202">
        <f t="shared" si="2"/>
        <v>0</v>
      </c>
      <c r="M58" s="293">
        <f t="shared" si="3"/>
        <v>3.8380251625256383</v>
      </c>
      <c r="N58" s="44">
        <v>9415102</v>
      </c>
      <c r="O58" s="44" t="str">
        <f t="shared" si="7"/>
        <v>-</v>
      </c>
      <c r="P58" s="36"/>
    </row>
    <row r="59" spans="1:16" x14ac:dyDescent="0.25">
      <c r="A59" s="103" t="s">
        <v>56</v>
      </c>
      <c r="B59" s="130" t="s">
        <v>52</v>
      </c>
      <c r="C59" s="149" t="str">
        <f>_xlfn.XLOOKUP(D59,'(1) Paste CA TEX Values'!$C$2:$C$96,'(1) Paste CA TEX Values'!$D$2:$D$96,"ERROR",0,1)</f>
        <v>Mare Island</v>
      </c>
      <c r="D59" s="130" t="s">
        <v>313</v>
      </c>
      <c r="E59" s="175">
        <v>9415102</v>
      </c>
      <c r="F59" s="211">
        <f>_xlfn.XLOOKUP($D59,'(1) Paste CA TEX Values'!$C$1:$C$96, '(1) Paste CA TEX Values'!$I$1:$I$96, "ERROR",0,1)</f>
        <v>2.4200193557889524</v>
      </c>
      <c r="G59" s="307">
        <f>_xlfn.XLOOKUP($B59,'(2) ETSS_Picks_by_FA_Locations'!$B$4:$B$195,'(2) ETSS_Picks_by_FA_Locations'!$G$4:$G$195,"ERROR",0,1)</f>
        <v>0.57010000000000005</v>
      </c>
      <c r="H59" s="301">
        <f>_xlfn.XLOOKUP($B59,'(2) ETSS_Picks_by_FA_Locations'!$B$4:$B$195,'(2) ETSS_Picks_by_FA_Locations'!$I$4:$I$195,"ERROR",0,1)</f>
        <v>0.12189999999999999</v>
      </c>
      <c r="I59" s="12">
        <f t="shared" si="5"/>
        <v>0.72600580673668569</v>
      </c>
      <c r="J59" s="13">
        <f t="shared" si="6"/>
        <v>3.8380251625256383</v>
      </c>
      <c r="K59" s="13">
        <v>0</v>
      </c>
      <c r="L59" s="202">
        <f t="shared" si="2"/>
        <v>0</v>
      </c>
      <c r="M59" s="293">
        <f t="shared" si="3"/>
        <v>3.8380251625256383</v>
      </c>
      <c r="N59" s="44">
        <v>9415102</v>
      </c>
      <c r="O59" s="44" t="str">
        <f t="shared" si="7"/>
        <v>-</v>
      </c>
      <c r="P59" s="36"/>
    </row>
    <row r="60" spans="1:16" x14ac:dyDescent="0.25">
      <c r="A60" s="103" t="s">
        <v>56</v>
      </c>
      <c r="B60" s="130" t="s">
        <v>53</v>
      </c>
      <c r="C60" s="149" t="str">
        <f>_xlfn.XLOOKUP(D60,'(1) Paste CA TEX Values'!$C$2:$C$96,'(1) Paste CA TEX Values'!$D$2:$D$96,"ERROR",0,1)</f>
        <v>Richmond</v>
      </c>
      <c r="D60" s="130" t="s">
        <v>287</v>
      </c>
      <c r="E60" s="180">
        <v>9414863</v>
      </c>
      <c r="F60" s="211">
        <f>_xlfn.XLOOKUP($D60,'(1) Paste CA TEX Values'!$C$1:$C$96, '(1) Paste CA TEX Values'!$I$1:$I$96, "ERROR",0,1)</f>
        <v>2.5188487474188621</v>
      </c>
      <c r="G60" s="307">
        <f>_xlfn.XLOOKUP($B60,'(2) ETSS_Picks_by_FA_Locations'!$B$4:$B$195,'(2) ETSS_Picks_by_FA_Locations'!$G$4:$G$195,"ERROR",0,1)</f>
        <v>0.69120000000000004</v>
      </c>
      <c r="H60" s="301">
        <f>_xlfn.XLOOKUP($B60,'(2) ETSS_Picks_by_FA_Locations'!$B$4:$B$195,'(2) ETSS_Picks_by_FA_Locations'!$I$4:$I$195,"ERROR",0,1)</f>
        <v>9.1399999999999995E-2</v>
      </c>
      <c r="I60" s="12">
        <f t="shared" si="5"/>
        <v>0.75565462422565866</v>
      </c>
      <c r="J60" s="13">
        <f t="shared" si="6"/>
        <v>4.0571033716445211</v>
      </c>
      <c r="K60" s="13">
        <v>0</v>
      </c>
      <c r="L60" s="202">
        <f t="shared" si="2"/>
        <v>0</v>
      </c>
      <c r="M60" s="293">
        <f t="shared" si="3"/>
        <v>4.0571033716445211</v>
      </c>
      <c r="N60" s="42">
        <v>9414863</v>
      </c>
      <c r="O60" s="42" t="str">
        <f t="shared" si="7"/>
        <v>-</v>
      </c>
      <c r="P60" s="36"/>
    </row>
    <row r="61" spans="1:16" x14ac:dyDescent="0.25">
      <c r="A61" s="103" t="s">
        <v>56</v>
      </c>
      <c r="B61" s="130" t="s">
        <v>54</v>
      </c>
      <c r="C61" s="149" t="str">
        <f>_xlfn.XLOOKUP(D61,'(1) Paste CA TEX Values'!$C$2:$C$96,'(1) Paste CA TEX Values'!$D$2:$D$96,"ERROR",0,1)</f>
        <v>Richmond</v>
      </c>
      <c r="D61" s="130" t="s">
        <v>287</v>
      </c>
      <c r="E61" s="180">
        <v>9414863</v>
      </c>
      <c r="F61" s="211">
        <f>_xlfn.XLOOKUP($D61,'(1) Paste CA TEX Values'!$C$1:$C$96, '(1) Paste CA TEX Values'!$I$1:$I$96, "ERROR",0,1)</f>
        <v>2.5188487474188621</v>
      </c>
      <c r="G61" s="307">
        <f>_xlfn.XLOOKUP($B61,'(2) ETSS_Picks_by_FA_Locations'!$B$4:$B$195,'(2) ETSS_Picks_by_FA_Locations'!$G$4:$G$195,"ERROR",0,1)</f>
        <v>0.69120000000000004</v>
      </c>
      <c r="H61" s="301">
        <f>_xlfn.XLOOKUP($B61,'(2) ETSS_Picks_by_FA_Locations'!$B$4:$B$195,'(2) ETSS_Picks_by_FA_Locations'!$I$4:$I$195,"ERROR",0,1)</f>
        <v>9.1399999999999995E-2</v>
      </c>
      <c r="I61" s="12">
        <f t="shared" si="5"/>
        <v>0.75565462422565866</v>
      </c>
      <c r="J61" s="13">
        <f t="shared" si="6"/>
        <v>4.0571033716445211</v>
      </c>
      <c r="K61" s="13">
        <v>0</v>
      </c>
      <c r="L61" s="202">
        <f t="shared" si="2"/>
        <v>0</v>
      </c>
      <c r="M61" s="293">
        <f t="shared" si="3"/>
        <v>4.0571033716445211</v>
      </c>
      <c r="N61" s="42">
        <v>9414863</v>
      </c>
      <c r="O61" s="42" t="str">
        <f t="shared" si="7"/>
        <v>-</v>
      </c>
      <c r="P61" s="91" t="s">
        <v>55</v>
      </c>
    </row>
    <row r="62" spans="1:16" ht="15.75" thickBot="1" x14ac:dyDescent="0.3">
      <c r="A62" s="105" t="s">
        <v>56</v>
      </c>
      <c r="B62" s="124" t="s">
        <v>55</v>
      </c>
      <c r="C62" s="150" t="str">
        <f>_xlfn.XLOOKUP(D62,'(1) Paste CA TEX Values'!$C$2:$C$96,'(1) Paste CA TEX Values'!$D$2:$D$96,"ERROR",0,1)</f>
        <v>Richmond</v>
      </c>
      <c r="D62" s="166" t="s">
        <v>287</v>
      </c>
      <c r="E62" s="186">
        <v>9414863</v>
      </c>
      <c r="F62" s="213">
        <f>_xlfn.XLOOKUP($D62,'(1) Paste CA TEX Values'!$C$1:$C$96, '(1) Paste CA TEX Values'!$I$1:$I$96, "ERROR",0,1)</f>
        <v>2.5188487474188621</v>
      </c>
      <c r="G62" s="308">
        <f>_xlfn.XLOOKUP($B62,'(2) ETSS_Picks_by_FA_Locations'!$B$4:$B$195,'(2) ETSS_Picks_by_FA_Locations'!$G$4:$G$195,"ERROR",0,1)</f>
        <v>0.69120000000000004</v>
      </c>
      <c r="H62" s="302">
        <f>_xlfn.XLOOKUP($B62,'(2) ETSS_Picks_by_FA_Locations'!$B$4:$B$195,'(2) ETSS_Picks_by_FA_Locations'!$I$4:$I$195,"ERROR",0,1)</f>
        <v>9.1399999999999995E-2</v>
      </c>
      <c r="I62" s="14">
        <f t="shared" si="5"/>
        <v>0.75565462422565866</v>
      </c>
      <c r="J62" s="15">
        <f t="shared" si="6"/>
        <v>4.0571033716445211</v>
      </c>
      <c r="K62" s="15">
        <v>0</v>
      </c>
      <c r="L62" s="203">
        <f t="shared" si="2"/>
        <v>0</v>
      </c>
      <c r="M62" s="294">
        <f t="shared" si="3"/>
        <v>4.0571033716445211</v>
      </c>
      <c r="N62" s="42">
        <v>9414863</v>
      </c>
      <c r="O62" s="42" t="str">
        <f t="shared" si="7"/>
        <v>-</v>
      </c>
      <c r="P62" s="35" t="s">
        <v>211</v>
      </c>
    </row>
    <row r="63" spans="1:16" x14ac:dyDescent="0.25">
      <c r="A63" s="97" t="s">
        <v>60</v>
      </c>
      <c r="B63" s="131" t="s">
        <v>57</v>
      </c>
      <c r="C63" s="142" t="str">
        <f>_xlfn.XLOOKUP(D63,'(1) Paste CA TEX Values'!$C$2:$C$96,'(1) Paste CA TEX Values'!$D$2:$D$96,"ERROR",0,1)</f>
        <v>Richmond</v>
      </c>
      <c r="D63" s="132" t="s">
        <v>287</v>
      </c>
      <c r="E63" s="182">
        <v>9414863</v>
      </c>
      <c r="F63" s="211">
        <f>_xlfn.XLOOKUP($D63,'(1) Paste CA TEX Values'!$C$1:$C$96, '(1) Paste CA TEX Values'!$I$1:$I$96, "ERROR",0,1)</f>
        <v>2.5188487474188621</v>
      </c>
      <c r="G63" s="307">
        <f>_xlfn.XLOOKUP($B63,'(2) ETSS_Picks_by_FA_Locations'!$B$4:$B$195,'(2) ETSS_Picks_by_FA_Locations'!$G$4:$G$195,"ERROR",0,1)</f>
        <v>0.69120000000000004</v>
      </c>
      <c r="H63" s="301">
        <f>_xlfn.XLOOKUP($B63,'(2) ETSS_Picks_by_FA_Locations'!$B$4:$B$195,'(2) ETSS_Picks_by_FA_Locations'!$I$4:$I$195,"ERROR",0,1)</f>
        <v>9.1399999999999995E-2</v>
      </c>
      <c r="I63" s="23">
        <f t="shared" si="5"/>
        <v>0.75565462422565866</v>
      </c>
      <c r="J63" s="22">
        <f t="shared" si="6"/>
        <v>4.0571033716445211</v>
      </c>
      <c r="K63" s="22">
        <v>0.1</v>
      </c>
      <c r="L63" s="199">
        <f t="shared" ref="L63:L123" si="8">K63*J63</f>
        <v>0.40571033716445215</v>
      </c>
      <c r="M63" s="293">
        <f t="shared" ref="M63:M123" si="9">SUM(J63,L63)</f>
        <v>4.462813708808973</v>
      </c>
      <c r="N63" s="42">
        <v>9414863</v>
      </c>
      <c r="O63" s="42" t="str">
        <f t="shared" si="7"/>
        <v>-</v>
      </c>
      <c r="P63" s="36"/>
    </row>
    <row r="64" spans="1:16" x14ac:dyDescent="0.25">
      <c r="A64" s="97" t="s">
        <v>60</v>
      </c>
      <c r="B64" s="131" t="s">
        <v>58</v>
      </c>
      <c r="C64" s="142" t="str">
        <f>_xlfn.XLOOKUP(D64,'(1) Paste CA TEX Values'!$C$2:$C$96,'(1) Paste CA TEX Values'!$D$2:$D$96,"ERROR",0,1)</f>
        <v>Richmond</v>
      </c>
      <c r="D64" s="132" t="s">
        <v>287</v>
      </c>
      <c r="E64" s="182">
        <v>9414863</v>
      </c>
      <c r="F64" s="211">
        <f>_xlfn.XLOOKUP($D64,'(1) Paste CA TEX Values'!$C$1:$C$96, '(1) Paste CA TEX Values'!$I$1:$I$96, "ERROR",0,1)</f>
        <v>2.5188487474188621</v>
      </c>
      <c r="G64" s="307">
        <f>_xlfn.XLOOKUP($B64,'(2) ETSS_Picks_by_FA_Locations'!$B$4:$B$195,'(2) ETSS_Picks_by_FA_Locations'!$G$4:$G$195,"ERROR",0,1)</f>
        <v>0.69120000000000004</v>
      </c>
      <c r="H64" s="301">
        <f>_xlfn.XLOOKUP($B64,'(2) ETSS_Picks_by_FA_Locations'!$B$4:$B$195,'(2) ETSS_Picks_by_FA_Locations'!$I$4:$I$195,"ERROR",0,1)</f>
        <v>9.1399999999999995E-2</v>
      </c>
      <c r="I64" s="23">
        <f t="shared" si="5"/>
        <v>0.75565462422565866</v>
      </c>
      <c r="J64" s="22">
        <f t="shared" si="6"/>
        <v>4.0571033716445211</v>
      </c>
      <c r="K64" s="22">
        <v>0.1</v>
      </c>
      <c r="L64" s="199">
        <f t="shared" si="8"/>
        <v>0.40571033716445215</v>
      </c>
      <c r="M64" s="293">
        <f t="shared" si="9"/>
        <v>4.462813708808973</v>
      </c>
      <c r="N64" s="42">
        <v>9414863</v>
      </c>
      <c r="O64" s="42" t="str">
        <f t="shared" si="7"/>
        <v>-</v>
      </c>
      <c r="P64" s="36"/>
    </row>
    <row r="65" spans="1:16" x14ac:dyDescent="0.25">
      <c r="A65" s="97" t="s">
        <v>60</v>
      </c>
      <c r="B65" s="132" t="s">
        <v>59</v>
      </c>
      <c r="C65" s="142" t="str">
        <f>_xlfn.XLOOKUP(D65,'(1) Paste CA TEX Values'!$C$2:$C$96,'(1) Paste CA TEX Values'!$D$2:$D$96,"ERROR",0,1)</f>
        <v>Richmond</v>
      </c>
      <c r="D65" s="132" t="s">
        <v>287</v>
      </c>
      <c r="E65" s="182">
        <v>9414863</v>
      </c>
      <c r="F65" s="211">
        <f>_xlfn.XLOOKUP($D65,'(1) Paste CA TEX Values'!$C$1:$C$96, '(1) Paste CA TEX Values'!$I$1:$I$96, "ERROR",0,1)</f>
        <v>2.5188487474188621</v>
      </c>
      <c r="G65" s="307">
        <f>_xlfn.XLOOKUP($B65,'(2) ETSS_Picks_by_FA_Locations'!$B$4:$B$195,'(2) ETSS_Picks_by_FA_Locations'!$G$4:$G$195,"ERROR",0,1)</f>
        <v>0.69120000000000004</v>
      </c>
      <c r="H65" s="301">
        <f>_xlfn.XLOOKUP($B65,'(2) ETSS_Picks_by_FA_Locations'!$B$4:$B$195,'(2) ETSS_Picks_by_FA_Locations'!$I$4:$I$195,"ERROR",0,1)</f>
        <v>9.1399999999999995E-2</v>
      </c>
      <c r="I65" s="23">
        <f t="shared" si="5"/>
        <v>0.75565462422565866</v>
      </c>
      <c r="J65" s="22">
        <f t="shared" si="6"/>
        <v>4.0571033716445211</v>
      </c>
      <c r="K65" s="22">
        <v>0.1</v>
      </c>
      <c r="L65" s="199">
        <f t="shared" si="8"/>
        <v>0.40571033716445215</v>
      </c>
      <c r="M65" s="293">
        <f t="shared" si="9"/>
        <v>4.462813708808973</v>
      </c>
      <c r="N65" s="42">
        <v>9414863</v>
      </c>
      <c r="O65" s="42" t="str">
        <f t="shared" si="7"/>
        <v>-</v>
      </c>
      <c r="P65" s="36"/>
    </row>
    <row r="66" spans="1:16" x14ac:dyDescent="0.25">
      <c r="A66" s="97" t="s">
        <v>60</v>
      </c>
      <c r="B66" s="139" t="s">
        <v>339</v>
      </c>
      <c r="C66" s="142" t="str">
        <f>_xlfn.XLOOKUP(D66,'(1) Paste CA TEX Values'!$C$2:$C$96,'(1) Paste CA TEX Values'!$D$2:$D$96,"ERROR",0,1)</f>
        <v>Oakland Outer Harbor</v>
      </c>
      <c r="D66" s="132" t="s">
        <v>291</v>
      </c>
      <c r="E66" s="88">
        <v>9414750</v>
      </c>
      <c r="F66" s="211">
        <f>_xlfn.XLOOKUP($D66,'(1) Paste CA TEX Values'!$C$1:$C$96, '(1) Paste CA TEX Values'!$I$1:$I$96, "ERROR",0,1)</f>
        <v>3.0073641168273522</v>
      </c>
      <c r="G66" s="307">
        <f>_xlfn.XLOOKUP($B66,'(2) ETSS_Picks_by_FA_Locations'!$B$4:$B$195,'(2) ETSS_Picks_by_FA_Locations'!$G$4:$G$195,"ERROR",0,1)</f>
        <v>0.77929999999999999</v>
      </c>
      <c r="H66" s="301">
        <f>_xlfn.XLOOKUP($B66,'(2) ETSS_Picks_by_FA_Locations'!$B$4:$B$195,'(2) ETSS_Picks_by_FA_Locations'!$I$4:$I$195,"ERROR",0,1)</f>
        <v>6.0999999999999999E-2</v>
      </c>
      <c r="I66" s="23">
        <f t="shared" ref="I66:I97" si="10">0.3*(F66)</f>
        <v>0.9022092350482056</v>
      </c>
      <c r="J66" s="22">
        <f t="shared" ref="J66:J97" si="11">SUM(F66:I66)</f>
        <v>4.749873351875558</v>
      </c>
      <c r="K66" s="22">
        <v>0.1</v>
      </c>
      <c r="L66" s="199">
        <f t="shared" si="8"/>
        <v>0.47498733518755581</v>
      </c>
      <c r="M66" s="293">
        <f t="shared" si="9"/>
        <v>5.2248606870631136</v>
      </c>
      <c r="N66" s="45">
        <v>9414750</v>
      </c>
      <c r="O66" s="45" t="str">
        <f t="shared" ref="O66:O97" si="12">IF(E66=N66, "-", "ERROR")</f>
        <v>-</v>
      </c>
      <c r="P66" s="91" t="s">
        <v>60</v>
      </c>
    </row>
    <row r="67" spans="1:16" x14ac:dyDescent="0.25">
      <c r="A67" s="97" t="s">
        <v>60</v>
      </c>
      <c r="B67" s="132" t="s">
        <v>60</v>
      </c>
      <c r="C67" s="142" t="str">
        <f>_xlfn.XLOOKUP(D67,'(1) Paste CA TEX Values'!$C$2:$C$96,'(1) Paste CA TEX Values'!$D$2:$D$96,"ERROR",0,1)</f>
        <v>Alameda</v>
      </c>
      <c r="D67" s="132" t="s">
        <v>290</v>
      </c>
      <c r="E67" s="88">
        <v>9414750</v>
      </c>
      <c r="F67" s="211">
        <f>_xlfn.XLOOKUP($D67,'(1) Paste CA TEX Values'!$C$1:$C$96, '(1) Paste CA TEX Values'!$I$1:$I$96, "ERROR",0,1)</f>
        <v>1.4056515156702762</v>
      </c>
      <c r="G67" s="307">
        <f>_xlfn.XLOOKUP($B67,'(2) ETSS_Picks_by_FA_Locations'!$B$4:$B$195,'(2) ETSS_Picks_by_FA_Locations'!$G$4:$G$195,"ERROR",0,1)</f>
        <v>0.77929999999999999</v>
      </c>
      <c r="H67" s="301">
        <f>_xlfn.XLOOKUP($B67,'(2) ETSS_Picks_by_FA_Locations'!$B$4:$B$195,'(2) ETSS_Picks_by_FA_Locations'!$I$4:$I$195,"ERROR",0,1)</f>
        <v>6.0999999999999999E-2</v>
      </c>
      <c r="I67" s="23">
        <f t="shared" si="10"/>
        <v>0.42169545470108288</v>
      </c>
      <c r="J67" s="22">
        <f t="shared" si="11"/>
        <v>2.6676469703713588</v>
      </c>
      <c r="K67" s="22">
        <v>0.1</v>
      </c>
      <c r="L67" s="199">
        <f t="shared" si="8"/>
        <v>0.2667646970371359</v>
      </c>
      <c r="M67" s="293">
        <f t="shared" si="9"/>
        <v>2.9344116674084946</v>
      </c>
      <c r="N67" s="45">
        <v>9414750</v>
      </c>
      <c r="O67" s="45" t="str">
        <f t="shared" si="12"/>
        <v>-</v>
      </c>
      <c r="P67" s="35" t="s">
        <v>213</v>
      </c>
    </row>
    <row r="68" spans="1:16" x14ac:dyDescent="0.25">
      <c r="A68" s="97" t="s">
        <v>60</v>
      </c>
      <c r="B68" s="132" t="s">
        <v>425</v>
      </c>
      <c r="C68" s="142" t="str">
        <f>_xlfn.XLOOKUP(D68,'(1) Paste CA TEX Values'!$C$2:$C$96,'(1) Paste CA TEX Values'!$D$2:$D$96,"ERROR",0,1)</f>
        <v>Alameda</v>
      </c>
      <c r="D68" s="132" t="s">
        <v>290</v>
      </c>
      <c r="E68" s="88">
        <v>9414750</v>
      </c>
      <c r="F68" s="211">
        <f>_xlfn.XLOOKUP($D68,'(1) Paste CA TEX Values'!$C$1:$C$96, '(1) Paste CA TEX Values'!$I$1:$I$96, "ERROR",0,1)</f>
        <v>1.4056515156702762</v>
      </c>
      <c r="G68" s="307">
        <f>_xlfn.XLOOKUP($B68,'(2) ETSS_Picks_by_FA_Locations'!$B$4:$B$195,'(2) ETSS_Picks_by_FA_Locations'!$G$4:$G$195,"ERROR",0,1)</f>
        <v>0.77929999999999999</v>
      </c>
      <c r="H68" s="301">
        <f>_xlfn.XLOOKUP($B68,'(2) ETSS_Picks_by_FA_Locations'!$B$4:$B$195,'(2) ETSS_Picks_by_FA_Locations'!$I$4:$I$195,"ERROR",0,1)</f>
        <v>6.0999999999999999E-2</v>
      </c>
      <c r="I68" s="23">
        <f t="shared" si="10"/>
        <v>0.42169545470108288</v>
      </c>
      <c r="J68" s="22">
        <f t="shared" si="11"/>
        <v>2.6676469703713588</v>
      </c>
      <c r="K68" s="291">
        <v>0</v>
      </c>
      <c r="L68" s="199">
        <f t="shared" si="8"/>
        <v>0</v>
      </c>
      <c r="M68" s="293">
        <f t="shared" si="9"/>
        <v>2.6676469703713588</v>
      </c>
      <c r="N68" s="45">
        <v>9414750</v>
      </c>
      <c r="O68" s="45" t="str">
        <f t="shared" si="12"/>
        <v>-</v>
      </c>
      <c r="P68" s="36"/>
    </row>
    <row r="69" spans="1:16" x14ac:dyDescent="0.25">
      <c r="A69" s="97" t="s">
        <v>60</v>
      </c>
      <c r="B69" s="132" t="s">
        <v>61</v>
      </c>
      <c r="C69" s="142" t="str">
        <f>_xlfn.XLOOKUP(D69,'(1) Paste CA TEX Values'!$C$2:$C$96,'(1) Paste CA TEX Values'!$D$2:$D$96,"ERROR",0,1)</f>
        <v>San Carlos</v>
      </c>
      <c r="D69" s="139" t="s">
        <v>384</v>
      </c>
      <c r="E69" s="88">
        <v>9414750</v>
      </c>
      <c r="F69" s="211">
        <f>_xlfn.XLOOKUP($D69,'(1) Paste CA TEX Values'!$C$1:$C$96, '(1) Paste CA TEX Values'!$I$1:$I$96, "ERROR",0,1)</f>
        <v>1.4039627727498278</v>
      </c>
      <c r="G69" s="307">
        <f>_xlfn.XLOOKUP($B69,'(2) ETSS_Picks_by_FA_Locations'!$B$4:$B$195,'(2) ETSS_Picks_by_FA_Locations'!$G$4:$G$195,"ERROR",0,1)</f>
        <v>0.77929999999999999</v>
      </c>
      <c r="H69" s="301">
        <f>_xlfn.XLOOKUP($B69,'(2) ETSS_Picks_by_FA_Locations'!$B$4:$B$195,'(2) ETSS_Picks_by_FA_Locations'!$I$4:$I$195,"ERROR",0,1)</f>
        <v>6.0999999999999999E-2</v>
      </c>
      <c r="I69" s="23">
        <f t="shared" si="10"/>
        <v>0.42118883182494832</v>
      </c>
      <c r="J69" s="22">
        <f t="shared" si="11"/>
        <v>2.665451604574776</v>
      </c>
      <c r="K69" s="22">
        <v>0</v>
      </c>
      <c r="L69" s="199">
        <f t="shared" si="8"/>
        <v>0</v>
      </c>
      <c r="M69" s="293">
        <f t="shared" si="9"/>
        <v>2.665451604574776</v>
      </c>
      <c r="N69" s="45">
        <v>9414750</v>
      </c>
      <c r="O69" s="45" t="str">
        <f t="shared" si="12"/>
        <v>-</v>
      </c>
      <c r="P69" s="36"/>
    </row>
    <row r="70" spans="1:16" x14ac:dyDescent="0.25">
      <c r="A70" s="97" t="s">
        <v>60</v>
      </c>
      <c r="B70" s="132" t="s">
        <v>62</v>
      </c>
      <c r="C70" s="142" t="str">
        <f>_xlfn.XLOOKUP(D70,'(1) Paste CA TEX Values'!$C$2:$C$96,'(1) Paste CA TEX Values'!$D$2:$D$96,"ERROR",0,1)</f>
        <v>San Carlos</v>
      </c>
      <c r="D70" s="139" t="s">
        <v>384</v>
      </c>
      <c r="E70" s="88">
        <v>9414750</v>
      </c>
      <c r="F70" s="211">
        <f>_xlfn.XLOOKUP($D70,'(1) Paste CA TEX Values'!$C$1:$C$96, '(1) Paste CA TEX Values'!$I$1:$I$96, "ERROR",0,1)</f>
        <v>1.4039627727498278</v>
      </c>
      <c r="G70" s="307">
        <f>_xlfn.XLOOKUP($B70,'(2) ETSS_Picks_by_FA_Locations'!$B$4:$B$195,'(2) ETSS_Picks_by_FA_Locations'!$G$4:$G$195,"ERROR",0,1)</f>
        <v>0.77929999999999999</v>
      </c>
      <c r="H70" s="301">
        <f>_xlfn.XLOOKUP($B70,'(2) ETSS_Picks_by_FA_Locations'!$B$4:$B$195,'(2) ETSS_Picks_by_FA_Locations'!$I$4:$I$195,"ERROR",0,1)</f>
        <v>6.0999999999999999E-2</v>
      </c>
      <c r="I70" s="23">
        <f t="shared" si="10"/>
        <v>0.42118883182494832</v>
      </c>
      <c r="J70" s="22">
        <f t="shared" si="11"/>
        <v>2.665451604574776</v>
      </c>
      <c r="K70" s="22">
        <v>0</v>
      </c>
      <c r="L70" s="199">
        <f t="shared" si="8"/>
        <v>0</v>
      </c>
      <c r="M70" s="293">
        <f t="shared" si="9"/>
        <v>2.665451604574776</v>
      </c>
      <c r="N70" s="45">
        <v>9414750</v>
      </c>
      <c r="O70" s="45" t="str">
        <f t="shared" si="12"/>
        <v>-</v>
      </c>
      <c r="P70" s="36"/>
    </row>
    <row r="71" spans="1:16" x14ac:dyDescent="0.25">
      <c r="A71" s="97" t="s">
        <v>60</v>
      </c>
      <c r="B71" s="132" t="s">
        <v>63</v>
      </c>
      <c r="C71" s="142" t="str">
        <f>_xlfn.XLOOKUP(D71,'(1) Paste CA TEX Values'!$C$2:$C$96,'(1) Paste CA TEX Values'!$D$2:$D$96,"ERROR",0,1)</f>
        <v>San Carlos</v>
      </c>
      <c r="D71" s="139" t="s">
        <v>384</v>
      </c>
      <c r="E71" s="182">
        <v>9414523</v>
      </c>
      <c r="F71" s="211">
        <f>_xlfn.XLOOKUP($D71,'(1) Paste CA TEX Values'!$C$1:$C$96, '(1) Paste CA TEX Values'!$I$1:$I$96, "ERROR",0,1)</f>
        <v>1.4039627727498278</v>
      </c>
      <c r="G71" s="307">
        <f>_xlfn.XLOOKUP($B71,'(2) ETSS_Picks_by_FA_Locations'!$B$4:$B$195,'(2) ETSS_Picks_by_FA_Locations'!$G$4:$G$195,"ERROR",0,1)</f>
        <v>0.96840000000000004</v>
      </c>
      <c r="H71" s="301">
        <f>_xlfn.XLOOKUP($B71,'(2) ETSS_Picks_by_FA_Locations'!$B$4:$B$195,'(2) ETSS_Picks_by_FA_Locations'!$I$4:$I$195,"ERROR",0,1)</f>
        <v>9.1399999999999995E-2</v>
      </c>
      <c r="I71" s="23">
        <f t="shared" si="10"/>
        <v>0.42118883182494832</v>
      </c>
      <c r="J71" s="22">
        <f t="shared" si="11"/>
        <v>2.8849516045747765</v>
      </c>
      <c r="K71" s="22">
        <v>0</v>
      </c>
      <c r="L71" s="199">
        <f t="shared" si="8"/>
        <v>0</v>
      </c>
      <c r="M71" s="293">
        <f t="shared" si="9"/>
        <v>2.8849516045747765</v>
      </c>
      <c r="N71" s="46">
        <v>9414523</v>
      </c>
      <c r="O71" s="46" t="str">
        <f t="shared" si="12"/>
        <v>-</v>
      </c>
      <c r="P71" s="36"/>
    </row>
    <row r="72" spans="1:16" ht="15.75" thickBot="1" x14ac:dyDescent="0.3">
      <c r="A72" s="97" t="s">
        <v>60</v>
      </c>
      <c r="B72" s="132" t="s">
        <v>64</v>
      </c>
      <c r="C72" s="142" t="str">
        <f>_xlfn.XLOOKUP(D72,'(1) Paste CA TEX Values'!$C$2:$C$96,'(1) Paste CA TEX Values'!$D$2:$D$96,"ERROR",0,1)</f>
        <v>Alviso</v>
      </c>
      <c r="D72" s="132" t="s">
        <v>315</v>
      </c>
      <c r="E72" s="182">
        <v>9414523</v>
      </c>
      <c r="F72" s="211">
        <f>_xlfn.XLOOKUP($D72,'(1) Paste CA TEX Values'!$C$1:$C$96, '(1) Paste CA TEX Values'!$I$1:$I$96, "ERROR",0,1)</f>
        <v>1.081073102124871</v>
      </c>
      <c r="G72" s="307">
        <f>_xlfn.XLOOKUP($B72,'(2) ETSS_Picks_by_FA_Locations'!$B$4:$B$195,'(2) ETSS_Picks_by_FA_Locations'!$G$4:$G$195,"ERROR",0,1)</f>
        <v>0.96750000000000003</v>
      </c>
      <c r="H72" s="301">
        <f>_xlfn.XLOOKUP($B72,'(2) ETSS_Picks_by_FA_Locations'!$B$4:$B$195,'(2) ETSS_Picks_by_FA_Locations'!$I$4:$I$195,"ERROR",0,1)</f>
        <v>9.1399999999999995E-2</v>
      </c>
      <c r="I72" s="23">
        <f t="shared" si="10"/>
        <v>0.32432193063746129</v>
      </c>
      <c r="J72" s="22">
        <f t="shared" si="11"/>
        <v>2.4642950327623323</v>
      </c>
      <c r="K72" s="22">
        <v>0</v>
      </c>
      <c r="L72" s="199">
        <f t="shared" si="8"/>
        <v>0</v>
      </c>
      <c r="M72" s="293">
        <f t="shared" si="9"/>
        <v>2.4642950327623323</v>
      </c>
      <c r="N72" s="46">
        <v>9414523</v>
      </c>
      <c r="O72" s="46" t="str">
        <f t="shared" si="12"/>
        <v>-</v>
      </c>
      <c r="P72" s="91" t="s">
        <v>212</v>
      </c>
    </row>
    <row r="73" spans="1:16" ht="15.75" thickBot="1" x14ac:dyDescent="0.3">
      <c r="A73" s="108" t="s">
        <v>66</v>
      </c>
      <c r="B73" s="133" t="s">
        <v>65</v>
      </c>
      <c r="C73" s="153" t="str">
        <f>_xlfn.XLOOKUP(D73,'(1) Paste CA TEX Values'!$C$2:$C$96,'(1) Paste CA TEX Values'!$D$2:$D$96,"ERROR",0,1)</f>
        <v>Alviso</v>
      </c>
      <c r="D73" s="169" t="s">
        <v>315</v>
      </c>
      <c r="E73" s="187">
        <v>9414523</v>
      </c>
      <c r="F73" s="213">
        <f>_xlfn.XLOOKUP($D73,'(1) Paste CA TEX Values'!$C$1:$C$96, '(1) Paste CA TEX Values'!$I$1:$I$96, "ERROR",0,1)</f>
        <v>1.081073102124871</v>
      </c>
      <c r="G73" s="311">
        <f>_xlfn.XLOOKUP($B73,'(2) ETSS_Picks_by_FA_Locations'!$B$4:$B$195,'(2) ETSS_Picks_by_FA_Locations'!$G$4:$G$195,"ERROR",0,1)</f>
        <v>0.96750000000000003</v>
      </c>
      <c r="H73" s="312">
        <f>_xlfn.XLOOKUP($B73,'(2) ETSS_Picks_by_FA_Locations'!$B$4:$B$195,'(2) ETSS_Picks_by_FA_Locations'!$I$4:$I$195,"ERROR",0,1)</f>
        <v>9.1399999999999995E-2</v>
      </c>
      <c r="I73" s="16">
        <f t="shared" si="10"/>
        <v>0.32432193063746129</v>
      </c>
      <c r="J73" s="17">
        <f t="shared" si="11"/>
        <v>2.4642950327623323</v>
      </c>
      <c r="K73" s="17">
        <v>0</v>
      </c>
      <c r="L73" s="206">
        <f t="shared" si="8"/>
        <v>0</v>
      </c>
      <c r="M73" s="296">
        <f t="shared" si="9"/>
        <v>2.4642950327623323</v>
      </c>
      <c r="N73" s="46">
        <v>9414523</v>
      </c>
      <c r="O73" s="46" t="str">
        <f t="shared" si="12"/>
        <v>-</v>
      </c>
      <c r="P73" s="36"/>
    </row>
    <row r="74" spans="1:16" x14ac:dyDescent="0.25">
      <c r="A74" s="97" t="s">
        <v>80</v>
      </c>
      <c r="B74" s="134" t="s">
        <v>67</v>
      </c>
      <c r="C74" s="142" t="str">
        <f>_xlfn.XLOOKUP(D74,'(1) Paste CA TEX Values'!$C$2:$C$96,'(1) Paste CA TEX Values'!$D$2:$D$96,"ERROR",0,1)</f>
        <v>Ocean Beach</v>
      </c>
      <c r="D74" s="132" t="s">
        <v>278</v>
      </c>
      <c r="E74" s="88">
        <v>9414290</v>
      </c>
      <c r="F74" s="211">
        <f>_xlfn.XLOOKUP($D74,'(1) Paste CA TEX Values'!$C$1:$C$96, '(1) Paste CA TEX Values'!$I$1:$I$96, "ERROR",0,1)</f>
        <v>2.5772232701043642</v>
      </c>
      <c r="G74" s="307">
        <f>_xlfn.XLOOKUP($B74,'(2) ETSS_Picks_by_FA_Locations'!$B$4:$B$195,'(2) ETSS_Picks_by_FA_Locations'!$G$4:$G$195,"ERROR",0,1)</f>
        <v>0.65649999999999997</v>
      </c>
      <c r="H74" s="301">
        <f>_xlfn.XLOOKUP($B74,'(2) ETSS_Picks_by_FA_Locations'!$B$4:$B$195,'(2) ETSS_Picks_by_FA_Locations'!$I$4:$I$195,"ERROR",0,1)</f>
        <v>9.1399999999999995E-2</v>
      </c>
      <c r="I74" s="23">
        <f t="shared" si="10"/>
        <v>0.77316698103130921</v>
      </c>
      <c r="J74" s="22">
        <f t="shared" si="11"/>
        <v>4.0982902511356736</v>
      </c>
      <c r="K74" s="22">
        <v>0.1</v>
      </c>
      <c r="L74" s="199">
        <f t="shared" si="8"/>
        <v>0.40982902511356739</v>
      </c>
      <c r="M74" s="293">
        <f t="shared" si="9"/>
        <v>4.508119276249241</v>
      </c>
      <c r="N74" s="41">
        <v>9414290</v>
      </c>
      <c r="O74" s="41" t="str">
        <f t="shared" si="12"/>
        <v>-</v>
      </c>
      <c r="P74" s="36"/>
    </row>
    <row r="75" spans="1:16" x14ac:dyDescent="0.25">
      <c r="A75" s="97" t="s">
        <v>80</v>
      </c>
      <c r="B75" s="94" t="s">
        <v>68</v>
      </c>
      <c r="C75" s="142" t="str">
        <f>_xlfn.XLOOKUP(D75,'(1) Paste CA TEX Values'!$C$2:$C$96,'(1) Paste CA TEX Values'!$D$2:$D$96,"ERROR",0,1)</f>
        <v>San Francisco</v>
      </c>
      <c r="D75" s="139" t="s">
        <v>280</v>
      </c>
      <c r="E75" s="88">
        <v>9414290</v>
      </c>
      <c r="F75" s="211">
        <f>_xlfn.XLOOKUP($D75,'(1) Paste CA TEX Values'!$C$1:$C$96, '(1) Paste CA TEX Values'!$I$1:$I$96, "ERROR",0,1)</f>
        <v>2.1465625961876191</v>
      </c>
      <c r="G75" s="307">
        <f>_xlfn.XLOOKUP($B75,'(2) ETSS_Picks_by_FA_Locations'!$B$4:$B$195,'(2) ETSS_Picks_by_FA_Locations'!$G$4:$G$195,"ERROR",0,1)</f>
        <v>0.65649999999999997</v>
      </c>
      <c r="H75" s="301">
        <f>_xlfn.XLOOKUP($B75,'(2) ETSS_Picks_by_FA_Locations'!$B$4:$B$195,'(2) ETSS_Picks_by_FA_Locations'!$I$4:$I$195,"ERROR",0,1)</f>
        <v>9.1399999999999995E-2</v>
      </c>
      <c r="I75" s="23">
        <f t="shared" si="10"/>
        <v>0.64396877885628567</v>
      </c>
      <c r="J75" s="22">
        <f t="shared" si="11"/>
        <v>3.5384313750439049</v>
      </c>
      <c r="K75" s="291">
        <v>0.1</v>
      </c>
      <c r="L75" s="199">
        <f t="shared" si="8"/>
        <v>0.3538431375043905</v>
      </c>
      <c r="M75" s="293">
        <f t="shared" si="9"/>
        <v>3.8922745125482954</v>
      </c>
      <c r="N75" s="41">
        <v>9414290</v>
      </c>
      <c r="O75" s="41" t="str">
        <f t="shared" si="12"/>
        <v>-</v>
      </c>
      <c r="P75" s="91" t="s">
        <v>80</v>
      </c>
    </row>
    <row r="76" spans="1:16" x14ac:dyDescent="0.25">
      <c r="A76" s="97" t="s">
        <v>80</v>
      </c>
      <c r="B76" s="118" t="s">
        <v>69</v>
      </c>
      <c r="C76" s="142" t="str">
        <f>_xlfn.XLOOKUP(D76,'(1) Paste CA TEX Values'!$C$2:$C$96,'(1) Paste CA TEX Values'!$D$2:$D$96,"ERROR",0,1)</f>
        <v>San Francisco</v>
      </c>
      <c r="D76" s="132" t="s">
        <v>280</v>
      </c>
      <c r="E76" s="88">
        <v>9414290</v>
      </c>
      <c r="F76" s="211">
        <f>_xlfn.XLOOKUP($D76,'(1) Paste CA TEX Values'!$C$1:$C$96, '(1) Paste CA TEX Values'!$I$1:$I$96, "ERROR",0,1)</f>
        <v>2.1465625961876191</v>
      </c>
      <c r="G76" s="307">
        <f>_xlfn.XLOOKUP($B76,'(2) ETSS_Picks_by_FA_Locations'!$B$4:$B$195,'(2) ETSS_Picks_by_FA_Locations'!$G$4:$G$195,"ERROR",0,1)</f>
        <v>0.65649999999999997</v>
      </c>
      <c r="H76" s="301">
        <f>_xlfn.XLOOKUP($B76,'(2) ETSS_Picks_by_FA_Locations'!$B$4:$B$195,'(2) ETSS_Picks_by_FA_Locations'!$I$4:$I$195,"ERROR",0,1)</f>
        <v>9.1399999999999995E-2</v>
      </c>
      <c r="I76" s="23">
        <f t="shared" si="10"/>
        <v>0.64396877885628567</v>
      </c>
      <c r="J76" s="22">
        <f t="shared" si="11"/>
        <v>3.5384313750439049</v>
      </c>
      <c r="K76" s="291">
        <v>0.1</v>
      </c>
      <c r="L76" s="199">
        <f t="shared" si="8"/>
        <v>0.3538431375043905</v>
      </c>
      <c r="M76" s="293">
        <f t="shared" si="9"/>
        <v>3.8922745125482954</v>
      </c>
      <c r="N76" s="41">
        <v>9414290</v>
      </c>
      <c r="O76" s="41" t="str">
        <f t="shared" si="12"/>
        <v>-</v>
      </c>
      <c r="P76" s="35" t="s">
        <v>210</v>
      </c>
    </row>
    <row r="77" spans="1:16" x14ac:dyDescent="0.25">
      <c r="A77" s="97" t="s">
        <v>80</v>
      </c>
      <c r="B77" s="94" t="s">
        <v>70</v>
      </c>
      <c r="C77" s="142" t="str">
        <f>_xlfn.XLOOKUP(D77,'(1) Paste CA TEX Values'!$C$2:$C$96,'(1) Paste CA TEX Values'!$D$2:$D$96,"ERROR",0,1)</f>
        <v>San Francisco</v>
      </c>
      <c r="D77" s="132" t="s">
        <v>280</v>
      </c>
      <c r="E77" s="88">
        <v>9414290</v>
      </c>
      <c r="F77" s="211">
        <f>_xlfn.XLOOKUP($D77,'(1) Paste CA TEX Values'!$C$1:$C$96, '(1) Paste CA TEX Values'!$I$1:$I$96, "ERROR",0,1)</f>
        <v>2.1465625961876191</v>
      </c>
      <c r="G77" s="307">
        <f>_xlfn.XLOOKUP($B77,'(2) ETSS_Picks_by_FA_Locations'!$B$4:$B$195,'(2) ETSS_Picks_by_FA_Locations'!$G$4:$G$195,"ERROR",0,1)</f>
        <v>0.65649999999999997</v>
      </c>
      <c r="H77" s="301">
        <f>_xlfn.XLOOKUP($B77,'(2) ETSS_Picks_by_FA_Locations'!$B$4:$B$195,'(2) ETSS_Picks_by_FA_Locations'!$I$4:$I$195,"ERROR",0,1)</f>
        <v>9.1399999999999995E-2</v>
      </c>
      <c r="I77" s="23">
        <f t="shared" si="10"/>
        <v>0.64396877885628567</v>
      </c>
      <c r="J77" s="22">
        <f t="shared" si="11"/>
        <v>3.5384313750439049</v>
      </c>
      <c r="K77" s="22">
        <v>0.1</v>
      </c>
      <c r="L77" s="199">
        <f t="shared" si="8"/>
        <v>0.3538431375043905</v>
      </c>
      <c r="M77" s="293">
        <f t="shared" si="9"/>
        <v>3.8922745125482954</v>
      </c>
      <c r="N77" s="41">
        <v>9414290</v>
      </c>
      <c r="O77" s="41" t="str">
        <f t="shared" si="12"/>
        <v>-</v>
      </c>
      <c r="P77" s="36"/>
    </row>
    <row r="78" spans="1:16" x14ac:dyDescent="0.25">
      <c r="A78" s="97" t="s">
        <v>80</v>
      </c>
      <c r="B78" s="94" t="s">
        <v>71</v>
      </c>
      <c r="C78" s="142" t="str">
        <f>_xlfn.XLOOKUP(D78,'(1) Paste CA TEX Values'!$C$2:$C$96,'(1) Paste CA TEX Values'!$D$2:$D$96,"ERROR",0,1)</f>
        <v>San Francisco</v>
      </c>
      <c r="D78" s="132" t="s">
        <v>280</v>
      </c>
      <c r="E78" s="88">
        <v>9414290</v>
      </c>
      <c r="F78" s="211">
        <f>_xlfn.XLOOKUP($D78,'(1) Paste CA TEX Values'!$C$1:$C$96, '(1) Paste CA TEX Values'!$I$1:$I$96, "ERROR",0,1)</f>
        <v>2.1465625961876191</v>
      </c>
      <c r="G78" s="307">
        <f>_xlfn.XLOOKUP($B78,'(2) ETSS_Picks_by_FA_Locations'!$B$4:$B$195,'(2) ETSS_Picks_by_FA_Locations'!$G$4:$G$195,"ERROR",0,1)</f>
        <v>0.65649999999999997</v>
      </c>
      <c r="H78" s="301">
        <f>_xlfn.XLOOKUP($B78,'(2) ETSS_Picks_by_FA_Locations'!$B$4:$B$195,'(2) ETSS_Picks_by_FA_Locations'!$I$4:$I$195,"ERROR",0,1)</f>
        <v>9.1399999999999995E-2</v>
      </c>
      <c r="I78" s="23">
        <f t="shared" si="10"/>
        <v>0.64396877885628567</v>
      </c>
      <c r="J78" s="22">
        <f t="shared" si="11"/>
        <v>3.5384313750439049</v>
      </c>
      <c r="K78" s="22">
        <v>0.1</v>
      </c>
      <c r="L78" s="199">
        <f t="shared" si="8"/>
        <v>0.3538431375043905</v>
      </c>
      <c r="M78" s="293">
        <f t="shared" si="9"/>
        <v>3.8922745125482954</v>
      </c>
      <c r="N78" s="41">
        <v>9414290</v>
      </c>
      <c r="O78" s="41" t="str">
        <f t="shared" si="12"/>
        <v>-</v>
      </c>
      <c r="P78" s="36"/>
    </row>
    <row r="79" spans="1:16" x14ac:dyDescent="0.25">
      <c r="A79" s="97" t="s">
        <v>80</v>
      </c>
      <c r="B79" s="118" t="s">
        <v>72</v>
      </c>
      <c r="C79" s="142" t="str">
        <f>_xlfn.XLOOKUP(D79,'(1) Paste CA TEX Values'!$C$2:$C$96,'(1) Paste CA TEX Values'!$D$2:$D$96,"ERROR",0,1)</f>
        <v>San Francisco</v>
      </c>
      <c r="D79" s="132" t="s">
        <v>280</v>
      </c>
      <c r="E79" s="88">
        <v>9414290</v>
      </c>
      <c r="F79" s="211">
        <f>_xlfn.XLOOKUP($D79,'(1) Paste CA TEX Values'!$C$1:$C$96, '(1) Paste CA TEX Values'!$I$1:$I$96, "ERROR",0,1)</f>
        <v>2.1465625961876191</v>
      </c>
      <c r="G79" s="307">
        <f>_xlfn.XLOOKUP($B79,'(2) ETSS_Picks_by_FA_Locations'!$B$4:$B$195,'(2) ETSS_Picks_by_FA_Locations'!$G$4:$G$195,"ERROR",0,1)</f>
        <v>0.65649999999999997</v>
      </c>
      <c r="H79" s="301">
        <f>_xlfn.XLOOKUP($B79,'(2) ETSS_Picks_by_FA_Locations'!$B$4:$B$195,'(2) ETSS_Picks_by_FA_Locations'!$I$4:$I$195,"ERROR",0,1)</f>
        <v>9.1399999999999995E-2</v>
      </c>
      <c r="I79" s="23">
        <f t="shared" si="10"/>
        <v>0.64396877885628567</v>
      </c>
      <c r="J79" s="22">
        <f t="shared" si="11"/>
        <v>3.5384313750439049</v>
      </c>
      <c r="K79" s="22">
        <v>0.1</v>
      </c>
      <c r="L79" s="199">
        <f t="shared" si="8"/>
        <v>0.3538431375043905</v>
      </c>
      <c r="M79" s="293">
        <f t="shared" si="9"/>
        <v>3.8922745125482954</v>
      </c>
      <c r="N79" s="41">
        <v>9414290</v>
      </c>
      <c r="O79" s="41" t="str">
        <f t="shared" si="12"/>
        <v>-</v>
      </c>
      <c r="P79" s="36"/>
    </row>
    <row r="80" spans="1:16" x14ac:dyDescent="0.25">
      <c r="A80" s="97" t="s">
        <v>80</v>
      </c>
      <c r="B80" s="94" t="s">
        <v>73</v>
      </c>
      <c r="C80" s="142" t="str">
        <f>_xlfn.XLOOKUP(D80,'(1) Paste CA TEX Values'!$C$2:$C$96,'(1) Paste CA TEX Values'!$D$2:$D$96,"ERROR",0,1)</f>
        <v>San Francisco</v>
      </c>
      <c r="D80" s="132" t="s">
        <v>280</v>
      </c>
      <c r="E80" s="88">
        <v>9414290</v>
      </c>
      <c r="F80" s="211">
        <f>_xlfn.XLOOKUP($D80,'(1) Paste CA TEX Values'!$C$1:$C$96, '(1) Paste CA TEX Values'!$I$1:$I$96, "ERROR",0,1)</f>
        <v>2.1465625961876191</v>
      </c>
      <c r="G80" s="307">
        <f>_xlfn.XLOOKUP($B80,'(2) ETSS_Picks_by_FA_Locations'!$B$4:$B$195,'(2) ETSS_Picks_by_FA_Locations'!$G$4:$G$195,"ERROR",0,1)</f>
        <v>0.65649999999999997</v>
      </c>
      <c r="H80" s="301">
        <f>_xlfn.XLOOKUP($B80,'(2) ETSS_Picks_by_FA_Locations'!$B$4:$B$195,'(2) ETSS_Picks_by_FA_Locations'!$I$4:$I$195,"ERROR",0,1)</f>
        <v>9.1399999999999995E-2</v>
      </c>
      <c r="I80" s="23">
        <f t="shared" si="10"/>
        <v>0.64396877885628567</v>
      </c>
      <c r="J80" s="22">
        <f t="shared" si="11"/>
        <v>3.5384313750439049</v>
      </c>
      <c r="K80" s="22">
        <v>0.1</v>
      </c>
      <c r="L80" s="199">
        <f t="shared" si="8"/>
        <v>0.3538431375043905</v>
      </c>
      <c r="M80" s="293">
        <f t="shared" si="9"/>
        <v>3.8922745125482954</v>
      </c>
      <c r="N80" s="41">
        <v>9414290</v>
      </c>
      <c r="O80" s="41" t="str">
        <f t="shared" si="12"/>
        <v>-</v>
      </c>
      <c r="P80" s="36"/>
    </row>
    <row r="81" spans="1:16" x14ac:dyDescent="0.25">
      <c r="A81" s="97" t="s">
        <v>80</v>
      </c>
      <c r="B81" s="94" t="s">
        <v>74</v>
      </c>
      <c r="C81" s="142" t="str">
        <f>_xlfn.XLOOKUP(D81,'(1) Paste CA TEX Values'!$C$2:$C$96,'(1) Paste CA TEX Values'!$D$2:$D$96,"ERROR",0,1)</f>
        <v>Alameda</v>
      </c>
      <c r="D81" s="139" t="s">
        <v>290</v>
      </c>
      <c r="E81" s="182">
        <v>9414750</v>
      </c>
      <c r="F81" s="211">
        <f>_xlfn.XLOOKUP($D81,'(1) Paste CA TEX Values'!$C$1:$C$96, '(1) Paste CA TEX Values'!$I$1:$I$96, "ERROR",0,1)</f>
        <v>1.4056515156702762</v>
      </c>
      <c r="G81" s="307">
        <f>_xlfn.XLOOKUP($B81,'(2) ETSS_Picks_by_FA_Locations'!$B$4:$B$195,'(2) ETSS_Picks_by_FA_Locations'!$G$4:$G$195,"ERROR",0,1)</f>
        <v>0.77929999999999999</v>
      </c>
      <c r="H81" s="301">
        <f>_xlfn.XLOOKUP($B81,'(2) ETSS_Picks_by_FA_Locations'!$B$4:$B$195,'(2) ETSS_Picks_by_FA_Locations'!$I$4:$I$195,"ERROR",0,1)</f>
        <v>6.0999999999999999E-2</v>
      </c>
      <c r="I81" s="23">
        <f t="shared" si="10"/>
        <v>0.42169545470108288</v>
      </c>
      <c r="J81" s="22">
        <f t="shared" si="11"/>
        <v>2.6676469703713588</v>
      </c>
      <c r="K81" s="22">
        <v>0.1</v>
      </c>
      <c r="L81" s="199">
        <f t="shared" si="8"/>
        <v>0.2667646970371359</v>
      </c>
      <c r="M81" s="293">
        <f t="shared" si="9"/>
        <v>2.9344116674084946</v>
      </c>
      <c r="N81" s="45">
        <v>9414750</v>
      </c>
      <c r="O81" s="45" t="str">
        <f t="shared" si="12"/>
        <v>-</v>
      </c>
      <c r="P81" s="91" t="s">
        <v>60</v>
      </c>
    </row>
    <row r="82" spans="1:16" x14ac:dyDescent="0.25">
      <c r="A82" s="97" t="s">
        <v>80</v>
      </c>
      <c r="B82" s="94" t="s">
        <v>75</v>
      </c>
      <c r="C82" s="142" t="str">
        <f>_xlfn.XLOOKUP(D82,'(1) Paste CA TEX Values'!$C$2:$C$96,'(1) Paste CA TEX Values'!$D$2:$D$96,"ERROR",0,1)</f>
        <v>Alameda</v>
      </c>
      <c r="D82" s="139" t="s">
        <v>290</v>
      </c>
      <c r="E82" s="182">
        <v>9414750</v>
      </c>
      <c r="F82" s="211">
        <f>_xlfn.XLOOKUP($D82,'(1) Paste CA TEX Values'!$C$1:$C$96, '(1) Paste CA TEX Values'!$I$1:$I$96, "ERROR",0,1)</f>
        <v>1.4056515156702762</v>
      </c>
      <c r="G82" s="307">
        <f>_xlfn.XLOOKUP($B82,'(2) ETSS_Picks_by_FA_Locations'!$B$4:$B$195,'(2) ETSS_Picks_by_FA_Locations'!$G$4:$G$195,"ERROR",0,1)</f>
        <v>0.77929999999999999</v>
      </c>
      <c r="H82" s="301">
        <f>_xlfn.XLOOKUP($B82,'(2) ETSS_Picks_by_FA_Locations'!$B$4:$B$195,'(2) ETSS_Picks_by_FA_Locations'!$I$4:$I$195,"ERROR",0,1)</f>
        <v>6.0999999999999999E-2</v>
      </c>
      <c r="I82" s="23">
        <f t="shared" si="10"/>
        <v>0.42169545470108288</v>
      </c>
      <c r="J82" s="22">
        <f t="shared" si="11"/>
        <v>2.6676469703713588</v>
      </c>
      <c r="K82" s="22">
        <v>0.1</v>
      </c>
      <c r="L82" s="199">
        <f t="shared" si="8"/>
        <v>0.2667646970371359</v>
      </c>
      <c r="M82" s="293">
        <f t="shared" si="9"/>
        <v>2.9344116674084946</v>
      </c>
      <c r="N82" s="45">
        <v>9414750</v>
      </c>
      <c r="O82" s="45" t="str">
        <f t="shared" si="12"/>
        <v>-</v>
      </c>
      <c r="P82" s="35" t="s">
        <v>213</v>
      </c>
    </row>
    <row r="83" spans="1:16" x14ac:dyDescent="0.25">
      <c r="A83" s="97" t="s">
        <v>80</v>
      </c>
      <c r="B83" s="94" t="s">
        <v>76</v>
      </c>
      <c r="C83" s="142" t="str">
        <f>_xlfn.XLOOKUP(D83,'(1) Paste CA TEX Values'!$C$2:$C$96,'(1) Paste CA TEX Values'!$D$2:$D$96,"ERROR",0,1)</f>
        <v>Alameda</v>
      </c>
      <c r="D83" s="139" t="s">
        <v>290</v>
      </c>
      <c r="E83" s="182">
        <v>9414750</v>
      </c>
      <c r="F83" s="211">
        <f>_xlfn.XLOOKUP($D83,'(1) Paste CA TEX Values'!$C$1:$C$96, '(1) Paste CA TEX Values'!$I$1:$I$96, "ERROR",0,1)</f>
        <v>1.4056515156702762</v>
      </c>
      <c r="G83" s="307">
        <f>_xlfn.XLOOKUP($B83,'(2) ETSS_Picks_by_FA_Locations'!$B$4:$B$195,'(2) ETSS_Picks_by_FA_Locations'!$G$4:$G$195,"ERROR",0,1)</f>
        <v>0.77929999999999999</v>
      </c>
      <c r="H83" s="301">
        <f>_xlfn.XLOOKUP($B83,'(2) ETSS_Picks_by_FA_Locations'!$B$4:$B$195,'(2) ETSS_Picks_by_FA_Locations'!$I$4:$I$195,"ERROR",0,1)</f>
        <v>6.0999999999999999E-2</v>
      </c>
      <c r="I83" s="23">
        <f t="shared" si="10"/>
        <v>0.42169545470108288</v>
      </c>
      <c r="J83" s="22">
        <f t="shared" si="11"/>
        <v>2.6676469703713588</v>
      </c>
      <c r="K83" s="22">
        <v>0.1</v>
      </c>
      <c r="L83" s="199">
        <f t="shared" si="8"/>
        <v>0.2667646970371359</v>
      </c>
      <c r="M83" s="293">
        <f t="shared" si="9"/>
        <v>2.9344116674084946</v>
      </c>
      <c r="N83" s="45">
        <v>9414750</v>
      </c>
      <c r="O83" s="45" t="str">
        <f t="shared" si="12"/>
        <v>-</v>
      </c>
      <c r="P83" s="36"/>
    </row>
    <row r="84" spans="1:16" x14ac:dyDescent="0.25">
      <c r="A84" s="97" t="s">
        <v>80</v>
      </c>
      <c r="B84" s="118" t="s">
        <v>426</v>
      </c>
      <c r="C84" s="142" t="str">
        <f>_xlfn.XLOOKUP(D84,'(1) Paste CA TEX Values'!$C$2:$C$96,'(1) Paste CA TEX Values'!$D$2:$D$96,"ERROR",0,1)</f>
        <v>Alameda</v>
      </c>
      <c r="D84" s="139" t="s">
        <v>290</v>
      </c>
      <c r="E84" s="182">
        <v>9414750</v>
      </c>
      <c r="F84" s="211">
        <f>_xlfn.XLOOKUP($D84,'(1) Paste CA TEX Values'!$C$1:$C$96, '(1) Paste CA TEX Values'!$I$1:$I$96, "ERROR",0,1)</f>
        <v>1.4056515156702762</v>
      </c>
      <c r="G84" s="307">
        <f>_xlfn.XLOOKUP($B84,'(2) ETSS_Picks_by_FA_Locations'!$B$4:$B$195,'(2) ETSS_Picks_by_FA_Locations'!$G$4:$G$195,"ERROR",0,1)</f>
        <v>0.77929999999999999</v>
      </c>
      <c r="H84" s="301">
        <f>_xlfn.XLOOKUP($B84,'(2) ETSS_Picks_by_FA_Locations'!$B$4:$B$195,'(2) ETSS_Picks_by_FA_Locations'!$I$4:$I$195,"ERROR",0,1)</f>
        <v>6.0999999999999999E-2</v>
      </c>
      <c r="I84" s="23">
        <f t="shared" si="10"/>
        <v>0.42169545470108288</v>
      </c>
      <c r="J84" s="22">
        <f t="shared" si="11"/>
        <v>2.6676469703713588</v>
      </c>
      <c r="K84" s="22">
        <v>0.1</v>
      </c>
      <c r="L84" s="199">
        <f t="shared" si="8"/>
        <v>0.2667646970371359</v>
      </c>
      <c r="M84" s="293">
        <f t="shared" si="9"/>
        <v>2.9344116674084946</v>
      </c>
      <c r="N84" s="45">
        <v>9414750</v>
      </c>
      <c r="O84" s="45" t="str">
        <f t="shared" si="12"/>
        <v>-</v>
      </c>
      <c r="P84" s="36"/>
    </row>
    <row r="85" spans="1:16" x14ac:dyDescent="0.25">
      <c r="A85" s="97" t="s">
        <v>80</v>
      </c>
      <c r="B85" s="94" t="s">
        <v>77</v>
      </c>
      <c r="C85" s="142" t="str">
        <f>_xlfn.XLOOKUP(D85,'(1) Paste CA TEX Values'!$C$2:$C$96,'(1) Paste CA TEX Values'!$D$2:$D$96,"ERROR",0,1)</f>
        <v>San Francisco</v>
      </c>
      <c r="D85" s="132" t="s">
        <v>280</v>
      </c>
      <c r="E85" s="88">
        <v>9414290</v>
      </c>
      <c r="F85" s="211">
        <f>_xlfn.XLOOKUP($D85,'(1) Paste CA TEX Values'!$C$1:$C$96, '(1) Paste CA TEX Values'!$I$1:$I$96, "ERROR",0,1)</f>
        <v>2.1465625961876191</v>
      </c>
      <c r="G85" s="307">
        <f>_xlfn.XLOOKUP($B85,'(2) ETSS_Picks_by_FA_Locations'!$B$4:$B$195,'(2) ETSS_Picks_by_FA_Locations'!$G$4:$G$195,"ERROR",0,1)</f>
        <v>0.65649999999999997</v>
      </c>
      <c r="H85" s="301">
        <f>_xlfn.XLOOKUP($B85,'(2) ETSS_Picks_by_FA_Locations'!$B$4:$B$195,'(2) ETSS_Picks_by_FA_Locations'!$I$4:$I$195,"ERROR",0,1)</f>
        <v>9.1399999999999995E-2</v>
      </c>
      <c r="I85" s="23">
        <f t="shared" si="10"/>
        <v>0.64396877885628567</v>
      </c>
      <c r="J85" s="22">
        <f t="shared" si="11"/>
        <v>3.5384313750439049</v>
      </c>
      <c r="K85" s="22">
        <v>0.2</v>
      </c>
      <c r="L85" s="199">
        <f t="shared" si="8"/>
        <v>0.70768627500878101</v>
      </c>
      <c r="M85" s="293">
        <f t="shared" si="9"/>
        <v>4.2461176500526863</v>
      </c>
      <c r="N85" s="41">
        <v>9414290</v>
      </c>
      <c r="O85" s="41" t="str">
        <f t="shared" si="12"/>
        <v>-</v>
      </c>
      <c r="P85" s="91" t="s">
        <v>80</v>
      </c>
    </row>
    <row r="86" spans="1:16" x14ac:dyDescent="0.25">
      <c r="A86" s="97" t="s">
        <v>80</v>
      </c>
      <c r="B86" s="118" t="s">
        <v>78</v>
      </c>
      <c r="C86" s="142" t="str">
        <f>_xlfn.XLOOKUP(D86,'(1) Paste CA TEX Values'!$C$2:$C$96,'(1) Paste CA TEX Values'!$D$2:$D$96,"ERROR",0,1)</f>
        <v>Treasure Island Marina</v>
      </c>
      <c r="D86" s="132" t="s">
        <v>284</v>
      </c>
      <c r="E86" s="88">
        <v>9414290</v>
      </c>
      <c r="F86" s="211">
        <f>_xlfn.XLOOKUP($D86,'(1) Paste CA TEX Values'!$C$1:$C$96, '(1) Paste CA TEX Values'!$I$1:$I$96, "ERROR",0,1)</f>
        <v>2.4675823523569331</v>
      </c>
      <c r="G86" s="307">
        <f>_xlfn.XLOOKUP($B86,'(2) ETSS_Picks_by_FA_Locations'!$B$4:$B$195,'(2) ETSS_Picks_by_FA_Locations'!$G$4:$G$195,"ERROR",0,1)</f>
        <v>0.65649999999999997</v>
      </c>
      <c r="H86" s="301">
        <f>_xlfn.XLOOKUP($B86,'(2) ETSS_Picks_by_FA_Locations'!$B$4:$B$195,'(2) ETSS_Picks_by_FA_Locations'!$I$4:$I$195,"ERROR",0,1)</f>
        <v>9.1399999999999995E-2</v>
      </c>
      <c r="I86" s="23">
        <f t="shared" si="10"/>
        <v>0.74027470570707987</v>
      </c>
      <c r="J86" s="22">
        <f t="shared" si="11"/>
        <v>3.9557570580640129</v>
      </c>
      <c r="K86" s="22">
        <v>0.1</v>
      </c>
      <c r="L86" s="199">
        <f t="shared" si="8"/>
        <v>0.39557570580640133</v>
      </c>
      <c r="M86" s="293">
        <f t="shared" si="9"/>
        <v>4.3513327638704142</v>
      </c>
      <c r="N86" s="41">
        <v>9414290</v>
      </c>
      <c r="O86" s="41" t="str">
        <f t="shared" si="12"/>
        <v>-</v>
      </c>
      <c r="P86" s="35" t="s">
        <v>210</v>
      </c>
    </row>
    <row r="87" spans="1:16" ht="15.75" thickBot="1" x14ac:dyDescent="0.3">
      <c r="A87" s="98" t="s">
        <v>80</v>
      </c>
      <c r="B87" s="123" t="s">
        <v>79</v>
      </c>
      <c r="C87" s="143" t="str">
        <f>_xlfn.XLOOKUP(D87,'(1) Paste CA TEX Values'!$C$2:$C$96,'(1) Paste CA TEX Values'!$D$2:$D$96,"ERROR",0,1)</f>
        <v>Treasure Island Marina</v>
      </c>
      <c r="D87" s="165" t="s">
        <v>284</v>
      </c>
      <c r="E87" s="173">
        <v>9414290</v>
      </c>
      <c r="F87" s="213">
        <f>_xlfn.XLOOKUP($D87,'(1) Paste CA TEX Values'!$C$1:$C$96, '(1) Paste CA TEX Values'!$I$1:$I$96, "ERROR",0,1)</f>
        <v>2.4675823523569331</v>
      </c>
      <c r="G87" s="308">
        <f>_xlfn.XLOOKUP($B87,'(2) ETSS_Picks_by_FA_Locations'!$B$4:$B$195,'(2) ETSS_Picks_by_FA_Locations'!$G$4:$G$195,"ERROR",0,1)</f>
        <v>0.65649999999999997</v>
      </c>
      <c r="H87" s="302">
        <f>_xlfn.XLOOKUP($B87,'(2) ETSS_Picks_by_FA_Locations'!$B$4:$B$195,'(2) ETSS_Picks_by_FA_Locations'!$I$4:$I$195,"ERROR",0,1)</f>
        <v>9.1399999999999995E-2</v>
      </c>
      <c r="I87" s="24">
        <f t="shared" si="10"/>
        <v>0.74027470570707987</v>
      </c>
      <c r="J87" s="25">
        <f t="shared" si="11"/>
        <v>3.9557570580640129</v>
      </c>
      <c r="K87" s="25">
        <v>0.2</v>
      </c>
      <c r="L87" s="200">
        <f t="shared" si="8"/>
        <v>0.79115141161280267</v>
      </c>
      <c r="M87" s="294">
        <f t="shared" si="9"/>
        <v>4.746908469676816</v>
      </c>
      <c r="N87" s="41">
        <v>9414290</v>
      </c>
      <c r="O87" s="41" t="str">
        <f t="shared" si="12"/>
        <v>-</v>
      </c>
      <c r="P87" s="36"/>
    </row>
    <row r="88" spans="1:16" x14ac:dyDescent="0.25">
      <c r="A88" s="109" t="s">
        <v>93</v>
      </c>
      <c r="B88" s="135" t="s">
        <v>81</v>
      </c>
      <c r="C88" s="154" t="str">
        <f>_xlfn.XLOOKUP(D88,'(1) Paste CA TEX Values'!$C$2:$C$96,'(1) Paste CA TEX Values'!$D$2:$D$96,"ERROR",0,1)</f>
        <v>Pacifica</v>
      </c>
      <c r="D88" s="170" t="s">
        <v>271</v>
      </c>
      <c r="E88" s="188">
        <v>9414290</v>
      </c>
      <c r="F88" s="214">
        <f>_xlfn.XLOOKUP($D88,'(1) Paste CA TEX Values'!$C$1:$C$96, '(1) Paste CA TEX Values'!$I$1:$I$96, "ERROR",0,1)</f>
        <v>5.4929657014111859</v>
      </c>
      <c r="G88" s="309">
        <f>_xlfn.XLOOKUP($B88,'(2) ETSS_Picks_by_FA_Locations'!$B$4:$B$195,'(2) ETSS_Picks_by_FA_Locations'!$G$4:$G$195,"ERROR",0,1)</f>
        <v>0.65649999999999997</v>
      </c>
      <c r="H88" s="304">
        <f>_xlfn.XLOOKUP($B88,'(2) ETSS_Picks_by_FA_Locations'!$B$4:$B$195,'(2) ETSS_Picks_by_FA_Locations'!$I$4:$I$195,"ERROR",0,1)</f>
        <v>9.1399999999999995E-2</v>
      </c>
      <c r="I88" s="18">
        <f t="shared" si="10"/>
        <v>1.6478897104233556</v>
      </c>
      <c r="J88" s="19">
        <f t="shared" si="11"/>
        <v>7.8887554118345422</v>
      </c>
      <c r="K88" s="19">
        <v>0.1</v>
      </c>
      <c r="L88" s="207">
        <f t="shared" si="8"/>
        <v>0.78887554118345427</v>
      </c>
      <c r="M88" s="295">
        <f t="shared" si="9"/>
        <v>8.6776309530179958</v>
      </c>
      <c r="N88" s="41">
        <v>9414290</v>
      </c>
      <c r="O88" s="41" t="str">
        <f t="shared" si="12"/>
        <v>-</v>
      </c>
      <c r="P88" s="36"/>
    </row>
    <row r="89" spans="1:16" x14ac:dyDescent="0.25">
      <c r="A89" s="103" t="s">
        <v>93</v>
      </c>
      <c r="B89" s="120" t="s">
        <v>82</v>
      </c>
      <c r="C89" s="149" t="str">
        <f>_xlfn.XLOOKUP(D89,'(1) Paste CA TEX Values'!$C$2:$C$96,'(1) Paste CA TEX Values'!$D$2:$D$96,"ERROR",0,1)</f>
        <v>Pacifica</v>
      </c>
      <c r="D89" s="130" t="s">
        <v>271</v>
      </c>
      <c r="E89" s="188">
        <v>9414290</v>
      </c>
      <c r="F89" s="211">
        <f>_xlfn.XLOOKUP($D89,'(1) Paste CA TEX Values'!$C$1:$C$96, '(1) Paste CA TEX Values'!$I$1:$I$96, "ERROR",0,1)</f>
        <v>5.4929657014111859</v>
      </c>
      <c r="G89" s="307">
        <f>_xlfn.XLOOKUP($B89,'(2) ETSS_Picks_by_FA_Locations'!$B$4:$B$195,'(2) ETSS_Picks_by_FA_Locations'!$G$4:$G$195,"ERROR",0,1)</f>
        <v>0.65649999999999997</v>
      </c>
      <c r="H89" s="301">
        <f>_xlfn.XLOOKUP($B89,'(2) ETSS_Picks_by_FA_Locations'!$B$4:$B$195,'(2) ETSS_Picks_by_FA_Locations'!$I$4:$I$195,"ERROR",0,1)</f>
        <v>9.1399999999999995E-2</v>
      </c>
      <c r="I89" s="12">
        <f t="shared" si="10"/>
        <v>1.6478897104233556</v>
      </c>
      <c r="J89" s="13">
        <f t="shared" si="11"/>
        <v>7.8887554118345422</v>
      </c>
      <c r="K89" s="13">
        <v>0.1</v>
      </c>
      <c r="L89" s="202">
        <f t="shared" si="8"/>
        <v>0.78887554118345427</v>
      </c>
      <c r="M89" s="293">
        <f t="shared" si="9"/>
        <v>8.6776309530179958</v>
      </c>
      <c r="N89" s="41">
        <v>9414290</v>
      </c>
      <c r="O89" s="41" t="str">
        <f t="shared" si="12"/>
        <v>-</v>
      </c>
      <c r="P89" s="36"/>
    </row>
    <row r="90" spans="1:16" x14ac:dyDescent="0.25">
      <c r="A90" s="103" t="s">
        <v>93</v>
      </c>
      <c r="B90" s="120" t="s">
        <v>83</v>
      </c>
      <c r="C90" s="149" t="str">
        <f>_xlfn.XLOOKUP(D90,'(1) Paste CA TEX Values'!$C$2:$C$96,'(1) Paste CA TEX Values'!$D$2:$D$96,"ERROR",0,1)</f>
        <v>Half Moon Bay</v>
      </c>
      <c r="D90" s="130" t="s">
        <v>269</v>
      </c>
      <c r="E90" s="188">
        <v>9414290</v>
      </c>
      <c r="F90" s="211">
        <f>_xlfn.XLOOKUP($D90,'(1) Paste CA TEX Values'!$C$1:$C$96, '(1) Paste CA TEX Values'!$I$1:$I$96, "ERROR",0,1)</f>
        <v>4.1623739268846078</v>
      </c>
      <c r="G90" s="307">
        <f>_xlfn.XLOOKUP($B90,'(2) ETSS_Picks_by_FA_Locations'!$B$4:$B$195,'(2) ETSS_Picks_by_FA_Locations'!$G$4:$G$195,"ERROR",0,1)</f>
        <v>0.65649999999999997</v>
      </c>
      <c r="H90" s="301">
        <f>_xlfn.XLOOKUP($B90,'(2) ETSS_Picks_by_FA_Locations'!$B$4:$B$195,'(2) ETSS_Picks_by_FA_Locations'!$I$4:$I$195,"ERROR",0,1)</f>
        <v>9.1399999999999995E-2</v>
      </c>
      <c r="I90" s="12">
        <f t="shared" si="10"/>
        <v>1.2487121780653823</v>
      </c>
      <c r="J90" s="13">
        <f t="shared" si="11"/>
        <v>6.1589861049499905</v>
      </c>
      <c r="K90" s="13">
        <v>0.2</v>
      </c>
      <c r="L90" s="202">
        <f t="shared" si="8"/>
        <v>1.2317972209899981</v>
      </c>
      <c r="M90" s="293">
        <f t="shared" si="9"/>
        <v>7.3907833259399887</v>
      </c>
      <c r="N90" s="41">
        <v>9414290</v>
      </c>
      <c r="O90" s="41" t="str">
        <f t="shared" si="12"/>
        <v>-</v>
      </c>
      <c r="P90" s="36"/>
    </row>
    <row r="91" spans="1:16" x14ac:dyDescent="0.25">
      <c r="A91" s="103" t="s">
        <v>93</v>
      </c>
      <c r="B91" s="120" t="s">
        <v>84</v>
      </c>
      <c r="C91" s="149" t="str">
        <f>_xlfn.XLOOKUP(D91,'(1) Paste CA TEX Values'!$C$2:$C$96,'(1) Paste CA TEX Values'!$D$2:$D$96,"ERROR",0,1)</f>
        <v>Half Moon Bay</v>
      </c>
      <c r="D91" s="130" t="s">
        <v>269</v>
      </c>
      <c r="E91" s="188">
        <v>9414290</v>
      </c>
      <c r="F91" s="211">
        <f>_xlfn.XLOOKUP($D91,'(1) Paste CA TEX Values'!$C$1:$C$96, '(1) Paste CA TEX Values'!$I$1:$I$96, "ERROR",0,1)</f>
        <v>4.1623739268846078</v>
      </c>
      <c r="G91" s="307">
        <f>_xlfn.XLOOKUP($B91,'(2) ETSS_Picks_by_FA_Locations'!$B$4:$B$195,'(2) ETSS_Picks_by_FA_Locations'!$G$4:$G$195,"ERROR",0,1)</f>
        <v>0.65649999999999997</v>
      </c>
      <c r="H91" s="301">
        <f>_xlfn.XLOOKUP($B91,'(2) ETSS_Picks_by_FA_Locations'!$B$4:$B$195,'(2) ETSS_Picks_by_FA_Locations'!$I$4:$I$195,"ERROR",0,1)</f>
        <v>9.1399999999999995E-2</v>
      </c>
      <c r="I91" s="12">
        <f t="shared" si="10"/>
        <v>1.2487121780653823</v>
      </c>
      <c r="J91" s="13">
        <f t="shared" si="11"/>
        <v>6.1589861049499905</v>
      </c>
      <c r="K91" s="13">
        <v>0.2</v>
      </c>
      <c r="L91" s="202">
        <f t="shared" si="8"/>
        <v>1.2317972209899981</v>
      </c>
      <c r="M91" s="293">
        <f t="shared" si="9"/>
        <v>7.3907833259399887</v>
      </c>
      <c r="N91" s="41">
        <v>9414290</v>
      </c>
      <c r="O91" s="41" t="str">
        <f t="shared" si="12"/>
        <v>-</v>
      </c>
      <c r="P91" s="36"/>
    </row>
    <row r="92" spans="1:16" x14ac:dyDescent="0.25">
      <c r="A92" s="103" t="s">
        <v>93</v>
      </c>
      <c r="B92" s="120" t="s">
        <v>85</v>
      </c>
      <c r="C92" s="149" t="str">
        <f>_xlfn.XLOOKUP(D92,'(1) Paste CA TEX Values'!$C$2:$C$96,'(1) Paste CA TEX Values'!$D$2:$D$96,"ERROR",0,1)</f>
        <v>Half Moon Bay</v>
      </c>
      <c r="D92" s="130" t="s">
        <v>269</v>
      </c>
      <c r="E92" s="188">
        <v>9414290</v>
      </c>
      <c r="F92" s="211">
        <f>_xlfn.XLOOKUP($D92,'(1) Paste CA TEX Values'!$C$1:$C$96, '(1) Paste CA TEX Values'!$I$1:$I$96, "ERROR",0,1)</f>
        <v>4.1623739268846078</v>
      </c>
      <c r="G92" s="307">
        <f>_xlfn.XLOOKUP($B92,'(2) ETSS_Picks_by_FA_Locations'!$B$4:$B$195,'(2) ETSS_Picks_by_FA_Locations'!$G$4:$G$195,"ERROR",0,1)</f>
        <v>0.65649999999999997</v>
      </c>
      <c r="H92" s="301">
        <f>_xlfn.XLOOKUP($B92,'(2) ETSS_Picks_by_FA_Locations'!$B$4:$B$195,'(2) ETSS_Picks_by_FA_Locations'!$I$4:$I$195,"ERROR",0,1)</f>
        <v>9.1399999999999995E-2</v>
      </c>
      <c r="I92" s="12">
        <f t="shared" si="10"/>
        <v>1.2487121780653823</v>
      </c>
      <c r="J92" s="13">
        <f t="shared" si="11"/>
        <v>6.1589861049499905</v>
      </c>
      <c r="K92" s="13">
        <v>0.1</v>
      </c>
      <c r="L92" s="202">
        <f t="shared" si="8"/>
        <v>0.61589861049499905</v>
      </c>
      <c r="M92" s="293">
        <f t="shared" si="9"/>
        <v>6.7748847154449896</v>
      </c>
      <c r="N92" s="41">
        <v>9414290</v>
      </c>
      <c r="O92" s="41" t="str">
        <f t="shared" si="12"/>
        <v>-</v>
      </c>
      <c r="P92" s="36"/>
    </row>
    <row r="93" spans="1:16" x14ac:dyDescent="0.25">
      <c r="A93" s="103" t="s">
        <v>93</v>
      </c>
      <c r="B93" s="120" t="s">
        <v>86</v>
      </c>
      <c r="C93" s="149" t="str">
        <f>_xlfn.XLOOKUP(D93,'(1) Paste CA TEX Values'!$C$2:$C$96,'(1) Paste CA TEX Values'!$D$2:$D$96,"ERROR",0,1)</f>
        <v>Half Moon Bay</v>
      </c>
      <c r="D93" s="130" t="s">
        <v>269</v>
      </c>
      <c r="E93" s="188">
        <v>9414290</v>
      </c>
      <c r="F93" s="211">
        <f>_xlfn.XLOOKUP($D93,'(1) Paste CA TEX Values'!$C$1:$C$96, '(1) Paste CA TEX Values'!$I$1:$I$96, "ERROR",0,1)</f>
        <v>4.1623739268846078</v>
      </c>
      <c r="G93" s="307">
        <f>_xlfn.XLOOKUP($B93,'(2) ETSS_Picks_by_FA_Locations'!$B$4:$B$195,'(2) ETSS_Picks_by_FA_Locations'!$G$4:$G$195,"ERROR",0,1)</f>
        <v>0.65649999999999997</v>
      </c>
      <c r="H93" s="301">
        <f>_xlfn.XLOOKUP($B93,'(2) ETSS_Picks_by_FA_Locations'!$B$4:$B$195,'(2) ETSS_Picks_by_FA_Locations'!$I$4:$I$195,"ERROR",0,1)</f>
        <v>9.1399999999999995E-2</v>
      </c>
      <c r="I93" s="12">
        <f t="shared" si="10"/>
        <v>1.2487121780653823</v>
      </c>
      <c r="J93" s="13">
        <f t="shared" si="11"/>
        <v>6.1589861049499905</v>
      </c>
      <c r="K93" s="13">
        <v>0.2</v>
      </c>
      <c r="L93" s="202">
        <f t="shared" si="8"/>
        <v>1.2317972209899981</v>
      </c>
      <c r="M93" s="293">
        <f t="shared" si="9"/>
        <v>7.3907833259399887</v>
      </c>
      <c r="N93" s="41">
        <v>9414290</v>
      </c>
      <c r="O93" s="41" t="str">
        <f t="shared" si="12"/>
        <v>-</v>
      </c>
      <c r="P93" s="36"/>
    </row>
    <row r="94" spans="1:16" x14ac:dyDescent="0.25">
      <c r="A94" s="103" t="s">
        <v>93</v>
      </c>
      <c r="B94" s="120" t="s">
        <v>87</v>
      </c>
      <c r="C94" s="149" t="str">
        <f>_xlfn.XLOOKUP(D94,'(1) Paste CA TEX Values'!$C$2:$C$96,'(1) Paste CA TEX Values'!$D$2:$D$96,"ERROR",0,1)</f>
        <v>Half Moon Bay</v>
      </c>
      <c r="D94" s="130" t="s">
        <v>269</v>
      </c>
      <c r="E94" s="188">
        <v>9414290</v>
      </c>
      <c r="F94" s="211">
        <f>_xlfn.XLOOKUP($D94,'(1) Paste CA TEX Values'!$C$1:$C$96, '(1) Paste CA TEX Values'!$I$1:$I$96, "ERROR",0,1)</f>
        <v>4.1623739268846078</v>
      </c>
      <c r="G94" s="307">
        <f>_xlfn.XLOOKUP($B94,'(2) ETSS_Picks_by_FA_Locations'!$B$4:$B$195,'(2) ETSS_Picks_by_FA_Locations'!$G$4:$G$195,"ERROR",0,1)</f>
        <v>0.65649999999999997</v>
      </c>
      <c r="H94" s="301">
        <f>_xlfn.XLOOKUP($B94,'(2) ETSS_Picks_by_FA_Locations'!$B$4:$B$195,'(2) ETSS_Picks_by_FA_Locations'!$I$4:$I$195,"ERROR",0,1)</f>
        <v>9.1399999999999995E-2</v>
      </c>
      <c r="I94" s="12">
        <f t="shared" si="10"/>
        <v>1.2487121780653823</v>
      </c>
      <c r="J94" s="13">
        <f t="shared" si="11"/>
        <v>6.1589861049499905</v>
      </c>
      <c r="K94" s="13">
        <v>0.1</v>
      </c>
      <c r="L94" s="202">
        <f t="shared" si="8"/>
        <v>0.61589861049499905</v>
      </c>
      <c r="M94" s="293">
        <f t="shared" si="9"/>
        <v>6.7748847154449896</v>
      </c>
      <c r="N94" s="41">
        <v>9414290</v>
      </c>
      <c r="O94" s="41" t="str">
        <f t="shared" si="12"/>
        <v>-</v>
      </c>
      <c r="P94" s="36"/>
    </row>
    <row r="95" spans="1:16" x14ac:dyDescent="0.25">
      <c r="A95" s="103" t="s">
        <v>93</v>
      </c>
      <c r="B95" s="120" t="s">
        <v>88</v>
      </c>
      <c r="C95" s="149" t="str">
        <f>_xlfn.XLOOKUP(D95,'(1) Paste CA TEX Values'!$C$2:$C$96,'(1) Paste CA TEX Values'!$D$2:$D$96,"ERROR",0,1)</f>
        <v>Half Moon Bay</v>
      </c>
      <c r="D95" s="130" t="s">
        <v>269</v>
      </c>
      <c r="E95" s="188">
        <v>9414290</v>
      </c>
      <c r="F95" s="211">
        <f>_xlfn.XLOOKUP($D95,'(1) Paste CA TEX Values'!$C$1:$C$96, '(1) Paste CA TEX Values'!$I$1:$I$96, "ERROR",0,1)</f>
        <v>4.1623739268846078</v>
      </c>
      <c r="G95" s="307">
        <f>_xlfn.XLOOKUP($B95,'(2) ETSS_Picks_by_FA_Locations'!$B$4:$B$195,'(2) ETSS_Picks_by_FA_Locations'!$G$4:$G$195,"ERROR",0,1)</f>
        <v>0.65649999999999997</v>
      </c>
      <c r="H95" s="301">
        <f>_xlfn.XLOOKUP($B95,'(2) ETSS_Picks_by_FA_Locations'!$B$4:$B$195,'(2) ETSS_Picks_by_FA_Locations'!$I$4:$I$195,"ERROR",0,1)</f>
        <v>9.1399999999999995E-2</v>
      </c>
      <c r="I95" s="12">
        <f t="shared" si="10"/>
        <v>1.2487121780653823</v>
      </c>
      <c r="J95" s="13">
        <f t="shared" si="11"/>
        <v>6.1589861049499905</v>
      </c>
      <c r="K95" s="13">
        <v>0.2</v>
      </c>
      <c r="L95" s="202">
        <f t="shared" si="8"/>
        <v>1.2317972209899981</v>
      </c>
      <c r="M95" s="293">
        <f t="shared" si="9"/>
        <v>7.3907833259399887</v>
      </c>
      <c r="N95" s="41">
        <v>9414290</v>
      </c>
      <c r="O95" s="41" t="str">
        <f t="shared" si="12"/>
        <v>-</v>
      </c>
      <c r="P95" s="36"/>
    </row>
    <row r="96" spans="1:16" x14ac:dyDescent="0.25">
      <c r="A96" s="103" t="s">
        <v>93</v>
      </c>
      <c r="B96" s="120" t="s">
        <v>89</v>
      </c>
      <c r="C96" s="149" t="str">
        <f>_xlfn.XLOOKUP(D96,'(1) Paste CA TEX Values'!$C$2:$C$96,'(1) Paste CA TEX Values'!$D$2:$D$96,"ERROR",0,1)</f>
        <v>Alameda</v>
      </c>
      <c r="D96" s="163" t="s">
        <v>290</v>
      </c>
      <c r="E96" s="175">
        <v>9414750</v>
      </c>
      <c r="F96" s="211">
        <f>_xlfn.XLOOKUP($D96,'(1) Paste CA TEX Values'!$C$1:$C$96, '(1) Paste CA TEX Values'!$I$1:$I$96, "ERROR",0,1)</f>
        <v>1.4056515156702762</v>
      </c>
      <c r="G96" s="307">
        <f>_xlfn.XLOOKUP($B96,'(2) ETSS_Picks_by_FA_Locations'!$B$4:$B$195,'(2) ETSS_Picks_by_FA_Locations'!$G$4:$G$195,"ERROR",0,1)</f>
        <v>0.77929999999999999</v>
      </c>
      <c r="H96" s="301">
        <f>_xlfn.XLOOKUP($B96,'(2) ETSS_Picks_by_FA_Locations'!$B$4:$B$195,'(2) ETSS_Picks_by_FA_Locations'!$I$4:$I$195,"ERROR",0,1)</f>
        <v>6.0999999999999999E-2</v>
      </c>
      <c r="I96" s="12">
        <f t="shared" si="10"/>
        <v>0.42169545470108288</v>
      </c>
      <c r="J96" s="13">
        <f t="shared" si="11"/>
        <v>2.6676469703713588</v>
      </c>
      <c r="K96" s="13">
        <v>0.1</v>
      </c>
      <c r="L96" s="202">
        <f t="shared" si="8"/>
        <v>0.2667646970371359</v>
      </c>
      <c r="M96" s="293">
        <f t="shared" si="9"/>
        <v>2.9344116674084946</v>
      </c>
      <c r="N96" s="45">
        <v>9414750</v>
      </c>
      <c r="O96" s="45" t="str">
        <f t="shared" si="12"/>
        <v>-</v>
      </c>
    </row>
    <row r="97" spans="1:16" x14ac:dyDescent="0.25">
      <c r="A97" s="103" t="s">
        <v>93</v>
      </c>
      <c r="B97" s="121" t="s">
        <v>489</v>
      </c>
      <c r="C97" s="149" t="str">
        <f>_xlfn.XLOOKUP(D97,'(1) Paste CA TEX Values'!$C$2:$C$96,'(1) Paste CA TEX Values'!$D$2:$D$96,"ERROR",0,1)</f>
        <v>Alameda</v>
      </c>
      <c r="D97" s="163" t="s">
        <v>290</v>
      </c>
      <c r="E97" s="175">
        <v>9414750</v>
      </c>
      <c r="F97" s="211">
        <f>_xlfn.XLOOKUP($D97,'(1) Paste CA TEX Values'!$C$1:$C$96, '(1) Paste CA TEX Values'!$I$1:$I$96, "ERROR",0,1)</f>
        <v>1.4056515156702762</v>
      </c>
      <c r="G97" s="307">
        <f>_xlfn.XLOOKUP($B97,'(2) ETSS_Picks_by_FA_Locations'!$B$4:$B$195,'(2) ETSS_Picks_by_FA_Locations'!$G$4:$G$195,"ERROR",0,1)</f>
        <v>0.77929999999999999</v>
      </c>
      <c r="H97" s="301">
        <f>_xlfn.XLOOKUP($B97,'(2) ETSS_Picks_by_FA_Locations'!$B$4:$B$195,'(2) ETSS_Picks_by_FA_Locations'!$I$4:$I$195,"ERROR",0,1)</f>
        <v>6.0999999999999999E-2</v>
      </c>
      <c r="I97" s="12">
        <f t="shared" si="10"/>
        <v>0.42169545470108288</v>
      </c>
      <c r="J97" s="13">
        <f t="shared" si="11"/>
        <v>2.6676469703713588</v>
      </c>
      <c r="K97" s="13">
        <v>0.1</v>
      </c>
      <c r="L97" s="202">
        <f t="shared" si="8"/>
        <v>0.2667646970371359</v>
      </c>
      <c r="M97" s="293">
        <f t="shared" si="9"/>
        <v>2.9344116674084946</v>
      </c>
      <c r="N97" s="45">
        <v>9414750</v>
      </c>
      <c r="O97" s="45" t="str">
        <f t="shared" si="12"/>
        <v>-</v>
      </c>
      <c r="P97" s="91" t="s">
        <v>60</v>
      </c>
    </row>
    <row r="98" spans="1:16" x14ac:dyDescent="0.25">
      <c r="A98" s="103" t="s">
        <v>93</v>
      </c>
      <c r="B98" s="120" t="s">
        <v>90</v>
      </c>
      <c r="C98" s="149" t="str">
        <f>_xlfn.XLOOKUP(D98,'(1) Paste CA TEX Values'!$C$2:$C$96,'(1) Paste CA TEX Values'!$D$2:$D$96,"ERROR",0,1)</f>
        <v>Alameda</v>
      </c>
      <c r="D98" s="163" t="s">
        <v>290</v>
      </c>
      <c r="E98" s="175">
        <v>9414750</v>
      </c>
      <c r="F98" s="211">
        <f>_xlfn.XLOOKUP($D98,'(1) Paste CA TEX Values'!$C$1:$C$96, '(1) Paste CA TEX Values'!$I$1:$I$96, "ERROR",0,1)</f>
        <v>1.4056515156702762</v>
      </c>
      <c r="G98" s="307">
        <f>_xlfn.XLOOKUP($B98,'(2) ETSS_Picks_by_FA_Locations'!$B$4:$B$195,'(2) ETSS_Picks_by_FA_Locations'!$G$4:$G$195,"ERROR",0,1)</f>
        <v>0.77929999999999999</v>
      </c>
      <c r="H98" s="301">
        <f>_xlfn.XLOOKUP($B98,'(2) ETSS_Picks_by_FA_Locations'!$B$4:$B$195,'(2) ETSS_Picks_by_FA_Locations'!$I$4:$I$195,"ERROR",0,1)</f>
        <v>6.0999999999999999E-2</v>
      </c>
      <c r="I98" s="12">
        <f t="shared" ref="I98:I129" si="13">0.3*(F98)</f>
        <v>0.42169545470108288</v>
      </c>
      <c r="J98" s="13">
        <f t="shared" ref="J98:J129" si="14">SUM(F98:I98)</f>
        <v>2.6676469703713588</v>
      </c>
      <c r="K98" s="13">
        <v>0.1</v>
      </c>
      <c r="L98" s="202">
        <f t="shared" si="8"/>
        <v>0.2667646970371359</v>
      </c>
      <c r="M98" s="293">
        <f t="shared" si="9"/>
        <v>2.9344116674084946</v>
      </c>
      <c r="N98" s="45">
        <v>9414750</v>
      </c>
      <c r="O98" s="45" t="str">
        <f t="shared" ref="O98:O129" si="15">IF(E98=N98, "-", "ERROR")</f>
        <v>-</v>
      </c>
      <c r="P98" s="35" t="s">
        <v>213</v>
      </c>
    </row>
    <row r="99" spans="1:16" x14ac:dyDescent="0.25">
      <c r="A99" s="103" t="s">
        <v>93</v>
      </c>
      <c r="B99" s="120" t="s">
        <v>91</v>
      </c>
      <c r="C99" s="149" t="str">
        <f>_xlfn.XLOOKUP(D99,'(1) Paste CA TEX Values'!$C$2:$C$96,'(1) Paste CA TEX Values'!$D$2:$D$96,"ERROR",0,1)</f>
        <v>Redwood City</v>
      </c>
      <c r="D99" s="130" t="s">
        <v>314</v>
      </c>
      <c r="E99" s="175">
        <v>9414523</v>
      </c>
      <c r="F99" s="211">
        <f>_xlfn.XLOOKUP($D99,'(1) Paste CA TEX Values'!$C$1:$C$96, '(1) Paste CA TEX Values'!$I$1:$I$96, "ERROR",0,1)</f>
        <v>0.68775307136759412</v>
      </c>
      <c r="G99" s="307">
        <f>_xlfn.XLOOKUP($B99,'(2) ETSS_Picks_by_FA_Locations'!$B$4:$B$195,'(2) ETSS_Picks_by_FA_Locations'!$G$4:$G$195,"ERROR",0,1)</f>
        <v>0.96840000000000004</v>
      </c>
      <c r="H99" s="301">
        <f>_xlfn.XLOOKUP($B99,'(2) ETSS_Picks_by_FA_Locations'!$B$4:$B$195,'(2) ETSS_Picks_by_FA_Locations'!$I$4:$I$195,"ERROR",0,1)</f>
        <v>9.1399999999999995E-2</v>
      </c>
      <c r="I99" s="12">
        <f t="shared" si="13"/>
        <v>0.20632592141027822</v>
      </c>
      <c r="J99" s="13">
        <f t="shared" si="14"/>
        <v>1.9538789927778724</v>
      </c>
      <c r="K99" s="13">
        <v>0</v>
      </c>
      <c r="L99" s="202">
        <f t="shared" si="8"/>
        <v>0</v>
      </c>
      <c r="M99" s="293">
        <f t="shared" si="9"/>
        <v>1.9538789927778724</v>
      </c>
      <c r="N99" s="46">
        <v>9414523</v>
      </c>
      <c r="O99" s="46" t="str">
        <f t="shared" si="15"/>
        <v>-</v>
      </c>
      <c r="P99" s="36"/>
    </row>
    <row r="100" spans="1:16" x14ac:dyDescent="0.25">
      <c r="A100" s="103" t="s">
        <v>93</v>
      </c>
      <c r="B100" s="120" t="s">
        <v>92</v>
      </c>
      <c r="C100" s="149" t="str">
        <f>_xlfn.XLOOKUP(D100,'(1) Paste CA TEX Values'!$C$2:$C$96,'(1) Paste CA TEX Values'!$D$2:$D$96,"ERROR",0,1)</f>
        <v>Redwood City</v>
      </c>
      <c r="D100" s="130" t="s">
        <v>314</v>
      </c>
      <c r="E100" s="175">
        <v>9414523</v>
      </c>
      <c r="F100" s="211">
        <f>_xlfn.XLOOKUP($D100,'(1) Paste CA TEX Values'!$C$1:$C$96, '(1) Paste CA TEX Values'!$I$1:$I$96, "ERROR",0,1)</f>
        <v>0.68775307136759412</v>
      </c>
      <c r="G100" s="307">
        <f>_xlfn.XLOOKUP($B100,'(2) ETSS_Picks_by_FA_Locations'!$B$4:$B$195,'(2) ETSS_Picks_by_FA_Locations'!$G$4:$G$195,"ERROR",0,1)</f>
        <v>0.96840000000000004</v>
      </c>
      <c r="H100" s="301">
        <f>_xlfn.XLOOKUP($B100,'(2) ETSS_Picks_by_FA_Locations'!$B$4:$B$195,'(2) ETSS_Picks_by_FA_Locations'!$I$4:$I$195,"ERROR",0,1)</f>
        <v>9.1399999999999995E-2</v>
      </c>
      <c r="I100" s="12">
        <f t="shared" si="13"/>
        <v>0.20632592141027822</v>
      </c>
      <c r="J100" s="13">
        <f t="shared" si="14"/>
        <v>1.9538789927778724</v>
      </c>
      <c r="K100" s="13">
        <v>0</v>
      </c>
      <c r="L100" s="202">
        <f t="shared" si="8"/>
        <v>0</v>
      </c>
      <c r="M100" s="293">
        <f t="shared" si="9"/>
        <v>1.9538789927778724</v>
      </c>
      <c r="N100" s="46">
        <v>9414523</v>
      </c>
      <c r="O100" s="46" t="str">
        <f t="shared" si="15"/>
        <v>-</v>
      </c>
      <c r="P100" s="36"/>
    </row>
    <row r="101" spans="1:16" x14ac:dyDescent="0.25">
      <c r="A101" s="103" t="s">
        <v>93</v>
      </c>
      <c r="B101" s="120" t="s">
        <v>93</v>
      </c>
      <c r="C101" s="149" t="str">
        <f>_xlfn.XLOOKUP(D101,'(1) Paste CA TEX Values'!$C$2:$C$96,'(1) Paste CA TEX Values'!$D$2:$D$96,"ERROR",0,1)</f>
        <v>Redwood City</v>
      </c>
      <c r="D101" s="130" t="s">
        <v>314</v>
      </c>
      <c r="E101" s="175">
        <v>9414523</v>
      </c>
      <c r="F101" s="211">
        <f>_xlfn.XLOOKUP($D101,'(1) Paste CA TEX Values'!$C$1:$C$96, '(1) Paste CA TEX Values'!$I$1:$I$96, "ERROR",0,1)</f>
        <v>0.68775307136759412</v>
      </c>
      <c r="G101" s="307">
        <f>_xlfn.XLOOKUP($B101,'(2) ETSS_Picks_by_FA_Locations'!$B$4:$B$195,'(2) ETSS_Picks_by_FA_Locations'!$G$4:$G$195,"ERROR",0,1)</f>
        <v>0.96840000000000004</v>
      </c>
      <c r="H101" s="301">
        <f>_xlfn.XLOOKUP($B101,'(2) ETSS_Picks_by_FA_Locations'!$B$4:$B$195,'(2) ETSS_Picks_by_FA_Locations'!$I$4:$I$195,"ERROR",0,1)</f>
        <v>9.1399999999999995E-2</v>
      </c>
      <c r="I101" s="12">
        <f t="shared" si="13"/>
        <v>0.20632592141027822</v>
      </c>
      <c r="J101" s="13">
        <f t="shared" si="14"/>
        <v>1.9538789927778724</v>
      </c>
      <c r="K101" s="13">
        <v>0</v>
      </c>
      <c r="L101" s="202">
        <f t="shared" si="8"/>
        <v>0</v>
      </c>
      <c r="M101" s="293">
        <f t="shared" si="9"/>
        <v>1.9538789927778724</v>
      </c>
      <c r="N101" s="46">
        <v>9414523</v>
      </c>
      <c r="O101" s="46" t="str">
        <f t="shared" si="15"/>
        <v>-</v>
      </c>
      <c r="P101" s="36"/>
    </row>
    <row r="102" spans="1:16" x14ac:dyDescent="0.25">
      <c r="A102" s="103" t="s">
        <v>93</v>
      </c>
      <c r="B102" s="120" t="s">
        <v>94</v>
      </c>
      <c r="C102" s="149" t="str">
        <f>_xlfn.XLOOKUP(D102,'(1) Paste CA TEX Values'!$C$2:$C$96,'(1) Paste CA TEX Values'!$D$2:$D$96,"ERROR",0,1)</f>
        <v>Redwood City</v>
      </c>
      <c r="D102" s="130" t="s">
        <v>314</v>
      </c>
      <c r="E102" s="175">
        <v>9414523</v>
      </c>
      <c r="F102" s="211">
        <f>_xlfn.XLOOKUP($D102,'(1) Paste CA TEX Values'!$C$1:$C$96, '(1) Paste CA TEX Values'!$I$1:$I$96, "ERROR",0,1)</f>
        <v>0.68775307136759412</v>
      </c>
      <c r="G102" s="307">
        <f>_xlfn.XLOOKUP($B102,'(2) ETSS_Picks_by_FA_Locations'!$B$4:$B$195,'(2) ETSS_Picks_by_FA_Locations'!$G$4:$G$195,"ERROR",0,1)</f>
        <v>0.96840000000000004</v>
      </c>
      <c r="H102" s="301">
        <f>_xlfn.XLOOKUP($B102,'(2) ETSS_Picks_by_FA_Locations'!$B$4:$B$195,'(2) ETSS_Picks_by_FA_Locations'!$I$4:$I$195,"ERROR",0,1)</f>
        <v>9.1399999999999995E-2</v>
      </c>
      <c r="I102" s="12">
        <f t="shared" si="13"/>
        <v>0.20632592141027822</v>
      </c>
      <c r="J102" s="13">
        <f t="shared" si="14"/>
        <v>1.9538789927778724</v>
      </c>
      <c r="K102" s="13">
        <v>0</v>
      </c>
      <c r="L102" s="202">
        <f t="shared" si="8"/>
        <v>0</v>
      </c>
      <c r="M102" s="293">
        <f t="shared" si="9"/>
        <v>1.9538789927778724</v>
      </c>
      <c r="N102" s="46">
        <v>9414523</v>
      </c>
      <c r="O102" s="46" t="str">
        <f t="shared" si="15"/>
        <v>-</v>
      </c>
      <c r="P102" s="91" t="s">
        <v>212</v>
      </c>
    </row>
    <row r="103" spans="1:16" x14ac:dyDescent="0.25">
      <c r="A103" s="103" t="s">
        <v>93</v>
      </c>
      <c r="B103" s="121" t="s">
        <v>212</v>
      </c>
      <c r="C103" s="149" t="str">
        <f>_xlfn.XLOOKUP(D103,'(1) Paste CA TEX Values'!$C$2:$C$96,'(1) Paste CA TEX Values'!$D$2:$D$96,"ERROR",0,1)</f>
        <v>Redwood City</v>
      </c>
      <c r="D103" s="130" t="s">
        <v>314</v>
      </c>
      <c r="E103" s="175">
        <v>9414523</v>
      </c>
      <c r="F103" s="211">
        <f>_xlfn.XLOOKUP($D103,'(1) Paste CA TEX Values'!$C$1:$C$96, '(1) Paste CA TEX Values'!$I$1:$I$96, "ERROR",0,1)</f>
        <v>0.68775307136759412</v>
      </c>
      <c r="G103" s="307">
        <f>_xlfn.XLOOKUP($B103,'(2) ETSS_Picks_by_FA_Locations'!$B$4:$B$195,'(2) ETSS_Picks_by_FA_Locations'!$G$4:$G$195,"ERROR",0,1)</f>
        <v>0.96840000000000004</v>
      </c>
      <c r="H103" s="301">
        <f>_xlfn.XLOOKUP($B103,'(2) ETSS_Picks_by_FA_Locations'!$B$4:$B$195,'(2) ETSS_Picks_by_FA_Locations'!$I$4:$I$195,"ERROR",0,1)</f>
        <v>9.1399999999999995E-2</v>
      </c>
      <c r="I103" s="12">
        <f t="shared" si="13"/>
        <v>0.20632592141027822</v>
      </c>
      <c r="J103" s="13">
        <f t="shared" si="14"/>
        <v>1.9538789927778724</v>
      </c>
      <c r="K103" s="13">
        <v>0</v>
      </c>
      <c r="L103" s="202">
        <f t="shared" si="8"/>
        <v>0</v>
      </c>
      <c r="M103" s="293">
        <f t="shared" si="9"/>
        <v>1.9538789927778724</v>
      </c>
      <c r="N103" s="46">
        <v>9414523</v>
      </c>
      <c r="O103" s="46" t="str">
        <f t="shared" si="15"/>
        <v>-</v>
      </c>
      <c r="P103" s="35" t="s">
        <v>216</v>
      </c>
    </row>
    <row r="104" spans="1:16" ht="15.75" thickBot="1" x14ac:dyDescent="0.3">
      <c r="A104" s="110" t="s">
        <v>93</v>
      </c>
      <c r="B104" s="136" t="s">
        <v>95</v>
      </c>
      <c r="C104" s="155" t="str">
        <f>_xlfn.XLOOKUP(D104,'(1) Paste CA TEX Values'!$C$2:$C$96,'(1) Paste CA TEX Values'!$D$2:$D$96,"ERROR",0,1)</f>
        <v>Redwood City</v>
      </c>
      <c r="D104" s="171" t="s">
        <v>314</v>
      </c>
      <c r="E104" s="175">
        <v>9414523</v>
      </c>
      <c r="F104" s="213">
        <f>_xlfn.XLOOKUP($D104,'(1) Paste CA TEX Values'!$C$1:$C$96, '(1) Paste CA TEX Values'!$I$1:$I$96, "ERROR",0,1)</f>
        <v>0.68775307136759412</v>
      </c>
      <c r="G104" s="310">
        <f>_xlfn.XLOOKUP($B104,'(2) ETSS_Picks_by_FA_Locations'!$B$4:$B$195,'(2) ETSS_Picks_by_FA_Locations'!$G$4:$G$195,"ERROR",0,1)</f>
        <v>0.96840000000000004</v>
      </c>
      <c r="H104" s="305">
        <f>_xlfn.XLOOKUP($B104,'(2) ETSS_Picks_by_FA_Locations'!$B$4:$B$195,'(2) ETSS_Picks_by_FA_Locations'!$I$4:$I$195,"ERROR",0,1)</f>
        <v>9.1399999999999995E-2</v>
      </c>
      <c r="I104" s="30">
        <f t="shared" si="13"/>
        <v>0.20632592141027822</v>
      </c>
      <c r="J104" s="31">
        <f t="shared" si="14"/>
        <v>1.9538789927778724</v>
      </c>
      <c r="K104" s="31">
        <v>0</v>
      </c>
      <c r="L104" s="208">
        <f t="shared" si="8"/>
        <v>0</v>
      </c>
      <c r="M104" s="294">
        <f t="shared" si="9"/>
        <v>1.9538789927778724</v>
      </c>
      <c r="N104" s="46">
        <v>9414523</v>
      </c>
      <c r="O104" s="46" t="str">
        <f t="shared" si="15"/>
        <v>-</v>
      </c>
      <c r="P104" s="36"/>
    </row>
    <row r="105" spans="1:16" x14ac:dyDescent="0.25">
      <c r="A105" s="96" t="s">
        <v>103</v>
      </c>
      <c r="B105" s="112" t="s">
        <v>96</v>
      </c>
      <c r="C105" s="147" t="str">
        <f>_xlfn.XLOOKUP(D105,'(1) Paste CA TEX Values'!$C$2:$C$96,'(1) Paste CA TEX Values'!$D$2:$D$96,"ERROR",0,1)</f>
        <v>Santa Cruz</v>
      </c>
      <c r="D105" s="157" t="s">
        <v>266</v>
      </c>
      <c r="E105" s="216">
        <v>9413450</v>
      </c>
      <c r="F105" s="211">
        <f>_xlfn.XLOOKUP($D105,'(1) Paste CA TEX Values'!$C$1:$C$96, '(1) Paste CA TEX Values'!$I$1:$I$96, "ERROR",0,1)</f>
        <v>3.6779066152836486</v>
      </c>
      <c r="G105" s="306">
        <f>_xlfn.XLOOKUP($B105,'(2) ETSS_Picks_by_FA_Locations'!$B$4:$B$195,'(2) ETSS_Picks_by_FA_Locations'!$G$4:$G$195,"ERROR",0,1)</f>
        <v>0.43640000000000001</v>
      </c>
      <c r="H105" s="303">
        <f>_xlfn.XLOOKUP($B105,'(2) ETSS_Picks_by_FA_Locations'!$B$4:$B$195,'(2) ETSS_Picks_by_FA_Locations'!$I$4:$I$195,"ERROR",0,1)</f>
        <v>9.1399999999999995E-2</v>
      </c>
      <c r="I105" s="26">
        <f t="shared" si="13"/>
        <v>1.1033719845850944</v>
      </c>
      <c r="J105" s="27">
        <f t="shared" si="14"/>
        <v>5.3090785998687435</v>
      </c>
      <c r="K105" s="27">
        <v>0.2</v>
      </c>
      <c r="L105" s="198">
        <f t="shared" si="8"/>
        <v>1.0618157199737488</v>
      </c>
      <c r="M105" s="295">
        <f t="shared" si="9"/>
        <v>6.3708943198424919</v>
      </c>
      <c r="N105" s="39">
        <v>9413450</v>
      </c>
      <c r="O105" s="39" t="str">
        <f t="shared" si="15"/>
        <v>-</v>
      </c>
      <c r="P105" s="36"/>
    </row>
    <row r="106" spans="1:16" x14ac:dyDescent="0.25">
      <c r="A106" s="97" t="s">
        <v>103</v>
      </c>
      <c r="B106" s="94" t="s">
        <v>97</v>
      </c>
      <c r="C106" s="142" t="str">
        <f>_xlfn.XLOOKUP(D106,'(1) Paste CA TEX Values'!$C$2:$C$96,'(1) Paste CA TEX Values'!$D$2:$D$96,"ERROR",0,1)</f>
        <v>Santa Cruz</v>
      </c>
      <c r="D106" s="132" t="s">
        <v>266</v>
      </c>
      <c r="E106" s="88">
        <v>9413450</v>
      </c>
      <c r="F106" s="211">
        <f>_xlfn.XLOOKUP($D106,'(1) Paste CA TEX Values'!$C$1:$C$96, '(1) Paste CA TEX Values'!$I$1:$I$96, "ERROR",0,1)</f>
        <v>3.6779066152836486</v>
      </c>
      <c r="G106" s="307">
        <f>_xlfn.XLOOKUP($B106,'(2) ETSS_Picks_by_FA_Locations'!$B$4:$B$195,'(2) ETSS_Picks_by_FA_Locations'!$G$4:$G$195,"ERROR",0,1)</f>
        <v>0.43640000000000001</v>
      </c>
      <c r="H106" s="301">
        <f>_xlfn.XLOOKUP($B106,'(2) ETSS_Picks_by_FA_Locations'!$B$4:$B$195,'(2) ETSS_Picks_by_FA_Locations'!$I$4:$I$195,"ERROR",0,1)</f>
        <v>9.1399999999999995E-2</v>
      </c>
      <c r="I106" s="23">
        <f t="shared" si="13"/>
        <v>1.1033719845850944</v>
      </c>
      <c r="J106" s="22">
        <f t="shared" si="14"/>
        <v>5.3090785998687435</v>
      </c>
      <c r="K106" s="22">
        <v>0.1</v>
      </c>
      <c r="L106" s="199">
        <f t="shared" si="8"/>
        <v>0.5309078599868744</v>
      </c>
      <c r="M106" s="293">
        <f t="shared" si="9"/>
        <v>5.8399864598556182</v>
      </c>
      <c r="N106" s="39">
        <v>9413450</v>
      </c>
      <c r="O106" s="39" t="str">
        <f t="shared" si="15"/>
        <v>-</v>
      </c>
      <c r="P106" s="36"/>
    </row>
    <row r="107" spans="1:16" x14ac:dyDescent="0.25">
      <c r="A107" s="97" t="s">
        <v>103</v>
      </c>
      <c r="B107" s="94" t="s">
        <v>103</v>
      </c>
      <c r="C107" s="142" t="str">
        <f>_xlfn.XLOOKUP(D107,'(1) Paste CA TEX Values'!$C$2:$C$96,'(1) Paste CA TEX Values'!$D$2:$D$96,"ERROR",0,1)</f>
        <v>Santa Cruz</v>
      </c>
      <c r="D107" s="132" t="s">
        <v>266</v>
      </c>
      <c r="E107" s="88">
        <v>9413450</v>
      </c>
      <c r="F107" s="211">
        <f>_xlfn.XLOOKUP($D107,'(1) Paste CA TEX Values'!$C$1:$C$96, '(1) Paste CA TEX Values'!$I$1:$I$96, "ERROR",0,1)</f>
        <v>3.6779066152836486</v>
      </c>
      <c r="G107" s="307">
        <f>_xlfn.XLOOKUP($B107,'(2) ETSS_Picks_by_FA_Locations'!$B$4:$B$195,'(2) ETSS_Picks_by_FA_Locations'!$G$4:$G$195,"ERROR",0,1)</f>
        <v>0.43640000000000001</v>
      </c>
      <c r="H107" s="301">
        <f>_xlfn.XLOOKUP($B107,'(2) ETSS_Picks_by_FA_Locations'!$B$4:$B$195,'(2) ETSS_Picks_by_FA_Locations'!$I$4:$I$195,"ERROR",0,1)</f>
        <v>9.1399999999999995E-2</v>
      </c>
      <c r="I107" s="23">
        <f t="shared" si="13"/>
        <v>1.1033719845850944</v>
      </c>
      <c r="J107" s="22">
        <f t="shared" si="14"/>
        <v>5.3090785998687435</v>
      </c>
      <c r="K107" s="22">
        <v>0.1</v>
      </c>
      <c r="L107" s="199">
        <f t="shared" si="8"/>
        <v>0.5309078599868744</v>
      </c>
      <c r="M107" s="293">
        <f t="shared" si="9"/>
        <v>5.8399864598556182</v>
      </c>
      <c r="N107" s="39">
        <v>9413450</v>
      </c>
      <c r="O107" s="39" t="str">
        <f t="shared" si="15"/>
        <v>-</v>
      </c>
      <c r="P107" s="36"/>
    </row>
    <row r="108" spans="1:16" x14ac:dyDescent="0.25">
      <c r="A108" s="97" t="s">
        <v>103</v>
      </c>
      <c r="B108" s="94" t="s">
        <v>98</v>
      </c>
      <c r="C108" s="142" t="str">
        <f>_xlfn.XLOOKUP(D108,'(1) Paste CA TEX Values'!$C$2:$C$96,'(1) Paste CA TEX Values'!$D$2:$D$96,"ERROR",0,1)</f>
        <v>Santa Cruz</v>
      </c>
      <c r="D108" s="132" t="s">
        <v>266</v>
      </c>
      <c r="E108" s="88">
        <v>9413450</v>
      </c>
      <c r="F108" s="211">
        <f>_xlfn.XLOOKUP($D108,'(1) Paste CA TEX Values'!$C$1:$C$96, '(1) Paste CA TEX Values'!$I$1:$I$96, "ERROR",0,1)</f>
        <v>3.6779066152836486</v>
      </c>
      <c r="G108" s="307">
        <f>_xlfn.XLOOKUP($B108,'(2) ETSS_Picks_by_FA_Locations'!$B$4:$B$195,'(2) ETSS_Picks_by_FA_Locations'!$G$4:$G$195,"ERROR",0,1)</f>
        <v>0.43640000000000001</v>
      </c>
      <c r="H108" s="301">
        <f>_xlfn.XLOOKUP($B108,'(2) ETSS_Picks_by_FA_Locations'!$B$4:$B$195,'(2) ETSS_Picks_by_FA_Locations'!$I$4:$I$195,"ERROR",0,1)</f>
        <v>9.1399999999999995E-2</v>
      </c>
      <c r="I108" s="23">
        <f t="shared" si="13"/>
        <v>1.1033719845850944</v>
      </c>
      <c r="J108" s="22">
        <f t="shared" si="14"/>
        <v>5.3090785998687435</v>
      </c>
      <c r="K108" s="22">
        <v>0.1</v>
      </c>
      <c r="L108" s="199">
        <f t="shared" si="8"/>
        <v>0.5309078599868744</v>
      </c>
      <c r="M108" s="293">
        <f t="shared" si="9"/>
        <v>5.8399864598556182</v>
      </c>
      <c r="N108" s="39">
        <v>9413450</v>
      </c>
      <c r="O108" s="39" t="str">
        <f t="shared" si="15"/>
        <v>-</v>
      </c>
      <c r="P108" s="36"/>
    </row>
    <row r="109" spans="1:16" x14ac:dyDescent="0.25">
      <c r="A109" s="97" t="s">
        <v>103</v>
      </c>
      <c r="B109" s="94" t="s">
        <v>428</v>
      </c>
      <c r="C109" s="142" t="str">
        <f>_xlfn.XLOOKUP(D109,'(1) Paste CA TEX Values'!$C$2:$C$96,'(1) Paste CA TEX Values'!$D$2:$D$96,"ERROR",0,1)</f>
        <v>Rio Del Mar</v>
      </c>
      <c r="D109" s="132" t="s">
        <v>268</v>
      </c>
      <c r="E109" s="88">
        <v>9413450</v>
      </c>
      <c r="F109" s="211">
        <f>_xlfn.XLOOKUP($D109,'(1) Paste CA TEX Values'!$C$1:$C$96, '(1) Paste CA TEX Values'!$I$1:$I$96, "ERROR",0,1)</f>
        <v>5.4415521618536484</v>
      </c>
      <c r="G109" s="307">
        <f>_xlfn.XLOOKUP($B109,'(2) ETSS_Picks_by_FA_Locations'!$B$4:$B$195,'(2) ETSS_Picks_by_FA_Locations'!$G$4:$G$195,"ERROR",0,1)</f>
        <v>0.434</v>
      </c>
      <c r="H109" s="301">
        <f>_xlfn.XLOOKUP($B109,'(2) ETSS_Picks_by_FA_Locations'!$B$4:$B$195,'(2) ETSS_Picks_by_FA_Locations'!$I$4:$I$195,"ERROR",0,1)</f>
        <v>9.1399999999999995E-2</v>
      </c>
      <c r="I109" s="23">
        <f t="shared" si="13"/>
        <v>1.6324656485560944</v>
      </c>
      <c r="J109" s="22">
        <f t="shared" si="14"/>
        <v>7.5994178104097436</v>
      </c>
      <c r="K109" s="22">
        <v>0.1</v>
      </c>
      <c r="L109" s="199">
        <f t="shared" si="8"/>
        <v>0.75994178104097443</v>
      </c>
      <c r="M109" s="293">
        <f t="shared" si="9"/>
        <v>8.3593595914507173</v>
      </c>
      <c r="N109" s="39">
        <v>9413450</v>
      </c>
      <c r="O109" s="39" t="str">
        <f t="shared" si="15"/>
        <v>-</v>
      </c>
      <c r="P109" s="36"/>
    </row>
    <row r="110" spans="1:16" x14ac:dyDescent="0.25">
      <c r="A110" s="97" t="s">
        <v>103</v>
      </c>
      <c r="B110" s="94" t="s">
        <v>99</v>
      </c>
      <c r="C110" s="142" t="str">
        <f>_xlfn.XLOOKUP(D110,'(1) Paste CA TEX Values'!$C$2:$C$96,'(1) Paste CA TEX Values'!$D$2:$D$96,"ERROR",0,1)</f>
        <v>Rio Del Mar</v>
      </c>
      <c r="D110" s="132" t="s">
        <v>268</v>
      </c>
      <c r="E110" s="88">
        <v>9413450</v>
      </c>
      <c r="F110" s="211">
        <f>_xlfn.XLOOKUP($D110,'(1) Paste CA TEX Values'!$C$1:$C$96, '(1) Paste CA TEX Values'!$I$1:$I$96, "ERROR",0,1)</f>
        <v>5.4415521618536484</v>
      </c>
      <c r="G110" s="307">
        <f>_xlfn.XLOOKUP($B110,'(2) ETSS_Picks_by_FA_Locations'!$B$4:$B$195,'(2) ETSS_Picks_by_FA_Locations'!$G$4:$G$195,"ERROR",0,1)</f>
        <v>0.434</v>
      </c>
      <c r="H110" s="301">
        <f>_xlfn.XLOOKUP($B110,'(2) ETSS_Picks_by_FA_Locations'!$B$4:$B$195,'(2) ETSS_Picks_by_FA_Locations'!$I$4:$I$195,"ERROR",0,1)</f>
        <v>9.1399999999999995E-2</v>
      </c>
      <c r="I110" s="23">
        <f t="shared" si="13"/>
        <v>1.6324656485560944</v>
      </c>
      <c r="J110" s="22">
        <f t="shared" si="14"/>
        <v>7.5994178104097436</v>
      </c>
      <c r="K110" s="22">
        <v>0.1</v>
      </c>
      <c r="L110" s="199">
        <f t="shared" si="8"/>
        <v>0.75994178104097443</v>
      </c>
      <c r="M110" s="293">
        <f t="shared" si="9"/>
        <v>8.3593595914507173</v>
      </c>
      <c r="N110" s="39">
        <v>9413450</v>
      </c>
      <c r="O110" s="39" t="str">
        <f t="shared" si="15"/>
        <v>-</v>
      </c>
      <c r="P110" s="36"/>
    </row>
    <row r="111" spans="1:16" x14ac:dyDescent="0.25">
      <c r="A111" s="97" t="s">
        <v>103</v>
      </c>
      <c r="B111" s="94" t="s">
        <v>100</v>
      </c>
      <c r="C111" s="142" t="str">
        <f>_xlfn.XLOOKUP(D111,'(1) Paste CA TEX Values'!$C$2:$C$96,'(1) Paste CA TEX Values'!$D$2:$D$96,"ERROR",0,1)</f>
        <v>Rio Del Mar</v>
      </c>
      <c r="D111" s="132" t="s">
        <v>268</v>
      </c>
      <c r="E111" s="88">
        <v>9413450</v>
      </c>
      <c r="F111" s="211">
        <f>_xlfn.XLOOKUP($D111,'(1) Paste CA TEX Values'!$C$1:$C$96, '(1) Paste CA TEX Values'!$I$1:$I$96, "ERROR",0,1)</f>
        <v>5.4415521618536484</v>
      </c>
      <c r="G111" s="307">
        <f>_xlfn.XLOOKUP($B111,'(2) ETSS_Picks_by_FA_Locations'!$B$4:$B$195,'(2) ETSS_Picks_by_FA_Locations'!$G$4:$G$195,"ERROR",0,1)</f>
        <v>0.434</v>
      </c>
      <c r="H111" s="301">
        <f>_xlfn.XLOOKUP($B111,'(2) ETSS_Picks_by_FA_Locations'!$B$4:$B$195,'(2) ETSS_Picks_by_FA_Locations'!$I$4:$I$195,"ERROR",0,1)</f>
        <v>9.1399999999999995E-2</v>
      </c>
      <c r="I111" s="23">
        <f t="shared" si="13"/>
        <v>1.6324656485560944</v>
      </c>
      <c r="J111" s="22">
        <f t="shared" si="14"/>
        <v>7.5994178104097436</v>
      </c>
      <c r="K111" s="22">
        <v>0.1</v>
      </c>
      <c r="L111" s="199">
        <f t="shared" si="8"/>
        <v>0.75994178104097443</v>
      </c>
      <c r="M111" s="293">
        <f t="shared" si="9"/>
        <v>8.3593595914507173</v>
      </c>
      <c r="N111" s="39">
        <v>9413450</v>
      </c>
      <c r="O111" s="39" t="str">
        <f t="shared" si="15"/>
        <v>-</v>
      </c>
      <c r="P111" s="36"/>
    </row>
    <row r="112" spans="1:16" x14ac:dyDescent="0.25">
      <c r="A112" s="97" t="s">
        <v>103</v>
      </c>
      <c r="B112" s="94" t="s">
        <v>101</v>
      </c>
      <c r="C112" s="142" t="str">
        <f>_xlfn.XLOOKUP(D112,'(1) Paste CA TEX Values'!$C$2:$C$96,'(1) Paste CA TEX Values'!$D$2:$D$96,"ERROR",0,1)</f>
        <v>Rio Del Mar</v>
      </c>
      <c r="D112" s="132" t="s">
        <v>268</v>
      </c>
      <c r="E112" s="88">
        <v>9413450</v>
      </c>
      <c r="F112" s="211">
        <f>_xlfn.XLOOKUP($D112,'(1) Paste CA TEX Values'!$C$1:$C$96, '(1) Paste CA TEX Values'!$I$1:$I$96, "ERROR",0,1)</f>
        <v>5.4415521618536484</v>
      </c>
      <c r="G112" s="307">
        <f>_xlfn.XLOOKUP($B112,'(2) ETSS_Picks_by_FA_Locations'!$B$4:$B$195,'(2) ETSS_Picks_by_FA_Locations'!$G$4:$G$195,"ERROR",0,1)</f>
        <v>0.434</v>
      </c>
      <c r="H112" s="301">
        <f>_xlfn.XLOOKUP($B112,'(2) ETSS_Picks_by_FA_Locations'!$B$4:$B$195,'(2) ETSS_Picks_by_FA_Locations'!$I$4:$I$195,"ERROR",0,1)</f>
        <v>9.1399999999999995E-2</v>
      </c>
      <c r="I112" s="23">
        <f t="shared" si="13"/>
        <v>1.6324656485560944</v>
      </c>
      <c r="J112" s="22">
        <f t="shared" si="14"/>
        <v>7.5994178104097436</v>
      </c>
      <c r="K112" s="22">
        <v>0.1</v>
      </c>
      <c r="L112" s="199">
        <f t="shared" si="8"/>
        <v>0.75994178104097443</v>
      </c>
      <c r="M112" s="293">
        <f t="shared" si="9"/>
        <v>8.3593595914507173</v>
      </c>
      <c r="N112" s="39">
        <v>9413450</v>
      </c>
      <c r="O112" s="39" t="str">
        <f t="shared" si="15"/>
        <v>-</v>
      </c>
      <c r="P112" s="36"/>
    </row>
    <row r="113" spans="1:16" ht="15.75" thickBot="1" x14ac:dyDescent="0.3">
      <c r="A113" s="98" t="s">
        <v>103</v>
      </c>
      <c r="B113" s="123" t="s">
        <v>195</v>
      </c>
      <c r="C113" s="143" t="str">
        <f>_xlfn.XLOOKUP(D113,'(1) Paste CA TEX Values'!$C$2:$C$96,'(1) Paste CA TEX Values'!$D$2:$D$96,"ERROR",0,1)</f>
        <v>Rio Del Mar</v>
      </c>
      <c r="D113" s="165" t="s">
        <v>268</v>
      </c>
      <c r="E113" s="173">
        <v>9413450</v>
      </c>
      <c r="F113" s="213">
        <f>_xlfn.XLOOKUP($D113,'(1) Paste CA TEX Values'!$C$1:$C$96, '(1) Paste CA TEX Values'!$I$1:$I$96, "ERROR",0,1)</f>
        <v>5.4415521618536484</v>
      </c>
      <c r="G113" s="308">
        <f>_xlfn.XLOOKUP($B113,'(2) ETSS_Picks_by_FA_Locations'!$B$4:$B$195,'(2) ETSS_Picks_by_FA_Locations'!$G$4:$G$195,"ERROR",0,1)</f>
        <v>0.434</v>
      </c>
      <c r="H113" s="302">
        <f>_xlfn.XLOOKUP($B113,'(2) ETSS_Picks_by_FA_Locations'!$B$4:$B$195,'(2) ETSS_Picks_by_FA_Locations'!$I$4:$I$195,"ERROR",0,1)</f>
        <v>9.1399999999999995E-2</v>
      </c>
      <c r="I113" s="24">
        <f t="shared" si="13"/>
        <v>1.6324656485560944</v>
      </c>
      <c r="J113" s="25">
        <f t="shared" si="14"/>
        <v>7.5994178104097436</v>
      </c>
      <c r="K113" s="25">
        <v>0.2</v>
      </c>
      <c r="L113" s="200">
        <f t="shared" si="8"/>
        <v>1.5198835620819489</v>
      </c>
      <c r="M113" s="294">
        <f t="shared" si="9"/>
        <v>9.1193013724916927</v>
      </c>
      <c r="N113" s="39">
        <v>9413450</v>
      </c>
      <c r="O113" s="39" t="str">
        <f t="shared" si="15"/>
        <v>-</v>
      </c>
      <c r="P113" s="36"/>
    </row>
    <row r="114" spans="1:16" x14ac:dyDescent="0.25">
      <c r="A114" s="109" t="s">
        <v>111</v>
      </c>
      <c r="B114" s="135" t="s">
        <v>102</v>
      </c>
      <c r="C114" s="154" t="str">
        <f>_xlfn.XLOOKUP(D114,'(1) Paste CA TEX Values'!$C$2:$C$96,'(1) Paste CA TEX Values'!$D$2:$D$96,"ERROR",0,1)</f>
        <v>Moss Landing</v>
      </c>
      <c r="D114" s="170" t="s">
        <v>265</v>
      </c>
      <c r="E114" s="189">
        <v>9413450</v>
      </c>
      <c r="F114" s="214">
        <f>_xlfn.XLOOKUP($D114,'(1) Paste CA TEX Values'!$C$1:$C$96, '(1) Paste CA TEX Values'!$I$1:$I$96, "ERROR",0,1)</f>
        <v>2.0268695999551976</v>
      </c>
      <c r="G114" s="309">
        <f>_xlfn.XLOOKUP($B114,'(2) ETSS_Picks_by_FA_Locations'!$B$4:$B$195,'(2) ETSS_Picks_by_FA_Locations'!$G$4:$G$195,"ERROR",0,1)</f>
        <v>0.43769999999999998</v>
      </c>
      <c r="H114" s="304">
        <f>_xlfn.XLOOKUP($B114,'(2) ETSS_Picks_by_FA_Locations'!$B$4:$B$195,'(2) ETSS_Picks_by_FA_Locations'!$I$4:$I$195,"ERROR",0,1)</f>
        <v>9.1399999999999995E-2</v>
      </c>
      <c r="I114" s="18">
        <f t="shared" si="13"/>
        <v>0.60806087998655922</v>
      </c>
      <c r="J114" s="19">
        <f t="shared" si="14"/>
        <v>3.1640304799417569</v>
      </c>
      <c r="K114" s="19">
        <v>0.1</v>
      </c>
      <c r="L114" s="207">
        <f t="shared" si="8"/>
        <v>0.31640304799417573</v>
      </c>
      <c r="M114" s="295">
        <f t="shared" si="9"/>
        <v>3.4804335279359329</v>
      </c>
      <c r="N114" s="39">
        <v>9413450</v>
      </c>
      <c r="O114" s="39" t="str">
        <f t="shared" si="15"/>
        <v>-</v>
      </c>
      <c r="P114" s="36"/>
    </row>
    <row r="115" spans="1:16" x14ac:dyDescent="0.25">
      <c r="A115" s="103" t="s">
        <v>111</v>
      </c>
      <c r="B115" s="120" t="s">
        <v>104</v>
      </c>
      <c r="C115" s="149" t="str">
        <f>_xlfn.XLOOKUP(D115,'(1) Paste CA TEX Values'!$C$2:$C$96,'(1) Paste CA TEX Values'!$D$2:$D$96,"ERROR",0,1)</f>
        <v>Moss Landing</v>
      </c>
      <c r="D115" s="130" t="s">
        <v>265</v>
      </c>
      <c r="E115" s="180">
        <v>9413450</v>
      </c>
      <c r="F115" s="211">
        <f>_xlfn.XLOOKUP($D115,'(1) Paste CA TEX Values'!$C$1:$C$96, '(1) Paste CA TEX Values'!$I$1:$I$96, "ERROR",0,1)</f>
        <v>2.0268695999551976</v>
      </c>
      <c r="G115" s="307">
        <f>_xlfn.XLOOKUP($B115,'(2) ETSS_Picks_by_FA_Locations'!$B$4:$B$195,'(2) ETSS_Picks_by_FA_Locations'!$G$4:$G$195,"ERROR",0,1)</f>
        <v>0.43769999999999998</v>
      </c>
      <c r="H115" s="301">
        <f>_xlfn.XLOOKUP($B115,'(2) ETSS_Picks_by_FA_Locations'!$B$4:$B$195,'(2) ETSS_Picks_by_FA_Locations'!$I$4:$I$195,"ERROR",0,1)</f>
        <v>9.1399999999999995E-2</v>
      </c>
      <c r="I115" s="12">
        <f t="shared" si="13"/>
        <v>0.60806087998655922</v>
      </c>
      <c r="J115" s="13">
        <f t="shared" si="14"/>
        <v>3.1640304799417569</v>
      </c>
      <c r="K115" s="13">
        <v>0.1</v>
      </c>
      <c r="L115" s="202">
        <f t="shared" si="8"/>
        <v>0.31640304799417573</v>
      </c>
      <c r="M115" s="293">
        <f t="shared" si="9"/>
        <v>3.4804335279359329</v>
      </c>
      <c r="N115" s="39">
        <v>9413450</v>
      </c>
      <c r="O115" s="39" t="str">
        <f t="shared" si="15"/>
        <v>-</v>
      </c>
      <c r="P115" s="36"/>
    </row>
    <row r="116" spans="1:16" x14ac:dyDescent="0.25">
      <c r="A116" s="103" t="s">
        <v>111</v>
      </c>
      <c r="B116" s="120" t="s">
        <v>105</v>
      </c>
      <c r="C116" s="149" t="str">
        <f>_xlfn.XLOOKUP(D116,'(1) Paste CA TEX Values'!$C$2:$C$96,'(1) Paste CA TEX Values'!$D$2:$D$96,"ERROR",0,1)</f>
        <v>Moss Landing</v>
      </c>
      <c r="D116" s="130" t="s">
        <v>265</v>
      </c>
      <c r="E116" s="180">
        <v>9413450</v>
      </c>
      <c r="F116" s="211">
        <f>_xlfn.XLOOKUP($D116,'(1) Paste CA TEX Values'!$C$1:$C$96, '(1) Paste CA TEX Values'!$I$1:$I$96, "ERROR",0,1)</f>
        <v>2.0268695999551976</v>
      </c>
      <c r="G116" s="307">
        <f>_xlfn.XLOOKUP($B116,'(2) ETSS_Picks_by_FA_Locations'!$B$4:$B$195,'(2) ETSS_Picks_by_FA_Locations'!$G$4:$G$195,"ERROR",0,1)</f>
        <v>0.43769999999999998</v>
      </c>
      <c r="H116" s="301">
        <f>_xlfn.XLOOKUP($B116,'(2) ETSS_Picks_by_FA_Locations'!$B$4:$B$195,'(2) ETSS_Picks_by_FA_Locations'!$I$4:$I$195,"ERROR",0,1)</f>
        <v>9.1399999999999995E-2</v>
      </c>
      <c r="I116" s="12">
        <f t="shared" si="13"/>
        <v>0.60806087998655922</v>
      </c>
      <c r="J116" s="13">
        <f t="shared" si="14"/>
        <v>3.1640304799417569</v>
      </c>
      <c r="K116" s="13">
        <v>0.1</v>
      </c>
      <c r="L116" s="202">
        <f t="shared" si="8"/>
        <v>0.31640304799417573</v>
      </c>
      <c r="M116" s="293">
        <f t="shared" si="9"/>
        <v>3.4804335279359329</v>
      </c>
      <c r="N116" s="39">
        <v>9413450</v>
      </c>
      <c r="O116" s="39" t="str">
        <f t="shared" si="15"/>
        <v>-</v>
      </c>
      <c r="P116" s="36"/>
    </row>
    <row r="117" spans="1:16" x14ac:dyDescent="0.25">
      <c r="A117" s="103" t="s">
        <v>111</v>
      </c>
      <c r="B117" s="120" t="s">
        <v>106</v>
      </c>
      <c r="C117" s="149" t="str">
        <f>_xlfn.XLOOKUP(D117,'(1) Paste CA TEX Values'!$C$2:$C$96,'(1) Paste CA TEX Values'!$D$2:$D$96,"ERROR",0,1)</f>
        <v>Moss Landing</v>
      </c>
      <c r="D117" s="130" t="s">
        <v>265</v>
      </c>
      <c r="E117" s="180">
        <v>9413450</v>
      </c>
      <c r="F117" s="211">
        <f>_xlfn.XLOOKUP($D117,'(1) Paste CA TEX Values'!$C$1:$C$96, '(1) Paste CA TEX Values'!$I$1:$I$96, "ERROR",0,1)</f>
        <v>2.0268695999551976</v>
      </c>
      <c r="G117" s="307">
        <f>_xlfn.XLOOKUP($B117,'(2) ETSS_Picks_by_FA_Locations'!$B$4:$B$195,'(2) ETSS_Picks_by_FA_Locations'!$G$4:$G$195,"ERROR",0,1)</f>
        <v>0.43769999999999998</v>
      </c>
      <c r="H117" s="301">
        <f>_xlfn.XLOOKUP($B117,'(2) ETSS_Picks_by_FA_Locations'!$B$4:$B$195,'(2) ETSS_Picks_by_FA_Locations'!$I$4:$I$195,"ERROR",0,1)</f>
        <v>9.1399999999999995E-2</v>
      </c>
      <c r="I117" s="12">
        <f t="shared" si="13"/>
        <v>0.60806087998655922</v>
      </c>
      <c r="J117" s="13">
        <f t="shared" si="14"/>
        <v>3.1640304799417569</v>
      </c>
      <c r="K117" s="13">
        <v>0.1</v>
      </c>
      <c r="L117" s="202">
        <f t="shared" si="8"/>
        <v>0.31640304799417573</v>
      </c>
      <c r="M117" s="293">
        <f t="shared" si="9"/>
        <v>3.4804335279359329</v>
      </c>
      <c r="N117" s="39">
        <v>9413450</v>
      </c>
      <c r="O117" s="39" t="str">
        <f t="shared" si="15"/>
        <v>-</v>
      </c>
      <c r="P117" s="36"/>
    </row>
    <row r="118" spans="1:16" x14ac:dyDescent="0.25">
      <c r="A118" s="103" t="s">
        <v>111</v>
      </c>
      <c r="B118" s="120" t="s">
        <v>107</v>
      </c>
      <c r="C118" s="149" t="str">
        <f>_xlfn.XLOOKUP(D118,'(1) Paste CA TEX Values'!$C$2:$C$96,'(1) Paste CA TEX Values'!$D$2:$D$96,"ERROR",0,1)</f>
        <v>Monterey</v>
      </c>
      <c r="D118" s="130" t="s">
        <v>267</v>
      </c>
      <c r="E118" s="180">
        <v>9413450</v>
      </c>
      <c r="F118" s="211">
        <f>_xlfn.XLOOKUP($D118,'(1) Paste CA TEX Values'!$C$1:$C$96, '(1) Paste CA TEX Values'!$I$1:$I$96, "ERROR",0,1)</f>
        <v>2.4384178684511841</v>
      </c>
      <c r="G118" s="307">
        <f>_xlfn.XLOOKUP($B118,'(2) ETSS_Picks_by_FA_Locations'!$B$4:$B$195,'(2) ETSS_Picks_by_FA_Locations'!$G$4:$G$195,"ERROR",0,1)</f>
        <v>0.43640000000000001</v>
      </c>
      <c r="H118" s="301">
        <f>_xlfn.XLOOKUP($B118,'(2) ETSS_Picks_by_FA_Locations'!$B$4:$B$195,'(2) ETSS_Picks_by_FA_Locations'!$I$4:$I$195,"ERROR",0,1)</f>
        <v>9.1399999999999995E-2</v>
      </c>
      <c r="I118" s="12">
        <f t="shared" si="13"/>
        <v>0.73152536053535522</v>
      </c>
      <c r="J118" s="13">
        <f t="shared" si="14"/>
        <v>3.6977432289865395</v>
      </c>
      <c r="K118" s="13">
        <v>0.2</v>
      </c>
      <c r="L118" s="202">
        <f t="shared" si="8"/>
        <v>0.73954864579730795</v>
      </c>
      <c r="M118" s="293">
        <f t="shared" si="9"/>
        <v>4.4372918747838472</v>
      </c>
      <c r="N118" s="39">
        <v>9413450</v>
      </c>
      <c r="O118" s="39" t="str">
        <f t="shared" si="15"/>
        <v>-</v>
      </c>
      <c r="P118" s="91" t="s">
        <v>111</v>
      </c>
    </row>
    <row r="119" spans="1:16" x14ac:dyDescent="0.25">
      <c r="A119" s="103" t="s">
        <v>111</v>
      </c>
      <c r="B119" s="121" t="s">
        <v>111</v>
      </c>
      <c r="C119" s="149" t="str">
        <f>_xlfn.XLOOKUP(D119,'(1) Paste CA TEX Values'!$C$2:$C$96,'(1) Paste CA TEX Values'!$D$2:$D$96,"ERROR",0,1)</f>
        <v>Monterey</v>
      </c>
      <c r="D119" s="130" t="s">
        <v>267</v>
      </c>
      <c r="E119" s="180">
        <v>9413450</v>
      </c>
      <c r="F119" s="211">
        <f>_xlfn.XLOOKUP($D119,'(1) Paste CA TEX Values'!$C$1:$C$96, '(1) Paste CA TEX Values'!$I$1:$I$96, "ERROR",0,1)</f>
        <v>2.4384178684511841</v>
      </c>
      <c r="G119" s="307">
        <f>_xlfn.XLOOKUP($B119,'(2) ETSS_Picks_by_FA_Locations'!$B$4:$B$195,'(2) ETSS_Picks_by_FA_Locations'!$G$4:$G$195,"ERROR",0,1)</f>
        <v>0.43640000000000001</v>
      </c>
      <c r="H119" s="301">
        <f>_xlfn.XLOOKUP($B119,'(2) ETSS_Picks_by_FA_Locations'!$B$4:$B$195,'(2) ETSS_Picks_by_FA_Locations'!$I$4:$I$195,"ERROR",0,1)</f>
        <v>9.1399999999999995E-2</v>
      </c>
      <c r="I119" s="12">
        <f t="shared" si="13"/>
        <v>0.73152536053535522</v>
      </c>
      <c r="J119" s="13">
        <f t="shared" si="14"/>
        <v>3.6977432289865395</v>
      </c>
      <c r="K119" s="13">
        <v>0.2</v>
      </c>
      <c r="L119" s="202">
        <f t="shared" si="8"/>
        <v>0.73954864579730795</v>
      </c>
      <c r="M119" s="293">
        <f t="shared" si="9"/>
        <v>4.4372918747838472</v>
      </c>
      <c r="N119" s="39">
        <v>9413450</v>
      </c>
      <c r="O119" s="39" t="str">
        <f t="shared" si="15"/>
        <v>-</v>
      </c>
      <c r="P119" s="35" t="s">
        <v>217</v>
      </c>
    </row>
    <row r="120" spans="1:16" x14ac:dyDescent="0.25">
      <c r="A120" s="103" t="s">
        <v>111</v>
      </c>
      <c r="B120" s="120" t="s">
        <v>108</v>
      </c>
      <c r="C120" s="149" t="str">
        <f>_xlfn.XLOOKUP(D120,'(1) Paste CA TEX Values'!$C$2:$C$96,'(1) Paste CA TEX Values'!$D$2:$D$96,"ERROR",0,1)</f>
        <v>Monterey</v>
      </c>
      <c r="D120" s="130" t="s">
        <v>267</v>
      </c>
      <c r="E120" s="180">
        <v>9413450</v>
      </c>
      <c r="F120" s="211">
        <f>_xlfn.XLOOKUP($D120,'(1) Paste CA TEX Values'!$C$1:$C$96, '(1) Paste CA TEX Values'!$I$1:$I$96, "ERROR",0,1)</f>
        <v>2.4384178684511841</v>
      </c>
      <c r="G120" s="307">
        <f>_xlfn.XLOOKUP($B120,'(2) ETSS_Picks_by_FA_Locations'!$B$4:$B$195,'(2) ETSS_Picks_by_FA_Locations'!$G$4:$G$195,"ERROR",0,1)</f>
        <v>0.43640000000000001</v>
      </c>
      <c r="H120" s="301">
        <f>_xlfn.XLOOKUP($B120,'(2) ETSS_Picks_by_FA_Locations'!$B$4:$B$195,'(2) ETSS_Picks_by_FA_Locations'!$I$4:$I$195,"ERROR",0,1)</f>
        <v>9.1399999999999995E-2</v>
      </c>
      <c r="I120" s="12">
        <f t="shared" si="13"/>
        <v>0.73152536053535522</v>
      </c>
      <c r="J120" s="13">
        <f t="shared" si="14"/>
        <v>3.6977432289865395</v>
      </c>
      <c r="K120" s="13">
        <v>0.2</v>
      </c>
      <c r="L120" s="202">
        <f t="shared" si="8"/>
        <v>0.73954864579730795</v>
      </c>
      <c r="M120" s="293">
        <f t="shared" si="9"/>
        <v>4.4372918747838472</v>
      </c>
      <c r="N120" s="39">
        <v>9413450</v>
      </c>
      <c r="O120" s="39" t="str">
        <f t="shared" si="15"/>
        <v>-</v>
      </c>
      <c r="P120" s="36"/>
    </row>
    <row r="121" spans="1:16" x14ac:dyDescent="0.25">
      <c r="A121" s="103" t="s">
        <v>111</v>
      </c>
      <c r="B121" s="121" t="s">
        <v>490</v>
      </c>
      <c r="C121" s="149" t="str">
        <f>_xlfn.XLOOKUP(D121,'(1) Paste CA TEX Values'!$C$2:$C$96,'(1) Paste CA TEX Values'!$D$2:$D$96,"ERROR",0,1)</f>
        <v>Monterey</v>
      </c>
      <c r="D121" s="130" t="s">
        <v>267</v>
      </c>
      <c r="E121" s="180">
        <v>9413450</v>
      </c>
      <c r="F121" s="211">
        <f>_xlfn.XLOOKUP($D121,'(1) Paste CA TEX Values'!$C$1:$C$96, '(1) Paste CA TEX Values'!$I$1:$I$96, "ERROR",0,1)</f>
        <v>2.4384178684511841</v>
      </c>
      <c r="G121" s="307">
        <f>_xlfn.XLOOKUP($B121,'(2) ETSS_Picks_by_FA_Locations'!$B$4:$B$195,'(2) ETSS_Picks_by_FA_Locations'!$G$4:$G$195,"ERROR",0,1)</f>
        <v>0.43640000000000001</v>
      </c>
      <c r="H121" s="301">
        <f>_xlfn.XLOOKUP($B121,'(2) ETSS_Picks_by_FA_Locations'!$B$4:$B$195,'(2) ETSS_Picks_by_FA_Locations'!$I$4:$I$195,"ERROR",0,1)</f>
        <v>9.1399999999999995E-2</v>
      </c>
      <c r="I121" s="12">
        <f t="shared" si="13"/>
        <v>0.73152536053535522</v>
      </c>
      <c r="J121" s="13">
        <f t="shared" si="14"/>
        <v>3.6977432289865395</v>
      </c>
      <c r="K121" s="13">
        <v>0.2</v>
      </c>
      <c r="L121" s="202">
        <f t="shared" si="8"/>
        <v>0.73954864579730795</v>
      </c>
      <c r="M121" s="293">
        <f t="shared" si="9"/>
        <v>4.4372918747838472</v>
      </c>
      <c r="N121" s="39">
        <v>9413450</v>
      </c>
      <c r="O121" s="39" t="str">
        <f t="shared" si="15"/>
        <v>-</v>
      </c>
      <c r="P121" s="36"/>
    </row>
    <row r="122" spans="1:16" x14ac:dyDescent="0.25">
      <c r="A122" s="103" t="s">
        <v>111</v>
      </c>
      <c r="B122" s="121" t="s">
        <v>491</v>
      </c>
      <c r="C122" s="149" t="str">
        <f>_xlfn.XLOOKUP(D122,'(1) Paste CA TEX Values'!$C$2:$C$96,'(1) Paste CA TEX Values'!$D$2:$D$96,"ERROR",0,1)</f>
        <v>Carmel</v>
      </c>
      <c r="D122" s="130" t="s">
        <v>261</v>
      </c>
      <c r="E122" s="180">
        <v>9413450</v>
      </c>
      <c r="F122" s="211">
        <f>_xlfn.XLOOKUP($D122,'(1) Paste CA TEX Values'!$C$1:$C$96, '(1) Paste CA TEX Values'!$I$1:$I$96, "ERROR",0,1)</f>
        <v>1.4182671421588926</v>
      </c>
      <c r="G122" s="307">
        <f>_xlfn.XLOOKUP($B122,'(2) ETSS_Picks_by_FA_Locations'!$B$4:$B$195,'(2) ETSS_Picks_by_FA_Locations'!$G$4:$G$195,"ERROR",0,1)</f>
        <v>0.43769999999999998</v>
      </c>
      <c r="H122" s="301">
        <f>_xlfn.XLOOKUP($B122,'(2) ETSS_Picks_by_FA_Locations'!$B$4:$B$195,'(2) ETSS_Picks_by_FA_Locations'!$I$4:$I$195,"ERROR",0,1)</f>
        <v>9.1399999999999995E-2</v>
      </c>
      <c r="I122" s="12">
        <f t="shared" si="13"/>
        <v>0.42548014264766776</v>
      </c>
      <c r="J122" s="13">
        <f t="shared" si="14"/>
        <v>2.3728472848065603</v>
      </c>
      <c r="K122" s="13">
        <v>0.2</v>
      </c>
      <c r="L122" s="202">
        <f t="shared" si="8"/>
        <v>0.47456945696131209</v>
      </c>
      <c r="M122" s="293">
        <f t="shared" si="9"/>
        <v>2.8474167417678724</v>
      </c>
      <c r="N122" s="39">
        <v>9413450</v>
      </c>
      <c r="O122" s="39" t="str">
        <f t="shared" si="15"/>
        <v>-</v>
      </c>
      <c r="P122" s="36"/>
    </row>
    <row r="123" spans="1:16" x14ac:dyDescent="0.25">
      <c r="A123" s="103" t="s">
        <v>111</v>
      </c>
      <c r="B123" s="120" t="s">
        <v>109</v>
      </c>
      <c r="C123" s="149" t="str">
        <f>_xlfn.XLOOKUP(D123,'(1) Paste CA TEX Values'!$C$2:$C$96,'(1) Paste CA TEX Values'!$D$2:$D$96,"ERROR",0,1)</f>
        <v>Carmel</v>
      </c>
      <c r="D123" s="130" t="s">
        <v>261</v>
      </c>
      <c r="E123" s="180">
        <v>9413450</v>
      </c>
      <c r="F123" s="211">
        <f>_xlfn.XLOOKUP($D123,'(1) Paste CA TEX Values'!$C$1:$C$96, '(1) Paste CA TEX Values'!$I$1:$I$96, "ERROR",0,1)</f>
        <v>1.4182671421588926</v>
      </c>
      <c r="G123" s="307">
        <f>_xlfn.XLOOKUP($B123,'(2) ETSS_Picks_by_FA_Locations'!$B$4:$B$195,'(2) ETSS_Picks_by_FA_Locations'!$G$4:$G$195,"ERROR",0,1)</f>
        <v>0.43769999999999998</v>
      </c>
      <c r="H123" s="301">
        <f>_xlfn.XLOOKUP($B123,'(2) ETSS_Picks_by_FA_Locations'!$B$4:$B$195,'(2) ETSS_Picks_by_FA_Locations'!$I$4:$I$195,"ERROR",0,1)</f>
        <v>9.1399999999999995E-2</v>
      </c>
      <c r="I123" s="12">
        <f t="shared" si="13"/>
        <v>0.42548014264766776</v>
      </c>
      <c r="J123" s="13">
        <f t="shared" si="14"/>
        <v>2.3728472848065603</v>
      </c>
      <c r="K123" s="13">
        <v>0.2</v>
      </c>
      <c r="L123" s="202">
        <f t="shared" si="8"/>
        <v>0.47456945696131209</v>
      </c>
      <c r="M123" s="293">
        <f t="shared" si="9"/>
        <v>2.8474167417678724</v>
      </c>
      <c r="N123" s="39">
        <v>9413450</v>
      </c>
      <c r="O123" s="39" t="str">
        <f t="shared" si="15"/>
        <v>-</v>
      </c>
      <c r="P123" s="36"/>
    </row>
    <row r="124" spans="1:16" ht="15.75" thickBot="1" x14ac:dyDescent="0.3">
      <c r="A124" s="110" t="s">
        <v>111</v>
      </c>
      <c r="B124" s="136" t="s">
        <v>110</v>
      </c>
      <c r="C124" s="155" t="str">
        <f>_xlfn.XLOOKUP(D124,'(1) Paste CA TEX Values'!$C$2:$C$96,'(1) Paste CA TEX Values'!$D$2:$D$96,"ERROR",0,1)</f>
        <v>Carmel</v>
      </c>
      <c r="D124" s="171" t="s">
        <v>261</v>
      </c>
      <c r="E124" s="190">
        <v>9413450</v>
      </c>
      <c r="F124" s="215">
        <f>_xlfn.XLOOKUP($D124,'(1) Paste CA TEX Values'!$C$1:$C$96, '(1) Paste CA TEX Values'!$I$1:$I$96, "ERROR",0,1)</f>
        <v>1.4182671421588926</v>
      </c>
      <c r="G124" s="310">
        <f>_xlfn.XLOOKUP($B124,'(2) ETSS_Picks_by_FA_Locations'!$B$4:$B$195,'(2) ETSS_Picks_by_FA_Locations'!$G$4:$G$195,"ERROR",0,1)</f>
        <v>0.43769999999999998</v>
      </c>
      <c r="H124" s="305">
        <f>_xlfn.XLOOKUP($B124,'(2) ETSS_Picks_by_FA_Locations'!$B$4:$B$195,'(2) ETSS_Picks_by_FA_Locations'!$I$4:$I$195,"ERROR",0,1)</f>
        <v>9.1399999999999995E-2</v>
      </c>
      <c r="I124" s="30">
        <f t="shared" si="13"/>
        <v>0.42548014264766776</v>
      </c>
      <c r="J124" s="31">
        <f t="shared" si="14"/>
        <v>2.3728472848065603</v>
      </c>
      <c r="K124" s="31">
        <v>0.2</v>
      </c>
      <c r="L124" s="208">
        <f t="shared" ref="L124:L184" si="16">K124*J124</f>
        <v>0.47456945696131209</v>
      </c>
      <c r="M124" s="294">
        <f t="shared" ref="M124:M184" si="17">SUM(J124,L124)</f>
        <v>2.8474167417678724</v>
      </c>
      <c r="N124" s="39">
        <v>9413450</v>
      </c>
      <c r="O124" s="39" t="str">
        <f t="shared" si="15"/>
        <v>-</v>
      </c>
      <c r="P124" s="36"/>
    </row>
    <row r="125" spans="1:16" x14ac:dyDescent="0.25">
      <c r="A125" s="96" t="s">
        <v>118</v>
      </c>
      <c r="B125" s="112" t="s">
        <v>112</v>
      </c>
      <c r="C125" s="147" t="str">
        <f>_xlfn.XLOOKUP(D125,'(1) Paste CA TEX Values'!$C$2:$C$96,'(1) Paste CA TEX Values'!$D$2:$D$96,"ERROR",0,1)</f>
        <v>Morro Bay</v>
      </c>
      <c r="D125" s="157" t="s">
        <v>274</v>
      </c>
      <c r="E125" s="178">
        <v>9412110</v>
      </c>
      <c r="F125" s="212">
        <f>_xlfn.XLOOKUP($D125,'(1) Paste CA TEX Values'!$C$1:$C$96, '(1) Paste CA TEX Values'!$I$1:$I$96, "ERROR",0,1)</f>
        <v>4.2132085357458324</v>
      </c>
      <c r="G125" s="306">
        <f>_xlfn.XLOOKUP($B125,'(2) ETSS_Picks_by_FA_Locations'!$B$4:$B$195,'(2) ETSS_Picks_by_FA_Locations'!$G$4:$G$195,"ERROR",0,1)</f>
        <v>0.35920000000000002</v>
      </c>
      <c r="H125" s="303">
        <f>_xlfn.XLOOKUP($B125,'(2) ETSS_Picks_by_FA_Locations'!$B$4:$B$195,'(2) ETSS_Picks_by_FA_Locations'!$I$4:$I$195,"ERROR",0,1)</f>
        <v>9.1399999999999995E-2</v>
      </c>
      <c r="I125" s="26">
        <f t="shared" si="13"/>
        <v>1.2639625607237497</v>
      </c>
      <c r="J125" s="27">
        <f t="shared" si="14"/>
        <v>5.9277710964695824</v>
      </c>
      <c r="K125" s="27">
        <v>0.1</v>
      </c>
      <c r="L125" s="198">
        <f t="shared" si="16"/>
        <v>0.59277710964695829</v>
      </c>
      <c r="M125" s="295">
        <f t="shared" si="17"/>
        <v>6.5205482061165405</v>
      </c>
      <c r="N125" s="40">
        <v>9412110</v>
      </c>
      <c r="O125" s="40" t="str">
        <f t="shared" si="15"/>
        <v>-</v>
      </c>
      <c r="P125" s="36"/>
    </row>
    <row r="126" spans="1:16" x14ac:dyDescent="0.25">
      <c r="A126" s="97" t="s">
        <v>118</v>
      </c>
      <c r="B126" s="94" t="s">
        <v>113</v>
      </c>
      <c r="C126" s="142" t="str">
        <f>_xlfn.XLOOKUP(D126,'(1) Paste CA TEX Values'!$C$2:$C$96,'(1) Paste CA TEX Values'!$D$2:$D$96,"ERROR",0,1)</f>
        <v>Morro Bay</v>
      </c>
      <c r="D126" s="139" t="s">
        <v>274</v>
      </c>
      <c r="E126" s="88">
        <v>9412110</v>
      </c>
      <c r="F126" s="211">
        <f>_xlfn.XLOOKUP($D126,'(1) Paste CA TEX Values'!$C$1:$C$96, '(1) Paste CA TEX Values'!$I$1:$I$96, "ERROR",0,1)</f>
        <v>4.2132085357458324</v>
      </c>
      <c r="G126" s="307">
        <f>_xlfn.XLOOKUP($B126,'(2) ETSS_Picks_by_FA_Locations'!$B$4:$B$195,'(2) ETSS_Picks_by_FA_Locations'!$G$4:$G$195,"ERROR",0,1)</f>
        <v>0.35920000000000002</v>
      </c>
      <c r="H126" s="301">
        <f>_xlfn.XLOOKUP($B126,'(2) ETSS_Picks_by_FA_Locations'!$B$4:$B$195,'(2) ETSS_Picks_by_FA_Locations'!$I$4:$I$195,"ERROR",0,1)</f>
        <v>9.1399999999999995E-2</v>
      </c>
      <c r="I126" s="23">
        <f t="shared" si="13"/>
        <v>1.2639625607237497</v>
      </c>
      <c r="J126" s="22">
        <f t="shared" si="14"/>
        <v>5.9277710964695824</v>
      </c>
      <c r="K126" s="22">
        <v>0.1</v>
      </c>
      <c r="L126" s="199">
        <f t="shared" si="16"/>
        <v>0.59277710964695829</v>
      </c>
      <c r="M126" s="293">
        <f t="shared" si="17"/>
        <v>6.5205482061165405</v>
      </c>
      <c r="N126" s="40">
        <v>9412110</v>
      </c>
      <c r="O126" s="40" t="str">
        <f t="shared" si="15"/>
        <v>-</v>
      </c>
      <c r="P126" s="36"/>
    </row>
    <row r="127" spans="1:16" x14ac:dyDescent="0.25">
      <c r="A127" s="97" t="s">
        <v>118</v>
      </c>
      <c r="B127" s="94" t="s">
        <v>114</v>
      </c>
      <c r="C127" s="142" t="str">
        <f>_xlfn.XLOOKUP(D127,'(1) Paste CA TEX Values'!$C$2:$C$96,'(1) Paste CA TEX Values'!$D$2:$D$96,"ERROR",0,1)</f>
        <v>Morro Bay</v>
      </c>
      <c r="D127" s="139" t="s">
        <v>274</v>
      </c>
      <c r="E127" s="88">
        <v>9412110</v>
      </c>
      <c r="F127" s="211">
        <f>_xlfn.XLOOKUP($D127,'(1) Paste CA TEX Values'!$C$1:$C$96, '(1) Paste CA TEX Values'!$I$1:$I$96, "ERROR",0,1)</f>
        <v>4.2132085357458324</v>
      </c>
      <c r="G127" s="307">
        <f>_xlfn.XLOOKUP($B127,'(2) ETSS_Picks_by_FA_Locations'!$B$4:$B$195,'(2) ETSS_Picks_by_FA_Locations'!$G$4:$G$195,"ERROR",0,1)</f>
        <v>0.35920000000000002</v>
      </c>
      <c r="H127" s="301">
        <f>_xlfn.XLOOKUP($B127,'(2) ETSS_Picks_by_FA_Locations'!$B$4:$B$195,'(2) ETSS_Picks_by_FA_Locations'!$I$4:$I$195,"ERROR",0,1)</f>
        <v>9.1399999999999995E-2</v>
      </c>
      <c r="I127" s="23">
        <f t="shared" si="13"/>
        <v>1.2639625607237497</v>
      </c>
      <c r="J127" s="22">
        <f t="shared" si="14"/>
        <v>5.9277710964695824</v>
      </c>
      <c r="K127" s="22">
        <v>0.2</v>
      </c>
      <c r="L127" s="199">
        <f t="shared" si="16"/>
        <v>1.1855542192939166</v>
      </c>
      <c r="M127" s="293">
        <f t="shared" si="17"/>
        <v>7.1133253157634986</v>
      </c>
      <c r="N127" s="40">
        <v>9412110</v>
      </c>
      <c r="O127" s="40" t="str">
        <f t="shared" si="15"/>
        <v>-</v>
      </c>
      <c r="P127" s="36"/>
    </row>
    <row r="128" spans="1:16" x14ac:dyDescent="0.25">
      <c r="A128" s="97" t="s">
        <v>118</v>
      </c>
      <c r="B128" s="118" t="s">
        <v>333</v>
      </c>
      <c r="C128" s="142" t="str">
        <f>_xlfn.XLOOKUP(D128,'(1) Paste CA TEX Values'!$C$2:$C$96,'(1) Paste CA TEX Values'!$D$2:$D$96,"ERROR",0,1)</f>
        <v>Morro Bay</v>
      </c>
      <c r="D128" s="139" t="s">
        <v>274</v>
      </c>
      <c r="E128" s="88">
        <v>9412110</v>
      </c>
      <c r="F128" s="211">
        <f>_xlfn.XLOOKUP($D128,'(1) Paste CA TEX Values'!$C$1:$C$96, '(1) Paste CA TEX Values'!$I$1:$I$96, "ERROR",0,1)</f>
        <v>4.2132085357458324</v>
      </c>
      <c r="G128" s="307">
        <f>_xlfn.XLOOKUP($B128,'(2) ETSS_Picks_by_FA_Locations'!$B$4:$B$195,'(2) ETSS_Picks_by_FA_Locations'!$G$4:$G$195,"ERROR",0,1)</f>
        <v>0.35920000000000002</v>
      </c>
      <c r="H128" s="301">
        <f>_xlfn.XLOOKUP($B128,'(2) ETSS_Picks_by_FA_Locations'!$B$4:$B$195,'(2) ETSS_Picks_by_FA_Locations'!$I$4:$I$195,"ERROR",0,1)</f>
        <v>9.1399999999999995E-2</v>
      </c>
      <c r="I128" s="23">
        <f t="shared" si="13"/>
        <v>1.2639625607237497</v>
      </c>
      <c r="J128" s="22">
        <f t="shared" si="14"/>
        <v>5.9277710964695824</v>
      </c>
      <c r="K128" s="22">
        <v>0.1</v>
      </c>
      <c r="L128" s="199">
        <f t="shared" si="16"/>
        <v>0.59277710964695829</v>
      </c>
      <c r="M128" s="293">
        <f t="shared" si="17"/>
        <v>6.5205482061165405</v>
      </c>
      <c r="N128" s="40">
        <v>9412110</v>
      </c>
      <c r="O128" s="40" t="str">
        <f t="shared" si="15"/>
        <v>-</v>
      </c>
      <c r="P128" s="36"/>
    </row>
    <row r="129" spans="1:16" x14ac:dyDescent="0.25">
      <c r="A129" s="97" t="s">
        <v>118</v>
      </c>
      <c r="B129" s="94" t="s">
        <v>233</v>
      </c>
      <c r="C129" s="142" t="str">
        <f>_xlfn.XLOOKUP(D129,'(1) Paste CA TEX Values'!$C$2:$C$96,'(1) Paste CA TEX Values'!$D$2:$D$96,"ERROR",0,1)</f>
        <v>Diablo Canyon</v>
      </c>
      <c r="D129" s="139" t="s">
        <v>273</v>
      </c>
      <c r="E129" s="88">
        <v>9412110</v>
      </c>
      <c r="F129" s="211">
        <f>_xlfn.XLOOKUP($D129,'(1) Paste CA TEX Values'!$C$1:$C$96, '(1) Paste CA TEX Values'!$I$1:$I$96, "ERROR",0,1)</f>
        <v>2.8865636384794775</v>
      </c>
      <c r="G129" s="307">
        <f>_xlfn.XLOOKUP($B129,'(2) ETSS_Picks_by_FA_Locations'!$B$4:$B$195,'(2) ETSS_Picks_by_FA_Locations'!$G$4:$G$195,"ERROR",0,1)</f>
        <v>0.35920000000000002</v>
      </c>
      <c r="H129" s="301">
        <f>_xlfn.XLOOKUP($B129,'(2) ETSS_Picks_by_FA_Locations'!$B$4:$B$195,'(2) ETSS_Picks_by_FA_Locations'!$I$4:$I$195,"ERROR",0,1)</f>
        <v>9.1399999999999995E-2</v>
      </c>
      <c r="I129" s="23">
        <f t="shared" si="13"/>
        <v>0.86596909154384327</v>
      </c>
      <c r="J129" s="22">
        <f t="shared" si="14"/>
        <v>4.203132730023321</v>
      </c>
      <c r="K129" s="22">
        <v>0.2</v>
      </c>
      <c r="L129" s="199">
        <f t="shared" si="16"/>
        <v>0.84062654600466424</v>
      </c>
      <c r="M129" s="293">
        <f t="shared" si="17"/>
        <v>5.043759276027985</v>
      </c>
      <c r="N129" s="40">
        <v>9412110</v>
      </c>
      <c r="O129" s="40" t="str">
        <f t="shared" si="15"/>
        <v>-</v>
      </c>
      <c r="P129" s="91" t="s">
        <v>218</v>
      </c>
    </row>
    <row r="130" spans="1:16" x14ac:dyDescent="0.25">
      <c r="A130" s="97" t="s">
        <v>118</v>
      </c>
      <c r="B130" s="118" t="s">
        <v>218</v>
      </c>
      <c r="C130" s="142" t="str">
        <f>_xlfn.XLOOKUP(D130,'(1) Paste CA TEX Values'!$C$2:$C$96,'(1) Paste CA TEX Values'!$D$2:$D$96,"ERROR",0,1)</f>
        <v>Port San Luis</v>
      </c>
      <c r="D130" s="139" t="s">
        <v>276</v>
      </c>
      <c r="E130" s="88">
        <v>9412110</v>
      </c>
      <c r="F130" s="211">
        <f>_xlfn.XLOOKUP($D130,'(1) Paste CA TEX Values'!$C$1:$C$96, '(1) Paste CA TEX Values'!$I$1:$I$96, "ERROR",0,1)</f>
        <v>9.0066817209483414</v>
      </c>
      <c r="G130" s="307">
        <f>_xlfn.XLOOKUP($B130,'(2) ETSS_Picks_by_FA_Locations'!$B$4:$B$195,'(2) ETSS_Picks_by_FA_Locations'!$G$4:$G$195,"ERROR",0,1)</f>
        <v>0.34610000000000002</v>
      </c>
      <c r="H130" s="301">
        <f>_xlfn.XLOOKUP($B130,'(2) ETSS_Picks_by_FA_Locations'!$B$4:$B$195,'(2) ETSS_Picks_by_FA_Locations'!$I$4:$I$195,"ERROR",0,1)</f>
        <v>9.1399999999999995E-2</v>
      </c>
      <c r="I130" s="23">
        <f t="shared" ref="I130:I161" si="18">0.3*(F130)</f>
        <v>2.7020045162845023</v>
      </c>
      <c r="J130" s="22">
        <f t="shared" ref="J130:J161" si="19">SUM(F130:I130)</f>
        <v>12.146186237232843</v>
      </c>
      <c r="K130" s="22">
        <v>0.1</v>
      </c>
      <c r="L130" s="199">
        <f t="shared" si="16"/>
        <v>1.2146186237232843</v>
      </c>
      <c r="M130" s="293">
        <f t="shared" si="17"/>
        <v>13.360804860956128</v>
      </c>
      <c r="N130" s="40">
        <v>9412110</v>
      </c>
      <c r="O130" s="40" t="str">
        <f t="shared" ref="O130:O161" si="20">IF(E130=N130, "-", "ERROR")</f>
        <v>-</v>
      </c>
      <c r="P130" s="35" t="s">
        <v>219</v>
      </c>
    </row>
    <row r="131" spans="1:16" x14ac:dyDescent="0.25">
      <c r="A131" s="97" t="s">
        <v>118</v>
      </c>
      <c r="B131" s="94" t="s">
        <v>115</v>
      </c>
      <c r="C131" s="142" t="str">
        <f>_xlfn.XLOOKUP(D131,'(1) Paste CA TEX Values'!$C$2:$C$96,'(1) Paste CA TEX Values'!$D$2:$D$96,"ERROR",0,1)</f>
        <v>Port San Luis</v>
      </c>
      <c r="D131" s="139" t="s">
        <v>276</v>
      </c>
      <c r="E131" s="88">
        <v>9412110</v>
      </c>
      <c r="F131" s="211">
        <f>_xlfn.XLOOKUP($D131,'(1) Paste CA TEX Values'!$C$1:$C$96, '(1) Paste CA TEX Values'!$I$1:$I$96, "ERROR",0,1)</f>
        <v>9.0066817209483414</v>
      </c>
      <c r="G131" s="307">
        <f>_xlfn.XLOOKUP($B131,'(2) ETSS_Picks_by_FA_Locations'!$B$4:$B$195,'(2) ETSS_Picks_by_FA_Locations'!$G$4:$G$195,"ERROR",0,1)</f>
        <v>0.34610000000000002</v>
      </c>
      <c r="H131" s="301">
        <f>_xlfn.XLOOKUP($B131,'(2) ETSS_Picks_by_FA_Locations'!$B$4:$B$195,'(2) ETSS_Picks_by_FA_Locations'!$I$4:$I$195,"ERROR",0,1)</f>
        <v>9.1399999999999995E-2</v>
      </c>
      <c r="I131" s="23">
        <f t="shared" si="18"/>
        <v>2.7020045162845023</v>
      </c>
      <c r="J131" s="22">
        <f t="shared" si="19"/>
        <v>12.146186237232843</v>
      </c>
      <c r="K131" s="22">
        <v>0.1</v>
      </c>
      <c r="L131" s="199">
        <f t="shared" si="16"/>
        <v>1.2146186237232843</v>
      </c>
      <c r="M131" s="293">
        <f t="shared" si="17"/>
        <v>13.360804860956128</v>
      </c>
      <c r="N131" s="40">
        <v>9412110</v>
      </c>
      <c r="O131" s="40" t="str">
        <f t="shared" si="20"/>
        <v>-</v>
      </c>
      <c r="P131" s="36"/>
    </row>
    <row r="132" spans="1:16" x14ac:dyDescent="0.25">
      <c r="A132" s="97" t="s">
        <v>118</v>
      </c>
      <c r="B132" s="94" t="s">
        <v>116</v>
      </c>
      <c r="C132" s="142" t="str">
        <f>_xlfn.XLOOKUP(D132,'(1) Paste CA TEX Values'!$C$2:$C$96,'(1) Paste CA TEX Values'!$D$2:$D$96,"ERROR",0,1)</f>
        <v>Pismo Beach</v>
      </c>
      <c r="D132" s="139" t="s">
        <v>279</v>
      </c>
      <c r="E132" s="88">
        <v>9412110</v>
      </c>
      <c r="F132" s="211">
        <f>_xlfn.XLOOKUP($D132,'(1) Paste CA TEX Values'!$C$1:$C$96, '(1) Paste CA TEX Values'!$I$1:$I$96, "ERROR",0,1)</f>
        <v>6.1390417088175946</v>
      </c>
      <c r="G132" s="307">
        <f>_xlfn.XLOOKUP($B132,'(2) ETSS_Picks_by_FA_Locations'!$B$4:$B$195,'(2) ETSS_Picks_by_FA_Locations'!$G$4:$G$195,"ERROR",0,1)</f>
        <v>0.33179999999999998</v>
      </c>
      <c r="H132" s="301">
        <f>_xlfn.XLOOKUP($B132,'(2) ETSS_Picks_by_FA_Locations'!$B$4:$B$195,'(2) ETSS_Picks_by_FA_Locations'!$I$4:$I$195,"ERROR",0,1)</f>
        <v>9.1399999999999995E-2</v>
      </c>
      <c r="I132" s="23">
        <f t="shared" si="18"/>
        <v>1.8417125126452782</v>
      </c>
      <c r="J132" s="22">
        <f t="shared" si="19"/>
        <v>8.4039542214628735</v>
      </c>
      <c r="K132" s="22">
        <v>0.2</v>
      </c>
      <c r="L132" s="199">
        <f t="shared" si="16"/>
        <v>1.6807908442925747</v>
      </c>
      <c r="M132" s="293">
        <f t="shared" si="17"/>
        <v>10.084745065755449</v>
      </c>
      <c r="N132" s="40">
        <v>9412110</v>
      </c>
      <c r="O132" s="40" t="str">
        <f t="shared" si="20"/>
        <v>-</v>
      </c>
      <c r="P132" s="36"/>
    </row>
    <row r="133" spans="1:16" x14ac:dyDescent="0.25">
      <c r="A133" s="97" t="s">
        <v>118</v>
      </c>
      <c r="B133" s="94" t="s">
        <v>117</v>
      </c>
      <c r="C133" s="142" t="str">
        <f>_xlfn.XLOOKUP(D133,'(1) Paste CA TEX Values'!$C$2:$C$96,'(1) Paste CA TEX Values'!$D$2:$D$96,"ERROR",0,1)</f>
        <v>Pismo Beach</v>
      </c>
      <c r="D133" s="139" t="s">
        <v>279</v>
      </c>
      <c r="E133" s="88">
        <v>9412110</v>
      </c>
      <c r="F133" s="211">
        <f>_xlfn.XLOOKUP($D133,'(1) Paste CA TEX Values'!$C$1:$C$96, '(1) Paste CA TEX Values'!$I$1:$I$96, "ERROR",0,1)</f>
        <v>6.1390417088175946</v>
      </c>
      <c r="G133" s="307">
        <f>_xlfn.XLOOKUP($B133,'(2) ETSS_Picks_by_FA_Locations'!$B$4:$B$195,'(2) ETSS_Picks_by_FA_Locations'!$G$4:$G$195,"ERROR",0,1)</f>
        <v>0.33179999999999998</v>
      </c>
      <c r="H133" s="301">
        <f>_xlfn.XLOOKUP($B133,'(2) ETSS_Picks_by_FA_Locations'!$B$4:$B$195,'(2) ETSS_Picks_by_FA_Locations'!$I$4:$I$195,"ERROR",0,1)</f>
        <v>9.1399999999999995E-2</v>
      </c>
      <c r="I133" s="23">
        <f t="shared" si="18"/>
        <v>1.8417125126452782</v>
      </c>
      <c r="J133" s="22">
        <f t="shared" si="19"/>
        <v>8.4039542214628735</v>
      </c>
      <c r="K133" s="22">
        <v>0.2</v>
      </c>
      <c r="L133" s="199">
        <f t="shared" si="16"/>
        <v>1.6807908442925747</v>
      </c>
      <c r="M133" s="293">
        <f t="shared" si="17"/>
        <v>10.084745065755449</v>
      </c>
      <c r="N133" s="40">
        <v>9412110</v>
      </c>
      <c r="O133" s="40" t="str">
        <f t="shared" si="20"/>
        <v>-</v>
      </c>
      <c r="P133" s="36"/>
    </row>
    <row r="134" spans="1:16" ht="15.75" thickBot="1" x14ac:dyDescent="0.3">
      <c r="A134" s="98" t="s">
        <v>118</v>
      </c>
      <c r="B134" s="113" t="s">
        <v>429</v>
      </c>
      <c r="C134" s="143" t="str">
        <f>_xlfn.XLOOKUP(D134,'(1) Paste CA TEX Values'!$C$2:$C$96,'(1) Paste CA TEX Values'!$D$2:$D$96,"ERROR",0,1)</f>
        <v>Pismo Beach</v>
      </c>
      <c r="D134" s="158" t="s">
        <v>279</v>
      </c>
      <c r="E134" s="173">
        <v>9412110</v>
      </c>
      <c r="F134" s="215">
        <f>_xlfn.XLOOKUP($D134,'(1) Paste CA TEX Values'!$C$1:$C$96, '(1) Paste CA TEX Values'!$I$1:$I$96, "ERROR",0,1)</f>
        <v>6.1390417088175946</v>
      </c>
      <c r="G134" s="308">
        <f>_xlfn.XLOOKUP($B134,'(2) ETSS_Picks_by_FA_Locations'!$B$4:$B$195,'(2) ETSS_Picks_by_FA_Locations'!$G$4:$G$195,"ERROR",0,1)</f>
        <v>0.33179999999999998</v>
      </c>
      <c r="H134" s="302">
        <f>_xlfn.XLOOKUP($B134,'(2) ETSS_Picks_by_FA_Locations'!$B$4:$B$195,'(2) ETSS_Picks_by_FA_Locations'!$I$4:$I$195,"ERROR",0,1)</f>
        <v>9.1399999999999995E-2</v>
      </c>
      <c r="I134" s="24">
        <f t="shared" si="18"/>
        <v>1.8417125126452782</v>
      </c>
      <c r="J134" s="25">
        <f t="shared" si="19"/>
        <v>8.4039542214628735</v>
      </c>
      <c r="K134" s="25">
        <v>0.2</v>
      </c>
      <c r="L134" s="200">
        <f t="shared" si="16"/>
        <v>1.6807908442925747</v>
      </c>
      <c r="M134" s="294">
        <f t="shared" si="17"/>
        <v>10.084745065755449</v>
      </c>
      <c r="N134" s="40">
        <v>9412110</v>
      </c>
      <c r="O134" s="40" t="str">
        <f t="shared" si="20"/>
        <v>-</v>
      </c>
      <c r="P134" s="36"/>
    </row>
    <row r="135" spans="1:16" x14ac:dyDescent="0.25">
      <c r="A135" s="109" t="s">
        <v>127</v>
      </c>
      <c r="B135" s="135" t="s">
        <v>119</v>
      </c>
      <c r="C135" s="154" t="str">
        <f>_xlfn.XLOOKUP(D135,'(1) Paste CA TEX Values'!$C$2:$C$96,'(1) Paste CA TEX Values'!$D$2:$D$96,"ERROR",0,1)</f>
        <v>Surf</v>
      </c>
      <c r="D135" s="170" t="s">
        <v>275</v>
      </c>
      <c r="E135" s="188">
        <v>9412110</v>
      </c>
      <c r="F135" s="214">
        <f>_xlfn.XLOOKUP($D135,'(1) Paste CA TEX Values'!$C$1:$C$96, '(1) Paste CA TEX Values'!$I$1:$I$96, "ERROR",0,1)</f>
        <v>3.1519311526075029</v>
      </c>
      <c r="G135" s="309">
        <f>_xlfn.XLOOKUP($B135,'(2) ETSS_Picks_by_FA_Locations'!$B$4:$B$195,'(2) ETSS_Picks_by_FA_Locations'!$G$4:$G$195,"ERROR",0,1)</f>
        <v>0.34610000000000002</v>
      </c>
      <c r="H135" s="304">
        <f>_xlfn.XLOOKUP($B135,'(2) ETSS_Picks_by_FA_Locations'!$B$4:$B$195,'(2) ETSS_Picks_by_FA_Locations'!$I$4:$I$195,"ERROR",0,1)</f>
        <v>9.1399999999999995E-2</v>
      </c>
      <c r="I135" s="18">
        <f t="shared" si="18"/>
        <v>0.94557934578225078</v>
      </c>
      <c r="J135" s="19">
        <f t="shared" si="19"/>
        <v>4.5350104983897541</v>
      </c>
      <c r="K135" s="19">
        <v>0.1</v>
      </c>
      <c r="L135" s="207">
        <f t="shared" si="16"/>
        <v>0.45350104983897543</v>
      </c>
      <c r="M135" s="295">
        <f t="shared" si="17"/>
        <v>4.9885115482287299</v>
      </c>
      <c r="N135" s="40">
        <v>9412110</v>
      </c>
      <c r="O135" s="40" t="str">
        <f t="shared" si="20"/>
        <v>-</v>
      </c>
      <c r="P135" s="36"/>
    </row>
    <row r="136" spans="1:16" x14ac:dyDescent="0.25">
      <c r="A136" s="103" t="s">
        <v>127</v>
      </c>
      <c r="B136" s="120" t="s">
        <v>120</v>
      </c>
      <c r="C136" s="149" t="str">
        <f>_xlfn.XLOOKUP(D136,'(1) Paste CA TEX Values'!$C$2:$C$96,'(1) Paste CA TEX Values'!$D$2:$D$96,"ERROR",0,1)</f>
        <v>Surf</v>
      </c>
      <c r="D136" s="130" t="s">
        <v>275</v>
      </c>
      <c r="E136" s="188">
        <v>9412110</v>
      </c>
      <c r="F136" s="211">
        <f>_xlfn.XLOOKUP($D136,'(1) Paste CA TEX Values'!$C$1:$C$96, '(1) Paste CA TEX Values'!$I$1:$I$96, "ERROR",0,1)</f>
        <v>3.1519311526075029</v>
      </c>
      <c r="G136" s="307">
        <f>_xlfn.XLOOKUP($B136,'(2) ETSS_Picks_by_FA_Locations'!$B$4:$B$195,'(2) ETSS_Picks_by_FA_Locations'!$G$4:$G$195,"ERROR",0,1)</f>
        <v>0.34610000000000002</v>
      </c>
      <c r="H136" s="301">
        <f>_xlfn.XLOOKUP($B136,'(2) ETSS_Picks_by_FA_Locations'!$B$4:$B$195,'(2) ETSS_Picks_by_FA_Locations'!$I$4:$I$195,"ERROR",0,1)</f>
        <v>9.1399999999999995E-2</v>
      </c>
      <c r="I136" s="12">
        <f t="shared" si="18"/>
        <v>0.94557934578225078</v>
      </c>
      <c r="J136" s="13">
        <f t="shared" si="19"/>
        <v>4.5350104983897541</v>
      </c>
      <c r="K136" s="13">
        <v>0.1</v>
      </c>
      <c r="L136" s="202">
        <f t="shared" si="16"/>
        <v>0.45350104983897543</v>
      </c>
      <c r="M136" s="293">
        <f t="shared" si="17"/>
        <v>4.9885115482287299</v>
      </c>
      <c r="N136" s="40">
        <v>9412110</v>
      </c>
      <c r="O136" s="40" t="str">
        <f t="shared" si="20"/>
        <v>-</v>
      </c>
      <c r="P136" s="36"/>
    </row>
    <row r="137" spans="1:16" x14ac:dyDescent="0.25">
      <c r="A137" s="103" t="s">
        <v>127</v>
      </c>
      <c r="B137" s="120" t="s">
        <v>121</v>
      </c>
      <c r="C137" s="149" t="str">
        <f>_xlfn.XLOOKUP(D137,'(1) Paste CA TEX Values'!$C$2:$C$96,'(1) Paste CA TEX Values'!$D$2:$D$96,"ERROR",0,1)</f>
        <v>Gaviota</v>
      </c>
      <c r="D137" s="130" t="s">
        <v>277</v>
      </c>
      <c r="E137" s="180">
        <v>9411340</v>
      </c>
      <c r="F137" s="211">
        <f>_xlfn.XLOOKUP($D137,'(1) Paste CA TEX Values'!$C$1:$C$96, '(1) Paste CA TEX Values'!$I$1:$I$96, "ERROR",0,1)</f>
        <v>1.1823233724560249</v>
      </c>
      <c r="G137" s="307">
        <f>_xlfn.XLOOKUP($B137,'(2) ETSS_Picks_by_FA_Locations'!$B$4:$B$195,'(2) ETSS_Picks_by_FA_Locations'!$G$4:$G$195,"ERROR",0,1)</f>
        <v>0.25219999999999998</v>
      </c>
      <c r="H137" s="301">
        <f>_xlfn.XLOOKUP($B137,'(2) ETSS_Picks_by_FA_Locations'!$B$4:$B$195,'(2) ETSS_Picks_by_FA_Locations'!$I$4:$I$195,"ERROR",0,1)</f>
        <v>0.24379999999999999</v>
      </c>
      <c r="I137" s="12">
        <f t="shared" si="18"/>
        <v>0.35469701173680745</v>
      </c>
      <c r="J137" s="13">
        <f t="shared" si="19"/>
        <v>2.0330203841928323</v>
      </c>
      <c r="K137" s="13">
        <v>0.1</v>
      </c>
      <c r="L137" s="202">
        <f t="shared" si="16"/>
        <v>0.20330203841928324</v>
      </c>
      <c r="M137" s="293">
        <f t="shared" si="17"/>
        <v>2.2363224226121154</v>
      </c>
      <c r="N137" s="41">
        <v>9411340</v>
      </c>
      <c r="O137" s="41" t="str">
        <f t="shared" si="20"/>
        <v>-</v>
      </c>
      <c r="P137" s="36"/>
    </row>
    <row r="138" spans="1:16" x14ac:dyDescent="0.25">
      <c r="A138" s="103" t="s">
        <v>127</v>
      </c>
      <c r="B138" s="120" t="s">
        <v>430</v>
      </c>
      <c r="C138" s="149" t="str">
        <f>_xlfn.XLOOKUP(D138,'(1) Paste CA TEX Values'!$C$2:$C$96,'(1) Paste CA TEX Values'!$D$2:$D$96,"ERROR",0,1)</f>
        <v>Gaviota</v>
      </c>
      <c r="D138" s="130" t="s">
        <v>277</v>
      </c>
      <c r="E138" s="180">
        <v>9411340</v>
      </c>
      <c r="F138" s="211">
        <f>_xlfn.XLOOKUP($D138,'(1) Paste CA TEX Values'!$C$1:$C$96, '(1) Paste CA TEX Values'!$I$1:$I$96, "ERROR",0,1)</f>
        <v>1.1823233724560249</v>
      </c>
      <c r="G138" s="307">
        <f>_xlfn.XLOOKUP($B138,'(2) ETSS_Picks_by_FA_Locations'!$B$4:$B$195,'(2) ETSS_Picks_by_FA_Locations'!$G$4:$G$195,"ERROR",0,1)</f>
        <v>0.25219999999999998</v>
      </c>
      <c r="H138" s="301">
        <f>_xlfn.XLOOKUP($B138,'(2) ETSS_Picks_by_FA_Locations'!$B$4:$B$195,'(2) ETSS_Picks_by_FA_Locations'!$I$4:$I$195,"ERROR",0,1)</f>
        <v>0.24379999999999999</v>
      </c>
      <c r="I138" s="12">
        <f t="shared" si="18"/>
        <v>0.35469701173680745</v>
      </c>
      <c r="J138" s="13">
        <f t="shared" si="19"/>
        <v>2.0330203841928323</v>
      </c>
      <c r="K138" s="13">
        <v>0.1</v>
      </c>
      <c r="L138" s="202">
        <f t="shared" si="16"/>
        <v>0.20330203841928324</v>
      </c>
      <c r="M138" s="293">
        <f t="shared" si="17"/>
        <v>2.2363224226121154</v>
      </c>
      <c r="N138" s="41">
        <v>9411340</v>
      </c>
      <c r="O138" s="41" t="str">
        <f t="shared" si="20"/>
        <v>-</v>
      </c>
      <c r="P138" s="36"/>
    </row>
    <row r="139" spans="1:16" x14ac:dyDescent="0.25">
      <c r="A139" s="103" t="s">
        <v>127</v>
      </c>
      <c r="B139" s="120" t="s">
        <v>122</v>
      </c>
      <c r="C139" s="149" t="str">
        <f>_xlfn.XLOOKUP(D139,'(1) Paste CA TEX Values'!$C$2:$C$96,'(1) Paste CA TEX Values'!$D$2:$D$96,"ERROR",0,1)</f>
        <v>Goleta</v>
      </c>
      <c r="D139" s="130" t="s">
        <v>282</v>
      </c>
      <c r="E139" s="180">
        <v>9411340</v>
      </c>
      <c r="F139" s="211">
        <f>_xlfn.XLOOKUP($D139,'(1) Paste CA TEX Values'!$C$1:$C$96, '(1) Paste CA TEX Values'!$I$1:$I$96, "ERROR",0,1)</f>
        <v>1.6743756806535726</v>
      </c>
      <c r="G139" s="307">
        <f>_xlfn.XLOOKUP($B139,'(2) ETSS_Picks_by_FA_Locations'!$B$4:$B$195,'(2) ETSS_Picks_by_FA_Locations'!$G$4:$G$195,"ERROR",0,1)</f>
        <v>0.21110000000000001</v>
      </c>
      <c r="H139" s="301">
        <f>_xlfn.XLOOKUP($B139,'(2) ETSS_Picks_by_FA_Locations'!$B$4:$B$195,'(2) ETSS_Picks_by_FA_Locations'!$I$4:$I$195,"ERROR",0,1)</f>
        <v>0.24379999999999999</v>
      </c>
      <c r="I139" s="12">
        <f t="shared" si="18"/>
        <v>0.50231270419607177</v>
      </c>
      <c r="J139" s="13">
        <f t="shared" si="19"/>
        <v>2.6315883848496444</v>
      </c>
      <c r="K139" s="13">
        <v>0.1</v>
      </c>
      <c r="L139" s="202">
        <f t="shared" si="16"/>
        <v>0.26315883848496446</v>
      </c>
      <c r="M139" s="293">
        <f t="shared" si="17"/>
        <v>2.8947472233346088</v>
      </c>
      <c r="N139" s="41">
        <v>9411340</v>
      </c>
      <c r="O139" s="41" t="str">
        <f t="shared" si="20"/>
        <v>-</v>
      </c>
      <c r="P139" s="91" t="s">
        <v>127</v>
      </c>
    </row>
    <row r="140" spans="1:16" x14ac:dyDescent="0.25">
      <c r="A140" s="103" t="s">
        <v>127</v>
      </c>
      <c r="B140" s="120" t="s">
        <v>127</v>
      </c>
      <c r="C140" s="149" t="str">
        <f>_xlfn.XLOOKUP(D140,'(1) Paste CA TEX Values'!$C$2:$C$96,'(1) Paste CA TEX Values'!$D$2:$D$96,"ERROR",0,1)</f>
        <v>Santa Barbara</v>
      </c>
      <c r="D140" s="130" t="s">
        <v>281</v>
      </c>
      <c r="E140" s="180">
        <v>9411340</v>
      </c>
      <c r="F140" s="211">
        <f>_xlfn.XLOOKUP($D140,'(1) Paste CA TEX Values'!$C$1:$C$96, '(1) Paste CA TEX Values'!$I$1:$I$96, "ERROR",0,1)</f>
        <v>2.6890419649889599</v>
      </c>
      <c r="G140" s="307">
        <f>_xlfn.XLOOKUP($B140,'(2) ETSS_Picks_by_FA_Locations'!$B$4:$B$195,'(2) ETSS_Picks_by_FA_Locations'!$G$4:$G$195,"ERROR",0,1)</f>
        <v>0.21110000000000001</v>
      </c>
      <c r="H140" s="301">
        <f>_xlfn.XLOOKUP($B140,'(2) ETSS_Picks_by_FA_Locations'!$B$4:$B$195,'(2) ETSS_Picks_by_FA_Locations'!$I$4:$I$195,"ERROR",0,1)</f>
        <v>0.24379999999999999</v>
      </c>
      <c r="I140" s="12">
        <f t="shared" si="18"/>
        <v>0.80671258949668789</v>
      </c>
      <c r="J140" s="13">
        <f t="shared" si="19"/>
        <v>3.9506545544856477</v>
      </c>
      <c r="K140" s="13">
        <v>0.1</v>
      </c>
      <c r="L140" s="202">
        <f t="shared" si="16"/>
        <v>0.39506545544856481</v>
      </c>
      <c r="M140" s="293">
        <f t="shared" si="17"/>
        <v>4.3457200099342126</v>
      </c>
      <c r="N140" s="41">
        <v>9411340</v>
      </c>
      <c r="O140" s="41" t="str">
        <f t="shared" si="20"/>
        <v>-</v>
      </c>
      <c r="P140" s="35" t="s">
        <v>220</v>
      </c>
    </row>
    <row r="141" spans="1:16" x14ac:dyDescent="0.25">
      <c r="A141" s="103" t="s">
        <v>127</v>
      </c>
      <c r="B141" s="120" t="s">
        <v>123</v>
      </c>
      <c r="C141" s="149" t="str">
        <f>_xlfn.XLOOKUP(D141,'(1) Paste CA TEX Values'!$C$2:$C$96,'(1) Paste CA TEX Values'!$D$2:$D$96,"ERROR",0,1)</f>
        <v>Santa Barbara</v>
      </c>
      <c r="D141" s="130" t="s">
        <v>281</v>
      </c>
      <c r="E141" s="180">
        <v>9411340</v>
      </c>
      <c r="F141" s="211">
        <f>_xlfn.XLOOKUP($D141,'(1) Paste CA TEX Values'!$C$1:$C$96, '(1) Paste CA TEX Values'!$I$1:$I$96, "ERROR",0,1)</f>
        <v>2.6890419649889599</v>
      </c>
      <c r="G141" s="307">
        <f>_xlfn.XLOOKUP($B141,'(2) ETSS_Picks_by_FA_Locations'!$B$4:$B$195,'(2) ETSS_Picks_by_FA_Locations'!$G$4:$G$195,"ERROR",0,1)</f>
        <v>0.21110000000000001</v>
      </c>
      <c r="H141" s="301">
        <f>_xlfn.XLOOKUP($B141,'(2) ETSS_Picks_by_FA_Locations'!$B$4:$B$195,'(2) ETSS_Picks_by_FA_Locations'!$I$4:$I$195,"ERROR",0,1)</f>
        <v>0.24379999999999999</v>
      </c>
      <c r="I141" s="12">
        <f t="shared" si="18"/>
        <v>0.80671258949668789</v>
      </c>
      <c r="J141" s="13">
        <f t="shared" si="19"/>
        <v>3.9506545544856477</v>
      </c>
      <c r="K141" s="13">
        <v>0.1</v>
      </c>
      <c r="L141" s="202">
        <f t="shared" si="16"/>
        <v>0.39506545544856481</v>
      </c>
      <c r="M141" s="293">
        <f t="shared" si="17"/>
        <v>4.3457200099342126</v>
      </c>
      <c r="N141" s="41">
        <v>9411340</v>
      </c>
      <c r="O141" s="41" t="str">
        <f t="shared" si="20"/>
        <v>-</v>
      </c>
      <c r="P141" s="36"/>
    </row>
    <row r="142" spans="1:16" x14ac:dyDescent="0.25">
      <c r="A142" s="103" t="s">
        <v>127</v>
      </c>
      <c r="B142" s="120" t="s">
        <v>124</v>
      </c>
      <c r="C142" s="149" t="str">
        <f>_xlfn.XLOOKUP(D142,'(1) Paste CA TEX Values'!$C$2:$C$96,'(1) Paste CA TEX Values'!$D$2:$D$96,"ERROR",0,1)</f>
        <v>Santa Barbara</v>
      </c>
      <c r="D142" s="130" t="s">
        <v>281</v>
      </c>
      <c r="E142" s="180">
        <v>9411340</v>
      </c>
      <c r="F142" s="211">
        <f>_xlfn.XLOOKUP($D142,'(1) Paste CA TEX Values'!$C$1:$C$96, '(1) Paste CA TEX Values'!$I$1:$I$96, "ERROR",0,1)</f>
        <v>2.6890419649889599</v>
      </c>
      <c r="G142" s="307">
        <f>_xlfn.XLOOKUP($B142,'(2) ETSS_Picks_by_FA_Locations'!$B$4:$B$195,'(2) ETSS_Picks_by_FA_Locations'!$G$4:$G$195,"ERROR",0,1)</f>
        <v>0.21110000000000001</v>
      </c>
      <c r="H142" s="301">
        <f>_xlfn.XLOOKUP($B142,'(2) ETSS_Picks_by_FA_Locations'!$B$4:$B$195,'(2) ETSS_Picks_by_FA_Locations'!$I$4:$I$195,"ERROR",0,1)</f>
        <v>0.24379999999999999</v>
      </c>
      <c r="I142" s="12">
        <f t="shared" si="18"/>
        <v>0.80671258949668789</v>
      </c>
      <c r="J142" s="13">
        <f t="shared" si="19"/>
        <v>3.9506545544856477</v>
      </c>
      <c r="K142" s="13">
        <v>0.1</v>
      </c>
      <c r="L142" s="202">
        <f t="shared" si="16"/>
        <v>0.39506545544856481</v>
      </c>
      <c r="M142" s="293">
        <f t="shared" si="17"/>
        <v>4.3457200099342126</v>
      </c>
      <c r="N142" s="41">
        <v>9411340</v>
      </c>
      <c r="O142" s="41" t="str">
        <f t="shared" si="20"/>
        <v>-</v>
      </c>
      <c r="P142" s="36"/>
    </row>
    <row r="143" spans="1:16" x14ac:dyDescent="0.25">
      <c r="A143" s="103" t="s">
        <v>127</v>
      </c>
      <c r="B143" s="120" t="s">
        <v>125</v>
      </c>
      <c r="C143" s="149" t="str">
        <f>_xlfn.XLOOKUP(D143,'(1) Paste CA TEX Values'!$C$2:$C$96,'(1) Paste CA TEX Values'!$D$2:$D$96,"ERROR",0,1)</f>
        <v>Santa Barbara</v>
      </c>
      <c r="D143" s="130" t="s">
        <v>281</v>
      </c>
      <c r="E143" s="180">
        <v>9411340</v>
      </c>
      <c r="F143" s="211">
        <f>_xlfn.XLOOKUP($D143,'(1) Paste CA TEX Values'!$C$1:$C$96, '(1) Paste CA TEX Values'!$I$1:$I$96, "ERROR",0,1)</f>
        <v>2.6890419649889599</v>
      </c>
      <c r="G143" s="307">
        <f>_xlfn.XLOOKUP($B143,'(2) ETSS_Picks_by_FA_Locations'!$B$4:$B$195,'(2) ETSS_Picks_by_FA_Locations'!$G$4:$G$195,"ERROR",0,1)</f>
        <v>0.21110000000000001</v>
      </c>
      <c r="H143" s="301">
        <f>_xlfn.XLOOKUP($B143,'(2) ETSS_Picks_by_FA_Locations'!$B$4:$B$195,'(2) ETSS_Picks_by_FA_Locations'!$I$4:$I$195,"ERROR",0,1)</f>
        <v>0.24379999999999999</v>
      </c>
      <c r="I143" s="12">
        <f t="shared" si="18"/>
        <v>0.80671258949668789</v>
      </c>
      <c r="J143" s="13">
        <f t="shared" si="19"/>
        <v>3.9506545544856477</v>
      </c>
      <c r="K143" s="13">
        <v>0.1</v>
      </c>
      <c r="L143" s="202">
        <f t="shared" si="16"/>
        <v>0.39506545544856481</v>
      </c>
      <c r="M143" s="293">
        <f t="shared" si="17"/>
        <v>4.3457200099342126</v>
      </c>
      <c r="N143" s="41">
        <v>9411340</v>
      </c>
      <c r="O143" s="41" t="str">
        <f t="shared" si="20"/>
        <v>-</v>
      </c>
      <c r="P143" s="36"/>
    </row>
    <row r="144" spans="1:16" ht="15.75" thickBot="1" x14ac:dyDescent="0.3">
      <c r="A144" s="110" t="s">
        <v>127</v>
      </c>
      <c r="B144" s="136" t="s">
        <v>126</v>
      </c>
      <c r="C144" s="155" t="str">
        <f>_xlfn.XLOOKUP(D144,'(1) Paste CA TEX Values'!$C$2:$C$96,'(1) Paste CA TEX Values'!$D$2:$D$96,"ERROR",0,1)</f>
        <v>Carpinteria</v>
      </c>
      <c r="D144" s="171" t="s">
        <v>288</v>
      </c>
      <c r="E144" s="190">
        <v>9411340</v>
      </c>
      <c r="F144" s="211">
        <f>_xlfn.XLOOKUP($D144,'(1) Paste CA TEX Values'!$C$1:$C$96, '(1) Paste CA TEX Values'!$I$1:$I$96, "ERROR",0,1)</f>
        <v>1.3338041838772632</v>
      </c>
      <c r="G144" s="310">
        <f>_xlfn.XLOOKUP($B144,'(2) ETSS_Picks_by_FA_Locations'!$B$4:$B$195,'(2) ETSS_Picks_by_FA_Locations'!$G$4:$G$195,"ERROR",0,1)</f>
        <v>0.16719999999999999</v>
      </c>
      <c r="H144" s="305">
        <f>_xlfn.XLOOKUP($B144,'(2) ETSS_Picks_by_FA_Locations'!$B$4:$B$195,'(2) ETSS_Picks_by_FA_Locations'!$I$4:$I$195,"ERROR",0,1)</f>
        <v>0.24379999999999999</v>
      </c>
      <c r="I144" s="30">
        <f t="shared" si="18"/>
        <v>0.40014125516317894</v>
      </c>
      <c r="J144" s="31">
        <f t="shared" si="19"/>
        <v>2.1449454390404421</v>
      </c>
      <c r="K144" s="31">
        <v>0.1</v>
      </c>
      <c r="L144" s="208">
        <f t="shared" si="16"/>
        <v>0.21449454390404421</v>
      </c>
      <c r="M144" s="294">
        <f t="shared" si="17"/>
        <v>2.3594399829444863</v>
      </c>
      <c r="N144" s="41">
        <v>9411340</v>
      </c>
      <c r="O144" s="41" t="str">
        <f t="shared" si="20"/>
        <v>-</v>
      </c>
      <c r="P144" s="36"/>
    </row>
    <row r="145" spans="1:16" x14ac:dyDescent="0.25">
      <c r="A145" s="96" t="s">
        <v>139</v>
      </c>
      <c r="B145" s="112" t="s">
        <v>128</v>
      </c>
      <c r="C145" s="147" t="str">
        <f>_xlfn.XLOOKUP(D145,'(1) Paste CA TEX Values'!$C$2:$C$96,'(1) Paste CA TEX Values'!$D$2:$D$96,"ERROR",0,1)</f>
        <v>Ventura</v>
      </c>
      <c r="D145" s="164" t="s">
        <v>297</v>
      </c>
      <c r="E145" s="178">
        <v>9411340</v>
      </c>
      <c r="F145" s="212">
        <f>_xlfn.XLOOKUP($D145,'(1) Paste CA TEX Values'!$C$1:$C$96, '(1) Paste CA TEX Values'!$I$1:$I$96, "ERROR",0,1)</f>
        <v>2.0647647112727867</v>
      </c>
      <c r="G145" s="306">
        <f>_xlfn.XLOOKUP($B145,'(2) ETSS_Picks_by_FA_Locations'!$B$4:$B$195,'(2) ETSS_Picks_by_FA_Locations'!$G$4:$G$195,"ERROR",0,1)</f>
        <v>0.14399999999999999</v>
      </c>
      <c r="H145" s="303">
        <f>_xlfn.XLOOKUP($B145,'(2) ETSS_Picks_by_FA_Locations'!$B$4:$B$195,'(2) ETSS_Picks_by_FA_Locations'!$I$4:$I$195,"ERROR",0,1)</f>
        <v>0.24379999999999999</v>
      </c>
      <c r="I145" s="26">
        <f t="shared" si="18"/>
        <v>0.61942941338183599</v>
      </c>
      <c r="J145" s="27">
        <f t="shared" si="19"/>
        <v>3.0719941246546227</v>
      </c>
      <c r="K145" s="27">
        <v>0.1</v>
      </c>
      <c r="L145" s="198">
        <f t="shared" si="16"/>
        <v>0.30719941246546228</v>
      </c>
      <c r="M145" s="295">
        <f t="shared" si="17"/>
        <v>3.3791935371200852</v>
      </c>
      <c r="N145" s="41">
        <v>9411340</v>
      </c>
      <c r="O145" s="41" t="str">
        <f t="shared" si="20"/>
        <v>-</v>
      </c>
      <c r="P145" s="36"/>
    </row>
    <row r="146" spans="1:16" x14ac:dyDescent="0.25">
      <c r="A146" s="97" t="s">
        <v>139</v>
      </c>
      <c r="B146" s="94" t="s">
        <v>129</v>
      </c>
      <c r="C146" s="142" t="str">
        <f>_xlfn.XLOOKUP(D146,'(1) Paste CA TEX Values'!$C$2:$C$96,'(1) Paste CA TEX Values'!$D$2:$D$96,"ERROR",0,1)</f>
        <v>Ventura</v>
      </c>
      <c r="D146" s="132" t="s">
        <v>297</v>
      </c>
      <c r="E146" s="88">
        <v>9411340</v>
      </c>
      <c r="F146" s="211">
        <f>_xlfn.XLOOKUP($D146,'(1) Paste CA TEX Values'!$C$1:$C$96, '(1) Paste CA TEX Values'!$I$1:$I$96, "ERROR",0,1)</f>
        <v>2.0647647112727867</v>
      </c>
      <c r="G146" s="307">
        <f>_xlfn.XLOOKUP($B146,'(2) ETSS_Picks_by_FA_Locations'!$B$4:$B$195,'(2) ETSS_Picks_by_FA_Locations'!$G$4:$G$195,"ERROR",0,1)</f>
        <v>0.14399999999999999</v>
      </c>
      <c r="H146" s="301">
        <f>_xlfn.XLOOKUP($B146,'(2) ETSS_Picks_by_FA_Locations'!$B$4:$B$195,'(2) ETSS_Picks_by_FA_Locations'!$I$4:$I$195,"ERROR",0,1)</f>
        <v>0.24379999999999999</v>
      </c>
      <c r="I146" s="23">
        <f t="shared" si="18"/>
        <v>0.61942941338183599</v>
      </c>
      <c r="J146" s="22">
        <f t="shared" si="19"/>
        <v>3.0719941246546227</v>
      </c>
      <c r="K146" s="22">
        <v>0.1</v>
      </c>
      <c r="L146" s="199">
        <f t="shared" si="16"/>
        <v>0.30719941246546228</v>
      </c>
      <c r="M146" s="293">
        <f t="shared" si="17"/>
        <v>3.3791935371200852</v>
      </c>
      <c r="N146" s="41">
        <v>9411340</v>
      </c>
      <c r="O146" s="41" t="str">
        <f t="shared" si="20"/>
        <v>-</v>
      </c>
      <c r="P146" s="36"/>
    </row>
    <row r="147" spans="1:16" x14ac:dyDescent="0.25">
      <c r="A147" s="97" t="s">
        <v>139</v>
      </c>
      <c r="B147" s="94" t="s">
        <v>130</v>
      </c>
      <c r="C147" s="142" t="str">
        <f>_xlfn.XLOOKUP(D147,'(1) Paste CA TEX Values'!$C$2:$C$96,'(1) Paste CA TEX Values'!$D$2:$D$96,"ERROR",0,1)</f>
        <v>Ventura</v>
      </c>
      <c r="D147" s="132" t="s">
        <v>297</v>
      </c>
      <c r="E147" s="88">
        <v>9411340</v>
      </c>
      <c r="F147" s="211">
        <f>_xlfn.XLOOKUP($D147,'(1) Paste CA TEX Values'!$C$1:$C$96, '(1) Paste CA TEX Values'!$I$1:$I$96, "ERROR",0,1)</f>
        <v>2.0647647112727867</v>
      </c>
      <c r="G147" s="307">
        <f>_xlfn.XLOOKUP($B147,'(2) ETSS_Picks_by_FA_Locations'!$B$4:$B$195,'(2) ETSS_Picks_by_FA_Locations'!$G$4:$G$195,"ERROR",0,1)</f>
        <v>0.14399999999999999</v>
      </c>
      <c r="H147" s="301">
        <f>_xlfn.XLOOKUP($B147,'(2) ETSS_Picks_by_FA_Locations'!$B$4:$B$195,'(2) ETSS_Picks_by_FA_Locations'!$I$4:$I$195,"ERROR",0,1)</f>
        <v>0.24379999999999999</v>
      </c>
      <c r="I147" s="23">
        <f t="shared" si="18"/>
        <v>0.61942941338183599</v>
      </c>
      <c r="J147" s="22">
        <f t="shared" si="19"/>
        <v>3.0719941246546227</v>
      </c>
      <c r="K147" s="22">
        <v>0.2</v>
      </c>
      <c r="L147" s="199">
        <f t="shared" si="16"/>
        <v>0.61439882493092457</v>
      </c>
      <c r="M147" s="293">
        <f t="shared" si="17"/>
        <v>3.6863929495855472</v>
      </c>
      <c r="N147" s="41">
        <v>9411340</v>
      </c>
      <c r="O147" s="41" t="str">
        <f t="shared" si="20"/>
        <v>-</v>
      </c>
      <c r="P147" s="36"/>
    </row>
    <row r="148" spans="1:16" x14ac:dyDescent="0.25">
      <c r="A148" s="97" t="s">
        <v>139</v>
      </c>
      <c r="B148" s="94" t="s">
        <v>131</v>
      </c>
      <c r="C148" s="142" t="str">
        <f>_xlfn.XLOOKUP(D148,'(1) Paste CA TEX Values'!$C$2:$C$96,'(1) Paste CA TEX Values'!$D$2:$D$96,"ERROR",0,1)</f>
        <v>Ventura</v>
      </c>
      <c r="D148" s="132" t="s">
        <v>297</v>
      </c>
      <c r="E148" s="88">
        <v>9411340</v>
      </c>
      <c r="F148" s="211">
        <f>_xlfn.XLOOKUP($D148,'(1) Paste CA TEX Values'!$C$1:$C$96, '(1) Paste CA TEX Values'!$I$1:$I$96, "ERROR",0,1)</f>
        <v>2.0647647112727867</v>
      </c>
      <c r="G148" s="307">
        <f>_xlfn.XLOOKUP($B148,'(2) ETSS_Picks_by_FA_Locations'!$B$4:$B$195,'(2) ETSS_Picks_by_FA_Locations'!$G$4:$G$195,"ERROR",0,1)</f>
        <v>0.14399999999999999</v>
      </c>
      <c r="H148" s="301">
        <f>_xlfn.XLOOKUP($B148,'(2) ETSS_Picks_by_FA_Locations'!$B$4:$B$195,'(2) ETSS_Picks_by_FA_Locations'!$I$4:$I$195,"ERROR",0,1)</f>
        <v>0.24379999999999999</v>
      </c>
      <c r="I148" s="23">
        <f t="shared" si="18"/>
        <v>0.61942941338183599</v>
      </c>
      <c r="J148" s="22">
        <f t="shared" si="19"/>
        <v>3.0719941246546227</v>
      </c>
      <c r="K148" s="22">
        <v>0.1</v>
      </c>
      <c r="L148" s="199">
        <f t="shared" si="16"/>
        <v>0.30719941246546228</v>
      </c>
      <c r="M148" s="293">
        <f t="shared" si="17"/>
        <v>3.3791935371200852</v>
      </c>
      <c r="N148" s="41">
        <v>9411340</v>
      </c>
      <c r="O148" s="41" t="str">
        <f t="shared" si="20"/>
        <v>-</v>
      </c>
      <c r="P148" s="36"/>
    </row>
    <row r="149" spans="1:16" x14ac:dyDescent="0.25">
      <c r="A149" s="97" t="s">
        <v>139</v>
      </c>
      <c r="B149" s="118" t="s">
        <v>132</v>
      </c>
      <c r="C149" s="142" t="str">
        <f>_xlfn.XLOOKUP(D149,'(1) Paste CA TEX Values'!$C$2:$C$96,'(1) Paste CA TEX Values'!$D$2:$D$96,"ERROR",0,1)</f>
        <v>Ventura</v>
      </c>
      <c r="D149" s="132" t="s">
        <v>297</v>
      </c>
      <c r="E149" s="88">
        <v>9411340</v>
      </c>
      <c r="F149" s="211">
        <f>_xlfn.XLOOKUP($D149,'(1) Paste CA TEX Values'!$C$1:$C$96, '(1) Paste CA TEX Values'!$I$1:$I$96, "ERROR",0,1)</f>
        <v>2.0647647112727867</v>
      </c>
      <c r="G149" s="307">
        <f>_xlfn.XLOOKUP($B149,'(2) ETSS_Picks_by_FA_Locations'!$B$4:$B$195,'(2) ETSS_Picks_by_FA_Locations'!$G$4:$G$195,"ERROR",0,1)</f>
        <v>0.14399999999999999</v>
      </c>
      <c r="H149" s="301">
        <f>_xlfn.XLOOKUP($B149,'(2) ETSS_Picks_by_FA_Locations'!$B$4:$B$195,'(2) ETSS_Picks_by_FA_Locations'!$I$4:$I$195,"ERROR",0,1)</f>
        <v>0.24379999999999999</v>
      </c>
      <c r="I149" s="23">
        <f t="shared" si="18"/>
        <v>0.61942941338183599</v>
      </c>
      <c r="J149" s="22">
        <f t="shared" si="19"/>
        <v>3.0719941246546227</v>
      </c>
      <c r="K149" s="22">
        <v>0.1</v>
      </c>
      <c r="L149" s="199">
        <f t="shared" si="16"/>
        <v>0.30719941246546228</v>
      </c>
      <c r="M149" s="293">
        <f t="shared" si="17"/>
        <v>3.3791935371200852</v>
      </c>
      <c r="N149" s="41">
        <v>9411340</v>
      </c>
      <c r="O149" s="41" t="str">
        <f t="shared" si="20"/>
        <v>-</v>
      </c>
      <c r="P149" s="36"/>
    </row>
    <row r="150" spans="1:16" x14ac:dyDescent="0.25">
      <c r="A150" s="97" t="s">
        <v>139</v>
      </c>
      <c r="B150" s="94" t="s">
        <v>133</v>
      </c>
      <c r="C150" s="142" t="str">
        <f>_xlfn.XLOOKUP(D150,'(1) Paste CA TEX Values'!$C$2:$C$96,'(1) Paste CA TEX Values'!$D$2:$D$96,"ERROR",0,1)</f>
        <v>Ventura</v>
      </c>
      <c r="D150" s="132" t="s">
        <v>297</v>
      </c>
      <c r="E150" s="88">
        <v>9411340</v>
      </c>
      <c r="F150" s="211">
        <f>_xlfn.XLOOKUP($D150,'(1) Paste CA TEX Values'!$C$1:$C$96, '(1) Paste CA TEX Values'!$I$1:$I$96, "ERROR",0,1)</f>
        <v>2.0647647112727867</v>
      </c>
      <c r="G150" s="307">
        <f>_xlfn.XLOOKUP($B150,'(2) ETSS_Picks_by_FA_Locations'!$B$4:$B$195,'(2) ETSS_Picks_by_FA_Locations'!$G$4:$G$195,"ERROR",0,1)</f>
        <v>0.14399999999999999</v>
      </c>
      <c r="H150" s="301">
        <f>_xlfn.XLOOKUP($B150,'(2) ETSS_Picks_by_FA_Locations'!$B$4:$B$195,'(2) ETSS_Picks_by_FA_Locations'!$I$4:$I$195,"ERROR",0,1)</f>
        <v>0.24379999999999999</v>
      </c>
      <c r="I150" s="23">
        <f t="shared" si="18"/>
        <v>0.61942941338183599</v>
      </c>
      <c r="J150" s="22">
        <f t="shared" si="19"/>
        <v>3.0719941246546227</v>
      </c>
      <c r="K150" s="22">
        <v>0.1</v>
      </c>
      <c r="L150" s="199">
        <f t="shared" si="16"/>
        <v>0.30719941246546228</v>
      </c>
      <c r="M150" s="293">
        <f t="shared" si="17"/>
        <v>3.3791935371200852</v>
      </c>
      <c r="N150" s="41">
        <v>9411340</v>
      </c>
      <c r="O150" s="41" t="str">
        <f t="shared" si="20"/>
        <v>-</v>
      </c>
      <c r="P150" s="36"/>
    </row>
    <row r="151" spans="1:16" x14ac:dyDescent="0.25">
      <c r="A151" s="97" t="s">
        <v>139</v>
      </c>
      <c r="B151" s="94" t="s">
        <v>134</v>
      </c>
      <c r="C151" s="217" t="str">
        <f>_xlfn.XLOOKUP(D151,'(1) Paste CA TEX Values'!$C$2:$C$96,'(1) Paste CA TEX Values'!$D$2:$D$96,"ERROR",0,1)</f>
        <v>Channel Islands Harbor</v>
      </c>
      <c r="D151" s="132" t="s">
        <v>285</v>
      </c>
      <c r="E151" s="88">
        <v>9411340</v>
      </c>
      <c r="F151" s="211">
        <f>_xlfn.XLOOKUP($D151,'(1) Paste CA TEX Values'!$C$1:$C$96, '(1) Paste CA TEX Values'!$I$1:$I$96, "ERROR",0,1)</f>
        <v>1.5296514893406998</v>
      </c>
      <c r="G151" s="307">
        <f>_xlfn.XLOOKUP($B151,'(2) ETSS_Picks_by_FA_Locations'!$B$4:$B$195,'(2) ETSS_Picks_by_FA_Locations'!$G$4:$G$195,"ERROR",0,1)</f>
        <v>0.1895</v>
      </c>
      <c r="H151" s="301">
        <f>_xlfn.XLOOKUP($B151,'(2) ETSS_Picks_by_FA_Locations'!$B$4:$B$195,'(2) ETSS_Picks_by_FA_Locations'!$I$4:$I$195,"ERROR",0,1)</f>
        <v>0.24379999999999999</v>
      </c>
      <c r="I151" s="23">
        <f t="shared" si="18"/>
        <v>0.45889544680220995</v>
      </c>
      <c r="J151" s="22">
        <f t="shared" si="19"/>
        <v>2.4218469361429098</v>
      </c>
      <c r="K151" s="22">
        <v>0.1</v>
      </c>
      <c r="L151" s="199">
        <f t="shared" si="16"/>
        <v>0.24218469361429099</v>
      </c>
      <c r="M151" s="293">
        <f t="shared" si="17"/>
        <v>2.6640316297572006</v>
      </c>
      <c r="N151" s="41">
        <v>9411340</v>
      </c>
      <c r="O151" s="41" t="str">
        <f t="shared" si="20"/>
        <v>-</v>
      </c>
      <c r="P151" s="36"/>
    </row>
    <row r="152" spans="1:16" x14ac:dyDescent="0.25">
      <c r="A152" s="97" t="s">
        <v>139</v>
      </c>
      <c r="B152" s="118" t="s">
        <v>431</v>
      </c>
      <c r="C152" s="217" t="str">
        <f>_xlfn.XLOOKUP(D152,'(1) Paste CA TEX Values'!$C$2:$C$96,'(1) Paste CA TEX Values'!$D$2:$D$96,"ERROR",0,1)</f>
        <v>Channel Islands Harbor</v>
      </c>
      <c r="D152" s="132" t="s">
        <v>285</v>
      </c>
      <c r="E152" s="88">
        <v>9411340</v>
      </c>
      <c r="F152" s="211">
        <f>_xlfn.XLOOKUP($D152,'(1) Paste CA TEX Values'!$C$1:$C$96, '(1) Paste CA TEX Values'!$I$1:$I$96, "ERROR",0,1)</f>
        <v>1.5296514893406998</v>
      </c>
      <c r="G152" s="307">
        <f>_xlfn.XLOOKUP($B152,'(2) ETSS_Picks_by_FA_Locations'!$B$4:$B$195,'(2) ETSS_Picks_by_FA_Locations'!$G$4:$G$195,"ERROR",0,1)</f>
        <v>0.1895</v>
      </c>
      <c r="H152" s="301">
        <f>_xlfn.XLOOKUP($B152,'(2) ETSS_Picks_by_FA_Locations'!$B$4:$B$195,'(2) ETSS_Picks_by_FA_Locations'!$I$4:$I$195,"ERROR",0,1)</f>
        <v>0.24379999999999999</v>
      </c>
      <c r="I152" s="23">
        <f t="shared" si="18"/>
        <v>0.45889544680220995</v>
      </c>
      <c r="J152" s="22">
        <f t="shared" si="19"/>
        <v>2.4218469361429098</v>
      </c>
      <c r="K152" s="22">
        <v>0.1</v>
      </c>
      <c r="L152" s="199">
        <f t="shared" si="16"/>
        <v>0.24218469361429099</v>
      </c>
      <c r="M152" s="293">
        <f t="shared" si="17"/>
        <v>2.6640316297572006</v>
      </c>
      <c r="N152" s="41">
        <v>9411340</v>
      </c>
      <c r="O152" s="41" t="str">
        <f t="shared" si="20"/>
        <v>-</v>
      </c>
      <c r="P152" s="36"/>
    </row>
    <row r="153" spans="1:16" x14ac:dyDescent="0.25">
      <c r="A153" s="97" t="s">
        <v>139</v>
      </c>
      <c r="B153" s="94" t="s">
        <v>135</v>
      </c>
      <c r="C153" s="142" t="str">
        <f>_xlfn.XLOOKUP(D153,'(1) Paste CA TEX Values'!$C$2:$C$96,'(1) Paste CA TEX Values'!$D$2:$D$96,"ERROR",0,1)</f>
        <v>Port Hueneme</v>
      </c>
      <c r="D153" s="132" t="s">
        <v>286</v>
      </c>
      <c r="E153" s="88">
        <v>9411340</v>
      </c>
      <c r="F153" s="211">
        <f>_xlfn.XLOOKUP($D153,'(1) Paste CA TEX Values'!$C$1:$C$96, '(1) Paste CA TEX Values'!$I$1:$I$96, "ERROR",0,1)</f>
        <v>1.3534309944486131</v>
      </c>
      <c r="G153" s="307">
        <f>_xlfn.XLOOKUP($B153,'(2) ETSS_Picks_by_FA_Locations'!$B$4:$B$195,'(2) ETSS_Picks_by_FA_Locations'!$G$4:$G$195,"ERROR",0,1)</f>
        <v>0.1895</v>
      </c>
      <c r="H153" s="301">
        <f>_xlfn.XLOOKUP($B153,'(2) ETSS_Picks_by_FA_Locations'!$B$4:$B$195,'(2) ETSS_Picks_by_FA_Locations'!$I$4:$I$195,"ERROR",0,1)</f>
        <v>0.24379999999999999</v>
      </c>
      <c r="I153" s="23">
        <f t="shared" si="18"/>
        <v>0.40602929833458395</v>
      </c>
      <c r="J153" s="22">
        <f t="shared" si="19"/>
        <v>2.1927602927831971</v>
      </c>
      <c r="K153" s="22">
        <v>0.1</v>
      </c>
      <c r="L153" s="199">
        <f t="shared" si="16"/>
        <v>0.21927602927831971</v>
      </c>
      <c r="M153" s="293">
        <f t="shared" si="17"/>
        <v>2.4120363220615166</v>
      </c>
      <c r="N153" s="41">
        <v>9411340</v>
      </c>
      <c r="O153" s="41" t="str">
        <f t="shared" si="20"/>
        <v>-</v>
      </c>
      <c r="P153" s="36"/>
    </row>
    <row r="154" spans="1:16" x14ac:dyDescent="0.25">
      <c r="A154" s="97" t="s">
        <v>139</v>
      </c>
      <c r="B154" s="118" t="s">
        <v>136</v>
      </c>
      <c r="C154" s="142" t="str">
        <f>_xlfn.XLOOKUP(D154,'(1) Paste CA TEX Values'!$C$2:$C$96,'(1) Paste CA TEX Values'!$D$2:$D$96,"ERROR",0,1)</f>
        <v>Port Hueneme</v>
      </c>
      <c r="D154" s="132" t="s">
        <v>286</v>
      </c>
      <c r="E154" s="88">
        <v>9411340</v>
      </c>
      <c r="F154" s="211">
        <f>_xlfn.XLOOKUP($D154,'(1) Paste CA TEX Values'!$C$1:$C$96, '(1) Paste CA TEX Values'!$I$1:$I$96, "ERROR",0,1)</f>
        <v>1.3534309944486131</v>
      </c>
      <c r="G154" s="307">
        <f>_xlfn.XLOOKUP($B154,'(2) ETSS_Picks_by_FA_Locations'!$B$4:$B$195,'(2) ETSS_Picks_by_FA_Locations'!$G$4:$G$195,"ERROR",0,1)</f>
        <v>0.1895</v>
      </c>
      <c r="H154" s="301">
        <f>_xlfn.XLOOKUP($B154,'(2) ETSS_Picks_by_FA_Locations'!$B$4:$B$195,'(2) ETSS_Picks_by_FA_Locations'!$I$4:$I$195,"ERROR",0,1)</f>
        <v>0.24379999999999999</v>
      </c>
      <c r="I154" s="23">
        <f t="shared" si="18"/>
        <v>0.40602929833458395</v>
      </c>
      <c r="J154" s="22">
        <f t="shared" si="19"/>
        <v>2.1927602927831971</v>
      </c>
      <c r="K154" s="22">
        <v>0.1</v>
      </c>
      <c r="L154" s="199">
        <f t="shared" si="16"/>
        <v>0.21927602927831971</v>
      </c>
      <c r="M154" s="293">
        <f t="shared" si="17"/>
        <v>2.4120363220615166</v>
      </c>
      <c r="N154" s="41">
        <v>9411340</v>
      </c>
      <c r="O154" s="41" t="str">
        <f t="shared" si="20"/>
        <v>-</v>
      </c>
      <c r="P154" s="36"/>
    </row>
    <row r="155" spans="1:16" x14ac:dyDescent="0.25">
      <c r="A155" s="97" t="s">
        <v>139</v>
      </c>
      <c r="B155" s="94" t="s">
        <v>137</v>
      </c>
      <c r="C155" s="142" t="str">
        <f>_xlfn.XLOOKUP(D155,'(1) Paste CA TEX Values'!$C$2:$C$96,'(1) Paste CA TEX Values'!$D$2:$D$96,"ERROR",0,1)</f>
        <v>Port Hueneme</v>
      </c>
      <c r="D155" s="132" t="s">
        <v>286</v>
      </c>
      <c r="E155" s="88">
        <v>9411340</v>
      </c>
      <c r="F155" s="211">
        <f>_xlfn.XLOOKUP($D155,'(1) Paste CA TEX Values'!$C$1:$C$96, '(1) Paste CA TEX Values'!$I$1:$I$96, "ERROR",0,1)</f>
        <v>1.3534309944486131</v>
      </c>
      <c r="G155" s="307">
        <f>_xlfn.XLOOKUP($B155,'(2) ETSS_Picks_by_FA_Locations'!$B$4:$B$195,'(2) ETSS_Picks_by_FA_Locations'!$G$4:$G$195,"ERROR",0,1)</f>
        <v>0.1895</v>
      </c>
      <c r="H155" s="301">
        <f>_xlfn.XLOOKUP($B155,'(2) ETSS_Picks_by_FA_Locations'!$B$4:$B$195,'(2) ETSS_Picks_by_FA_Locations'!$I$4:$I$195,"ERROR",0,1)</f>
        <v>0.24379999999999999</v>
      </c>
      <c r="I155" s="23">
        <f t="shared" si="18"/>
        <v>0.40602929833458395</v>
      </c>
      <c r="J155" s="22">
        <f t="shared" si="19"/>
        <v>2.1927602927831971</v>
      </c>
      <c r="K155" s="22">
        <v>0.1</v>
      </c>
      <c r="L155" s="199">
        <f t="shared" si="16"/>
        <v>0.21927602927831971</v>
      </c>
      <c r="M155" s="293">
        <f t="shared" si="17"/>
        <v>2.4120363220615166</v>
      </c>
      <c r="N155" s="41">
        <v>9411340</v>
      </c>
      <c r="O155" s="41" t="str">
        <f t="shared" si="20"/>
        <v>-</v>
      </c>
      <c r="P155" s="36"/>
    </row>
    <row r="156" spans="1:16" ht="15.75" thickBot="1" x14ac:dyDescent="0.3">
      <c r="A156" s="98" t="s">
        <v>139</v>
      </c>
      <c r="B156" s="123" t="s">
        <v>138</v>
      </c>
      <c r="C156" s="143" t="str">
        <f>_xlfn.XLOOKUP(D156,'(1) Paste CA TEX Values'!$C$2:$C$96,'(1) Paste CA TEX Values'!$D$2:$D$96,"ERROR",0,1)</f>
        <v>Port Hueneme</v>
      </c>
      <c r="D156" s="165" t="s">
        <v>286</v>
      </c>
      <c r="E156" s="173">
        <v>9411340</v>
      </c>
      <c r="F156" s="213">
        <f>_xlfn.XLOOKUP($D156,'(1) Paste CA TEX Values'!$C$1:$C$96, '(1) Paste CA TEX Values'!$I$1:$I$96, "ERROR",0,1)</f>
        <v>1.3534309944486131</v>
      </c>
      <c r="G156" s="308">
        <f>_xlfn.XLOOKUP($B156,'(2) ETSS_Picks_by_FA_Locations'!$B$4:$B$195,'(2) ETSS_Picks_by_FA_Locations'!$G$4:$G$195,"ERROR",0,1)</f>
        <v>0.1895</v>
      </c>
      <c r="H156" s="302">
        <f>_xlfn.XLOOKUP($B156,'(2) ETSS_Picks_by_FA_Locations'!$B$4:$B$195,'(2) ETSS_Picks_by_FA_Locations'!$I$4:$I$195,"ERROR",0,1)</f>
        <v>0.24379999999999999</v>
      </c>
      <c r="I156" s="24">
        <f t="shared" si="18"/>
        <v>0.40602929833458395</v>
      </c>
      <c r="J156" s="25">
        <f t="shared" si="19"/>
        <v>2.1927602927831971</v>
      </c>
      <c r="K156" s="25">
        <v>0.1</v>
      </c>
      <c r="L156" s="200">
        <f t="shared" si="16"/>
        <v>0.21927602927831971</v>
      </c>
      <c r="M156" s="294">
        <f t="shared" si="17"/>
        <v>2.4120363220615166</v>
      </c>
      <c r="N156" s="41">
        <v>9411340</v>
      </c>
      <c r="O156" s="41" t="str">
        <f t="shared" si="20"/>
        <v>-</v>
      </c>
      <c r="P156" s="36"/>
    </row>
    <row r="157" spans="1:16" x14ac:dyDescent="0.25">
      <c r="A157" s="109" t="s">
        <v>159</v>
      </c>
      <c r="B157" s="135" t="s">
        <v>140</v>
      </c>
      <c r="C157" s="154" t="str">
        <f>_xlfn.XLOOKUP(D157,'(1) Paste CA TEX Values'!$C$2:$C$96,'(1) Paste CA TEX Values'!$D$2:$D$96,"ERROR",0,1)</f>
        <v>Malibu</v>
      </c>
      <c r="D157" s="170" t="s">
        <v>289</v>
      </c>
      <c r="E157" s="189">
        <v>9410840</v>
      </c>
      <c r="F157" s="211">
        <f>_xlfn.XLOOKUP($D157,'(1) Paste CA TEX Values'!$C$1:$C$96, '(1) Paste CA TEX Values'!$I$1:$I$96, "ERROR",0,1)</f>
        <v>1.1222015518774255</v>
      </c>
      <c r="G157" s="309">
        <f>_xlfn.XLOOKUP($B157,'(2) ETSS_Picks_by_FA_Locations'!$B$4:$B$195,'(2) ETSS_Picks_by_FA_Locations'!$G$4:$G$195,"ERROR",0,1)</f>
        <v>0.1026</v>
      </c>
      <c r="H157" s="304">
        <f>_xlfn.XLOOKUP($B157,'(2) ETSS_Picks_by_FA_Locations'!$B$4:$B$195,'(2) ETSS_Picks_by_FA_Locations'!$I$4:$I$195,"ERROR",0,1)</f>
        <v>0.15240000000000001</v>
      </c>
      <c r="I157" s="18">
        <f t="shared" si="18"/>
        <v>0.33666046556322765</v>
      </c>
      <c r="J157" s="19">
        <f t="shared" si="19"/>
        <v>1.7138620174406534</v>
      </c>
      <c r="K157" s="19">
        <v>0.1</v>
      </c>
      <c r="L157" s="207">
        <f t="shared" si="16"/>
        <v>0.17138620174406535</v>
      </c>
      <c r="M157" s="295">
        <f t="shared" si="17"/>
        <v>1.8852482191847186</v>
      </c>
      <c r="N157" s="42">
        <v>9410840</v>
      </c>
      <c r="O157" s="42" t="str">
        <f t="shared" si="20"/>
        <v>-</v>
      </c>
      <c r="P157" s="36"/>
    </row>
    <row r="158" spans="1:16" x14ac:dyDescent="0.25">
      <c r="A158" s="103" t="s">
        <v>159</v>
      </c>
      <c r="B158" s="120" t="s">
        <v>141</v>
      </c>
      <c r="C158" s="149" t="str">
        <f>_xlfn.XLOOKUP(D158,'(1) Paste CA TEX Values'!$C$2:$C$96,'(1) Paste CA TEX Values'!$D$2:$D$96,"ERROR",0,1)</f>
        <v>Santa Monica</v>
      </c>
      <c r="D158" s="130" t="s">
        <v>292</v>
      </c>
      <c r="E158" s="180">
        <v>9410840</v>
      </c>
      <c r="F158" s="211">
        <f>_xlfn.XLOOKUP($D158,'(1) Paste CA TEX Values'!$C$1:$C$96, '(1) Paste CA TEX Values'!$I$1:$I$96, "ERROR",0,1)</f>
        <v>2.0476526209605224</v>
      </c>
      <c r="G158" s="307">
        <f>_xlfn.XLOOKUP($B158,'(2) ETSS_Picks_by_FA_Locations'!$B$4:$B$195,'(2) ETSS_Picks_by_FA_Locations'!$G$4:$G$195,"ERROR",0,1)</f>
        <v>0.1026</v>
      </c>
      <c r="H158" s="301">
        <f>_xlfn.XLOOKUP($B158,'(2) ETSS_Picks_by_FA_Locations'!$B$4:$B$195,'(2) ETSS_Picks_by_FA_Locations'!$I$4:$I$195,"ERROR",0,1)</f>
        <v>0.15240000000000001</v>
      </c>
      <c r="I158" s="12">
        <f t="shared" si="18"/>
        <v>0.61429578628815673</v>
      </c>
      <c r="J158" s="13">
        <f t="shared" si="19"/>
        <v>2.9169484072486789</v>
      </c>
      <c r="K158" s="13">
        <v>0.1</v>
      </c>
      <c r="L158" s="202">
        <f t="shared" si="16"/>
        <v>0.2916948407248679</v>
      </c>
      <c r="M158" s="293">
        <f t="shared" si="17"/>
        <v>3.2086432479735469</v>
      </c>
      <c r="N158" s="42">
        <v>9410840</v>
      </c>
      <c r="O158" s="42" t="str">
        <f t="shared" si="20"/>
        <v>-</v>
      </c>
      <c r="P158" s="91" t="s">
        <v>142</v>
      </c>
    </row>
    <row r="159" spans="1:16" x14ac:dyDescent="0.25">
      <c r="A159" s="103" t="s">
        <v>159</v>
      </c>
      <c r="B159" s="120" t="s">
        <v>142</v>
      </c>
      <c r="C159" s="149" t="str">
        <f>_xlfn.XLOOKUP(D159,'(1) Paste CA TEX Values'!$C$2:$C$96,'(1) Paste CA TEX Values'!$D$2:$D$96,"ERROR",0,1)</f>
        <v>Santa Monica</v>
      </c>
      <c r="D159" s="130" t="s">
        <v>292</v>
      </c>
      <c r="E159" s="180">
        <v>9410840</v>
      </c>
      <c r="F159" s="211">
        <f>_xlfn.XLOOKUP($D159,'(1) Paste CA TEX Values'!$C$1:$C$96, '(1) Paste CA TEX Values'!$I$1:$I$96, "ERROR",0,1)</f>
        <v>2.0476526209605224</v>
      </c>
      <c r="G159" s="307">
        <f>_xlfn.XLOOKUP($B159,'(2) ETSS_Picks_by_FA_Locations'!$B$4:$B$195,'(2) ETSS_Picks_by_FA_Locations'!$G$4:$G$195,"ERROR",0,1)</f>
        <v>0.1026</v>
      </c>
      <c r="H159" s="301">
        <f>_xlfn.XLOOKUP($B159,'(2) ETSS_Picks_by_FA_Locations'!$B$4:$B$195,'(2) ETSS_Picks_by_FA_Locations'!$I$4:$I$195,"ERROR",0,1)</f>
        <v>0.15240000000000001</v>
      </c>
      <c r="I159" s="12">
        <f t="shared" si="18"/>
        <v>0.61429578628815673</v>
      </c>
      <c r="J159" s="13">
        <f t="shared" si="19"/>
        <v>2.9169484072486789</v>
      </c>
      <c r="K159" s="13">
        <v>0.1</v>
      </c>
      <c r="L159" s="202">
        <f t="shared" si="16"/>
        <v>0.2916948407248679</v>
      </c>
      <c r="M159" s="293">
        <f t="shared" si="17"/>
        <v>3.2086432479735469</v>
      </c>
      <c r="N159" s="42">
        <v>9410840</v>
      </c>
      <c r="O159" s="42" t="str">
        <f t="shared" si="20"/>
        <v>-</v>
      </c>
      <c r="P159" s="35" t="s">
        <v>221</v>
      </c>
    </row>
    <row r="160" spans="1:16" x14ac:dyDescent="0.25">
      <c r="A160" s="103" t="s">
        <v>159</v>
      </c>
      <c r="B160" s="120" t="s">
        <v>143</v>
      </c>
      <c r="C160" s="149" t="str">
        <f>_xlfn.XLOOKUP(D160,'(1) Paste CA TEX Values'!$C$2:$C$96,'(1) Paste CA TEX Values'!$D$2:$D$96,"ERROR",0,1)</f>
        <v>Santa Monica</v>
      </c>
      <c r="D160" s="130" t="s">
        <v>292</v>
      </c>
      <c r="E160" s="180">
        <v>9410840</v>
      </c>
      <c r="F160" s="211">
        <f>_xlfn.XLOOKUP($D160,'(1) Paste CA TEX Values'!$C$1:$C$96, '(1) Paste CA TEX Values'!$I$1:$I$96, "ERROR",0,1)</f>
        <v>2.0476526209605224</v>
      </c>
      <c r="G160" s="307">
        <f>_xlfn.XLOOKUP($B160,'(2) ETSS_Picks_by_FA_Locations'!$B$4:$B$195,'(2) ETSS_Picks_by_FA_Locations'!$G$4:$G$195,"ERROR",0,1)</f>
        <v>0.1026</v>
      </c>
      <c r="H160" s="301">
        <f>_xlfn.XLOOKUP($B160,'(2) ETSS_Picks_by_FA_Locations'!$B$4:$B$195,'(2) ETSS_Picks_by_FA_Locations'!$I$4:$I$195,"ERROR",0,1)</f>
        <v>0.15240000000000001</v>
      </c>
      <c r="I160" s="12">
        <f t="shared" si="18"/>
        <v>0.61429578628815673</v>
      </c>
      <c r="J160" s="13">
        <f t="shared" si="19"/>
        <v>2.9169484072486789</v>
      </c>
      <c r="K160" s="13">
        <v>0.1</v>
      </c>
      <c r="L160" s="202">
        <f t="shared" si="16"/>
        <v>0.2916948407248679</v>
      </c>
      <c r="M160" s="293">
        <f t="shared" si="17"/>
        <v>3.2086432479735469</v>
      </c>
      <c r="N160" s="42">
        <v>9410840</v>
      </c>
      <c r="O160" s="42" t="str">
        <f t="shared" si="20"/>
        <v>-</v>
      </c>
      <c r="P160" s="36"/>
    </row>
    <row r="161" spans="1:16" x14ac:dyDescent="0.25">
      <c r="A161" s="103" t="s">
        <v>159</v>
      </c>
      <c r="B161" s="120" t="s">
        <v>144</v>
      </c>
      <c r="C161" s="149" t="str">
        <f>_xlfn.XLOOKUP(D161,'(1) Paste CA TEX Values'!$C$2:$C$96,'(1) Paste CA TEX Values'!$D$2:$D$96,"ERROR",0,1)</f>
        <v>Santa Monica</v>
      </c>
      <c r="D161" s="130" t="s">
        <v>292</v>
      </c>
      <c r="E161" s="180">
        <v>9410840</v>
      </c>
      <c r="F161" s="211">
        <f>_xlfn.XLOOKUP($D161,'(1) Paste CA TEX Values'!$C$1:$C$96, '(1) Paste CA TEX Values'!$I$1:$I$96, "ERROR",0,1)</f>
        <v>2.0476526209605224</v>
      </c>
      <c r="G161" s="307">
        <f>_xlfn.XLOOKUP($B161,'(2) ETSS_Picks_by_FA_Locations'!$B$4:$B$195,'(2) ETSS_Picks_by_FA_Locations'!$G$4:$G$195,"ERROR",0,1)</f>
        <v>0.1026</v>
      </c>
      <c r="H161" s="301">
        <f>_xlfn.XLOOKUP($B161,'(2) ETSS_Picks_by_FA_Locations'!$B$4:$B$195,'(2) ETSS_Picks_by_FA_Locations'!$I$4:$I$195,"ERROR",0,1)</f>
        <v>0.15240000000000001</v>
      </c>
      <c r="I161" s="12">
        <f t="shared" si="18"/>
        <v>0.61429578628815673</v>
      </c>
      <c r="J161" s="13">
        <f t="shared" si="19"/>
        <v>2.9169484072486789</v>
      </c>
      <c r="K161" s="13">
        <v>0.1</v>
      </c>
      <c r="L161" s="202">
        <f t="shared" si="16"/>
        <v>0.2916948407248679</v>
      </c>
      <c r="M161" s="293">
        <f t="shared" si="17"/>
        <v>3.2086432479735469</v>
      </c>
      <c r="N161" s="42">
        <v>9410840</v>
      </c>
      <c r="O161" s="42" t="str">
        <f t="shared" si="20"/>
        <v>-</v>
      </c>
      <c r="P161" s="36"/>
    </row>
    <row r="162" spans="1:16" x14ac:dyDescent="0.25">
      <c r="A162" s="103" t="s">
        <v>159</v>
      </c>
      <c r="B162" s="120" t="s">
        <v>145</v>
      </c>
      <c r="C162" s="149" t="str">
        <f>_xlfn.XLOOKUP(D162,'(1) Paste CA TEX Values'!$C$2:$C$96,'(1) Paste CA TEX Values'!$D$2:$D$96,"ERROR",0,1)</f>
        <v>Santa Monica</v>
      </c>
      <c r="D162" s="130" t="s">
        <v>292</v>
      </c>
      <c r="E162" s="175">
        <v>9410840</v>
      </c>
      <c r="F162" s="211">
        <f>_xlfn.XLOOKUP($D162,'(1) Paste CA TEX Values'!$C$1:$C$96, '(1) Paste CA TEX Values'!$I$1:$I$96, "ERROR",0,1)</f>
        <v>2.0476526209605224</v>
      </c>
      <c r="G162" s="307">
        <f>_xlfn.XLOOKUP($B162,'(2) ETSS_Picks_by_FA_Locations'!$B$4:$B$195,'(2) ETSS_Picks_by_FA_Locations'!$G$4:$G$195,"ERROR",0,1)</f>
        <v>0.1026</v>
      </c>
      <c r="H162" s="301">
        <f>_xlfn.XLOOKUP($B162,'(2) ETSS_Picks_by_FA_Locations'!$B$4:$B$195,'(2) ETSS_Picks_by_FA_Locations'!$I$4:$I$195,"ERROR",0,1)</f>
        <v>0.15240000000000001</v>
      </c>
      <c r="I162" s="12">
        <f t="shared" ref="I162:I194" si="21">0.3*(F162)</f>
        <v>0.61429578628815673</v>
      </c>
      <c r="J162" s="13">
        <f t="shared" ref="J162:J192" si="22">SUM(F162:I162)</f>
        <v>2.9169484072486789</v>
      </c>
      <c r="K162" s="13">
        <v>0.1</v>
      </c>
      <c r="L162" s="202">
        <f t="shared" si="16"/>
        <v>0.2916948407248679</v>
      </c>
      <c r="M162" s="293">
        <f t="shared" si="17"/>
        <v>3.2086432479735469</v>
      </c>
      <c r="N162" s="42">
        <v>9410840</v>
      </c>
      <c r="O162" s="42" t="str">
        <f t="shared" ref="O162:O192" si="23">IF(E162=N162, "-", "ERROR")</f>
        <v>-</v>
      </c>
      <c r="P162" s="36"/>
    </row>
    <row r="163" spans="1:16" x14ac:dyDescent="0.25">
      <c r="A163" s="103" t="s">
        <v>159</v>
      </c>
      <c r="B163" s="120" t="s">
        <v>146</v>
      </c>
      <c r="C163" s="149" t="str">
        <f>_xlfn.XLOOKUP(D163,'(1) Paste CA TEX Values'!$C$2:$C$96,'(1) Paste CA TEX Values'!$D$2:$D$96,"ERROR",0,1)</f>
        <v>Redondo Beach</v>
      </c>
      <c r="D163" s="130" t="s">
        <v>296</v>
      </c>
      <c r="E163" s="175">
        <v>9410840</v>
      </c>
      <c r="F163" s="211">
        <f>_xlfn.XLOOKUP($D163,'(1) Paste CA TEX Values'!$C$1:$C$96, '(1) Paste CA TEX Values'!$I$1:$I$96, "ERROR",0,1)</f>
        <v>0.89315863740895318</v>
      </c>
      <c r="G163" s="307">
        <f>_xlfn.XLOOKUP($B163,'(2) ETSS_Picks_by_FA_Locations'!$B$4:$B$195,'(2) ETSS_Picks_by_FA_Locations'!$G$4:$G$195,"ERROR",0,1)</f>
        <v>0.1026</v>
      </c>
      <c r="H163" s="301">
        <f>_xlfn.XLOOKUP($B163,'(2) ETSS_Picks_by_FA_Locations'!$B$4:$B$195,'(2) ETSS_Picks_by_FA_Locations'!$I$4:$I$195,"ERROR",0,1)</f>
        <v>0.15240000000000001</v>
      </c>
      <c r="I163" s="12">
        <f t="shared" si="21"/>
        <v>0.26794759122268597</v>
      </c>
      <c r="J163" s="13">
        <f t="shared" si="22"/>
        <v>1.416106228631639</v>
      </c>
      <c r="K163" s="13">
        <v>0.1</v>
      </c>
      <c r="L163" s="202">
        <f t="shared" si="16"/>
        <v>0.14161062286316392</v>
      </c>
      <c r="M163" s="293">
        <f t="shared" si="17"/>
        <v>1.557716851494803</v>
      </c>
      <c r="N163" s="42">
        <v>9410840</v>
      </c>
      <c r="O163" s="42" t="str">
        <f t="shared" si="23"/>
        <v>-</v>
      </c>
      <c r="P163" s="36"/>
    </row>
    <row r="164" spans="1:16" x14ac:dyDescent="0.25">
      <c r="A164" s="103" t="s">
        <v>159</v>
      </c>
      <c r="B164" s="120" t="s">
        <v>147</v>
      </c>
      <c r="C164" s="149" t="str">
        <f>_xlfn.XLOOKUP(D164,'(1) Paste CA TEX Values'!$C$2:$C$96,'(1) Paste CA TEX Values'!$D$2:$D$96,"ERROR",0,1)</f>
        <v>Redondo Beach</v>
      </c>
      <c r="D164" s="130" t="s">
        <v>296</v>
      </c>
      <c r="E164" s="175">
        <v>9410840</v>
      </c>
      <c r="F164" s="211">
        <f>_xlfn.XLOOKUP($D164,'(1) Paste CA TEX Values'!$C$1:$C$96, '(1) Paste CA TEX Values'!$I$1:$I$96, "ERROR",0,1)</f>
        <v>0.89315863740895318</v>
      </c>
      <c r="G164" s="307">
        <f>_xlfn.XLOOKUP($B164,'(2) ETSS_Picks_by_FA_Locations'!$B$4:$B$195,'(2) ETSS_Picks_by_FA_Locations'!$G$4:$G$195,"ERROR",0,1)</f>
        <v>0.1026</v>
      </c>
      <c r="H164" s="301">
        <f>_xlfn.XLOOKUP($B164,'(2) ETSS_Picks_by_FA_Locations'!$B$4:$B$195,'(2) ETSS_Picks_by_FA_Locations'!$I$4:$I$195,"ERROR",0,1)</f>
        <v>0.15240000000000001</v>
      </c>
      <c r="I164" s="12">
        <f t="shared" si="21"/>
        <v>0.26794759122268597</v>
      </c>
      <c r="J164" s="13">
        <f t="shared" si="22"/>
        <v>1.416106228631639</v>
      </c>
      <c r="K164" s="13">
        <v>0.1</v>
      </c>
      <c r="L164" s="202">
        <f t="shared" si="16"/>
        <v>0.14161062286316392</v>
      </c>
      <c r="M164" s="293">
        <f t="shared" si="17"/>
        <v>1.557716851494803</v>
      </c>
      <c r="N164" s="42">
        <v>9410840</v>
      </c>
      <c r="O164" s="42" t="str">
        <f t="shared" si="23"/>
        <v>-</v>
      </c>
      <c r="P164" s="36"/>
    </row>
    <row r="165" spans="1:16" x14ac:dyDescent="0.25">
      <c r="A165" s="103" t="s">
        <v>159</v>
      </c>
      <c r="B165" s="120" t="s">
        <v>148</v>
      </c>
      <c r="C165" s="149" t="str">
        <f>_xlfn.XLOOKUP(D165,'(1) Paste CA TEX Values'!$C$2:$C$96,'(1) Paste CA TEX Values'!$D$2:$D$96,"ERROR",0,1)</f>
        <v>Redondo Beach</v>
      </c>
      <c r="D165" s="130" t="s">
        <v>296</v>
      </c>
      <c r="E165" s="175">
        <v>9410840</v>
      </c>
      <c r="F165" s="211">
        <f>_xlfn.XLOOKUP($D165,'(1) Paste CA TEX Values'!$C$1:$C$96, '(1) Paste CA TEX Values'!$I$1:$I$96, "ERROR",0,1)</f>
        <v>0.89315863740895318</v>
      </c>
      <c r="G165" s="307">
        <f>_xlfn.XLOOKUP($B165,'(2) ETSS_Picks_by_FA_Locations'!$B$4:$B$195,'(2) ETSS_Picks_by_FA_Locations'!$G$4:$G$195,"ERROR",0,1)</f>
        <v>0.1026</v>
      </c>
      <c r="H165" s="301">
        <f>_xlfn.XLOOKUP($B165,'(2) ETSS_Picks_by_FA_Locations'!$B$4:$B$195,'(2) ETSS_Picks_by_FA_Locations'!$I$4:$I$195,"ERROR",0,1)</f>
        <v>0.15240000000000001</v>
      </c>
      <c r="I165" s="12">
        <f t="shared" si="21"/>
        <v>0.26794759122268597</v>
      </c>
      <c r="J165" s="13">
        <f t="shared" si="22"/>
        <v>1.416106228631639</v>
      </c>
      <c r="K165" s="13">
        <v>0.1</v>
      </c>
      <c r="L165" s="202">
        <f t="shared" si="16"/>
        <v>0.14161062286316392</v>
      </c>
      <c r="M165" s="293">
        <f t="shared" si="17"/>
        <v>1.557716851494803</v>
      </c>
      <c r="N165" s="42">
        <v>9410840</v>
      </c>
      <c r="O165" s="42" t="str">
        <f t="shared" si="23"/>
        <v>-</v>
      </c>
      <c r="P165" s="36"/>
    </row>
    <row r="166" spans="1:16" x14ac:dyDescent="0.25">
      <c r="A166" s="103" t="s">
        <v>159</v>
      </c>
      <c r="B166" s="120" t="s">
        <v>149</v>
      </c>
      <c r="C166" s="149" t="str">
        <f>_xlfn.XLOOKUP(D166,'(1) Paste CA TEX Values'!$C$2:$C$96,'(1) Paste CA TEX Values'!$D$2:$D$96,"ERROR",0,1)</f>
        <v>Redondo Beach</v>
      </c>
      <c r="D166" s="130" t="s">
        <v>296</v>
      </c>
      <c r="E166" s="175">
        <v>9410840</v>
      </c>
      <c r="F166" s="211">
        <f>_xlfn.XLOOKUP($D166,'(1) Paste CA TEX Values'!$C$1:$C$96, '(1) Paste CA TEX Values'!$I$1:$I$96, "ERROR",0,1)</f>
        <v>0.89315863740895318</v>
      </c>
      <c r="G166" s="307">
        <f>_xlfn.XLOOKUP($B166,'(2) ETSS_Picks_by_FA_Locations'!$B$4:$B$195,'(2) ETSS_Picks_by_FA_Locations'!$G$4:$G$195,"ERROR",0,1)</f>
        <v>0.1026</v>
      </c>
      <c r="H166" s="301">
        <f>_xlfn.XLOOKUP($B166,'(2) ETSS_Picks_by_FA_Locations'!$B$4:$B$195,'(2) ETSS_Picks_by_FA_Locations'!$I$4:$I$195,"ERROR",0,1)</f>
        <v>0.15240000000000001</v>
      </c>
      <c r="I166" s="12">
        <f t="shared" si="21"/>
        <v>0.26794759122268597</v>
      </c>
      <c r="J166" s="13">
        <f t="shared" si="22"/>
        <v>1.416106228631639</v>
      </c>
      <c r="K166" s="13">
        <v>0.1</v>
      </c>
      <c r="L166" s="202">
        <f t="shared" si="16"/>
        <v>0.14161062286316392</v>
      </c>
      <c r="M166" s="293">
        <f t="shared" si="17"/>
        <v>1.557716851494803</v>
      </c>
      <c r="N166" s="42">
        <v>9410840</v>
      </c>
      <c r="O166" s="42" t="str">
        <f t="shared" si="23"/>
        <v>-</v>
      </c>
      <c r="P166" s="36"/>
    </row>
    <row r="167" spans="1:16" x14ac:dyDescent="0.25">
      <c r="A167" s="103" t="s">
        <v>159</v>
      </c>
      <c r="B167" s="120" t="s">
        <v>150</v>
      </c>
      <c r="C167" s="149" t="str">
        <f>_xlfn.XLOOKUP(D167,'(1) Paste CA TEX Values'!$C$2:$C$96,'(1) Paste CA TEX Values'!$D$2:$D$96,"ERROR",0,1)</f>
        <v>Redondo Beach</v>
      </c>
      <c r="D167" s="130" t="s">
        <v>296</v>
      </c>
      <c r="E167" s="180">
        <v>9410660</v>
      </c>
      <c r="F167" s="211">
        <f>_xlfn.XLOOKUP($D167,'(1) Paste CA TEX Values'!$C$1:$C$96, '(1) Paste CA TEX Values'!$I$1:$I$96, "ERROR",0,1)</f>
        <v>0.89315863740895318</v>
      </c>
      <c r="G167" s="307">
        <f>_xlfn.XLOOKUP($B167,'(2) ETSS_Picks_by_FA_Locations'!$B$4:$B$195,'(2) ETSS_Picks_by_FA_Locations'!$G$4:$G$195,"ERROR",0,1)</f>
        <v>0.1</v>
      </c>
      <c r="H167" s="301">
        <f>_xlfn.XLOOKUP($B167,'(2) ETSS_Picks_by_FA_Locations'!$B$4:$B$195,'(2) ETSS_Picks_by_FA_Locations'!$I$4:$I$195,"ERROR",0,1)</f>
        <v>6.0999999999999999E-2</v>
      </c>
      <c r="I167" s="12">
        <f t="shared" si="21"/>
        <v>0.26794759122268597</v>
      </c>
      <c r="J167" s="13">
        <f t="shared" si="22"/>
        <v>1.3221062286316392</v>
      </c>
      <c r="K167" s="13">
        <v>0.2</v>
      </c>
      <c r="L167" s="202">
        <f t="shared" si="16"/>
        <v>0.26442124572632786</v>
      </c>
      <c r="M167" s="293">
        <f t="shared" si="17"/>
        <v>1.5865274743579669</v>
      </c>
      <c r="N167" s="39">
        <v>9410660</v>
      </c>
      <c r="O167" s="39" t="str">
        <f t="shared" si="23"/>
        <v>-</v>
      </c>
      <c r="P167" s="36"/>
    </row>
    <row r="168" spans="1:16" x14ac:dyDescent="0.25">
      <c r="A168" s="103" t="s">
        <v>159</v>
      </c>
      <c r="B168" s="120" t="s">
        <v>151</v>
      </c>
      <c r="C168" s="149" t="str">
        <f>_xlfn.XLOOKUP(D168,'(1) Paste CA TEX Values'!$C$2:$C$96,'(1) Paste CA TEX Values'!$D$2:$D$96,"ERROR",0,1)</f>
        <v>Redondo Beach</v>
      </c>
      <c r="D168" s="130" t="s">
        <v>296</v>
      </c>
      <c r="E168" s="180">
        <v>9410660</v>
      </c>
      <c r="F168" s="211">
        <f>_xlfn.XLOOKUP($D168,'(1) Paste CA TEX Values'!$C$1:$C$96, '(1) Paste CA TEX Values'!$I$1:$I$96, "ERROR",0,1)</f>
        <v>0.89315863740895318</v>
      </c>
      <c r="G168" s="307">
        <f>_xlfn.XLOOKUP($B168,'(2) ETSS_Picks_by_FA_Locations'!$B$4:$B$195,'(2) ETSS_Picks_by_FA_Locations'!$G$4:$G$195,"ERROR",0,1)</f>
        <v>0.1</v>
      </c>
      <c r="H168" s="301">
        <f>_xlfn.XLOOKUP($B168,'(2) ETSS_Picks_by_FA_Locations'!$B$4:$B$195,'(2) ETSS_Picks_by_FA_Locations'!$I$4:$I$195,"ERROR",0,1)</f>
        <v>6.0999999999999999E-2</v>
      </c>
      <c r="I168" s="12">
        <f t="shared" si="21"/>
        <v>0.26794759122268597</v>
      </c>
      <c r="J168" s="13">
        <f t="shared" si="22"/>
        <v>1.3221062286316392</v>
      </c>
      <c r="K168" s="13">
        <v>0.2</v>
      </c>
      <c r="L168" s="202">
        <f t="shared" si="16"/>
        <v>0.26442124572632786</v>
      </c>
      <c r="M168" s="293">
        <f t="shared" si="17"/>
        <v>1.5865274743579669</v>
      </c>
      <c r="N168" s="39">
        <v>9410660</v>
      </c>
      <c r="O168" s="39" t="str">
        <f t="shared" si="23"/>
        <v>-</v>
      </c>
      <c r="P168" s="36"/>
    </row>
    <row r="169" spans="1:16" x14ac:dyDescent="0.25">
      <c r="A169" s="103" t="s">
        <v>159</v>
      </c>
      <c r="B169" s="120" t="s">
        <v>152</v>
      </c>
      <c r="C169" s="149" t="str">
        <f>_xlfn.XLOOKUP(D169,'(1) Paste CA TEX Values'!$C$2:$C$96,'(1) Paste CA TEX Values'!$D$2:$D$96,"ERROR",0,1)</f>
        <v>Los Angeles Harbor</v>
      </c>
      <c r="D169" s="130" t="s">
        <v>295</v>
      </c>
      <c r="E169" s="180">
        <v>9410660</v>
      </c>
      <c r="F169" s="211">
        <f>_xlfn.XLOOKUP($D169,'(1) Paste CA TEX Values'!$C$1:$C$96, '(1) Paste CA TEX Values'!$I$1:$I$96, "ERROR",0,1)</f>
        <v>1.7047155742844033</v>
      </c>
      <c r="G169" s="307">
        <f>_xlfn.XLOOKUP($B169,'(2) ETSS_Picks_by_FA_Locations'!$B$4:$B$195,'(2) ETSS_Picks_by_FA_Locations'!$G$4:$G$195,"ERROR",0,1)</f>
        <v>0.1</v>
      </c>
      <c r="H169" s="301">
        <f>_xlfn.XLOOKUP($B169,'(2) ETSS_Picks_by_FA_Locations'!$B$4:$B$195,'(2) ETSS_Picks_by_FA_Locations'!$I$4:$I$195,"ERROR",0,1)</f>
        <v>6.0999999999999999E-2</v>
      </c>
      <c r="I169" s="12">
        <f t="shared" si="21"/>
        <v>0.511414672285321</v>
      </c>
      <c r="J169" s="13">
        <f t="shared" si="22"/>
        <v>2.3771302465697244</v>
      </c>
      <c r="K169" s="13">
        <v>0.1</v>
      </c>
      <c r="L169" s="202">
        <f t="shared" si="16"/>
        <v>0.23771302465697244</v>
      </c>
      <c r="M169" s="293">
        <f t="shared" si="17"/>
        <v>2.6148432712266967</v>
      </c>
      <c r="N169" s="39">
        <v>9410660</v>
      </c>
      <c r="O169" s="39" t="str">
        <f t="shared" si="23"/>
        <v>-</v>
      </c>
      <c r="P169" s="91" t="s">
        <v>159</v>
      </c>
    </row>
    <row r="170" spans="1:16" x14ac:dyDescent="0.25">
      <c r="A170" s="103" t="s">
        <v>159</v>
      </c>
      <c r="B170" s="120" t="s">
        <v>153</v>
      </c>
      <c r="C170" s="149" t="str">
        <f>_xlfn.XLOOKUP(D170,'(1) Paste CA TEX Values'!$C$2:$C$96,'(1) Paste CA TEX Values'!$D$2:$D$96,"ERROR",0,1)</f>
        <v>Los Angeles Harbor</v>
      </c>
      <c r="D170" s="130" t="s">
        <v>295</v>
      </c>
      <c r="E170" s="180">
        <v>9410660</v>
      </c>
      <c r="F170" s="211">
        <f>_xlfn.XLOOKUP($D170,'(1) Paste CA TEX Values'!$C$1:$C$96, '(1) Paste CA TEX Values'!$I$1:$I$96, "ERROR",0,1)</f>
        <v>1.7047155742844033</v>
      </c>
      <c r="G170" s="307">
        <f>_xlfn.XLOOKUP($B170,'(2) ETSS_Picks_by_FA_Locations'!$B$4:$B$195,'(2) ETSS_Picks_by_FA_Locations'!$G$4:$G$195,"ERROR",0,1)</f>
        <v>0.1</v>
      </c>
      <c r="H170" s="301">
        <f>_xlfn.XLOOKUP($B170,'(2) ETSS_Picks_by_FA_Locations'!$B$4:$B$195,'(2) ETSS_Picks_by_FA_Locations'!$I$4:$I$195,"ERROR",0,1)</f>
        <v>6.0999999999999999E-2</v>
      </c>
      <c r="I170" s="12">
        <f t="shared" si="21"/>
        <v>0.511414672285321</v>
      </c>
      <c r="J170" s="13">
        <f t="shared" si="22"/>
        <v>2.3771302465697244</v>
      </c>
      <c r="K170" s="13">
        <v>0.1</v>
      </c>
      <c r="L170" s="202">
        <f t="shared" si="16"/>
        <v>0.23771302465697244</v>
      </c>
      <c r="M170" s="293">
        <f t="shared" si="17"/>
        <v>2.6148432712266967</v>
      </c>
      <c r="N170" s="39">
        <v>9410660</v>
      </c>
      <c r="O170" s="39" t="str">
        <f t="shared" si="23"/>
        <v>-</v>
      </c>
      <c r="P170" s="35" t="s">
        <v>222</v>
      </c>
    </row>
    <row r="171" spans="1:16" x14ac:dyDescent="0.25">
      <c r="A171" s="103" t="s">
        <v>159</v>
      </c>
      <c r="B171" s="120" t="s">
        <v>154</v>
      </c>
      <c r="C171" s="149" t="str">
        <f>_xlfn.XLOOKUP(D171,'(1) Paste CA TEX Values'!$C$2:$C$96,'(1) Paste CA TEX Values'!$D$2:$D$96,"ERROR",0,1)</f>
        <v>Middle Harbor</v>
      </c>
      <c r="D171" s="130" t="s">
        <v>298</v>
      </c>
      <c r="E171" s="180">
        <v>9410660</v>
      </c>
      <c r="F171" s="211">
        <f>_xlfn.XLOOKUP($D171,'(1) Paste CA TEX Values'!$C$1:$C$96, '(1) Paste CA TEX Values'!$I$1:$I$96, "ERROR",0,1)</f>
        <v>2.9638336242138892</v>
      </c>
      <c r="G171" s="307">
        <f>_xlfn.XLOOKUP($B171,'(2) ETSS_Picks_by_FA_Locations'!$B$4:$B$195,'(2) ETSS_Picks_by_FA_Locations'!$G$4:$G$195,"ERROR",0,1)</f>
        <v>4.4600000000000001E-2</v>
      </c>
      <c r="H171" s="301">
        <f>_xlfn.XLOOKUP($B171,'(2) ETSS_Picks_by_FA_Locations'!$B$4:$B$195,'(2) ETSS_Picks_by_FA_Locations'!$I$4:$I$195,"ERROR",0,1)</f>
        <v>6.0999999999999999E-2</v>
      </c>
      <c r="I171" s="12">
        <f t="shared" si="21"/>
        <v>0.88915008726416678</v>
      </c>
      <c r="J171" s="13">
        <f t="shared" si="22"/>
        <v>3.958583711478056</v>
      </c>
      <c r="K171" s="13">
        <v>0.1</v>
      </c>
      <c r="L171" s="202">
        <f t="shared" si="16"/>
        <v>0.39585837114780564</v>
      </c>
      <c r="M171" s="293">
        <f t="shared" si="17"/>
        <v>4.3544420826258614</v>
      </c>
      <c r="N171" s="39">
        <v>9410660</v>
      </c>
      <c r="O171" s="39" t="str">
        <f t="shared" si="23"/>
        <v>-</v>
      </c>
      <c r="P171" s="36"/>
    </row>
    <row r="172" spans="1:16" x14ac:dyDescent="0.25">
      <c r="A172" s="103" t="s">
        <v>159</v>
      </c>
      <c r="B172" s="121" t="s">
        <v>155</v>
      </c>
      <c r="C172" s="149" t="str">
        <f>_xlfn.XLOOKUP(D172,'(1) Paste CA TEX Values'!$C$2:$C$96,'(1) Paste CA TEX Values'!$D$2:$D$96,"ERROR",0,1)</f>
        <v>Long Beach</v>
      </c>
      <c r="D172" s="130" t="s">
        <v>307</v>
      </c>
      <c r="E172" s="180">
        <v>9410660</v>
      </c>
      <c r="F172" s="211">
        <f>_xlfn.XLOOKUP($D172,'(1) Paste CA TEX Values'!$C$1:$C$96, '(1) Paste CA TEX Values'!$I$1:$I$96, "ERROR",0,1)</f>
        <v>2.008248338874798</v>
      </c>
      <c r="G172" s="307">
        <f>_xlfn.XLOOKUP($B172,'(2) ETSS_Picks_by_FA_Locations'!$B$4:$B$195,'(2) ETSS_Picks_by_FA_Locations'!$G$4:$G$195,"ERROR",0,1)</f>
        <v>2.7799999999999998E-2</v>
      </c>
      <c r="H172" s="301">
        <f>_xlfn.XLOOKUP($B172,'(2) ETSS_Picks_by_FA_Locations'!$B$4:$B$195,'(2) ETSS_Picks_by_FA_Locations'!$I$4:$I$195,"ERROR",0,1)</f>
        <v>6.0999999999999999E-2</v>
      </c>
      <c r="I172" s="12">
        <f t="shared" si="21"/>
        <v>0.60247450166243943</v>
      </c>
      <c r="J172" s="13">
        <f t="shared" si="22"/>
        <v>2.6995228405372376</v>
      </c>
      <c r="K172" s="13">
        <v>0.1</v>
      </c>
      <c r="L172" s="202">
        <f t="shared" si="16"/>
        <v>0.26995228405372379</v>
      </c>
      <c r="M172" s="293">
        <f t="shared" si="17"/>
        <v>2.9694751245909612</v>
      </c>
      <c r="N172" s="39">
        <v>9410660</v>
      </c>
      <c r="O172" s="39" t="str">
        <f t="shared" si="23"/>
        <v>-</v>
      </c>
      <c r="P172" s="36"/>
    </row>
    <row r="173" spans="1:16" x14ac:dyDescent="0.25">
      <c r="A173" s="103" t="s">
        <v>159</v>
      </c>
      <c r="B173" s="121" t="s">
        <v>156</v>
      </c>
      <c r="C173" s="149" t="str">
        <f>_xlfn.XLOOKUP(D173,'(1) Paste CA TEX Values'!$C$2:$C$96,'(1) Paste CA TEX Values'!$D$2:$D$96,"ERROR",0,1)</f>
        <v>Long Beach</v>
      </c>
      <c r="D173" s="130" t="s">
        <v>307</v>
      </c>
      <c r="E173" s="180">
        <v>9410660</v>
      </c>
      <c r="F173" s="211">
        <f>_xlfn.XLOOKUP($D173,'(1) Paste CA TEX Values'!$C$1:$C$96, '(1) Paste CA TEX Values'!$I$1:$I$96, "ERROR",0,1)</f>
        <v>2.008248338874798</v>
      </c>
      <c r="G173" s="307">
        <f>_xlfn.XLOOKUP($B173,'(2) ETSS_Picks_by_FA_Locations'!$B$4:$B$195,'(2) ETSS_Picks_by_FA_Locations'!$G$4:$G$195,"ERROR",0,1)</f>
        <v>2.7799999999999998E-2</v>
      </c>
      <c r="H173" s="301">
        <f>_xlfn.XLOOKUP($B173,'(2) ETSS_Picks_by_FA_Locations'!$B$4:$B$195,'(2) ETSS_Picks_by_FA_Locations'!$I$4:$I$195,"ERROR",0,1)</f>
        <v>6.0999999999999999E-2</v>
      </c>
      <c r="I173" s="12">
        <f t="shared" si="21"/>
        <v>0.60247450166243943</v>
      </c>
      <c r="J173" s="13">
        <f t="shared" si="22"/>
        <v>2.6995228405372376</v>
      </c>
      <c r="K173" s="13">
        <v>0.1</v>
      </c>
      <c r="L173" s="202">
        <f t="shared" si="16"/>
        <v>0.26995228405372379</v>
      </c>
      <c r="M173" s="293">
        <f t="shared" si="17"/>
        <v>2.9694751245909612</v>
      </c>
      <c r="N173" s="39">
        <v>9410660</v>
      </c>
      <c r="O173" s="39" t="str">
        <f t="shared" si="23"/>
        <v>-</v>
      </c>
      <c r="P173" s="36"/>
    </row>
    <row r="174" spans="1:16" x14ac:dyDescent="0.25">
      <c r="A174" s="103" t="s">
        <v>159</v>
      </c>
      <c r="B174" s="121" t="s">
        <v>157</v>
      </c>
      <c r="C174" s="149" t="str">
        <f>_xlfn.XLOOKUP(D174,'(1) Paste CA TEX Values'!$C$2:$C$96,'(1) Paste CA TEX Values'!$D$2:$D$96,"ERROR",0,1)</f>
        <v>Two Harbors (west)</v>
      </c>
      <c r="D174" s="130" t="s">
        <v>294</v>
      </c>
      <c r="E174" s="180">
        <v>9410660</v>
      </c>
      <c r="F174" s="211">
        <f>_xlfn.XLOOKUP($D174,'(1) Paste CA TEX Values'!$C$1:$C$96, '(1) Paste CA TEX Values'!$I$1:$I$96, "ERROR",0,1)</f>
        <v>1.0225405030262462</v>
      </c>
      <c r="G174" s="307">
        <f>_xlfn.XLOOKUP($B174,'(2) ETSS_Picks_by_FA_Locations'!$B$4:$B$195,'(2) ETSS_Picks_by_FA_Locations'!$G$4:$G$195,"ERROR",0,1)</f>
        <v>0.1</v>
      </c>
      <c r="H174" s="301">
        <f>_xlfn.XLOOKUP($B174,'(2) ETSS_Picks_by_FA_Locations'!$B$4:$B$195,'(2) ETSS_Picks_by_FA_Locations'!$I$4:$I$195,"ERROR",0,1)</f>
        <v>6.0999999999999999E-2</v>
      </c>
      <c r="I174" s="12">
        <f t="shared" si="21"/>
        <v>0.30676215090787384</v>
      </c>
      <c r="J174" s="13">
        <f t="shared" si="22"/>
        <v>1.49030265393412</v>
      </c>
      <c r="K174" s="13">
        <v>0.2</v>
      </c>
      <c r="L174" s="202">
        <f t="shared" si="16"/>
        <v>0.29806053078682399</v>
      </c>
      <c r="M174" s="293">
        <f t="shared" si="17"/>
        <v>1.788363184720944</v>
      </c>
      <c r="N174" s="39">
        <v>9410660</v>
      </c>
      <c r="O174" s="39" t="str">
        <f t="shared" si="23"/>
        <v>-</v>
      </c>
      <c r="P174" s="36"/>
    </row>
    <row r="175" spans="1:16" ht="15.75" thickBot="1" x14ac:dyDescent="0.3">
      <c r="A175" s="110" t="s">
        <v>159</v>
      </c>
      <c r="B175" s="218" t="s">
        <v>158</v>
      </c>
      <c r="C175" s="155" t="str">
        <f>_xlfn.XLOOKUP(D175,'(1) Paste CA TEX Values'!$C$2:$C$96,'(1) Paste CA TEX Values'!$D$2:$D$96,"ERROR",0,1)</f>
        <v>Avalon</v>
      </c>
      <c r="D175" s="171" t="s">
        <v>293</v>
      </c>
      <c r="E175" s="190">
        <v>9410660</v>
      </c>
      <c r="F175" s="213">
        <f>_xlfn.XLOOKUP($D175,'(1) Paste CA TEX Values'!$C$1:$C$96, '(1) Paste CA TEX Values'!$I$1:$I$96, "ERROR",0,1)</f>
        <v>0.6884811813297641</v>
      </c>
      <c r="G175" s="310">
        <f>_xlfn.XLOOKUP($B175,'(2) ETSS_Picks_by_FA_Locations'!$B$4:$B$195,'(2) ETSS_Picks_by_FA_Locations'!$G$4:$G$195,"ERROR",0,1)</f>
        <v>0.1</v>
      </c>
      <c r="H175" s="305">
        <f>_xlfn.XLOOKUP($B175,'(2) ETSS_Picks_by_FA_Locations'!$B$4:$B$195,'(2) ETSS_Picks_by_FA_Locations'!$I$4:$I$195,"ERROR",0,1)</f>
        <v>6.0999999999999999E-2</v>
      </c>
      <c r="I175" s="30">
        <f t="shared" si="21"/>
        <v>0.20654435439892924</v>
      </c>
      <c r="J175" s="31">
        <f t="shared" si="22"/>
        <v>1.0560255357286932</v>
      </c>
      <c r="K175" s="31">
        <v>0.1</v>
      </c>
      <c r="L175" s="208">
        <f t="shared" si="16"/>
        <v>0.10560255357286932</v>
      </c>
      <c r="M175" s="294">
        <f t="shared" si="17"/>
        <v>1.1616280893015625</v>
      </c>
      <c r="N175" s="39">
        <v>9410660</v>
      </c>
      <c r="O175" s="39" t="str">
        <f t="shared" si="23"/>
        <v>-</v>
      </c>
      <c r="P175" s="36"/>
    </row>
    <row r="176" spans="1:16" x14ac:dyDescent="0.25">
      <c r="A176" s="96" t="s">
        <v>168</v>
      </c>
      <c r="B176" s="112" t="s">
        <v>160</v>
      </c>
      <c r="C176" s="290" t="str">
        <f>_xlfn.XLOOKUP(D176,'(1) Paste CA TEX Values'!$C$2:$C$96,'(1) Paste CA TEX Values'!$D$2:$D$96,"ERROR",0,1)</f>
        <v>Seal Beach</v>
      </c>
      <c r="D176" s="157" t="s">
        <v>310</v>
      </c>
      <c r="E176" s="178">
        <v>9410660</v>
      </c>
      <c r="F176" s="211">
        <f>_xlfn.XLOOKUP($D176,'(1) Paste CA TEX Values'!$C$1:$C$96, '(1) Paste CA TEX Values'!$I$1:$I$96, "ERROR",0,1)</f>
        <v>1.9046655940323367</v>
      </c>
      <c r="G176" s="306">
        <f>_xlfn.XLOOKUP($B176,'(2) ETSS_Picks_by_FA_Locations'!$B$4:$B$195,'(2) ETSS_Picks_by_FA_Locations'!$G$4:$G$195,"ERROR",0,1)</f>
        <v>6.5000000000000002E-2</v>
      </c>
      <c r="H176" s="303">
        <f>_xlfn.XLOOKUP($B176,'(2) ETSS_Picks_by_FA_Locations'!$B$4:$B$195,'(2) ETSS_Picks_by_FA_Locations'!$I$4:$I$195,"ERROR",0,1)</f>
        <v>6.0999999999999999E-2</v>
      </c>
      <c r="I176" s="26">
        <f t="shared" si="21"/>
        <v>0.57139967820970095</v>
      </c>
      <c r="J176" s="27">
        <f t="shared" si="22"/>
        <v>2.6020652722420374</v>
      </c>
      <c r="K176" s="27">
        <v>0.1</v>
      </c>
      <c r="L176" s="198">
        <f t="shared" si="16"/>
        <v>0.26020652722420373</v>
      </c>
      <c r="M176" s="295">
        <f t="shared" si="17"/>
        <v>2.862271799466241</v>
      </c>
      <c r="N176" s="39">
        <v>9410660</v>
      </c>
      <c r="O176" s="39" t="str">
        <f t="shared" si="23"/>
        <v>-</v>
      </c>
      <c r="P176" s="36"/>
    </row>
    <row r="177" spans="1:16" x14ac:dyDescent="0.25">
      <c r="A177" s="97" t="s">
        <v>168</v>
      </c>
      <c r="B177" s="94" t="s">
        <v>161</v>
      </c>
      <c r="C177" s="217" t="str">
        <f>_xlfn.XLOOKUP(D177,'(1) Paste CA TEX Values'!$C$2:$C$96,'(1) Paste CA TEX Values'!$D$2:$D$96,"ERROR",0,1)</f>
        <v>Huntington Beach</v>
      </c>
      <c r="D177" s="132" t="s">
        <v>305</v>
      </c>
      <c r="E177" s="88">
        <v>9410660</v>
      </c>
      <c r="F177" s="211">
        <f>_xlfn.XLOOKUP($D177,'(1) Paste CA TEX Values'!$C$1:$C$96, '(1) Paste CA TEX Values'!$I$1:$I$96, "ERROR",0,1)</f>
        <v>1.8240672115535943</v>
      </c>
      <c r="G177" s="307">
        <f>_xlfn.XLOOKUP($B177,'(2) ETSS_Picks_by_FA_Locations'!$B$4:$B$195,'(2) ETSS_Picks_by_FA_Locations'!$G$4:$G$195,"ERROR",0,1)</f>
        <v>4.4600000000000001E-2</v>
      </c>
      <c r="H177" s="301">
        <f>_xlfn.XLOOKUP($B177,'(2) ETSS_Picks_by_FA_Locations'!$B$4:$B$195,'(2) ETSS_Picks_by_FA_Locations'!$I$4:$I$195,"ERROR",0,1)</f>
        <v>6.0999999999999999E-2</v>
      </c>
      <c r="I177" s="23">
        <f t="shared" si="21"/>
        <v>0.54722016346607827</v>
      </c>
      <c r="J177" s="22">
        <f t="shared" si="22"/>
        <v>2.4768873750196727</v>
      </c>
      <c r="K177" s="22">
        <v>0.1</v>
      </c>
      <c r="L177" s="199">
        <f t="shared" si="16"/>
        <v>0.24768873750196729</v>
      </c>
      <c r="M177" s="293">
        <f t="shared" si="17"/>
        <v>2.7245761125216399</v>
      </c>
      <c r="N177" s="39">
        <v>9410660</v>
      </c>
      <c r="O177" s="39" t="str">
        <f t="shared" si="23"/>
        <v>-</v>
      </c>
      <c r="P177" s="36"/>
    </row>
    <row r="178" spans="1:16" x14ac:dyDescent="0.25">
      <c r="A178" s="97" t="s">
        <v>168</v>
      </c>
      <c r="B178" s="94" t="s">
        <v>162</v>
      </c>
      <c r="C178" s="217" t="str">
        <f>_xlfn.XLOOKUP(D178,'(1) Paste CA TEX Values'!$C$2:$C$96,'(1) Paste CA TEX Values'!$D$2:$D$96,"ERROR",0,1)</f>
        <v>Huntington Beach</v>
      </c>
      <c r="D178" s="132" t="s">
        <v>305</v>
      </c>
      <c r="E178" s="88">
        <v>9410660</v>
      </c>
      <c r="F178" s="211">
        <f>_xlfn.XLOOKUP($D178,'(1) Paste CA TEX Values'!$C$1:$C$96, '(1) Paste CA TEX Values'!$I$1:$I$96, "ERROR",0,1)</f>
        <v>1.8240672115535943</v>
      </c>
      <c r="G178" s="307">
        <f>_xlfn.XLOOKUP($B178,'(2) ETSS_Picks_by_FA_Locations'!$B$4:$B$195,'(2) ETSS_Picks_by_FA_Locations'!$G$4:$G$195,"ERROR",0,1)</f>
        <v>4.4600000000000001E-2</v>
      </c>
      <c r="H178" s="301">
        <f>_xlfn.XLOOKUP($B178,'(2) ETSS_Picks_by_FA_Locations'!$B$4:$B$195,'(2) ETSS_Picks_by_FA_Locations'!$I$4:$I$195,"ERROR",0,1)</f>
        <v>6.0999999999999999E-2</v>
      </c>
      <c r="I178" s="23">
        <f t="shared" si="21"/>
        <v>0.54722016346607827</v>
      </c>
      <c r="J178" s="22">
        <f t="shared" si="22"/>
        <v>2.4768873750196727</v>
      </c>
      <c r="K178" s="22">
        <v>0.1</v>
      </c>
      <c r="L178" s="199">
        <f t="shared" si="16"/>
        <v>0.24768873750196729</v>
      </c>
      <c r="M178" s="293">
        <f t="shared" si="17"/>
        <v>2.7245761125216399</v>
      </c>
      <c r="N178" s="39">
        <v>9410660</v>
      </c>
      <c r="O178" s="39" t="str">
        <f t="shared" si="23"/>
        <v>-</v>
      </c>
      <c r="P178" s="36"/>
    </row>
    <row r="179" spans="1:16" x14ac:dyDescent="0.25">
      <c r="A179" s="97" t="s">
        <v>168</v>
      </c>
      <c r="B179" s="94" t="s">
        <v>163</v>
      </c>
      <c r="C179" s="217" t="str">
        <f>_xlfn.XLOOKUP(D179,'(1) Paste CA TEX Values'!$C$2:$C$96,'(1) Paste CA TEX Values'!$D$2:$D$96,"ERROR",0,1)</f>
        <v>Huntington Beach</v>
      </c>
      <c r="D179" s="132" t="s">
        <v>305</v>
      </c>
      <c r="E179" s="88">
        <v>9410660</v>
      </c>
      <c r="F179" s="211">
        <f>_xlfn.XLOOKUP($D179,'(1) Paste CA TEX Values'!$C$1:$C$96, '(1) Paste CA TEX Values'!$I$1:$I$96, "ERROR",0,1)</f>
        <v>1.8240672115535943</v>
      </c>
      <c r="G179" s="307">
        <f>_xlfn.XLOOKUP($B179,'(2) ETSS_Picks_by_FA_Locations'!$B$4:$B$195,'(2) ETSS_Picks_by_FA_Locations'!$G$4:$G$195,"ERROR",0,1)</f>
        <v>4.4600000000000001E-2</v>
      </c>
      <c r="H179" s="301">
        <f>_xlfn.XLOOKUP($B179,'(2) ETSS_Picks_by_FA_Locations'!$B$4:$B$195,'(2) ETSS_Picks_by_FA_Locations'!$I$4:$I$195,"ERROR",0,1)</f>
        <v>6.0999999999999999E-2</v>
      </c>
      <c r="I179" s="23">
        <f t="shared" si="21"/>
        <v>0.54722016346607827</v>
      </c>
      <c r="J179" s="22">
        <f t="shared" si="22"/>
        <v>2.4768873750196727</v>
      </c>
      <c r="K179" s="22">
        <v>0.1</v>
      </c>
      <c r="L179" s="199">
        <f t="shared" si="16"/>
        <v>0.24768873750196729</v>
      </c>
      <c r="M179" s="293">
        <f t="shared" si="17"/>
        <v>2.7245761125216399</v>
      </c>
      <c r="N179" s="39">
        <v>9410660</v>
      </c>
      <c r="O179" s="39" t="str">
        <f t="shared" si="23"/>
        <v>-</v>
      </c>
      <c r="P179" s="36"/>
    </row>
    <row r="180" spans="1:16" x14ac:dyDescent="0.25">
      <c r="A180" s="97" t="s">
        <v>168</v>
      </c>
      <c r="B180" s="94" t="s">
        <v>164</v>
      </c>
      <c r="C180" s="142" t="str">
        <f>_xlfn.XLOOKUP(D180,'(1) Paste CA TEX Values'!$C$2:$C$96,'(1) Paste CA TEX Values'!$D$2:$D$96,"ERROR",0,1)</f>
        <v>Newport Beach</v>
      </c>
      <c r="D180" s="132" t="s">
        <v>301</v>
      </c>
      <c r="E180" s="88">
        <v>9410660</v>
      </c>
      <c r="F180" s="211">
        <f>_xlfn.XLOOKUP($D180,'(1) Paste CA TEX Values'!$C$1:$C$96, '(1) Paste CA TEX Values'!$I$1:$I$96, "ERROR",0,1)</f>
        <v>0.89735296644633966</v>
      </c>
      <c r="G180" s="307">
        <f>_xlfn.XLOOKUP($B180,'(2) ETSS_Picks_by_FA_Locations'!$B$4:$B$195,'(2) ETSS_Picks_by_FA_Locations'!$G$4:$G$195,"ERROR",0,1)</f>
        <v>4.4600000000000001E-2</v>
      </c>
      <c r="H180" s="301">
        <f>_xlfn.XLOOKUP($B180,'(2) ETSS_Picks_by_FA_Locations'!$B$4:$B$195,'(2) ETSS_Picks_by_FA_Locations'!$I$4:$I$195,"ERROR",0,1)</f>
        <v>6.0999999999999999E-2</v>
      </c>
      <c r="I180" s="23">
        <f t="shared" si="21"/>
        <v>0.26920588993390188</v>
      </c>
      <c r="J180" s="22">
        <f t="shared" si="22"/>
        <v>1.2721588563802415</v>
      </c>
      <c r="K180" s="22">
        <v>0.2</v>
      </c>
      <c r="L180" s="199">
        <f t="shared" si="16"/>
        <v>0.25443177127604832</v>
      </c>
      <c r="M180" s="293">
        <f t="shared" si="17"/>
        <v>1.5265906276562897</v>
      </c>
      <c r="N180" s="39">
        <v>9410660</v>
      </c>
      <c r="O180" s="39" t="str">
        <f t="shared" si="23"/>
        <v>-</v>
      </c>
      <c r="P180" s="36"/>
    </row>
    <row r="181" spans="1:16" x14ac:dyDescent="0.25">
      <c r="A181" s="97" t="s">
        <v>168</v>
      </c>
      <c r="B181" s="94" t="s">
        <v>165</v>
      </c>
      <c r="C181" s="142" t="str">
        <f>_xlfn.XLOOKUP(D181,'(1) Paste CA TEX Values'!$C$2:$C$96,'(1) Paste CA TEX Values'!$D$2:$D$96,"ERROR",0,1)</f>
        <v>Laguna Beach</v>
      </c>
      <c r="D181" s="132" t="s">
        <v>304</v>
      </c>
      <c r="E181" s="88">
        <v>9410660</v>
      </c>
      <c r="F181" s="211">
        <f>_xlfn.XLOOKUP($D181,'(1) Paste CA TEX Values'!$C$1:$C$96, '(1) Paste CA TEX Values'!$I$1:$I$96, "ERROR",0,1)</f>
        <v>1.1262441999498982</v>
      </c>
      <c r="G181" s="307">
        <f>_xlfn.XLOOKUP($B181,'(2) ETSS_Picks_by_FA_Locations'!$B$4:$B$195,'(2) ETSS_Picks_by_FA_Locations'!$G$4:$G$195,"ERROR",0,1)</f>
        <v>4.4600000000000001E-2</v>
      </c>
      <c r="H181" s="301">
        <f>_xlfn.XLOOKUP($B181,'(2) ETSS_Picks_by_FA_Locations'!$B$4:$B$195,'(2) ETSS_Picks_by_FA_Locations'!$I$4:$I$195,"ERROR",0,1)</f>
        <v>6.0999999999999999E-2</v>
      </c>
      <c r="I181" s="23">
        <f t="shared" si="21"/>
        <v>0.33787325998496948</v>
      </c>
      <c r="J181" s="22">
        <f t="shared" si="22"/>
        <v>1.5697174599348676</v>
      </c>
      <c r="K181" s="22">
        <v>0.2</v>
      </c>
      <c r="L181" s="199">
        <f t="shared" si="16"/>
        <v>0.31394349198697352</v>
      </c>
      <c r="M181" s="293">
        <f t="shared" si="17"/>
        <v>1.883660951921841</v>
      </c>
      <c r="N181" s="39">
        <v>9410660</v>
      </c>
      <c r="O181" s="39" t="str">
        <f t="shared" si="23"/>
        <v>-</v>
      </c>
      <c r="P181" s="36"/>
    </row>
    <row r="182" spans="1:16" x14ac:dyDescent="0.25">
      <c r="A182" s="97" t="s">
        <v>168</v>
      </c>
      <c r="B182" s="94" t="s">
        <v>166</v>
      </c>
      <c r="C182" s="142" t="str">
        <f>_xlfn.XLOOKUP(D182,'(1) Paste CA TEX Values'!$C$2:$C$96,'(1) Paste CA TEX Values'!$D$2:$D$96,"ERROR",0,1)</f>
        <v>Dana Point</v>
      </c>
      <c r="D182" s="132" t="s">
        <v>302</v>
      </c>
      <c r="E182" s="88">
        <v>9410660</v>
      </c>
      <c r="F182" s="211">
        <f>_xlfn.XLOOKUP($D182,'(1) Paste CA TEX Values'!$C$1:$C$96, '(1) Paste CA TEX Values'!$I$1:$I$96, "ERROR",0,1)</f>
        <v>1.1214319800550123</v>
      </c>
      <c r="G182" s="307">
        <f>_xlfn.XLOOKUP($B182,'(2) ETSS_Picks_by_FA_Locations'!$B$4:$B$195,'(2) ETSS_Picks_by_FA_Locations'!$G$4:$G$195,"ERROR",0,1)</f>
        <v>4.4600000000000001E-2</v>
      </c>
      <c r="H182" s="301">
        <f>_xlfn.XLOOKUP($B182,'(2) ETSS_Picks_by_FA_Locations'!$B$4:$B$195,'(2) ETSS_Picks_by_FA_Locations'!$I$4:$I$195,"ERROR",0,1)</f>
        <v>6.0999999999999999E-2</v>
      </c>
      <c r="I182" s="23">
        <f t="shared" si="21"/>
        <v>0.33642959401650369</v>
      </c>
      <c r="J182" s="22">
        <f t="shared" si="22"/>
        <v>1.5634615740715159</v>
      </c>
      <c r="K182" s="22">
        <v>0.2</v>
      </c>
      <c r="L182" s="199">
        <f t="shared" si="16"/>
        <v>0.31269231481430321</v>
      </c>
      <c r="M182" s="293">
        <f t="shared" si="17"/>
        <v>1.8761538888858191</v>
      </c>
      <c r="N182" s="39">
        <v>9410660</v>
      </c>
      <c r="O182" s="39" t="str">
        <f t="shared" si="23"/>
        <v>-</v>
      </c>
      <c r="P182" s="36"/>
    </row>
    <row r="183" spans="1:16" ht="15.75" thickBot="1" x14ac:dyDescent="0.3">
      <c r="A183" s="97" t="s">
        <v>168</v>
      </c>
      <c r="B183" s="94" t="s">
        <v>167</v>
      </c>
      <c r="C183" s="142" t="str">
        <f>_xlfn.XLOOKUP(D183,'(1) Paste CA TEX Values'!$C$2:$C$96,'(1) Paste CA TEX Values'!$D$2:$D$96,"ERROR",0,1)</f>
        <v>Dana Point</v>
      </c>
      <c r="D183" s="132" t="s">
        <v>302</v>
      </c>
      <c r="E183" s="88">
        <v>9410660</v>
      </c>
      <c r="F183" s="211">
        <f>_xlfn.XLOOKUP($D183,'(1) Paste CA TEX Values'!$C$1:$C$96, '(1) Paste CA TEX Values'!$I$1:$I$96, "ERROR",0,1)</f>
        <v>1.1214319800550123</v>
      </c>
      <c r="G183" s="307">
        <f>_xlfn.XLOOKUP($B183,'(2) ETSS_Picks_by_FA_Locations'!$B$4:$B$195,'(2) ETSS_Picks_by_FA_Locations'!$G$4:$G$195,"ERROR",0,1)</f>
        <v>4.4600000000000001E-2</v>
      </c>
      <c r="H183" s="301">
        <f>_xlfn.XLOOKUP($B183,'(2) ETSS_Picks_by_FA_Locations'!$B$4:$B$195,'(2) ETSS_Picks_by_FA_Locations'!$I$4:$I$195,"ERROR",0,1)</f>
        <v>6.0999999999999999E-2</v>
      </c>
      <c r="I183" s="23">
        <f t="shared" si="21"/>
        <v>0.33642959401650369</v>
      </c>
      <c r="J183" s="22">
        <f t="shared" si="22"/>
        <v>1.5634615740715159</v>
      </c>
      <c r="K183" s="22">
        <v>0.1</v>
      </c>
      <c r="L183" s="199">
        <f t="shared" si="16"/>
        <v>0.1563461574071516</v>
      </c>
      <c r="M183" s="293">
        <f t="shared" si="17"/>
        <v>1.7198077314786675</v>
      </c>
      <c r="N183" s="39">
        <v>9410660</v>
      </c>
      <c r="O183" s="39" t="str">
        <f t="shared" si="23"/>
        <v>-</v>
      </c>
      <c r="P183" s="36"/>
    </row>
    <row r="184" spans="1:16" x14ac:dyDescent="0.25">
      <c r="A184" s="102" t="s">
        <v>178</v>
      </c>
      <c r="B184" s="137" t="s">
        <v>169</v>
      </c>
      <c r="C184" s="144" t="str">
        <f>_xlfn.XLOOKUP(D184,'(1) Paste CA TEX Values'!$C$2:$C$96,'(1) Paste CA TEX Values'!$D$2:$D$96,"ERROR",0,1)</f>
        <v>Dana Point</v>
      </c>
      <c r="D184" s="162" t="s">
        <v>302</v>
      </c>
      <c r="E184" s="179">
        <v>9410230</v>
      </c>
      <c r="F184" s="211">
        <f>_xlfn.XLOOKUP($D184,'(1) Paste CA TEX Values'!$C$1:$C$96, '(1) Paste CA TEX Values'!$I$1:$I$96, "ERROR",0,1)</f>
        <v>1.1214319800550123</v>
      </c>
      <c r="G184" s="306">
        <f>_xlfn.XLOOKUP($B184,'(2) ETSS_Picks_by_FA_Locations'!$B$4:$B$195,'(2) ETSS_Picks_by_FA_Locations'!$G$4:$G$195,"ERROR",0,1)</f>
        <v>1.72E-2</v>
      </c>
      <c r="H184" s="303">
        <f>_xlfn.XLOOKUP($B184,'(2) ETSS_Picks_by_FA_Locations'!$B$4:$B$195,'(2) ETSS_Picks_by_FA_Locations'!$I$4:$I$195,"ERROR",0,1)</f>
        <v>6.0999999999999999E-2</v>
      </c>
      <c r="I184" s="10">
        <f t="shared" si="21"/>
        <v>0.33642959401650369</v>
      </c>
      <c r="J184" s="11">
        <f t="shared" si="22"/>
        <v>1.536061574071516</v>
      </c>
      <c r="K184" s="11">
        <v>0.2</v>
      </c>
      <c r="L184" s="201">
        <f t="shared" si="16"/>
        <v>0.30721231481430322</v>
      </c>
      <c r="M184" s="295">
        <f t="shared" si="17"/>
        <v>1.8432738888858191</v>
      </c>
      <c r="N184" s="40">
        <v>9410230</v>
      </c>
      <c r="O184" s="40" t="str">
        <f t="shared" si="23"/>
        <v>-</v>
      </c>
      <c r="P184" s="36"/>
    </row>
    <row r="185" spans="1:16" x14ac:dyDescent="0.25">
      <c r="A185" s="103" t="s">
        <v>178</v>
      </c>
      <c r="B185" s="138" t="s">
        <v>170</v>
      </c>
      <c r="C185" s="149" t="str">
        <f>_xlfn.XLOOKUP(D185,'(1) Paste CA TEX Values'!$C$2:$C$96,'(1) Paste CA TEX Values'!$D$2:$D$96,"ERROR",0,1)</f>
        <v>Oceanside</v>
      </c>
      <c r="D185" s="130" t="s">
        <v>308</v>
      </c>
      <c r="E185" s="180">
        <v>9410230</v>
      </c>
      <c r="F185" s="211">
        <f>_xlfn.XLOOKUP($D185,'(1) Paste CA TEX Values'!$C$1:$C$96, '(1) Paste CA TEX Values'!$I$1:$I$96, "ERROR",0,1)</f>
        <v>2.2722515253176714</v>
      </c>
      <c r="G185" s="307">
        <f>_xlfn.XLOOKUP($B185,'(2) ETSS_Picks_by_FA_Locations'!$B$4:$B$195,'(2) ETSS_Picks_by_FA_Locations'!$G$4:$G$195,"ERROR",0,1)</f>
        <v>5.3699999999999998E-2</v>
      </c>
      <c r="H185" s="301">
        <f>_xlfn.XLOOKUP($B185,'(2) ETSS_Picks_by_FA_Locations'!$B$4:$B$195,'(2) ETSS_Picks_by_FA_Locations'!$I$4:$I$195,"ERROR",0,1)</f>
        <v>6.0999999999999999E-2</v>
      </c>
      <c r="I185" s="12">
        <f t="shared" si="21"/>
        <v>0.68167545759530135</v>
      </c>
      <c r="J185" s="13">
        <f t="shared" si="22"/>
        <v>3.0686269829129729</v>
      </c>
      <c r="K185" s="13">
        <v>0.2</v>
      </c>
      <c r="L185" s="202">
        <f t="shared" ref="L185:L194" si="24">K185*J185</f>
        <v>0.61372539658259462</v>
      </c>
      <c r="M185" s="293">
        <f t="shared" ref="M185:M194" si="25">SUM(J185,L185)</f>
        <v>3.6823523794955673</v>
      </c>
      <c r="N185" s="40">
        <v>9410230</v>
      </c>
      <c r="O185" s="40" t="str">
        <f t="shared" si="23"/>
        <v>-</v>
      </c>
      <c r="P185" s="36"/>
    </row>
    <row r="186" spans="1:16" x14ac:dyDescent="0.25">
      <c r="A186" s="103" t="s">
        <v>178</v>
      </c>
      <c r="B186" s="138" t="s">
        <v>171</v>
      </c>
      <c r="C186" s="149" t="str">
        <f>_xlfn.XLOOKUP(D186,'(1) Paste CA TEX Values'!$C$2:$C$96,'(1) Paste CA TEX Values'!$D$2:$D$96,"ERROR",0,1)</f>
        <v>Oceanside</v>
      </c>
      <c r="D186" s="130" t="s">
        <v>308</v>
      </c>
      <c r="E186" s="180">
        <v>9410230</v>
      </c>
      <c r="F186" s="211">
        <f>_xlfn.XLOOKUP($D186,'(1) Paste CA TEX Values'!$C$1:$C$96, '(1) Paste CA TEX Values'!$I$1:$I$96, "ERROR",0,1)</f>
        <v>2.2722515253176714</v>
      </c>
      <c r="G186" s="307">
        <f>_xlfn.XLOOKUP($B186,'(2) ETSS_Picks_by_FA_Locations'!$B$4:$B$195,'(2) ETSS_Picks_by_FA_Locations'!$G$4:$G$195,"ERROR",0,1)</f>
        <v>5.3699999999999998E-2</v>
      </c>
      <c r="H186" s="301">
        <f>_xlfn.XLOOKUP($B186,'(2) ETSS_Picks_by_FA_Locations'!$B$4:$B$195,'(2) ETSS_Picks_by_FA_Locations'!$I$4:$I$195,"ERROR",0,1)</f>
        <v>6.0999999999999999E-2</v>
      </c>
      <c r="I186" s="12">
        <f t="shared" si="21"/>
        <v>0.68167545759530135</v>
      </c>
      <c r="J186" s="13">
        <f t="shared" si="22"/>
        <v>3.0686269829129729</v>
      </c>
      <c r="K186" s="13">
        <v>0.2</v>
      </c>
      <c r="L186" s="202">
        <f t="shared" si="24"/>
        <v>0.61372539658259462</v>
      </c>
      <c r="M186" s="293">
        <f t="shared" si="25"/>
        <v>3.6823523794955673</v>
      </c>
      <c r="N186" s="40">
        <v>9410230</v>
      </c>
      <c r="O186" s="40" t="str">
        <f t="shared" si="23"/>
        <v>-</v>
      </c>
      <c r="P186" s="36"/>
    </row>
    <row r="187" spans="1:16" x14ac:dyDescent="0.25">
      <c r="A187" s="103" t="s">
        <v>178</v>
      </c>
      <c r="B187" s="138" t="s">
        <v>172</v>
      </c>
      <c r="C187" s="149" t="str">
        <f>_xlfn.XLOOKUP(D187,'(1) Paste CA TEX Values'!$C$2:$C$96,'(1) Paste CA TEX Values'!$D$2:$D$96,"ERROR",0,1)</f>
        <v>Encinitas</v>
      </c>
      <c r="D187" s="130" t="s">
        <v>300</v>
      </c>
      <c r="E187" s="180">
        <v>9410230</v>
      </c>
      <c r="F187" s="211">
        <f>_xlfn.XLOOKUP($D187,'(1) Paste CA TEX Values'!$C$1:$C$96, '(1) Paste CA TEX Values'!$I$1:$I$96, "ERROR",0,1)</f>
        <v>1.5326500880068257</v>
      </c>
      <c r="G187" s="307">
        <f>_xlfn.XLOOKUP($B187,'(2) ETSS_Picks_by_FA_Locations'!$B$4:$B$195,'(2) ETSS_Picks_by_FA_Locations'!$G$4:$G$195,"ERROR",0,1)</f>
        <v>1.72E-2</v>
      </c>
      <c r="H187" s="301">
        <f>_xlfn.XLOOKUP($B187,'(2) ETSS_Picks_by_FA_Locations'!$B$4:$B$195,'(2) ETSS_Picks_by_FA_Locations'!$I$4:$I$195,"ERROR",0,1)</f>
        <v>6.0999999999999999E-2</v>
      </c>
      <c r="I187" s="12">
        <f t="shared" si="21"/>
        <v>0.45979502640204767</v>
      </c>
      <c r="J187" s="13">
        <f t="shared" si="22"/>
        <v>2.0706451144088733</v>
      </c>
      <c r="K187" s="13">
        <v>0.2</v>
      </c>
      <c r="L187" s="202">
        <f t="shared" si="24"/>
        <v>0.41412902288177467</v>
      </c>
      <c r="M187" s="293">
        <f t="shared" si="25"/>
        <v>2.484774137290648</v>
      </c>
      <c r="N187" s="40">
        <v>9410230</v>
      </c>
      <c r="O187" s="40" t="str">
        <f t="shared" si="23"/>
        <v>-</v>
      </c>
      <c r="P187" s="36"/>
    </row>
    <row r="188" spans="1:16" x14ac:dyDescent="0.25">
      <c r="A188" s="103" t="s">
        <v>178</v>
      </c>
      <c r="B188" s="138" t="s">
        <v>173</v>
      </c>
      <c r="C188" s="149" t="str">
        <f>_xlfn.XLOOKUP(D188,'(1) Paste CA TEX Values'!$C$2:$C$96,'(1) Paste CA TEX Values'!$D$2:$D$96,"ERROR",0,1)</f>
        <v>La Jolla</v>
      </c>
      <c r="D188" s="130" t="s">
        <v>303</v>
      </c>
      <c r="E188" s="180">
        <v>9410230</v>
      </c>
      <c r="F188" s="211">
        <f>_xlfn.XLOOKUP($D188,'(1) Paste CA TEX Values'!$C$1:$C$96, '(1) Paste CA TEX Values'!$I$1:$I$96, "ERROR",0,1)</f>
        <v>1.5453515873068857</v>
      </c>
      <c r="G188" s="307">
        <f>_xlfn.XLOOKUP($B188,'(2) ETSS_Picks_by_FA_Locations'!$B$4:$B$195,'(2) ETSS_Picks_by_FA_Locations'!$G$4:$G$195,"ERROR",0,1)</f>
        <v>1.72E-2</v>
      </c>
      <c r="H188" s="301">
        <f>_xlfn.XLOOKUP($B188,'(2) ETSS_Picks_by_FA_Locations'!$B$4:$B$195,'(2) ETSS_Picks_by_FA_Locations'!$I$4:$I$195,"ERROR",0,1)</f>
        <v>6.0999999999999999E-2</v>
      </c>
      <c r="I188" s="12">
        <f t="shared" si="21"/>
        <v>0.46360547619206571</v>
      </c>
      <c r="J188" s="13">
        <f t="shared" si="22"/>
        <v>2.0871570634989514</v>
      </c>
      <c r="K188" s="13">
        <v>0.2</v>
      </c>
      <c r="L188" s="202">
        <f t="shared" si="24"/>
        <v>0.41743141269979028</v>
      </c>
      <c r="M188" s="293">
        <f t="shared" si="25"/>
        <v>2.5045884761987418</v>
      </c>
      <c r="N188" s="40">
        <v>9410230</v>
      </c>
      <c r="O188" s="40" t="str">
        <f t="shared" si="23"/>
        <v>-</v>
      </c>
      <c r="P188" s="91" t="s">
        <v>174</v>
      </c>
    </row>
    <row r="189" spans="1:16" x14ac:dyDescent="0.25">
      <c r="A189" s="103" t="s">
        <v>178</v>
      </c>
      <c r="B189" s="138" t="s">
        <v>174</v>
      </c>
      <c r="C189" s="149" t="str">
        <f>_xlfn.XLOOKUP(D189,'(1) Paste CA TEX Values'!$C$2:$C$96,'(1) Paste CA TEX Values'!$D$2:$D$96,"ERROR",0,1)</f>
        <v>La Jolla</v>
      </c>
      <c r="D189" s="130" t="s">
        <v>303</v>
      </c>
      <c r="E189" s="180">
        <v>9410230</v>
      </c>
      <c r="F189" s="211">
        <f>_xlfn.XLOOKUP($D189,'(1) Paste CA TEX Values'!$C$1:$C$96, '(1) Paste CA TEX Values'!$I$1:$I$96, "ERROR",0,1)</f>
        <v>1.5453515873068857</v>
      </c>
      <c r="G189" s="307">
        <f>_xlfn.XLOOKUP($B189,'(2) ETSS_Picks_by_FA_Locations'!$B$4:$B$195,'(2) ETSS_Picks_by_FA_Locations'!$G$4:$G$195,"ERROR",0,1)</f>
        <v>1.72E-2</v>
      </c>
      <c r="H189" s="301">
        <f>_xlfn.XLOOKUP($B189,'(2) ETSS_Picks_by_FA_Locations'!$B$4:$B$195,'(2) ETSS_Picks_by_FA_Locations'!$I$4:$I$195,"ERROR",0,1)</f>
        <v>6.0999999999999999E-2</v>
      </c>
      <c r="I189" s="12">
        <f t="shared" si="21"/>
        <v>0.46360547619206571</v>
      </c>
      <c r="J189" s="13">
        <f t="shared" si="22"/>
        <v>2.0871570634989514</v>
      </c>
      <c r="K189" s="13">
        <v>0.2</v>
      </c>
      <c r="L189" s="202">
        <f t="shared" si="24"/>
        <v>0.41743141269979028</v>
      </c>
      <c r="M189" s="293">
        <f t="shared" si="25"/>
        <v>2.5045884761987418</v>
      </c>
      <c r="N189" s="40">
        <v>9410230</v>
      </c>
      <c r="O189" s="40" t="str">
        <f t="shared" si="23"/>
        <v>-</v>
      </c>
      <c r="P189" s="35" t="s">
        <v>224</v>
      </c>
    </row>
    <row r="190" spans="1:16" x14ac:dyDescent="0.25">
      <c r="A190" s="103" t="s">
        <v>178</v>
      </c>
      <c r="B190" s="138" t="s">
        <v>175</v>
      </c>
      <c r="C190" s="149" t="str">
        <f>_xlfn.XLOOKUP(D190,'(1) Paste CA TEX Values'!$C$2:$C$96,'(1) Paste CA TEX Values'!$D$2:$D$96,"ERROR",0,1)</f>
        <v>Mission Bay</v>
      </c>
      <c r="D190" s="130" t="s">
        <v>299</v>
      </c>
      <c r="E190" s="180">
        <v>9410230</v>
      </c>
      <c r="F190" s="211">
        <f>_xlfn.XLOOKUP($D190,'(1) Paste CA TEX Values'!$C$1:$C$96, '(1) Paste CA TEX Values'!$I$1:$I$96, "ERROR",0,1)</f>
        <v>1.8223124482210906</v>
      </c>
      <c r="G190" s="307">
        <f>_xlfn.XLOOKUP($B190,'(2) ETSS_Picks_by_FA_Locations'!$B$4:$B$195,'(2) ETSS_Picks_by_FA_Locations'!$G$4:$G$195,"ERROR",0,1)</f>
        <v>1.72E-2</v>
      </c>
      <c r="H190" s="301">
        <f>_xlfn.XLOOKUP($B190,'(2) ETSS_Picks_by_FA_Locations'!$B$4:$B$195,'(2) ETSS_Picks_by_FA_Locations'!$I$4:$I$195,"ERROR",0,1)</f>
        <v>6.0999999999999999E-2</v>
      </c>
      <c r="I190" s="12">
        <f t="shared" si="21"/>
        <v>0.54669373446632719</v>
      </c>
      <c r="J190" s="13">
        <f t="shared" si="22"/>
        <v>2.4472061826874176</v>
      </c>
      <c r="K190" s="13">
        <v>0.2</v>
      </c>
      <c r="L190" s="202">
        <f t="shared" si="24"/>
        <v>0.48944123653748356</v>
      </c>
      <c r="M190" s="293">
        <f t="shared" si="25"/>
        <v>2.9366474192249012</v>
      </c>
      <c r="N190" s="40">
        <v>9410230</v>
      </c>
      <c r="O190" s="40" t="str">
        <f t="shared" si="23"/>
        <v>-</v>
      </c>
      <c r="P190" s="36"/>
    </row>
    <row r="191" spans="1:16" x14ac:dyDescent="0.25">
      <c r="A191" s="103" t="s">
        <v>178</v>
      </c>
      <c r="B191" s="116" t="s">
        <v>432</v>
      </c>
      <c r="C191" s="145" t="str">
        <f>_xlfn.XLOOKUP(D191,'(1) Paste CA TEX Values'!$C$2:$C$96,'(1) Paste CA TEX Values'!$D$2:$D$96,"ERROR",0,1)</f>
        <v>San Diego Harbor Ent.</v>
      </c>
      <c r="D191" s="163" t="s">
        <v>306</v>
      </c>
      <c r="E191" s="175">
        <v>9410170</v>
      </c>
      <c r="F191" s="211">
        <f>_xlfn.XLOOKUP($D191,'(1) Paste CA TEX Values'!$C$1:$C$96, '(1) Paste CA TEX Values'!$I$1:$I$96, "ERROR",0,1)</f>
        <v>2.4777512038194609</v>
      </c>
      <c r="G191" s="307">
        <f>_xlfn.XLOOKUP($B191,'(2) ETSS_Picks_by_FA_Locations'!$B$4:$B$195,'(2) ETSS_Picks_by_FA_Locations'!$G$4:$G$195,"ERROR",0,1)</f>
        <v>-4.8999999999999998E-3</v>
      </c>
      <c r="H191" s="301">
        <f>_xlfn.XLOOKUP($B191,'(2) ETSS_Picks_by_FA_Locations'!$B$4:$B$195,'(2) ETSS_Picks_by_FA_Locations'!$I$4:$I$195,"ERROR",0,1)</f>
        <v>6.0999999999999999E-2</v>
      </c>
      <c r="I191" s="12">
        <f t="shared" si="21"/>
        <v>0.74332536114583825</v>
      </c>
      <c r="J191" s="13">
        <f t="shared" si="22"/>
        <v>3.2771765649652989</v>
      </c>
      <c r="K191" s="13">
        <v>0.1</v>
      </c>
      <c r="L191" s="202">
        <f t="shared" si="24"/>
        <v>0.3277176564965299</v>
      </c>
      <c r="M191" s="293">
        <f t="shared" si="25"/>
        <v>3.6048942214618287</v>
      </c>
      <c r="N191" s="41">
        <v>9410170</v>
      </c>
      <c r="O191" s="41" t="str">
        <f t="shared" si="23"/>
        <v>-</v>
      </c>
      <c r="P191" s="91" t="s">
        <v>178</v>
      </c>
    </row>
    <row r="192" spans="1:16" x14ac:dyDescent="0.25">
      <c r="A192" s="103" t="s">
        <v>178</v>
      </c>
      <c r="B192" s="138" t="s">
        <v>433</v>
      </c>
      <c r="C192" s="145" t="str">
        <f>_xlfn.XLOOKUP(D192,'(1) Paste CA TEX Values'!$C$2:$C$96,'(1) Paste CA TEX Values'!$D$2:$D$96,"ERROR",0,1)</f>
        <v>San Diego</v>
      </c>
      <c r="D192" s="163" t="s">
        <v>311</v>
      </c>
      <c r="E192" s="180">
        <v>9410170</v>
      </c>
      <c r="F192" s="211">
        <f>_xlfn.XLOOKUP($D192,'(1) Paste CA TEX Values'!$C$1:$C$96, '(1) Paste CA TEX Values'!$I$1:$I$96, "ERROR",0,1)</f>
        <v>1.6071551130259272</v>
      </c>
      <c r="G192" s="307">
        <f>_xlfn.XLOOKUP($B192,'(2) ETSS_Picks_by_FA_Locations'!$B$4:$B$195,'(2) ETSS_Picks_by_FA_Locations'!$G$4:$G$195,"ERROR",0,1)</f>
        <v>7.5300000000000006E-2</v>
      </c>
      <c r="H192" s="301">
        <f>_xlfn.XLOOKUP($B192,'(2) ETSS_Picks_by_FA_Locations'!$B$4:$B$195,'(2) ETSS_Picks_by_FA_Locations'!$I$4:$I$195,"ERROR",0,1)</f>
        <v>6.0999999999999999E-2</v>
      </c>
      <c r="I192" s="12">
        <f t="shared" si="21"/>
        <v>0.48214653390777812</v>
      </c>
      <c r="J192" s="13">
        <f t="shared" si="22"/>
        <v>2.225601646933705</v>
      </c>
      <c r="K192" s="13">
        <v>0.1</v>
      </c>
      <c r="L192" s="202">
        <f t="shared" si="24"/>
        <v>0.2225601646933705</v>
      </c>
      <c r="M192" s="293">
        <f t="shared" si="25"/>
        <v>2.4481618116270756</v>
      </c>
      <c r="N192" s="41">
        <v>9410170</v>
      </c>
      <c r="O192" s="41" t="str">
        <f t="shared" si="23"/>
        <v>-</v>
      </c>
      <c r="P192" s="35" t="s">
        <v>223</v>
      </c>
    </row>
    <row r="193" spans="1:16" x14ac:dyDescent="0.25">
      <c r="A193" s="103" t="s">
        <v>178</v>
      </c>
      <c r="B193" s="138" t="s">
        <v>176</v>
      </c>
      <c r="C193" s="145" t="str">
        <f>_xlfn.XLOOKUP(D193,'(1) Paste CA TEX Values'!$C$2:$C$96,'(1) Paste CA TEX Values'!$D$2:$D$96,"ERROR",0,1)</f>
        <v>North Island</v>
      </c>
      <c r="D193" s="163" t="s">
        <v>380</v>
      </c>
      <c r="E193" s="180">
        <v>9410170</v>
      </c>
      <c r="F193" s="211">
        <f>_xlfn.XLOOKUP($D193,'(1) Paste CA TEX Values'!$C$1:$C$96, '(1) Paste CA TEX Values'!$I$1:$I$96, "ERROR",0,1)</f>
        <v>2.6675304270207807</v>
      </c>
      <c r="G193" s="307">
        <f>_xlfn.XLOOKUP($B193,'(2) ETSS_Picks_by_FA_Locations'!$B$4:$B$195,'(2) ETSS_Picks_by_FA_Locations'!$G$4:$G$195,"ERROR",0,1)</f>
        <v>3.4799999999999998E-2</v>
      </c>
      <c r="H193" s="301">
        <f>_xlfn.XLOOKUP($B193,'(2) ETSS_Picks_by_FA_Locations'!$B$4:$B$195,'(2) ETSS_Picks_by_FA_Locations'!$I$4:$I$195,"ERROR",0,1)</f>
        <v>6.0999999999999999E-2</v>
      </c>
      <c r="I193" s="12">
        <f t="shared" si="21"/>
        <v>0.80025912810623423</v>
      </c>
      <c r="J193" s="13">
        <f t="shared" ref="J193:J194" si="26">SUM(F193:I193)</f>
        <v>3.5635895551270149</v>
      </c>
      <c r="K193" s="13">
        <v>0.2</v>
      </c>
      <c r="L193" s="202">
        <f t="shared" si="24"/>
        <v>0.71271791102540305</v>
      </c>
      <c r="M193" s="293">
        <f t="shared" si="25"/>
        <v>4.2763074661524181</v>
      </c>
      <c r="N193" s="41">
        <v>9410170</v>
      </c>
      <c r="O193" s="41" t="str">
        <f t="shared" ref="O193:O194" si="27">IF(E193=N193, "-", "ERROR")</f>
        <v>-</v>
      </c>
      <c r="P193" s="36"/>
    </row>
    <row r="194" spans="1:16" ht="15.75" thickBot="1" x14ac:dyDescent="0.3">
      <c r="A194" s="105" t="s">
        <v>178</v>
      </c>
      <c r="B194" s="117" t="s">
        <v>177</v>
      </c>
      <c r="C194" s="150" t="str">
        <f>_xlfn.XLOOKUP(D194,'(1) Paste CA TEX Values'!$C$2:$C$96,'(1) Paste CA TEX Values'!$D$2:$D$96,"ERROR",0,1)</f>
        <v>North Imperial Beach</v>
      </c>
      <c r="D194" s="166" t="s">
        <v>309</v>
      </c>
      <c r="E194" s="186">
        <v>9410170</v>
      </c>
      <c r="F194" s="213">
        <f>_xlfn.XLOOKUP($D194,'(1) Paste CA TEX Values'!$C$1:$C$96, '(1) Paste CA TEX Values'!$I$1:$I$96, "ERROR",0,1)</f>
        <v>2.6364503248841529</v>
      </c>
      <c r="G194" s="308">
        <f>_xlfn.XLOOKUP($B194,'(2) ETSS_Picks_by_FA_Locations'!$B$4:$B$195,'(2) ETSS_Picks_by_FA_Locations'!$G$4:$G$195,"ERROR",0,1)</f>
        <v>3.4799999999999998E-2</v>
      </c>
      <c r="H194" s="302">
        <f>_xlfn.XLOOKUP($B194,'(2) ETSS_Picks_by_FA_Locations'!$B$4:$B$195,'(2) ETSS_Picks_by_FA_Locations'!$I$4:$I$195,"ERROR",0,1)</f>
        <v>6.0999999999999999E-2</v>
      </c>
      <c r="I194" s="14">
        <f t="shared" si="21"/>
        <v>0.79093509746524582</v>
      </c>
      <c r="J194" s="15">
        <f t="shared" si="26"/>
        <v>3.5231854223493988</v>
      </c>
      <c r="K194" s="15">
        <v>0.2</v>
      </c>
      <c r="L194" s="203">
        <f t="shared" si="24"/>
        <v>0.70463708446987983</v>
      </c>
      <c r="M194" s="294">
        <f t="shared" si="25"/>
        <v>4.2278225068192787</v>
      </c>
      <c r="N194" s="41">
        <v>9410170</v>
      </c>
      <c r="O194" s="41" t="str">
        <f t="shared" si="27"/>
        <v>-</v>
      </c>
      <c r="P194" s="36"/>
    </row>
    <row r="195" spans="1:16" ht="15" customHeight="1" x14ac:dyDescent="0.25">
      <c r="F195" s="421" t="s">
        <v>318</v>
      </c>
      <c r="G195" s="421" t="s">
        <v>511</v>
      </c>
      <c r="H195" s="421" t="s">
        <v>511</v>
      </c>
      <c r="I195" s="5"/>
      <c r="J195" s="6"/>
      <c r="K195" s="5"/>
      <c r="L195" s="5"/>
      <c r="N195" s="34"/>
      <c r="O195" s="34"/>
    </row>
    <row r="196" spans="1:16" x14ac:dyDescent="0.25">
      <c r="F196" s="421"/>
      <c r="G196" s="421"/>
      <c r="H196" s="421"/>
      <c r="I196" s="5"/>
      <c r="J196" s="6"/>
      <c r="K196" s="5"/>
      <c r="L196" s="5"/>
      <c r="N196" s="34"/>
      <c r="O196" s="34"/>
    </row>
    <row r="197" spans="1:16" x14ac:dyDescent="0.25">
      <c r="I197" s="5"/>
      <c r="J197" s="6"/>
      <c r="K197" s="5"/>
      <c r="L197" s="5"/>
      <c r="N197" s="34"/>
      <c r="O197" s="34"/>
    </row>
    <row r="198" spans="1:16" x14ac:dyDescent="0.25">
      <c r="I198" s="5"/>
      <c r="J198" s="6"/>
      <c r="K198" s="5"/>
      <c r="L198" s="5"/>
      <c r="N198" s="3"/>
    </row>
    <row r="199" spans="1:16" x14ac:dyDescent="0.25">
      <c r="I199" s="5"/>
      <c r="J199" s="6"/>
      <c r="K199" s="5"/>
      <c r="L199" s="5"/>
      <c r="N199" s="3"/>
    </row>
  </sheetData>
  <mergeCells count="4">
    <mergeCell ref="G195:G196"/>
    <mergeCell ref="F195:F196"/>
    <mergeCell ref="H195:H196"/>
    <mergeCell ref="A1:M1"/>
  </mergeCells>
  <conditionalFormatting sqref="E3:E194 O3:O194 C5:C194 A34:C34">
    <cfRule type="cellIs" dxfId="37" priority="4" operator="equal">
      <formula>"ERROR"</formula>
    </cfRule>
  </conditionalFormatting>
  <conditionalFormatting sqref="G3:H194">
    <cfRule type="cellIs" dxfId="36" priority="1" operator="equal">
      <formula>"ERROR"</formula>
    </cfRule>
  </conditionalFormatting>
  <hyperlinks>
    <hyperlink ref="P11" r:id="rId1" xr:uid="{999F3A35-7998-49CC-BF44-B489B6BF7329}"/>
    <hyperlink ref="P26" r:id="rId2" xr:uid="{6225A293-4933-49B9-9E8E-E8B4223EC898}"/>
    <hyperlink ref="P5" r:id="rId3" xr:uid="{5EDF990C-42F2-4296-8C02-0116069415C0}"/>
    <hyperlink ref="P36" r:id="rId4" xr:uid="{C206969F-F92F-4400-8485-55CB6FEDB219}"/>
    <hyperlink ref="P42" r:id="rId5" xr:uid="{31875AE0-1AC0-4706-A5BE-5408EBFA0EB1}"/>
    <hyperlink ref="P62" r:id="rId6" xr:uid="{17255B00-57DF-40C4-AB8C-7294B6F31D2A}"/>
    <hyperlink ref="P67" r:id="rId7" xr:uid="{9C42BB86-660E-479B-8A3C-90B43F33C75A}"/>
    <hyperlink ref="P52" r:id="rId8" xr:uid="{DE1F26A2-25D9-48BD-B792-323775F74975}"/>
    <hyperlink ref="P103" r:id="rId9" xr:uid="{AD8F228B-E496-486C-B1AA-2B878FD7A44B}"/>
    <hyperlink ref="P76" r:id="rId10" xr:uid="{BC79C2BE-48BA-4425-ADB7-2650649F9228}"/>
    <hyperlink ref="P119" r:id="rId11" xr:uid="{E39A4C0D-497A-44B1-9126-CAB68B1A6E8E}"/>
    <hyperlink ref="P130" r:id="rId12" xr:uid="{72C6221A-0CC9-4760-8444-D7B0CF168CE4}"/>
    <hyperlink ref="P140" r:id="rId13" xr:uid="{1CF6DF5A-DBA8-4BF3-AA86-D02125BFD9B0}"/>
    <hyperlink ref="P159" r:id="rId14" xr:uid="{B317B8E1-E896-479D-BC99-6C22814D59C5}"/>
    <hyperlink ref="P170" r:id="rId15" xr:uid="{2E38EC74-F23A-4656-A1FA-7816AD7D2991}"/>
    <hyperlink ref="P192" r:id="rId16" xr:uid="{FC63D8AD-9344-41EA-A342-38B69EDD86B2}"/>
    <hyperlink ref="P189" r:id="rId17" xr:uid="{C6761F3A-F852-48FB-9850-83E7163214CF}"/>
    <hyperlink ref="P46" r:id="rId18" xr:uid="{EED29C41-3A24-4689-910D-0DC6C269E6EB}"/>
    <hyperlink ref="P82" r:id="rId19" xr:uid="{00B97BF9-C09A-4F05-8F36-0AD4F84AEC22}"/>
    <hyperlink ref="P98" r:id="rId20" xr:uid="{DFF1F53A-5EC4-4C43-8577-2E28E50067C9}"/>
    <hyperlink ref="P86" r:id="rId21" xr:uid="{FFDB9223-7693-44C0-B1EF-4FF448DA49B9}"/>
  </hyperlinks>
  <pageMargins left="0.7" right="0.7" top="0.75" bottom="0.75" header="0.3" footer="0.3"/>
  <pageSetup paperSize="3" scale="48" fitToHeight="0" orientation="landscape" r:id="rId22"/>
  <legacyDrawing r:id="rId2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913A-0B3D-4063-B624-820959C5AAC3}">
  <sheetPr codeName="Sheet5"/>
  <dimension ref="A1:P37"/>
  <sheetViews>
    <sheetView topLeftCell="C1" zoomScale="90" zoomScaleNormal="90" workbookViewId="0">
      <selection activeCell="C5" sqref="C5"/>
    </sheetView>
  </sheetViews>
  <sheetFormatPr defaultRowHeight="15" x14ac:dyDescent="0.25"/>
  <cols>
    <col min="1" max="1" width="20" style="4" customWidth="1"/>
    <col min="2" max="3" width="21.42578125" style="4" customWidth="1"/>
    <col min="4" max="5" width="14.7109375" style="71" customWidth="1"/>
    <col min="6" max="6" width="13.7109375" customWidth="1"/>
    <col min="7" max="7" width="20" style="37" bestFit="1" customWidth="1"/>
    <col min="8" max="8" width="34.140625" style="69" customWidth="1"/>
    <col min="9" max="9" width="76.28515625" style="37" bestFit="1" customWidth="1"/>
    <col min="10" max="10" width="14.7109375" style="71" customWidth="1"/>
    <col min="11" max="11" width="10.7109375" bestFit="1" customWidth="1"/>
    <col min="12" max="13" width="10.5703125" bestFit="1" customWidth="1"/>
    <col min="14" max="14" width="10.7109375" bestFit="1" customWidth="1"/>
    <col min="15" max="16" width="10.42578125" bestFit="1" customWidth="1"/>
  </cols>
  <sheetData>
    <row r="1" spans="1:16" ht="33.75" x14ac:dyDescent="0.5">
      <c r="D1" s="424" t="s">
        <v>200</v>
      </c>
      <c r="E1" s="425"/>
      <c r="F1" s="425"/>
      <c r="G1" s="425"/>
      <c r="H1" s="425"/>
      <c r="I1" s="425"/>
      <c r="J1" s="425"/>
      <c r="K1" s="425"/>
      <c r="L1" s="425"/>
      <c r="M1" s="425"/>
      <c r="N1" s="425"/>
      <c r="O1" s="425"/>
      <c r="P1" s="425"/>
    </row>
    <row r="2" spans="1:16" ht="51" x14ac:dyDescent="0.25">
      <c r="A2" s="284" t="s">
        <v>441</v>
      </c>
      <c r="B2" s="284" t="s">
        <v>487</v>
      </c>
      <c r="C2" s="287" t="s">
        <v>488</v>
      </c>
      <c r="D2" s="73" t="s">
        <v>7</v>
      </c>
      <c r="E2" s="75" t="s">
        <v>394</v>
      </c>
      <c r="F2" s="74" t="s">
        <v>393</v>
      </c>
      <c r="G2" s="72" t="s">
        <v>392</v>
      </c>
      <c r="H2" s="64" t="s">
        <v>184</v>
      </c>
      <c r="I2" s="65" t="s">
        <v>181</v>
      </c>
      <c r="J2" s="77" t="s">
        <v>395</v>
      </c>
      <c r="K2" s="76" t="s">
        <v>386</v>
      </c>
      <c r="L2" s="63" t="s">
        <v>387</v>
      </c>
      <c r="M2" s="63" t="s">
        <v>388</v>
      </c>
      <c r="N2" s="63" t="s">
        <v>389</v>
      </c>
      <c r="O2" s="63" t="s">
        <v>390</v>
      </c>
      <c r="P2" s="63" t="s">
        <v>391</v>
      </c>
    </row>
    <row r="3" spans="1:16" x14ac:dyDescent="0.25">
      <c r="A3" s="285" t="s">
        <v>442</v>
      </c>
      <c r="B3" s="285" t="s">
        <v>3</v>
      </c>
      <c r="C3" s="288" t="str">
        <f>IF(H3=B3, "-", "ERROR")</f>
        <v>ERROR</v>
      </c>
      <c r="D3" s="66" t="s">
        <v>6</v>
      </c>
      <c r="E3" s="83">
        <v>9419750</v>
      </c>
      <c r="F3" s="84" t="s">
        <v>251</v>
      </c>
      <c r="G3" s="66" t="str">
        <f>_xlfn.XLOOKUP($F3,'(1) Paste CA TEX Values'!$C$1:$C$96,'(1) Paste CA TEX Values'!$D$1:$D$96,"ERROR",0,1)</f>
        <v>Crescent City</v>
      </c>
      <c r="H3" s="67" t="s">
        <v>182</v>
      </c>
      <c r="I3" s="68" t="str">
        <f t="shared" ref="I3:I35" si="0">IF($J3&lt;K3,"Forecast Amplitude below NTWC Advisory Threshold, refer to Evacuation Playbook",IF(AND($J3&gt;=K3,$J3&lt;L3),"Maritime Response Plan A",IF(AND($J3&gt;=L3,$J3&lt;M3),"Maritime Response Plan B",IF(AND($J3&gt;=M3,$J3&lt;N3),"Maritime Response Plan C",IF(AND($J3&gt;=N3,$J3&lt;O3),"Maritime Response Plan D",IF(AND($J3&gt;=O3,$J3&lt;P3),"Maritime Response Plan E","Maritime Response Plan F"))))))</f>
        <v>Maritime Response Plan E</v>
      </c>
      <c r="J3" s="378">
        <f>_xlfn.XLOOKUP($F3,'(1) Paste CA TEX Values'!$C$1:$C$96,'(1) Paste CA TEX Values'!$I$1:$I$96,"ERROR",0,1)</f>
        <v>13.187216669710979</v>
      </c>
      <c r="K3" s="85">
        <v>0.3</v>
      </c>
      <c r="L3" s="86">
        <v>0.65</v>
      </c>
      <c r="M3" s="86">
        <v>0.95</v>
      </c>
      <c r="N3" s="86">
        <v>1.85</v>
      </c>
      <c r="O3" s="86">
        <v>2.5499999999999998</v>
      </c>
      <c r="P3" s="84" t="s">
        <v>396</v>
      </c>
    </row>
    <row r="4" spans="1:16" x14ac:dyDescent="0.25">
      <c r="A4" s="286" t="s">
        <v>443</v>
      </c>
      <c r="B4" s="286" t="s">
        <v>16</v>
      </c>
      <c r="C4" s="288" t="str">
        <f t="shared" ref="C4:C35" si="1">IF(H4=B4, "-", "ERROR")</f>
        <v>ERROR</v>
      </c>
      <c r="D4" s="66" t="s">
        <v>16</v>
      </c>
      <c r="E4" s="83">
        <v>9418767</v>
      </c>
      <c r="F4" s="84" t="s">
        <v>248</v>
      </c>
      <c r="G4" s="66" t="str">
        <f>_xlfn.XLOOKUP($F4,'(1) Paste CA TEX Values'!$C$1:$C$96,'(1) Paste CA TEX Values'!$D$1:$D$96,"ERROR",0,1)</f>
        <v>Humboldt Bay</v>
      </c>
      <c r="H4" s="67" t="s">
        <v>226</v>
      </c>
      <c r="I4" s="68" t="str">
        <f t="shared" si="0"/>
        <v>Maritime Response Plan E</v>
      </c>
      <c r="J4" s="378">
        <f>_xlfn.XLOOKUP($F4,'(1) Paste CA TEX Values'!$C$1:$C$96,'(1) Paste CA TEX Values'!$I$1:$I$96,"ERROR",0,1)</f>
        <v>3.3840877449506102</v>
      </c>
      <c r="K4" s="85">
        <v>0.3</v>
      </c>
      <c r="L4" s="86">
        <v>0.45</v>
      </c>
      <c r="M4" s="86">
        <v>0.85</v>
      </c>
      <c r="N4" s="86">
        <v>1.05</v>
      </c>
      <c r="O4" s="86">
        <v>1.25</v>
      </c>
      <c r="P4" s="84" t="s">
        <v>396</v>
      </c>
    </row>
    <row r="5" spans="1:16" x14ac:dyDescent="0.25">
      <c r="A5" s="285" t="s">
        <v>444</v>
      </c>
      <c r="B5" s="285" t="s">
        <v>475</v>
      </c>
      <c r="C5" s="288" t="str">
        <f t="shared" si="1"/>
        <v>ERROR</v>
      </c>
      <c r="D5" s="66" t="s">
        <v>21</v>
      </c>
      <c r="E5" s="83">
        <v>9416841</v>
      </c>
      <c r="F5" s="84" t="s">
        <v>249</v>
      </c>
      <c r="G5" s="66" t="str">
        <f>_xlfn.XLOOKUP($F5,'(1) Paste CA TEX Values'!$C$1:$C$96,'(1) Paste CA TEX Values'!$D$1:$D$96,"ERROR",0,1)</f>
        <v>Fort Bragg</v>
      </c>
      <c r="H5" s="67" t="s">
        <v>397</v>
      </c>
      <c r="I5" s="68" t="str">
        <f t="shared" si="0"/>
        <v>Maritime Response Plan E</v>
      </c>
      <c r="J5" s="378">
        <f>_xlfn.XLOOKUP($F5,'(1) Paste CA TEX Values'!$C$1:$C$96,'(1) Paste CA TEX Values'!$I$1:$I$96,"ERROR",0,1)</f>
        <v>3.2598899147719971</v>
      </c>
      <c r="K5" s="85">
        <v>0.3</v>
      </c>
      <c r="L5" s="86">
        <v>0.65</v>
      </c>
      <c r="M5" s="86">
        <v>0.95</v>
      </c>
      <c r="N5" s="86">
        <v>1.55</v>
      </c>
      <c r="O5" s="86">
        <v>1.75</v>
      </c>
      <c r="P5" s="85">
        <v>4.5</v>
      </c>
    </row>
    <row r="6" spans="1:16" x14ac:dyDescent="0.25">
      <c r="A6" s="286" t="s">
        <v>445</v>
      </c>
      <c r="B6" s="286" t="s">
        <v>476</v>
      </c>
      <c r="C6" s="288" t="str">
        <f t="shared" si="1"/>
        <v>ERROR</v>
      </c>
      <c r="D6" s="66" t="s">
        <v>29</v>
      </c>
      <c r="E6" s="83">
        <v>9415020</v>
      </c>
      <c r="F6" s="84" t="s">
        <v>264</v>
      </c>
      <c r="G6" s="66" t="str">
        <f>_xlfn.XLOOKUP($F6,'(1) Paste CA TEX Values'!$C$1:$C$96,'(1) Paste CA TEX Values'!$D$1:$D$96,"ERROR",0,1)</f>
        <v>Bodega Bay</v>
      </c>
      <c r="H6" s="67" t="s">
        <v>231</v>
      </c>
      <c r="I6" s="68" t="str">
        <f t="shared" si="0"/>
        <v>Maritime Response Plan E</v>
      </c>
      <c r="J6" s="378">
        <f>_xlfn.XLOOKUP($F6,'(1) Paste CA TEX Values'!$C$1:$C$96,'(1) Paste CA TEX Values'!$I$1:$I$96,"ERROR",0,1)</f>
        <v>3.5963077257970681</v>
      </c>
      <c r="K6" s="85">
        <v>0.3</v>
      </c>
      <c r="L6" s="86">
        <v>0.45</v>
      </c>
      <c r="M6" s="86">
        <v>0.65</v>
      </c>
      <c r="N6" s="86">
        <v>0.75</v>
      </c>
      <c r="O6" s="86">
        <v>0.85</v>
      </c>
      <c r="P6" s="84" t="s">
        <v>396</v>
      </c>
    </row>
    <row r="7" spans="1:16" x14ac:dyDescent="0.25">
      <c r="A7" s="285" t="s">
        <v>446</v>
      </c>
      <c r="B7" s="285" t="s">
        <v>405</v>
      </c>
      <c r="C7" s="288" t="str">
        <f t="shared" si="1"/>
        <v>-</v>
      </c>
      <c r="D7" s="66" t="s">
        <v>39</v>
      </c>
      <c r="E7" s="83">
        <v>9414290</v>
      </c>
      <c r="F7" s="84" t="s">
        <v>283</v>
      </c>
      <c r="G7" s="66" t="str">
        <f>_xlfn.XLOOKUP($F7,'(1) Paste CA TEX Values'!$C$1:$C$96,'(1) Paste CA TEX Values'!$D$1:$D$96,"ERROR",0,1)</f>
        <v>Sausalito</v>
      </c>
      <c r="H7" s="67" t="s">
        <v>405</v>
      </c>
      <c r="I7" s="68" t="str">
        <f t="shared" si="0"/>
        <v>Maritime Response Plan E</v>
      </c>
      <c r="J7" s="378">
        <f>_xlfn.XLOOKUP($F7,'(1) Paste CA TEX Values'!$C$1:$C$96,'(1) Paste CA TEX Values'!$I$1:$I$96,"ERROR",0,1)</f>
        <v>1.8635940381235356</v>
      </c>
      <c r="K7" s="85">
        <v>0.3</v>
      </c>
      <c r="L7" s="86">
        <v>0.55000000000000004</v>
      </c>
      <c r="M7" s="86">
        <v>0.75</v>
      </c>
      <c r="N7" s="86">
        <v>0.85</v>
      </c>
      <c r="O7" s="86">
        <v>1.05</v>
      </c>
      <c r="P7" s="84" t="s">
        <v>396</v>
      </c>
    </row>
    <row r="8" spans="1:16" x14ac:dyDescent="0.25">
      <c r="A8" s="286" t="s">
        <v>447</v>
      </c>
      <c r="B8" s="286" t="s">
        <v>55</v>
      </c>
      <c r="C8" s="288" t="str">
        <f t="shared" si="1"/>
        <v>ERROR</v>
      </c>
      <c r="D8" s="66" t="s">
        <v>56</v>
      </c>
      <c r="E8" s="83">
        <v>9414863</v>
      </c>
      <c r="F8" s="84" t="s">
        <v>287</v>
      </c>
      <c r="G8" s="66" t="str">
        <f>_xlfn.XLOOKUP($F8,'(1) Paste CA TEX Values'!$C$1:$C$96,'(1) Paste CA TEX Values'!$D$1:$D$96,"ERROR",0,1)</f>
        <v>Richmond</v>
      </c>
      <c r="H8" s="67" t="s">
        <v>183</v>
      </c>
      <c r="I8" s="68" t="str">
        <f t="shared" si="0"/>
        <v>Maritime Response Plan E</v>
      </c>
      <c r="J8" s="378">
        <f>_xlfn.XLOOKUP($F8,'(1) Paste CA TEX Values'!$C$1:$C$96,'(1) Paste CA TEX Values'!$I$1:$I$96,"ERROR",0,1)</f>
        <v>2.5188487474188621</v>
      </c>
      <c r="K8" s="85">
        <v>0.3</v>
      </c>
      <c r="L8" s="86">
        <v>0.45</v>
      </c>
      <c r="M8" s="86">
        <v>0.55000000000000004</v>
      </c>
      <c r="N8" s="86">
        <v>0.75</v>
      </c>
      <c r="O8" s="86">
        <v>0.85</v>
      </c>
      <c r="P8" s="84" t="s">
        <v>396</v>
      </c>
    </row>
    <row r="9" spans="1:16" x14ac:dyDescent="0.25">
      <c r="A9" s="285" t="s">
        <v>448</v>
      </c>
      <c r="B9" s="285" t="s">
        <v>399</v>
      </c>
      <c r="C9" s="288" t="str">
        <f t="shared" si="1"/>
        <v>ERROR</v>
      </c>
      <c r="D9" s="66" t="s">
        <v>60</v>
      </c>
      <c r="E9" s="83">
        <v>9414863</v>
      </c>
      <c r="F9" s="84" t="s">
        <v>287</v>
      </c>
      <c r="G9" s="66" t="str">
        <f>_xlfn.XLOOKUP($F9,'(1) Paste CA TEX Values'!$C$1:$C$96,'(1) Paste CA TEX Values'!$D$1:$D$96,"ERROR",0,1)</f>
        <v>Richmond</v>
      </c>
      <c r="H9" s="67" t="s">
        <v>398</v>
      </c>
      <c r="I9" s="68" t="str">
        <f t="shared" si="0"/>
        <v>Maritime Response Plan E</v>
      </c>
      <c r="J9" s="378">
        <f>_xlfn.XLOOKUP($F9,'(1) Paste CA TEX Values'!$C$1:$C$96,'(1) Paste CA TEX Values'!$I$1:$I$96,"ERROR",0,1)</f>
        <v>2.5188487474188621</v>
      </c>
      <c r="K9" s="85">
        <v>0.3</v>
      </c>
      <c r="L9" s="86">
        <v>0.45</v>
      </c>
      <c r="M9" s="86">
        <v>0.55000000000000004</v>
      </c>
      <c r="N9" s="86">
        <v>0.65</v>
      </c>
      <c r="O9" s="86">
        <v>0.75</v>
      </c>
      <c r="P9" s="84" t="s">
        <v>396</v>
      </c>
    </row>
    <row r="10" spans="1:16" x14ac:dyDescent="0.25">
      <c r="A10" s="286" t="s">
        <v>449</v>
      </c>
      <c r="B10" s="286" t="s">
        <v>398</v>
      </c>
      <c r="C10" s="288" t="str">
        <f t="shared" si="1"/>
        <v>ERROR</v>
      </c>
      <c r="D10" s="66" t="s">
        <v>60</v>
      </c>
      <c r="E10" s="83">
        <v>9414750</v>
      </c>
      <c r="F10" s="84" t="s">
        <v>291</v>
      </c>
      <c r="G10" s="66" t="str">
        <f>_xlfn.XLOOKUP($F10,'(1) Paste CA TEX Values'!$C$1:$C$96,'(1) Paste CA TEX Values'!$D$1:$D$96,"ERROR",0,1)</f>
        <v>Oakland Outer Harbor</v>
      </c>
      <c r="H10" s="67" t="s">
        <v>399</v>
      </c>
      <c r="I10" s="68" t="str">
        <f t="shared" si="0"/>
        <v>Maritime Response Plan E</v>
      </c>
      <c r="J10" s="379">
        <f>_xlfn.XLOOKUP($F10,'(1) Paste CA TEX Values'!$C$1:$C$96,'(1) Paste CA TEX Values'!$I$1:$I$96,"ERROR",0,1)</f>
        <v>3.0073641168273522</v>
      </c>
      <c r="K10" s="85">
        <v>0.3</v>
      </c>
      <c r="L10" s="86">
        <v>0.45</v>
      </c>
      <c r="M10" s="86">
        <v>0.55000000000000004</v>
      </c>
      <c r="N10" s="86">
        <v>0.85</v>
      </c>
      <c r="O10" s="86">
        <v>1.05</v>
      </c>
      <c r="P10" s="84" t="s">
        <v>396</v>
      </c>
    </row>
    <row r="11" spans="1:16" x14ac:dyDescent="0.25">
      <c r="A11" s="285" t="s">
        <v>450</v>
      </c>
      <c r="B11" s="285" t="s">
        <v>84</v>
      </c>
      <c r="C11" s="288" t="str">
        <f t="shared" si="1"/>
        <v>ERROR</v>
      </c>
      <c r="D11" s="66" t="s">
        <v>80</v>
      </c>
      <c r="E11" s="83">
        <v>9414290</v>
      </c>
      <c r="F11" s="84" t="s">
        <v>280</v>
      </c>
      <c r="G11" s="66" t="str">
        <f>_xlfn.XLOOKUP($F11,'(1) Paste CA TEX Values'!$C$1:$C$96,'(1) Paste CA TEX Values'!$D$1:$D$96,"ERROR",0,1)</f>
        <v>San Francisco</v>
      </c>
      <c r="H11" s="67" t="s">
        <v>400</v>
      </c>
      <c r="I11" s="68" t="str">
        <f t="shared" si="0"/>
        <v>Maritime Response Plan E</v>
      </c>
      <c r="J11" s="378">
        <f>_xlfn.XLOOKUP($F11,'(1) Paste CA TEX Values'!$C$1:$C$96,'(1) Paste CA TEX Values'!$I$1:$I$96,"ERROR",0,1)</f>
        <v>2.1465625961876191</v>
      </c>
      <c r="K11" s="85">
        <v>0.3</v>
      </c>
      <c r="L11" s="86">
        <v>0.55000000000000004</v>
      </c>
      <c r="M11" s="86">
        <v>0.75</v>
      </c>
      <c r="N11" s="86">
        <v>1.05</v>
      </c>
      <c r="O11" s="86">
        <v>1.25</v>
      </c>
      <c r="P11" s="84" t="s">
        <v>396</v>
      </c>
    </row>
    <row r="12" spans="1:16" x14ac:dyDescent="0.25">
      <c r="A12" s="286" t="s">
        <v>451</v>
      </c>
      <c r="B12" s="286" t="s">
        <v>477</v>
      </c>
      <c r="C12" s="288" t="str">
        <f t="shared" si="1"/>
        <v>ERROR</v>
      </c>
      <c r="D12" s="66" t="s">
        <v>80</v>
      </c>
      <c r="E12" s="83">
        <v>9414750</v>
      </c>
      <c r="F12" s="84" t="s">
        <v>290</v>
      </c>
      <c r="G12" s="66" t="str">
        <f>_xlfn.XLOOKUP($F12,'(1) Paste CA TEX Values'!$C$1:$C$96,'(1) Paste CA TEX Values'!$D$1:$D$96,"ERROR",0,1)</f>
        <v>Alameda</v>
      </c>
      <c r="H12" s="67" t="s">
        <v>401</v>
      </c>
      <c r="I12" s="68" t="str">
        <f t="shared" si="0"/>
        <v>Maritime Response Plan E</v>
      </c>
      <c r="J12" s="378">
        <f>_xlfn.XLOOKUP($F12,'(1) Paste CA TEX Values'!$C$1:$C$96,'(1) Paste CA TEX Values'!$I$1:$I$96,"ERROR",0,1)</f>
        <v>1.4056515156702762</v>
      </c>
      <c r="K12" s="85">
        <v>0.3</v>
      </c>
      <c r="L12" s="86">
        <v>0.45</v>
      </c>
      <c r="M12" s="86">
        <v>0.65</v>
      </c>
      <c r="N12" s="86">
        <v>0.85</v>
      </c>
      <c r="O12" s="86">
        <v>1.1499999999999999</v>
      </c>
      <c r="P12" s="84" t="s">
        <v>396</v>
      </c>
    </row>
    <row r="13" spans="1:16" x14ac:dyDescent="0.25">
      <c r="A13" s="285" t="s">
        <v>452</v>
      </c>
      <c r="B13" s="285" t="s">
        <v>478</v>
      </c>
      <c r="C13" s="288" t="str">
        <f t="shared" si="1"/>
        <v>ERROR</v>
      </c>
      <c r="D13" s="66" t="s">
        <v>93</v>
      </c>
      <c r="E13" s="83">
        <v>9414131</v>
      </c>
      <c r="F13" s="84" t="s">
        <v>269</v>
      </c>
      <c r="G13" s="66" t="str">
        <f>_xlfn.XLOOKUP($F13,'(1) Paste CA TEX Values'!$C$1:$C$96,'(1) Paste CA TEX Values'!$D$1:$D$96,"ERROR",0,1)</f>
        <v>Half Moon Bay</v>
      </c>
      <c r="H13" s="67" t="s">
        <v>84</v>
      </c>
      <c r="I13" s="68" t="str">
        <f t="shared" si="0"/>
        <v>Maritime Response Plan E</v>
      </c>
      <c r="J13" s="378">
        <f>_xlfn.XLOOKUP($F13,'(1) Paste CA TEX Values'!$C$1:$C$96,'(1) Paste CA TEX Values'!$I$1:$I$96,"ERROR",0,1)</f>
        <v>4.1623739268846078</v>
      </c>
      <c r="K13" s="85">
        <v>0.3</v>
      </c>
      <c r="L13" s="86">
        <v>0.65</v>
      </c>
      <c r="M13" s="86">
        <v>1.05</v>
      </c>
      <c r="N13" s="86">
        <v>1.25</v>
      </c>
      <c r="O13" s="86">
        <v>1.55</v>
      </c>
      <c r="P13" s="84" t="s">
        <v>396</v>
      </c>
    </row>
    <row r="14" spans="1:16" x14ac:dyDescent="0.25">
      <c r="A14" s="286" t="s">
        <v>453</v>
      </c>
      <c r="B14" s="286" t="s">
        <v>103</v>
      </c>
      <c r="C14" s="288" t="str">
        <f t="shared" si="1"/>
        <v>ERROR</v>
      </c>
      <c r="D14" s="66" t="s">
        <v>103</v>
      </c>
      <c r="E14" s="83">
        <v>9413450</v>
      </c>
      <c r="F14" s="84" t="s">
        <v>266</v>
      </c>
      <c r="G14" s="66" t="str">
        <f>_xlfn.XLOOKUP($F14,'(1) Paste CA TEX Values'!$C$1:$C$96,'(1) Paste CA TEX Values'!$D$1:$D$96,"ERROR",0,1)</f>
        <v>Santa Cruz</v>
      </c>
      <c r="H14" s="67" t="s">
        <v>185</v>
      </c>
      <c r="I14" s="68" t="str">
        <f t="shared" si="0"/>
        <v>Maritime Response Plan E</v>
      </c>
      <c r="J14" s="378">
        <f>_xlfn.XLOOKUP($F14,'(1) Paste CA TEX Values'!$C$1:$C$96,'(1) Paste CA TEX Values'!$I$1:$I$96,"ERROR",0,1)</f>
        <v>3.6779066152836486</v>
      </c>
      <c r="K14" s="85">
        <v>0.3</v>
      </c>
      <c r="L14" s="86">
        <v>0.55000000000000004</v>
      </c>
      <c r="M14" s="86">
        <v>0.85</v>
      </c>
      <c r="N14" s="86">
        <v>1.35</v>
      </c>
      <c r="O14" s="86">
        <v>1.55</v>
      </c>
      <c r="P14" s="84" t="s">
        <v>396</v>
      </c>
    </row>
    <row r="15" spans="1:16" x14ac:dyDescent="0.25">
      <c r="A15" s="285" t="s">
        <v>454</v>
      </c>
      <c r="B15" s="285" t="s">
        <v>186</v>
      </c>
      <c r="C15" s="288" t="str">
        <f t="shared" si="1"/>
        <v>ERROR</v>
      </c>
      <c r="D15" s="66" t="s">
        <v>111</v>
      </c>
      <c r="E15" s="83">
        <v>9413450</v>
      </c>
      <c r="F15" s="84" t="s">
        <v>265</v>
      </c>
      <c r="G15" s="66" t="str">
        <f>_xlfn.XLOOKUP($F15,'(1) Paste CA TEX Values'!$C$1:$C$96,'(1) Paste CA TEX Values'!$D$1:$D$96,"ERROR",0,1)</f>
        <v>Moss Landing</v>
      </c>
      <c r="H15" s="67" t="s">
        <v>187</v>
      </c>
      <c r="I15" s="68" t="str">
        <f t="shared" si="0"/>
        <v>Maritime Response Plan E</v>
      </c>
      <c r="J15" s="378">
        <f>_xlfn.XLOOKUP($F15,'(1) Paste CA TEX Values'!$C$1:$C$96,'(1) Paste CA TEX Values'!$I$1:$I$96,"ERROR",0,1)</f>
        <v>2.0268695999551976</v>
      </c>
      <c r="K15" s="85">
        <v>0.3</v>
      </c>
      <c r="L15" s="86">
        <v>0.65</v>
      </c>
      <c r="M15" s="86">
        <v>1.05</v>
      </c>
      <c r="N15" s="86">
        <v>1.25</v>
      </c>
      <c r="O15" s="86">
        <v>1.45</v>
      </c>
      <c r="P15" s="84" t="s">
        <v>396</v>
      </c>
    </row>
    <row r="16" spans="1:16" x14ac:dyDescent="0.25">
      <c r="A16" s="286" t="s">
        <v>455</v>
      </c>
      <c r="B16" s="286" t="s">
        <v>104</v>
      </c>
      <c r="C16" s="288" t="str">
        <f t="shared" si="1"/>
        <v>ERROR</v>
      </c>
      <c r="D16" s="66" t="s">
        <v>111</v>
      </c>
      <c r="E16" s="83">
        <v>9413450</v>
      </c>
      <c r="F16" s="84" t="s">
        <v>267</v>
      </c>
      <c r="G16" s="66" t="str">
        <f>_xlfn.XLOOKUP($F16,'(1) Paste CA TEX Values'!$C$1:$C$96,'(1) Paste CA TEX Values'!$D$1:$D$96,"ERROR",0,1)</f>
        <v>Monterey</v>
      </c>
      <c r="H16" s="67" t="s">
        <v>186</v>
      </c>
      <c r="I16" s="68" t="str">
        <f t="shared" si="0"/>
        <v>Maritime Response Plan E</v>
      </c>
      <c r="J16" s="378">
        <f>_xlfn.XLOOKUP($F16,'(1) Paste CA TEX Values'!$C$1:$C$96,'(1) Paste CA TEX Values'!$I$1:$I$96,"ERROR",0,1)</f>
        <v>2.4384178684511841</v>
      </c>
      <c r="K16" s="85">
        <v>0.3</v>
      </c>
      <c r="L16" s="86">
        <v>0.65</v>
      </c>
      <c r="M16" s="86">
        <v>1.05</v>
      </c>
      <c r="N16" s="86">
        <v>1.35</v>
      </c>
      <c r="O16" s="86">
        <v>1.65</v>
      </c>
      <c r="P16" s="84" t="s">
        <v>396</v>
      </c>
    </row>
    <row r="17" spans="1:16" x14ac:dyDescent="0.25">
      <c r="A17" s="285" t="s">
        <v>456</v>
      </c>
      <c r="B17" s="285" t="s">
        <v>333</v>
      </c>
      <c r="C17" s="288" t="str">
        <f t="shared" si="1"/>
        <v>-</v>
      </c>
      <c r="D17" s="66" t="s">
        <v>118</v>
      </c>
      <c r="E17" s="83">
        <v>9412110</v>
      </c>
      <c r="F17" s="84" t="s">
        <v>274</v>
      </c>
      <c r="G17" s="66" t="str">
        <f>_xlfn.XLOOKUP($F17,'(1) Paste CA TEX Values'!$C$1:$C$96,'(1) Paste CA TEX Values'!$D$1:$D$96,"ERROR",0,1)</f>
        <v>Morro Bay</v>
      </c>
      <c r="H17" s="67" t="s">
        <v>333</v>
      </c>
      <c r="I17" s="68" t="str">
        <f t="shared" si="0"/>
        <v>Maritime Response Plan E</v>
      </c>
      <c r="J17" s="379">
        <f>_xlfn.XLOOKUP($F17,'(1) Paste CA TEX Values'!$C$1:$C$96,'(1) Paste CA TEX Values'!$I$1:$I$96,"ERROR",0,1)</f>
        <v>4.2132085357458324</v>
      </c>
      <c r="K17" s="85">
        <v>0.3</v>
      </c>
      <c r="L17" s="86">
        <v>0.65</v>
      </c>
      <c r="M17" s="86">
        <v>1.05</v>
      </c>
      <c r="N17" s="86">
        <v>1.35</v>
      </c>
      <c r="O17" s="86">
        <v>1.55</v>
      </c>
      <c r="P17" s="84" t="s">
        <v>396</v>
      </c>
    </row>
    <row r="18" spans="1:16" x14ac:dyDescent="0.25">
      <c r="A18" s="286" t="s">
        <v>457</v>
      </c>
      <c r="B18" s="286" t="s">
        <v>188</v>
      </c>
      <c r="C18" s="288" t="str">
        <f t="shared" si="1"/>
        <v>-</v>
      </c>
      <c r="D18" s="66" t="s">
        <v>127</v>
      </c>
      <c r="E18" s="83">
        <v>9411340</v>
      </c>
      <c r="F18" s="84" t="s">
        <v>281</v>
      </c>
      <c r="G18" s="66" t="str">
        <f>_xlfn.XLOOKUP($F18,'(1) Paste CA TEX Values'!$C$1:$C$96,'(1) Paste CA TEX Values'!$D$1:$D$96,"ERROR",0,1)</f>
        <v>Santa Barbara</v>
      </c>
      <c r="H18" s="67" t="s">
        <v>188</v>
      </c>
      <c r="I18" s="68" t="str">
        <f t="shared" si="0"/>
        <v>Maritime Response Plan E</v>
      </c>
      <c r="J18" s="378">
        <f>_xlfn.XLOOKUP($F18,'(1) Paste CA TEX Values'!$C$1:$C$96,'(1) Paste CA TEX Values'!$I$1:$I$96,"ERROR",0,1)</f>
        <v>2.6890419649889599</v>
      </c>
      <c r="K18" s="85">
        <v>0.3</v>
      </c>
      <c r="L18" s="86">
        <v>0.55000000000000004</v>
      </c>
      <c r="M18" s="86">
        <v>0.65</v>
      </c>
      <c r="N18" s="86">
        <v>0.75</v>
      </c>
      <c r="O18" s="86">
        <v>1.55</v>
      </c>
      <c r="P18" s="84" t="s">
        <v>396</v>
      </c>
    </row>
    <row r="19" spans="1:16" x14ac:dyDescent="0.25">
      <c r="A19" s="285" t="s">
        <v>458</v>
      </c>
      <c r="B19" s="285" t="s">
        <v>139</v>
      </c>
      <c r="C19" s="288" t="str">
        <f t="shared" si="1"/>
        <v>ERROR</v>
      </c>
      <c r="D19" s="66" t="s">
        <v>139</v>
      </c>
      <c r="E19" s="83">
        <v>9411340</v>
      </c>
      <c r="F19" s="84" t="s">
        <v>297</v>
      </c>
      <c r="G19" s="66" t="str">
        <f>_xlfn.XLOOKUP($F19,'(1) Paste CA TEX Values'!$C$1:$C$96,'(1) Paste CA TEX Values'!$D$1:$D$96,"ERROR",0,1)</f>
        <v>Ventura</v>
      </c>
      <c r="H19" s="67" t="s">
        <v>133</v>
      </c>
      <c r="I19" s="68" t="str">
        <f t="shared" si="0"/>
        <v>Maritime Response Plan E</v>
      </c>
      <c r="J19" s="378">
        <f>_xlfn.XLOOKUP($F19,'(1) Paste CA TEX Values'!$C$1:$C$96,'(1) Paste CA TEX Values'!$I$1:$I$96,"ERROR",0,1)</f>
        <v>2.0647647112727867</v>
      </c>
      <c r="K19" s="85">
        <v>0.3</v>
      </c>
      <c r="L19" s="86">
        <v>0.65</v>
      </c>
      <c r="M19" s="86">
        <v>0.85</v>
      </c>
      <c r="N19" s="86">
        <v>0.95</v>
      </c>
      <c r="O19" s="86">
        <v>1.55</v>
      </c>
      <c r="P19" s="84" t="s">
        <v>396</v>
      </c>
    </row>
    <row r="20" spans="1:16" x14ac:dyDescent="0.25">
      <c r="A20" s="286" t="s">
        <v>459</v>
      </c>
      <c r="B20" s="286" t="s">
        <v>479</v>
      </c>
      <c r="C20" s="288" t="str">
        <f t="shared" si="1"/>
        <v>ERROR</v>
      </c>
      <c r="D20" s="66" t="s">
        <v>139</v>
      </c>
      <c r="E20" s="83">
        <v>9411340</v>
      </c>
      <c r="F20" s="84" t="s">
        <v>285</v>
      </c>
      <c r="G20" s="66" t="str">
        <f>_xlfn.XLOOKUP($F20,'(1) Paste CA TEX Values'!$C$1:$C$96,'(1) Paste CA TEX Values'!$D$1:$D$96,"ERROR",0,1)</f>
        <v>Channel Islands Harbor</v>
      </c>
      <c r="H20" s="67" t="s">
        <v>189</v>
      </c>
      <c r="I20" s="68" t="str">
        <f t="shared" si="0"/>
        <v>Maritime Response Plan E</v>
      </c>
      <c r="J20" s="378">
        <f>_xlfn.XLOOKUP($F20,'(1) Paste CA TEX Values'!$C$1:$C$96,'(1) Paste CA TEX Values'!$I$1:$I$96,"ERROR",0,1)</f>
        <v>1.5296514893406998</v>
      </c>
      <c r="K20" s="85">
        <v>0.3</v>
      </c>
      <c r="L20" s="86">
        <v>0.65</v>
      </c>
      <c r="M20" s="86">
        <v>0.85</v>
      </c>
      <c r="N20" s="86">
        <v>0.95</v>
      </c>
      <c r="O20" s="86">
        <v>1.35</v>
      </c>
      <c r="P20" s="84" t="s">
        <v>396</v>
      </c>
    </row>
    <row r="21" spans="1:16" x14ac:dyDescent="0.25">
      <c r="A21" s="285" t="s">
        <v>460</v>
      </c>
      <c r="B21" s="285" t="s">
        <v>135</v>
      </c>
      <c r="C21" s="288" t="str">
        <f t="shared" si="1"/>
        <v>-</v>
      </c>
      <c r="D21" s="66" t="s">
        <v>139</v>
      </c>
      <c r="E21" s="83">
        <v>9411340</v>
      </c>
      <c r="F21" s="84" t="s">
        <v>286</v>
      </c>
      <c r="G21" s="66" t="str">
        <f>_xlfn.XLOOKUP($F21,'(1) Paste CA TEX Values'!$C$1:$C$96,'(1) Paste CA TEX Values'!$D$1:$D$96,"ERROR",0,1)</f>
        <v>Port Hueneme</v>
      </c>
      <c r="H21" s="67" t="s">
        <v>135</v>
      </c>
      <c r="I21" s="68" t="str">
        <f t="shared" si="0"/>
        <v>Maritime Response Plan E</v>
      </c>
      <c r="J21" s="378">
        <f>_xlfn.XLOOKUP($F21,'(1) Paste CA TEX Values'!$C$1:$C$96,'(1) Paste CA TEX Values'!$I$1:$I$96,"ERROR",0,1)</f>
        <v>1.3534309944486131</v>
      </c>
      <c r="K21" s="85">
        <v>0.3</v>
      </c>
      <c r="L21" s="86">
        <v>0.55000000000000004</v>
      </c>
      <c r="M21" s="86">
        <v>0.75</v>
      </c>
      <c r="N21" s="86">
        <v>0.95</v>
      </c>
      <c r="O21" s="86">
        <v>1.25</v>
      </c>
      <c r="P21" s="84" t="s">
        <v>396</v>
      </c>
    </row>
    <row r="22" spans="1:16" x14ac:dyDescent="0.25">
      <c r="A22" s="286" t="s">
        <v>461</v>
      </c>
      <c r="B22" s="286" t="s">
        <v>480</v>
      </c>
      <c r="C22" s="288" t="str">
        <f t="shared" si="1"/>
        <v>ERROR</v>
      </c>
      <c r="D22" s="66" t="s">
        <v>159</v>
      </c>
      <c r="E22" s="83">
        <v>9410840</v>
      </c>
      <c r="F22" s="84" t="s">
        <v>292</v>
      </c>
      <c r="G22" s="66" t="str">
        <f>_xlfn.XLOOKUP($F22,'(1) Paste CA TEX Values'!$C$1:$C$96,'(1) Paste CA TEX Values'!$D$1:$D$96,"ERROR",0,1)</f>
        <v>Santa Monica</v>
      </c>
      <c r="H22" s="67" t="s">
        <v>144</v>
      </c>
      <c r="I22" s="68" t="str">
        <f t="shared" si="0"/>
        <v>Maritime Response Plan E</v>
      </c>
      <c r="J22" s="378">
        <f>_xlfn.XLOOKUP($F22,'(1) Paste CA TEX Values'!$C$1:$C$96,'(1) Paste CA TEX Values'!$I$1:$I$96,"ERROR",0,1)</f>
        <v>2.0476526209605224</v>
      </c>
      <c r="K22" s="85">
        <v>0.3</v>
      </c>
      <c r="L22" s="86">
        <v>0.55000000000000004</v>
      </c>
      <c r="M22" s="86">
        <v>0.75</v>
      </c>
      <c r="N22" s="86">
        <v>0.95</v>
      </c>
      <c r="O22" s="86">
        <v>1.55</v>
      </c>
      <c r="P22" s="84" t="s">
        <v>396</v>
      </c>
    </row>
    <row r="23" spans="1:16" x14ac:dyDescent="0.25">
      <c r="A23" s="285" t="s">
        <v>462</v>
      </c>
      <c r="B23" s="285" t="s">
        <v>481</v>
      </c>
      <c r="C23" s="288" t="str">
        <f t="shared" si="1"/>
        <v>ERROR</v>
      </c>
      <c r="D23" s="66" t="s">
        <v>159</v>
      </c>
      <c r="E23" s="83">
        <v>9410840</v>
      </c>
      <c r="F23" s="84" t="s">
        <v>296</v>
      </c>
      <c r="G23" s="66" t="str">
        <f>_xlfn.XLOOKUP($F23,'(1) Paste CA TEX Values'!$C$1:$C$96,'(1) Paste CA TEX Values'!$D$1:$D$96,"ERROR",0,1)</f>
        <v>Redondo Beach</v>
      </c>
      <c r="H23" s="67" t="s">
        <v>190</v>
      </c>
      <c r="I23" s="68" t="str">
        <f t="shared" si="0"/>
        <v>Maritime Response Plan C</v>
      </c>
      <c r="J23" s="378">
        <f>_xlfn.XLOOKUP($F23,'(1) Paste CA TEX Values'!$C$1:$C$96,'(1) Paste CA TEX Values'!$I$1:$I$96,"ERROR",0,1)</f>
        <v>0.89315863740895318</v>
      </c>
      <c r="K23" s="85">
        <v>0.3</v>
      </c>
      <c r="L23" s="86">
        <v>0.55000000000000004</v>
      </c>
      <c r="M23" s="86">
        <v>0.75</v>
      </c>
      <c r="N23" s="86">
        <v>0.95</v>
      </c>
      <c r="O23" s="86">
        <v>1.35</v>
      </c>
      <c r="P23" s="84" t="s">
        <v>396</v>
      </c>
    </row>
    <row r="24" spans="1:16" x14ac:dyDescent="0.25">
      <c r="A24" s="286" t="s">
        <v>463</v>
      </c>
      <c r="B24" s="286" t="s">
        <v>482</v>
      </c>
      <c r="C24" s="288" t="str">
        <f t="shared" si="1"/>
        <v>ERROR</v>
      </c>
      <c r="D24" s="66" t="s">
        <v>159</v>
      </c>
      <c r="E24" s="83">
        <v>9410660</v>
      </c>
      <c r="F24" s="84" t="s">
        <v>295</v>
      </c>
      <c r="G24" s="66" t="str">
        <f>_xlfn.XLOOKUP($F24,'(1) Paste CA TEX Values'!$C$1:$C$96,'(1) Paste CA TEX Values'!$D$1:$D$96,"ERROR",0,1)</f>
        <v>Los Angeles Harbor</v>
      </c>
      <c r="H24" s="67" t="s">
        <v>153</v>
      </c>
      <c r="I24" s="68" t="str">
        <f t="shared" si="0"/>
        <v>Maritime Response Plan E</v>
      </c>
      <c r="J24" s="378">
        <f>_xlfn.XLOOKUP($F24,'(1) Paste CA TEX Values'!$C$1:$C$96,'(1) Paste CA TEX Values'!$I$1:$I$96,"ERROR",0,1)</f>
        <v>1.7047155742844033</v>
      </c>
      <c r="K24" s="85">
        <v>0.3</v>
      </c>
      <c r="L24" s="86">
        <v>0.55000000000000004</v>
      </c>
      <c r="M24" s="86">
        <v>0.65</v>
      </c>
      <c r="N24" s="86">
        <v>0.75</v>
      </c>
      <c r="O24" s="86">
        <v>1.05</v>
      </c>
      <c r="P24" s="84" t="s">
        <v>396</v>
      </c>
    </row>
    <row r="25" spans="1:16" x14ac:dyDescent="0.25">
      <c r="A25" s="285" t="s">
        <v>464</v>
      </c>
      <c r="B25" s="285" t="s">
        <v>144</v>
      </c>
      <c r="C25" s="288" t="str">
        <f t="shared" si="1"/>
        <v>ERROR</v>
      </c>
      <c r="D25" s="66" t="s">
        <v>159</v>
      </c>
      <c r="E25" s="83">
        <v>9410660</v>
      </c>
      <c r="F25" s="84" t="s">
        <v>298</v>
      </c>
      <c r="G25" s="66" t="str">
        <f>_xlfn.XLOOKUP($F25,'(1) Paste CA TEX Values'!$C$1:$C$96,'(1) Paste CA TEX Values'!$D$1:$D$96,"ERROR",0,1)</f>
        <v>Middle Harbor</v>
      </c>
      <c r="H25" s="67" t="s">
        <v>154</v>
      </c>
      <c r="I25" s="68" t="str">
        <f t="shared" si="0"/>
        <v>Maritime Response Plan E</v>
      </c>
      <c r="J25" s="378">
        <f>_xlfn.XLOOKUP($F25,'(1) Paste CA TEX Values'!$C$1:$C$96,'(1) Paste CA TEX Values'!$I$1:$I$96,"ERROR",0,1)</f>
        <v>2.9638336242138892</v>
      </c>
      <c r="K25" s="85">
        <v>0.3</v>
      </c>
      <c r="L25" s="86">
        <v>0.65</v>
      </c>
      <c r="M25" s="86">
        <v>0.75</v>
      </c>
      <c r="N25" s="86">
        <v>0.85</v>
      </c>
      <c r="O25" s="86">
        <v>1.25</v>
      </c>
      <c r="P25" s="84" t="s">
        <v>396</v>
      </c>
    </row>
    <row r="26" spans="1:16" x14ac:dyDescent="0.25">
      <c r="A26" s="286" t="s">
        <v>465</v>
      </c>
      <c r="B26" s="286" t="s">
        <v>402</v>
      </c>
      <c r="C26" s="288" t="str">
        <f t="shared" si="1"/>
        <v>-</v>
      </c>
      <c r="D26" s="66" t="s">
        <v>159</v>
      </c>
      <c r="E26" s="83">
        <v>9410660</v>
      </c>
      <c r="F26" s="84" t="s">
        <v>307</v>
      </c>
      <c r="G26" s="66" t="str">
        <f>_xlfn.XLOOKUP($F26,'(1) Paste CA TEX Values'!$C$1:$C$96,'(1) Paste CA TEX Values'!$D$1:$D$96,"ERROR",0,1)</f>
        <v>Long Beach</v>
      </c>
      <c r="H26" s="67" t="s">
        <v>402</v>
      </c>
      <c r="I26" s="68" t="str">
        <f t="shared" si="0"/>
        <v>Maritime Response Plan E</v>
      </c>
      <c r="J26" s="378">
        <f>_xlfn.XLOOKUP($F26,'(1) Paste CA TEX Values'!$C$1:$C$96,'(1) Paste CA TEX Values'!$I$1:$I$96,"ERROR",0,1)</f>
        <v>2.008248338874798</v>
      </c>
      <c r="K26" s="85">
        <v>0.3</v>
      </c>
      <c r="L26" s="86">
        <v>0.65</v>
      </c>
      <c r="M26" s="86">
        <v>0.75</v>
      </c>
      <c r="N26" s="86">
        <v>1.45</v>
      </c>
      <c r="O26" s="86">
        <v>1.55</v>
      </c>
      <c r="P26" s="84" t="s">
        <v>396</v>
      </c>
    </row>
    <row r="27" spans="1:16" x14ac:dyDescent="0.25">
      <c r="A27" s="285" t="s">
        <v>466</v>
      </c>
      <c r="B27" s="285" t="s">
        <v>341</v>
      </c>
      <c r="C27" s="288" t="str">
        <f t="shared" si="1"/>
        <v>ERROR</v>
      </c>
      <c r="D27" s="66" t="s">
        <v>159</v>
      </c>
      <c r="E27" s="83">
        <v>9410660</v>
      </c>
      <c r="F27" s="84" t="s">
        <v>294</v>
      </c>
      <c r="G27" s="66" t="str">
        <f>_xlfn.XLOOKUP($F27,'(1) Paste CA TEX Values'!$C$1:$C$96,'(1) Paste CA TEX Values'!$D$1:$D$96,"ERROR",0,1)</f>
        <v>Two Harbors (west)</v>
      </c>
      <c r="H27" s="67" t="s">
        <v>340</v>
      </c>
      <c r="I27" s="68" t="str">
        <f t="shared" si="0"/>
        <v>Maritime Response Plan E</v>
      </c>
      <c r="J27" s="378">
        <f>_xlfn.XLOOKUP($F27,'(1) Paste CA TEX Values'!$C$1:$C$96,'(1) Paste CA TEX Values'!$I$1:$I$96,"ERROR",0,1)</f>
        <v>1.0225405030262462</v>
      </c>
      <c r="K27" s="85">
        <v>0.3</v>
      </c>
      <c r="L27" s="86">
        <v>0.35</v>
      </c>
      <c r="M27" s="86">
        <v>0.45</v>
      </c>
      <c r="N27" s="86">
        <v>0.55000000000000004</v>
      </c>
      <c r="O27" s="86">
        <v>0.65</v>
      </c>
      <c r="P27" s="84" t="s">
        <v>396</v>
      </c>
    </row>
    <row r="28" spans="1:16" x14ac:dyDescent="0.25">
      <c r="A28" s="286" t="s">
        <v>467</v>
      </c>
      <c r="B28" s="286" t="s">
        <v>340</v>
      </c>
      <c r="C28" s="288" t="str">
        <f t="shared" si="1"/>
        <v>ERROR</v>
      </c>
      <c r="D28" s="66" t="s">
        <v>159</v>
      </c>
      <c r="E28" s="83">
        <v>9410660</v>
      </c>
      <c r="F28" s="84" t="s">
        <v>293</v>
      </c>
      <c r="G28" s="66" t="str">
        <f>_xlfn.XLOOKUP($F28,'(1) Paste CA TEX Values'!$C$1:$C$96,'(1) Paste CA TEX Values'!$D$1:$D$96,"ERROR",0,1)</f>
        <v>Avalon</v>
      </c>
      <c r="H28" s="67" t="s">
        <v>191</v>
      </c>
      <c r="I28" s="68" t="str">
        <f t="shared" si="0"/>
        <v>Maritime Response Plan E</v>
      </c>
      <c r="J28" s="378">
        <f>_xlfn.XLOOKUP($F28,'(1) Paste CA TEX Values'!$C$1:$C$96,'(1) Paste CA TEX Values'!$I$1:$I$96,"ERROR",0,1)</f>
        <v>0.6884811813297641</v>
      </c>
      <c r="K28" s="85">
        <v>0.3</v>
      </c>
      <c r="L28" s="85">
        <v>0.3</v>
      </c>
      <c r="M28" s="86">
        <v>0.35</v>
      </c>
      <c r="N28" s="86">
        <v>0.45</v>
      </c>
      <c r="O28" s="86">
        <v>0.55000000000000004</v>
      </c>
      <c r="P28" s="84" t="s">
        <v>396</v>
      </c>
    </row>
    <row r="29" spans="1:16" x14ac:dyDescent="0.25">
      <c r="A29" s="285" t="s">
        <v>468</v>
      </c>
      <c r="B29" s="285" t="s">
        <v>483</v>
      </c>
      <c r="C29" s="288" t="str">
        <f t="shared" si="1"/>
        <v>ERROR</v>
      </c>
      <c r="D29" s="66" t="s">
        <v>168</v>
      </c>
      <c r="E29" s="83">
        <v>9410660</v>
      </c>
      <c r="F29" s="84" t="s">
        <v>310</v>
      </c>
      <c r="G29" s="66" t="str">
        <f>_xlfn.XLOOKUP($F29,'(1) Paste CA TEX Values'!$C$1:$C$96,'(1) Paste CA TEX Values'!$D$1:$D$96,"ERROR",0,1)</f>
        <v>Seal Beach</v>
      </c>
      <c r="H29" s="67" t="s">
        <v>192</v>
      </c>
      <c r="I29" s="68" t="str">
        <f t="shared" si="0"/>
        <v>Maritime Response Plan E</v>
      </c>
      <c r="J29" s="378">
        <f>_xlfn.XLOOKUP($F29,'(1) Paste CA TEX Values'!$C$1:$C$96,'(1) Paste CA TEX Values'!$I$1:$I$96,"ERROR",0,1)</f>
        <v>1.9046655940323367</v>
      </c>
      <c r="K29" s="85">
        <v>0.3</v>
      </c>
      <c r="L29" s="86">
        <v>0.65</v>
      </c>
      <c r="M29" s="86">
        <v>0.75</v>
      </c>
      <c r="N29" s="86">
        <v>0.95</v>
      </c>
      <c r="O29" s="86">
        <v>1.45</v>
      </c>
      <c r="P29" s="84" t="s">
        <v>396</v>
      </c>
    </row>
    <row r="30" spans="1:16" x14ac:dyDescent="0.25">
      <c r="A30" s="286" t="s">
        <v>469</v>
      </c>
      <c r="B30" s="286" t="s">
        <v>484</v>
      </c>
      <c r="C30" s="288" t="str">
        <f t="shared" si="1"/>
        <v>ERROR</v>
      </c>
      <c r="D30" s="66" t="s">
        <v>168</v>
      </c>
      <c r="E30" s="83">
        <v>9410660</v>
      </c>
      <c r="F30" s="84" t="s">
        <v>301</v>
      </c>
      <c r="G30" s="66" t="str">
        <f>_xlfn.XLOOKUP($F30,'(1) Paste CA TEX Values'!$C$1:$C$96,'(1) Paste CA TEX Values'!$D$1:$D$96,"ERROR",0,1)</f>
        <v>Newport Beach</v>
      </c>
      <c r="H30" s="67" t="s">
        <v>164</v>
      </c>
      <c r="I30" s="68" t="str">
        <f t="shared" si="0"/>
        <v>Maritime Response Plan D</v>
      </c>
      <c r="J30" s="378">
        <f>_xlfn.XLOOKUP($F30,'(1) Paste CA TEX Values'!$C$1:$C$96,'(1) Paste CA TEX Values'!$I$1:$I$96,"ERROR",0,1)</f>
        <v>0.89735296644633966</v>
      </c>
      <c r="K30" s="85">
        <v>0.3</v>
      </c>
      <c r="L30" s="86">
        <v>0.45</v>
      </c>
      <c r="M30" s="86">
        <v>0.55000000000000004</v>
      </c>
      <c r="N30" s="86">
        <v>0.65</v>
      </c>
      <c r="O30" s="86">
        <v>1.05</v>
      </c>
      <c r="P30" s="84" t="s">
        <v>396</v>
      </c>
    </row>
    <row r="31" spans="1:16" x14ac:dyDescent="0.25">
      <c r="A31" s="285" t="s">
        <v>470</v>
      </c>
      <c r="B31" s="285" t="s">
        <v>193</v>
      </c>
      <c r="C31" s="288" t="str">
        <f t="shared" si="1"/>
        <v>-</v>
      </c>
      <c r="D31" s="66" t="s">
        <v>168</v>
      </c>
      <c r="E31" s="83">
        <v>9410660</v>
      </c>
      <c r="F31" s="84" t="s">
        <v>302</v>
      </c>
      <c r="G31" s="66" t="str">
        <f>_xlfn.XLOOKUP($F31,'(1) Paste CA TEX Values'!$C$1:$C$96,'(1) Paste CA TEX Values'!$D$1:$D$96,"ERROR",0,1)</f>
        <v>Dana Point</v>
      </c>
      <c r="H31" s="67" t="s">
        <v>193</v>
      </c>
      <c r="I31" s="68" t="str">
        <f t="shared" si="0"/>
        <v>Maritime Response Plan E</v>
      </c>
      <c r="J31" s="378">
        <f>_xlfn.XLOOKUP($F31,'(1) Paste CA TEX Values'!$C$1:$C$96,'(1) Paste CA TEX Values'!$I$1:$I$96,"ERROR",0,1)</f>
        <v>1.1214319800550123</v>
      </c>
      <c r="K31" s="85">
        <v>0.3</v>
      </c>
      <c r="L31" s="86">
        <v>0.65</v>
      </c>
      <c r="M31" s="86">
        <v>0.75</v>
      </c>
      <c r="N31" s="86">
        <v>0.85</v>
      </c>
      <c r="O31" s="86">
        <v>1.05</v>
      </c>
      <c r="P31" s="84" t="s">
        <v>396</v>
      </c>
    </row>
    <row r="32" spans="1:16" x14ac:dyDescent="0.25">
      <c r="A32" s="286" t="s">
        <v>471</v>
      </c>
      <c r="B32" s="286" t="s">
        <v>485</v>
      </c>
      <c r="C32" s="288" t="str">
        <f t="shared" si="1"/>
        <v>ERROR</v>
      </c>
      <c r="D32" s="66" t="s">
        <v>178</v>
      </c>
      <c r="E32" s="83">
        <v>9410230</v>
      </c>
      <c r="F32" s="84" t="s">
        <v>308</v>
      </c>
      <c r="G32" s="66" t="str">
        <f>_xlfn.XLOOKUP($F32,'(1) Paste CA TEX Values'!$C$1:$C$96,'(1) Paste CA TEX Values'!$D$1:$D$96,"ERROR",0,1)</f>
        <v>Oceanside</v>
      </c>
      <c r="H32" s="67" t="s">
        <v>194</v>
      </c>
      <c r="I32" s="68" t="str">
        <f t="shared" si="0"/>
        <v>Maritime Response Plan E</v>
      </c>
      <c r="J32" s="378">
        <f>_xlfn.XLOOKUP($F32,'(1) Paste CA TEX Values'!$C$1:$C$96,'(1) Paste CA TEX Values'!$I$1:$I$96,"ERROR",0,1)</f>
        <v>2.2722515253176714</v>
      </c>
      <c r="K32" s="85">
        <v>0.3</v>
      </c>
      <c r="L32" s="86">
        <v>0.55000000000000004</v>
      </c>
      <c r="M32" s="86">
        <v>0.65</v>
      </c>
      <c r="N32" s="86">
        <v>0.85</v>
      </c>
      <c r="O32" s="86">
        <v>1.05</v>
      </c>
      <c r="P32" s="84" t="s">
        <v>396</v>
      </c>
    </row>
    <row r="33" spans="1:16" x14ac:dyDescent="0.25">
      <c r="A33" s="285" t="s">
        <v>472</v>
      </c>
      <c r="B33" s="285" t="s">
        <v>486</v>
      </c>
      <c r="C33" s="288" t="str">
        <f t="shared" si="1"/>
        <v>ERROR</v>
      </c>
      <c r="D33" s="66" t="s">
        <v>178</v>
      </c>
      <c r="E33" s="83">
        <v>9410230</v>
      </c>
      <c r="F33" s="84" t="s">
        <v>299</v>
      </c>
      <c r="G33" s="66" t="str">
        <f>_xlfn.XLOOKUP($F33,'(1) Paste CA TEX Values'!$C$1:$C$96,'(1) Paste CA TEX Values'!$D$1:$D$96,"ERROR",0,1)</f>
        <v>Mission Bay</v>
      </c>
      <c r="H33" s="67" t="s">
        <v>175</v>
      </c>
      <c r="I33" s="68" t="str">
        <f t="shared" si="0"/>
        <v>Maritime Response Plan E</v>
      </c>
      <c r="J33" s="378">
        <f>_xlfn.XLOOKUP($F33,'(1) Paste CA TEX Values'!$C$1:$C$96,'(1) Paste CA TEX Values'!$I$1:$I$96,"ERROR",0,1)</f>
        <v>1.8223124482210906</v>
      </c>
      <c r="K33" s="85">
        <v>0.3</v>
      </c>
      <c r="L33" s="86">
        <v>0.65</v>
      </c>
      <c r="M33" s="86">
        <v>0.75</v>
      </c>
      <c r="N33" s="86">
        <v>0.85</v>
      </c>
      <c r="O33" s="86">
        <v>1.05</v>
      </c>
      <c r="P33" s="84" t="s">
        <v>396</v>
      </c>
    </row>
    <row r="34" spans="1:16" x14ac:dyDescent="0.25">
      <c r="A34" s="286" t="s">
        <v>473</v>
      </c>
      <c r="B34" s="286" t="s">
        <v>175</v>
      </c>
      <c r="C34" s="288" t="str">
        <f t="shared" si="1"/>
        <v>ERROR</v>
      </c>
      <c r="D34" s="66" t="s">
        <v>178</v>
      </c>
      <c r="E34" s="83">
        <v>9410170</v>
      </c>
      <c r="F34" s="84" t="s">
        <v>312</v>
      </c>
      <c r="G34" s="66" t="str">
        <f>_xlfn.XLOOKUP($F34,'(1) Paste CA TEX Values'!$C$1:$C$96,'(1) Paste CA TEX Values'!$D$1:$D$96,"ERROR",0,1)</f>
        <v>Naval Station</v>
      </c>
      <c r="H34" s="67" t="s">
        <v>403</v>
      </c>
      <c r="I34" s="68" t="str">
        <f t="shared" si="0"/>
        <v>Maritime Response Plan E</v>
      </c>
      <c r="J34" s="378">
        <f>_xlfn.XLOOKUP($F34,'(1) Paste CA TEX Values'!$C$1:$C$96,'(1) Paste CA TEX Values'!$I$1:$I$96,"ERROR",0,1)</f>
        <v>1.5599240174983124</v>
      </c>
      <c r="K34" s="85">
        <v>0.3</v>
      </c>
      <c r="L34" s="86">
        <v>0.35</v>
      </c>
      <c r="M34" s="86">
        <v>0.45</v>
      </c>
      <c r="N34" s="86">
        <v>0.65</v>
      </c>
      <c r="O34" s="86">
        <v>0.95</v>
      </c>
      <c r="P34" s="84" t="s">
        <v>396</v>
      </c>
    </row>
    <row r="35" spans="1:16" x14ac:dyDescent="0.25">
      <c r="A35" s="285" t="s">
        <v>474</v>
      </c>
      <c r="B35" s="285" t="s">
        <v>170</v>
      </c>
      <c r="C35" s="288" t="str">
        <f t="shared" si="1"/>
        <v>ERROR</v>
      </c>
      <c r="D35" s="66" t="s">
        <v>178</v>
      </c>
      <c r="E35" s="83">
        <v>9410170</v>
      </c>
      <c r="F35" s="84" t="s">
        <v>306</v>
      </c>
      <c r="G35" s="66" t="str">
        <f>_xlfn.XLOOKUP($F35,'(1) Paste CA TEX Values'!$C$1:$C$96,'(1) Paste CA TEX Values'!$D$1:$D$96,"ERROR",0,1)</f>
        <v>San Diego Harbor Ent.</v>
      </c>
      <c r="H35" s="67" t="s">
        <v>404</v>
      </c>
      <c r="I35" s="68" t="str">
        <f t="shared" si="0"/>
        <v>Maritime Response Plan E</v>
      </c>
      <c r="J35" s="378">
        <f>_xlfn.XLOOKUP($F35,'(1) Paste CA TEX Values'!$C$1:$C$96,'(1) Paste CA TEX Values'!$I$1:$I$96,"ERROR",0,1)</f>
        <v>2.4777512038194609</v>
      </c>
      <c r="K35" s="85">
        <v>0.3</v>
      </c>
      <c r="L35" s="86">
        <v>0.45</v>
      </c>
      <c r="M35" s="86">
        <v>0.55000000000000004</v>
      </c>
      <c r="N35" s="86">
        <v>0.75</v>
      </c>
      <c r="O35" s="86">
        <v>1.05</v>
      </c>
      <c r="P35" s="84" t="s">
        <v>396</v>
      </c>
    </row>
    <row r="36" spans="1:16" x14ac:dyDescent="0.25">
      <c r="D36" s="37"/>
      <c r="E36" s="37"/>
      <c r="J36" s="37"/>
    </row>
    <row r="37" spans="1:16" x14ac:dyDescent="0.25">
      <c r="D37" s="70"/>
      <c r="E37" s="70"/>
      <c r="J37" s="70"/>
      <c r="K37" s="426" t="s">
        <v>409</v>
      </c>
      <c r="L37" s="426"/>
      <c r="M37" s="426"/>
      <c r="N37" s="426"/>
      <c r="O37" s="426"/>
      <c r="P37" s="426"/>
    </row>
  </sheetData>
  <mergeCells count="2">
    <mergeCell ref="D1:P1"/>
    <mergeCell ref="K37:P37"/>
  </mergeCells>
  <conditionalFormatting sqref="C3:C35">
    <cfRule type="cellIs" dxfId="35" priority="1" operator="equal">
      <formula>"ERROR"</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0B683-BFD6-497F-9BDF-5FEE27E28C65}">
  <sheetPr codeName="Sheet6">
    <pageSetUpPr fitToPage="1"/>
  </sheetPr>
  <dimension ref="A1:I198"/>
  <sheetViews>
    <sheetView topLeftCell="A3" zoomScale="85" zoomScaleNormal="85" workbookViewId="0">
      <selection activeCell="C6" sqref="C6"/>
    </sheetView>
  </sheetViews>
  <sheetFormatPr defaultRowHeight="15" x14ac:dyDescent="0.25"/>
  <cols>
    <col min="1" max="1" width="14.7109375" style="4" customWidth="1"/>
    <col min="2" max="2" width="29.42578125" bestFit="1" customWidth="1"/>
    <col min="3" max="3" width="23.28515625" customWidth="1"/>
    <col min="4" max="4" width="21.28515625" customWidth="1"/>
    <col min="5" max="5" width="20" style="9" customWidth="1"/>
    <col min="6" max="6" width="30.85546875" style="7" bestFit="1" customWidth="1"/>
    <col min="7" max="7" width="82.5703125" bestFit="1" customWidth="1"/>
    <col min="8" max="8" width="21.42578125" customWidth="1"/>
    <col min="9" max="9" width="21.5703125" style="8" customWidth="1"/>
  </cols>
  <sheetData>
    <row r="1" spans="1:9" s="219" customFormat="1" ht="138" customHeight="1" x14ac:dyDescent="0.25">
      <c r="A1" s="419"/>
      <c r="B1" s="419"/>
      <c r="C1" s="419"/>
      <c r="D1" s="419"/>
      <c r="E1" s="419"/>
      <c r="F1" s="419"/>
      <c r="G1" s="419"/>
      <c r="H1" s="419"/>
      <c r="I1" s="419"/>
    </row>
    <row r="2" spans="1:9" s="219" customFormat="1" ht="56.25" customHeight="1" thickBot="1" x14ac:dyDescent="0.3">
      <c r="A2" s="433" t="s">
        <v>434</v>
      </c>
      <c r="B2" s="433"/>
      <c r="C2" s="433"/>
      <c r="D2" s="433"/>
      <c r="E2" s="433"/>
      <c r="F2" s="433"/>
      <c r="G2" s="433"/>
      <c r="H2" s="433"/>
      <c r="I2" s="433"/>
    </row>
    <row r="3" spans="1:9" ht="154.5" customHeight="1" thickBot="1" x14ac:dyDescent="0.3">
      <c r="A3" s="427" t="s">
        <v>435</v>
      </c>
      <c r="B3" s="428"/>
      <c r="C3" s="428"/>
      <c r="D3" s="428"/>
      <c r="E3" s="429"/>
      <c r="F3" s="430" t="s">
        <v>196</v>
      </c>
      <c r="G3" s="431"/>
      <c r="H3" s="431"/>
      <c r="I3" s="432"/>
    </row>
    <row r="4" spans="1:9" s="4" customFormat="1" ht="112.5" customHeight="1" thickBot="1" x14ac:dyDescent="0.25">
      <c r="A4" s="220" t="s">
        <v>7</v>
      </c>
      <c r="B4" s="283" t="s">
        <v>440</v>
      </c>
      <c r="C4" s="283" t="s">
        <v>180</v>
      </c>
      <c r="D4" s="221" t="s">
        <v>436</v>
      </c>
      <c r="E4" s="222" t="s">
        <v>437</v>
      </c>
      <c r="F4" s="223" t="s">
        <v>184</v>
      </c>
      <c r="G4" s="289" t="s">
        <v>181</v>
      </c>
      <c r="H4" s="224" t="s">
        <v>438</v>
      </c>
      <c r="I4" s="222" t="s">
        <v>439</v>
      </c>
    </row>
    <row r="5" spans="1:9" x14ac:dyDescent="0.25">
      <c r="A5" s="225" t="s">
        <v>6</v>
      </c>
      <c r="B5" s="226" t="s">
        <v>4</v>
      </c>
      <c r="C5" s="226" t="str">
        <f>IF(D5&lt;1, "Evacuation Phase 1", IF(D5&lt;1.5, "Evacuation Phase 2",IF(D5&lt;2.5, "Evacuation Phase 3",IF(D5&lt;3.5, "Maximum Phase", "Maximum+ Phase"))))</f>
        <v>Evacuation Phase 3</v>
      </c>
      <c r="D5" s="227">
        <f>_xlfn.XLOOKUP($B5,'(3) Calc Values by siteCode'!$B$3:$B$194,'(3) Calc Values by siteCode'!$M$3:$M$194,"ERROR",0,1)</f>
        <v>1.6222799999999999</v>
      </c>
      <c r="E5" s="228">
        <f>CONVERT($D5,"m","ft")</f>
        <v>5.3224409448818895</v>
      </c>
      <c r="F5" s="229"/>
      <c r="G5" s="230"/>
      <c r="H5" s="231"/>
      <c r="I5" s="232"/>
    </row>
    <row r="6" spans="1:9" x14ac:dyDescent="0.25">
      <c r="A6" s="233" t="s">
        <v>6</v>
      </c>
      <c r="B6" s="234" t="s">
        <v>2</v>
      </c>
      <c r="C6" s="234" t="str">
        <f t="shared" ref="C6:C68" si="0">IF(D6&lt;1, "Evacuation Phase 1", IF(D6&lt;1.5, "Evacuation Phase 2",IF(D6&lt;2.5, "Evacuation Phase 3",IF(D6&lt;3.5, "Maximum Phase", "Maximum+ Phase"))))</f>
        <v>Evacuation Phase 2</v>
      </c>
      <c r="D6" s="235">
        <f>_xlfn.XLOOKUP($B6,'(3) Calc Values by siteCode'!$B$3:$B$194,'(3) Calc Values by siteCode'!$M$3:$M$194,"ERROR",0,1)</f>
        <v>1.4870899999999998</v>
      </c>
      <c r="E6" s="236">
        <f t="shared" ref="E6:E68" si="1">CONVERT($D6,"m","ft")</f>
        <v>4.8789041994750653</v>
      </c>
      <c r="F6" s="237"/>
      <c r="G6" s="238"/>
      <c r="H6" s="239"/>
      <c r="I6" s="240"/>
    </row>
    <row r="7" spans="1:9" x14ac:dyDescent="0.25">
      <c r="A7" s="233" t="s">
        <v>6</v>
      </c>
      <c r="B7" s="234" t="s">
        <v>3</v>
      </c>
      <c r="C7" s="234" t="str">
        <f t="shared" si="0"/>
        <v>Maximum+ Phase</v>
      </c>
      <c r="D7" s="235">
        <f>_xlfn.XLOOKUP($B7,'(3) Calc Values by siteCode'!$B$3:$B$194,'(3) Calc Values by siteCode'!$M$3:$M$194,"ERROR",0,1)</f>
        <v>21.648338004749128</v>
      </c>
      <c r="E7" s="236">
        <f t="shared" si="1"/>
        <v>71.024730986709741</v>
      </c>
      <c r="F7" s="241" t="s">
        <v>182</v>
      </c>
      <c r="G7" s="242" t="str">
        <f>_xlfn.XLOOKUP($F7,'(4) Maritime Thresholds'!$H$2:$H$35,'(4) Maritime Thresholds'!$I$2:$I$35,"ERROR",0,1)</f>
        <v>Maritime Response Plan E</v>
      </c>
      <c r="H7" s="243">
        <f>_xlfn.XLOOKUP($F7,'(4) Maritime Thresholds'!$H$2:$H$35,'(4) Maritime Thresholds'!$J$2:$J$35,"ERROR",0,1)</f>
        <v>13.187216669710979</v>
      </c>
      <c r="I7" s="240">
        <f>CONVERT(H7,"m","ft")</f>
        <v>43.265146554169874</v>
      </c>
    </row>
    <row r="8" spans="1:9" x14ac:dyDescent="0.25">
      <c r="A8" s="233" t="s">
        <v>6</v>
      </c>
      <c r="B8" s="234" t="s">
        <v>5</v>
      </c>
      <c r="C8" s="234" t="str">
        <f t="shared" si="0"/>
        <v>Maximum+ Phase</v>
      </c>
      <c r="D8" s="235">
        <f>_xlfn.XLOOKUP($B8,'(3) Calc Values by siteCode'!$B$3:$B$194,'(3) Calc Values by siteCode'!$M$3:$M$194,"ERROR",0,1)</f>
        <v>12.510023028067254</v>
      </c>
      <c r="E8" s="236">
        <f t="shared" si="1"/>
        <v>41.04338263801592</v>
      </c>
      <c r="F8" s="237"/>
      <c r="G8" s="244"/>
      <c r="H8" s="243"/>
      <c r="I8" s="240"/>
    </row>
    <row r="9" spans="1:9" ht="15.75" thickBot="1" x14ac:dyDescent="0.3">
      <c r="A9" s="245" t="s">
        <v>6</v>
      </c>
      <c r="B9" s="246" t="s">
        <v>419</v>
      </c>
      <c r="C9" s="246" t="str">
        <f t="shared" si="0"/>
        <v>Maximum+ Phase</v>
      </c>
      <c r="D9" s="247">
        <f>_xlfn.XLOOKUP($B9,'(3) Calc Values by siteCode'!$B$3:$B$194,'(3) Calc Values by siteCode'!$M$3:$M$194,"ERROR",0,1)</f>
        <v>12.510023028067254</v>
      </c>
      <c r="E9" s="248">
        <f t="shared" si="1"/>
        <v>41.04338263801592</v>
      </c>
      <c r="F9" s="249"/>
      <c r="G9" s="250"/>
      <c r="H9" s="251"/>
      <c r="I9" s="252"/>
    </row>
    <row r="10" spans="1:9" x14ac:dyDescent="0.25">
      <c r="A10" s="253" t="s">
        <v>16</v>
      </c>
      <c r="B10" s="254" t="s">
        <v>8</v>
      </c>
      <c r="C10" s="254" t="str">
        <f t="shared" si="0"/>
        <v>Maximum+ Phase</v>
      </c>
      <c r="D10" s="255">
        <f>_xlfn.XLOOKUP($B10,'(3) Calc Values by siteCode'!$B$3:$B$194,'(3) Calc Values by siteCode'!$M$3:$M$194,"ERROR",0,1)</f>
        <v>12.351129503127295</v>
      </c>
      <c r="E10" s="256">
        <f t="shared" si="1"/>
        <v>40.522078422333642</v>
      </c>
      <c r="F10" s="257"/>
      <c r="G10" s="258"/>
      <c r="H10" s="259"/>
      <c r="I10" s="260"/>
    </row>
    <row r="11" spans="1:9" x14ac:dyDescent="0.25">
      <c r="A11" s="233" t="s">
        <v>16</v>
      </c>
      <c r="B11" s="234" t="s">
        <v>9</v>
      </c>
      <c r="C11" s="234" t="str">
        <f t="shared" si="0"/>
        <v>Maximum+ Phase</v>
      </c>
      <c r="D11" s="235">
        <f>_xlfn.XLOOKUP($B11,'(3) Calc Values by siteCode'!$B$3:$B$194,'(3) Calc Values by siteCode'!$M$3:$M$194,"ERROR",0,1)</f>
        <v>11.32186871120002</v>
      </c>
      <c r="E11" s="236">
        <f t="shared" si="1"/>
        <v>37.145238553805839</v>
      </c>
      <c r="F11" s="237"/>
      <c r="G11" s="244"/>
      <c r="H11" s="243"/>
      <c r="I11" s="240"/>
    </row>
    <row r="12" spans="1:9" x14ac:dyDescent="0.25">
      <c r="A12" s="233" t="s">
        <v>16</v>
      </c>
      <c r="B12" s="234" t="s">
        <v>10</v>
      </c>
      <c r="C12" s="234" t="str">
        <f t="shared" si="0"/>
        <v>Maximum+ Phase</v>
      </c>
      <c r="D12" s="235">
        <f>_xlfn.XLOOKUP($B12,'(3) Calc Values by siteCode'!$B$3:$B$194,'(3) Calc Values by siteCode'!$M$3:$M$194,"ERROR",0,1)</f>
        <v>12.351129503127295</v>
      </c>
      <c r="E12" s="236">
        <f t="shared" si="1"/>
        <v>40.522078422333642</v>
      </c>
      <c r="F12" s="237"/>
      <c r="G12" s="244"/>
      <c r="H12" s="243"/>
      <c r="I12" s="240"/>
    </row>
    <row r="13" spans="1:9" x14ac:dyDescent="0.25">
      <c r="A13" s="233" t="s">
        <v>16</v>
      </c>
      <c r="B13" s="234" t="s">
        <v>225</v>
      </c>
      <c r="C13" s="234" t="str">
        <f t="shared" si="0"/>
        <v>Maximum+ Phase</v>
      </c>
      <c r="D13" s="235">
        <f>_xlfn.XLOOKUP($B13,'(3) Calc Values by siteCode'!$B$3:$B$194,'(3) Calc Values by siteCode'!$M$3:$M$194,"ERROR",0,1)</f>
        <v>10.676844812808767</v>
      </c>
      <c r="E13" s="236">
        <f t="shared" si="1"/>
        <v>35.029018414726927</v>
      </c>
      <c r="F13" s="237"/>
      <c r="G13" s="244"/>
      <c r="H13" s="243"/>
      <c r="I13" s="240"/>
    </row>
    <row r="14" spans="1:9" x14ac:dyDescent="0.25">
      <c r="A14" s="233" t="s">
        <v>16</v>
      </c>
      <c r="B14" s="234" t="s">
        <v>11</v>
      </c>
      <c r="C14" s="234" t="str">
        <f t="shared" si="0"/>
        <v>Maximum+ Phase</v>
      </c>
      <c r="D14" s="235">
        <f>_xlfn.XLOOKUP($B14,'(3) Calc Values by siteCode'!$B$3:$B$194,'(3) Calc Values by siteCode'!$M$3:$M$194,"ERROR",0,1)</f>
        <v>4.9953783953259743</v>
      </c>
      <c r="E14" s="236">
        <f t="shared" si="1"/>
        <v>16.389036730072092</v>
      </c>
      <c r="F14" s="237"/>
      <c r="G14" s="244"/>
      <c r="H14" s="243"/>
      <c r="I14" s="240"/>
    </row>
    <row r="15" spans="1:9" x14ac:dyDescent="0.25">
      <c r="A15" s="233" t="s">
        <v>16</v>
      </c>
      <c r="B15" s="234" t="s">
        <v>12</v>
      </c>
      <c r="C15" s="234" t="str">
        <f t="shared" si="0"/>
        <v>Maximum+ Phase</v>
      </c>
      <c r="D15" s="235">
        <f>_xlfn.XLOOKUP($B15,'(3) Calc Values by siteCode'!$B$3:$B$194,'(3) Calc Values by siteCode'!$M$3:$M$194,"ERROR",0,1)</f>
        <v>4.9953783953259743</v>
      </c>
      <c r="E15" s="236">
        <f t="shared" si="1"/>
        <v>16.389036730072092</v>
      </c>
      <c r="F15" s="237"/>
      <c r="G15" s="244"/>
      <c r="H15" s="243"/>
      <c r="I15" s="240"/>
    </row>
    <row r="16" spans="1:9" x14ac:dyDescent="0.25">
      <c r="A16" s="233" t="s">
        <v>16</v>
      </c>
      <c r="B16" s="234" t="s">
        <v>226</v>
      </c>
      <c r="C16" s="234" t="str">
        <f t="shared" si="0"/>
        <v>Maximum+ Phase</v>
      </c>
      <c r="D16" s="235">
        <f>_xlfn.XLOOKUP($B16,'(3) Calc Values by siteCode'!$B$3:$B$194,'(3) Calc Values by siteCode'!$M$3:$M$194,"ERROR",0,1)</f>
        <v>5.7700654752793721</v>
      </c>
      <c r="E16" s="236">
        <f t="shared" si="1"/>
        <v>18.930661008134425</v>
      </c>
      <c r="F16" s="241" t="s">
        <v>226</v>
      </c>
      <c r="G16" s="242" t="str">
        <f>_xlfn.XLOOKUP($F16,'(4) Maritime Thresholds'!$H$2:$H$35,'(4) Maritime Thresholds'!$I$2:$I$35,"ERROR",0,1)</f>
        <v>Maritime Response Plan E</v>
      </c>
      <c r="H16" s="243">
        <f>_xlfn.XLOOKUP($F16,'(4) Maritime Thresholds'!$H$2:$H$35,'(4) Maritime Thresholds'!$J$2:$J$35,"ERROR",0,1)</f>
        <v>3.3840877449506102</v>
      </c>
      <c r="I16" s="240">
        <f>H16*3.28</f>
        <v>11.099807803438001</v>
      </c>
    </row>
    <row r="17" spans="1:9" x14ac:dyDescent="0.25">
      <c r="A17" s="233" t="s">
        <v>16</v>
      </c>
      <c r="B17" s="234" t="s">
        <v>13</v>
      </c>
      <c r="C17" s="234" t="str">
        <f t="shared" si="0"/>
        <v>Maximum+ Phase</v>
      </c>
      <c r="D17" s="235">
        <f>_xlfn.XLOOKUP($B17,'(3) Calc Values by siteCode'!$B$3:$B$194,'(3) Calc Values by siteCode'!$M$3:$M$194,"ERROR",0,1)</f>
        <v>5.7700654752793721</v>
      </c>
      <c r="E17" s="236">
        <f t="shared" si="1"/>
        <v>18.930661008134425</v>
      </c>
      <c r="F17" s="237"/>
      <c r="G17" s="244"/>
      <c r="H17" s="243"/>
      <c r="I17" s="240"/>
    </row>
    <row r="18" spans="1:9" x14ac:dyDescent="0.25">
      <c r="A18" s="233" t="s">
        <v>16</v>
      </c>
      <c r="B18" s="234" t="s">
        <v>420</v>
      </c>
      <c r="C18" s="234" t="str">
        <f t="shared" si="0"/>
        <v>Maximum+ Phase</v>
      </c>
      <c r="D18" s="235">
        <f>_xlfn.XLOOKUP($B18,'(3) Calc Values by siteCode'!$B$3:$B$194,'(3) Calc Values by siteCode'!$M$3:$M$194,"ERROR",0,1)</f>
        <v>5.1710448834536349</v>
      </c>
      <c r="E18" s="236">
        <f t="shared" si="1"/>
        <v>16.965370352538173</v>
      </c>
      <c r="F18" s="237"/>
      <c r="G18" s="244"/>
      <c r="H18" s="243"/>
      <c r="I18" s="240"/>
    </row>
    <row r="19" spans="1:9" x14ac:dyDescent="0.25">
      <c r="A19" s="233" t="s">
        <v>16</v>
      </c>
      <c r="B19" s="234" t="s">
        <v>14</v>
      </c>
      <c r="C19" s="234" t="str">
        <f t="shared" si="0"/>
        <v>Maximum+ Phase</v>
      </c>
      <c r="D19" s="235">
        <f>_xlfn.XLOOKUP($B19,'(3) Calc Values by siteCode'!$B$3:$B$194,'(3) Calc Values by siteCode'!$M$3:$M$194,"ERROR",0,1)</f>
        <v>5.1710448834536349</v>
      </c>
      <c r="E19" s="236">
        <f t="shared" si="1"/>
        <v>16.965370352538173</v>
      </c>
      <c r="F19" s="237"/>
      <c r="G19" s="244"/>
      <c r="H19" s="243"/>
      <c r="I19" s="240"/>
    </row>
    <row r="20" spans="1:9" ht="15.75" thickBot="1" x14ac:dyDescent="0.3">
      <c r="A20" s="261" t="s">
        <v>16</v>
      </c>
      <c r="B20" s="262" t="s">
        <v>15</v>
      </c>
      <c r="C20" s="262" t="str">
        <f t="shared" si="0"/>
        <v>Maximum+ Phase</v>
      </c>
      <c r="D20" s="263">
        <f>_xlfn.XLOOKUP($B20,'(3) Calc Values by siteCode'!$B$3:$B$194,'(3) Calc Values by siteCode'!$M$3:$M$194,"ERROR",0,1)</f>
        <v>7.8024059989997365</v>
      </c>
      <c r="E20" s="264">
        <f t="shared" si="1"/>
        <v>25.598444878608056</v>
      </c>
      <c r="F20" s="265"/>
      <c r="G20" s="266"/>
      <c r="H20" s="267"/>
      <c r="I20" s="268"/>
    </row>
    <row r="21" spans="1:9" x14ac:dyDescent="0.25">
      <c r="A21" s="225" t="s">
        <v>21</v>
      </c>
      <c r="B21" s="226" t="s">
        <v>17</v>
      </c>
      <c r="C21" s="226" t="str">
        <f t="shared" si="0"/>
        <v>Maximum+ Phase</v>
      </c>
      <c r="D21" s="227">
        <f>_xlfn.XLOOKUP($B21,'(3) Calc Values by siteCode'!$B$3:$B$194,'(3) Calc Values by siteCode'!$M$3:$M$194,"ERROR",0,1)</f>
        <v>6.9429312932453282</v>
      </c>
      <c r="E21" s="228">
        <f t="shared" si="1"/>
        <v>22.778645975214332</v>
      </c>
      <c r="F21" s="229"/>
      <c r="G21" s="269"/>
      <c r="H21" s="270"/>
      <c r="I21" s="232"/>
    </row>
    <row r="22" spans="1:9" x14ac:dyDescent="0.25">
      <c r="A22" s="233" t="s">
        <v>21</v>
      </c>
      <c r="B22" s="234" t="s">
        <v>18</v>
      </c>
      <c r="C22" s="234" t="str">
        <f t="shared" si="0"/>
        <v>Maximum+ Phase</v>
      </c>
      <c r="D22" s="235">
        <f>_xlfn.XLOOKUP($B22,'(3) Calc Values by siteCode'!$B$3:$B$194,'(3) Calc Values by siteCode'!$M$3:$M$194,"ERROR",0,1)</f>
        <v>6.9429312932453282</v>
      </c>
      <c r="E22" s="236">
        <f t="shared" si="1"/>
        <v>22.778645975214332</v>
      </c>
      <c r="F22" s="237"/>
      <c r="G22" s="244"/>
      <c r="H22" s="243"/>
      <c r="I22" s="240"/>
    </row>
    <row r="23" spans="1:9" x14ac:dyDescent="0.25">
      <c r="A23" s="233" t="s">
        <v>21</v>
      </c>
      <c r="B23" s="234" t="s">
        <v>19</v>
      </c>
      <c r="C23" s="234" t="str">
        <f t="shared" si="0"/>
        <v>Maximum+ Phase</v>
      </c>
      <c r="D23" s="235">
        <f>_xlfn.XLOOKUP($B23,'(3) Calc Values by siteCode'!$B$3:$B$194,'(3) Calc Values by siteCode'!$M$3:$M$194,"ERROR",0,1)</f>
        <v>6.0774682670443152</v>
      </c>
      <c r="E23" s="236">
        <f t="shared" si="1"/>
        <v>19.939200351195261</v>
      </c>
      <c r="F23" s="241" t="s">
        <v>397</v>
      </c>
      <c r="G23" s="242" t="str">
        <f>_xlfn.XLOOKUP($F23,'(4) Maritime Thresholds'!$H$2:$H$35,'(4) Maritime Thresholds'!$I$2:$I$35,"ERROR",0,1)</f>
        <v>Maritime Response Plan E</v>
      </c>
      <c r="H23" s="243">
        <f>_xlfn.XLOOKUP($F23,'(4) Maritime Thresholds'!$H$2:$H$35,'(4) Maritime Thresholds'!$J$2:$J$35,"ERROR",0,1)</f>
        <v>3.2598899147719971</v>
      </c>
      <c r="I23" s="240">
        <f>H23*3.28</f>
        <v>10.692438920452149</v>
      </c>
    </row>
    <row r="24" spans="1:9" x14ac:dyDescent="0.25">
      <c r="A24" s="233" t="s">
        <v>21</v>
      </c>
      <c r="B24" s="234" t="s">
        <v>20</v>
      </c>
      <c r="C24" s="234" t="str">
        <f t="shared" si="0"/>
        <v>Maximum+ Phase</v>
      </c>
      <c r="D24" s="235">
        <f>_xlfn.XLOOKUP($B24,'(3) Calc Values by siteCode'!$B$3:$B$194,'(3) Calc Values by siteCode'!$M$3:$M$194,"ERROR",0,1)</f>
        <v>6.2453750009914142</v>
      </c>
      <c r="E24" s="236">
        <f t="shared" si="1"/>
        <v>20.490075462570257</v>
      </c>
      <c r="F24" s="237"/>
      <c r="G24" s="244"/>
      <c r="H24" s="243"/>
      <c r="I24" s="240"/>
    </row>
    <row r="25" spans="1:9" x14ac:dyDescent="0.25">
      <c r="A25" s="233" t="s">
        <v>21</v>
      </c>
      <c r="B25" s="234" t="s">
        <v>21</v>
      </c>
      <c r="C25" s="234" t="str">
        <f t="shared" si="0"/>
        <v>Maximum+ Phase</v>
      </c>
      <c r="D25" s="235">
        <f>_xlfn.XLOOKUP($B25,'(3) Calc Values by siteCode'!$B$3:$B$194,'(3) Calc Values by siteCode'!$M$3:$M$194,"ERROR",0,1)</f>
        <v>6.2453750009914142</v>
      </c>
      <c r="E25" s="236">
        <f t="shared" si="1"/>
        <v>20.490075462570257</v>
      </c>
      <c r="F25" s="237"/>
      <c r="G25" s="244"/>
      <c r="H25" s="243"/>
      <c r="I25" s="240"/>
    </row>
    <row r="26" spans="1:9" x14ac:dyDescent="0.25">
      <c r="A26" s="233" t="s">
        <v>21</v>
      </c>
      <c r="B26" s="234" t="s">
        <v>22</v>
      </c>
      <c r="C26" s="234" t="str">
        <f t="shared" si="0"/>
        <v>Maximum+ Phase</v>
      </c>
      <c r="D26" s="235">
        <f>_xlfn.XLOOKUP($B26,'(3) Calc Values by siteCode'!$B$3:$B$194,'(3) Calc Values by siteCode'!$M$3:$M$194,"ERROR",0,1)</f>
        <v>6.2453750009914142</v>
      </c>
      <c r="E26" s="236">
        <f t="shared" si="1"/>
        <v>20.490075462570257</v>
      </c>
      <c r="F26" s="237"/>
      <c r="G26" s="244"/>
      <c r="H26" s="243"/>
      <c r="I26" s="240"/>
    </row>
    <row r="27" spans="1:9" x14ac:dyDescent="0.25">
      <c r="A27" s="233" t="s">
        <v>21</v>
      </c>
      <c r="B27" s="234" t="s">
        <v>23</v>
      </c>
      <c r="C27" s="234" t="str">
        <f t="shared" si="0"/>
        <v>Maximum+ Phase</v>
      </c>
      <c r="D27" s="235">
        <f>_xlfn.XLOOKUP($B27,'(3) Calc Values by siteCode'!$B$3:$B$194,'(3) Calc Values by siteCode'!$M$3:$M$194,"ERROR",0,1)</f>
        <v>7.3545256684804716</v>
      </c>
      <c r="E27" s="236">
        <f t="shared" si="1"/>
        <v>24.129021222048792</v>
      </c>
      <c r="F27" s="237"/>
      <c r="G27" s="244"/>
      <c r="H27" s="243"/>
      <c r="I27" s="240"/>
    </row>
    <row r="28" spans="1:9" x14ac:dyDescent="0.25">
      <c r="A28" s="233" t="s">
        <v>21</v>
      </c>
      <c r="B28" s="234" t="s">
        <v>24</v>
      </c>
      <c r="C28" s="234" t="str">
        <f t="shared" si="0"/>
        <v>Maximum+ Phase</v>
      </c>
      <c r="D28" s="235">
        <f>_xlfn.XLOOKUP($B28,'(3) Calc Values by siteCode'!$B$3:$B$194,'(3) Calc Values by siteCode'!$M$3:$M$194,"ERROR",0,1)</f>
        <v>9.0433288342619313</v>
      </c>
      <c r="E28" s="236">
        <f t="shared" si="1"/>
        <v>29.669714023169064</v>
      </c>
      <c r="F28" s="237"/>
      <c r="G28" s="244"/>
      <c r="H28" s="243"/>
      <c r="I28" s="240"/>
    </row>
    <row r="29" spans="1:9" ht="15.75" thickBot="1" x14ac:dyDescent="0.3">
      <c r="A29" s="245" t="s">
        <v>21</v>
      </c>
      <c r="B29" s="246" t="s">
        <v>421</v>
      </c>
      <c r="C29" s="246" t="str">
        <f t="shared" si="0"/>
        <v>Maximum+ Phase</v>
      </c>
      <c r="D29" s="247">
        <f>_xlfn.XLOOKUP($B29,'(3) Calc Values by siteCode'!$B$3:$B$194,'(3) Calc Values by siteCode'!$M$3:$M$194,"ERROR",0,1)</f>
        <v>8.2897180980734362</v>
      </c>
      <c r="E29" s="248">
        <f t="shared" si="1"/>
        <v>27.19723785457164</v>
      </c>
      <c r="F29" s="249"/>
      <c r="G29" s="250"/>
      <c r="H29" s="251"/>
      <c r="I29" s="252"/>
    </row>
    <row r="30" spans="1:9" x14ac:dyDescent="0.25">
      <c r="A30" s="253" t="s">
        <v>29</v>
      </c>
      <c r="B30" s="254" t="s">
        <v>25</v>
      </c>
      <c r="C30" s="254" t="str">
        <f t="shared" si="0"/>
        <v>Maximum+ Phase</v>
      </c>
      <c r="D30" s="255">
        <f>_xlfn.XLOOKUP($B30,'(3) Calc Values by siteCode'!$B$3:$B$194,'(3) Calc Values by siteCode'!$M$3:$M$194,"ERROR",0,1)</f>
        <v>8.2208311921101078</v>
      </c>
      <c r="E30" s="256">
        <f t="shared" si="1"/>
        <v>26.971230945243136</v>
      </c>
      <c r="F30" s="257"/>
      <c r="G30" s="258"/>
      <c r="H30" s="259"/>
      <c r="I30" s="260"/>
    </row>
    <row r="31" spans="1:9" x14ac:dyDescent="0.25">
      <c r="A31" s="233" t="s">
        <v>29</v>
      </c>
      <c r="B31" s="234" t="s">
        <v>26</v>
      </c>
      <c r="C31" s="234" t="str">
        <f t="shared" si="0"/>
        <v>Maximum+ Phase</v>
      </c>
      <c r="D31" s="235">
        <f>_xlfn.XLOOKUP($B31,'(3) Calc Values by siteCode'!$B$3:$B$194,'(3) Calc Values by siteCode'!$M$3:$M$194,"ERROR",0,1)</f>
        <v>8.2208311921101078</v>
      </c>
      <c r="E31" s="236">
        <f t="shared" si="1"/>
        <v>26.971230945243136</v>
      </c>
      <c r="F31" s="237"/>
      <c r="G31" s="244"/>
      <c r="H31" s="243"/>
      <c r="I31" s="240"/>
    </row>
    <row r="32" spans="1:9" x14ac:dyDescent="0.25">
      <c r="A32" s="233" t="s">
        <v>29</v>
      </c>
      <c r="B32" s="234" t="s">
        <v>27</v>
      </c>
      <c r="C32" s="234" t="str">
        <f t="shared" si="0"/>
        <v>Maximum+ Phase</v>
      </c>
      <c r="D32" s="235">
        <f>_xlfn.XLOOKUP($B32,'(3) Calc Values by siteCode'!$B$3:$B$194,'(3) Calc Values by siteCode'!$M$3:$M$194,"ERROR",0,1)</f>
        <v>8.2208311921101078</v>
      </c>
      <c r="E32" s="236">
        <f t="shared" si="1"/>
        <v>26.971230945243136</v>
      </c>
      <c r="F32" s="237"/>
      <c r="G32" s="244"/>
      <c r="H32" s="243"/>
      <c r="I32" s="240"/>
    </row>
    <row r="33" spans="1:9" x14ac:dyDescent="0.25">
      <c r="A33" s="233" t="s">
        <v>29</v>
      </c>
      <c r="B33" s="234" t="s">
        <v>422</v>
      </c>
      <c r="C33" s="234" t="str">
        <f t="shared" si="0"/>
        <v>Maximum+ Phase</v>
      </c>
      <c r="D33" s="235">
        <f>_xlfn.XLOOKUP($B33,'(3) Calc Values by siteCode'!$B$3:$B$194,'(3) Calc Values by siteCode'!$M$3:$M$194,"ERROR",0,1)</f>
        <v>8.2208311921101078</v>
      </c>
      <c r="E33" s="236">
        <f t="shared" si="1"/>
        <v>26.971230945243136</v>
      </c>
      <c r="F33" s="237"/>
      <c r="G33" s="244"/>
      <c r="H33" s="243"/>
      <c r="I33" s="240"/>
    </row>
    <row r="34" spans="1:9" x14ac:dyDescent="0.25">
      <c r="A34" s="233" t="s">
        <v>29</v>
      </c>
      <c r="B34" s="234" t="s">
        <v>28</v>
      </c>
      <c r="C34" s="234" t="str">
        <f t="shared" si="0"/>
        <v>Maximum+ Phase</v>
      </c>
      <c r="D34" s="235">
        <f>_xlfn.XLOOKUP($B34,'(3) Calc Values by siteCode'!$B$3:$B$194,'(3) Calc Values by siteCode'!$M$3:$M$194,"ERROR",0,1)</f>
        <v>8.9681794823019345</v>
      </c>
      <c r="E34" s="236">
        <f t="shared" si="1"/>
        <v>29.423161031174327</v>
      </c>
      <c r="F34" s="237"/>
      <c r="G34" s="244"/>
      <c r="H34" s="243"/>
      <c r="I34" s="240"/>
    </row>
    <row r="35" spans="1:9" x14ac:dyDescent="0.25">
      <c r="A35" s="233" t="s">
        <v>29</v>
      </c>
      <c r="B35" s="234" t="s">
        <v>231</v>
      </c>
      <c r="C35" s="234" t="str">
        <f t="shared" si="0"/>
        <v>Maximum+ Phase</v>
      </c>
      <c r="D35" s="235">
        <f>_xlfn.XLOOKUP($B35,'(3) Calc Values by siteCode'!$B$3:$B$194,'(3) Calc Values by siteCode'!$M$3:$M$194,"ERROR",0,1)</f>
        <v>5.8670700478898068</v>
      </c>
      <c r="E35" s="236">
        <f t="shared" si="1"/>
        <v>19.248917479953434</v>
      </c>
      <c r="F35" s="241" t="s">
        <v>231</v>
      </c>
      <c r="G35" s="242" t="str">
        <f>_xlfn.XLOOKUP($F35,'(4) Maritime Thresholds'!$H$2:$H$35,'(4) Maritime Thresholds'!$I$2:$I$35,"ERROR",0,1)</f>
        <v>Maritime Response Plan E</v>
      </c>
      <c r="H35" s="243">
        <f>_xlfn.XLOOKUP($F35,'(4) Maritime Thresholds'!$H$2:$H$35,'(4) Maritime Thresholds'!$J$2:$J$35,"ERROR",0,1)</f>
        <v>3.5963077257970681</v>
      </c>
      <c r="I35" s="240">
        <f>H35*3.28</f>
        <v>11.795889340614384</v>
      </c>
    </row>
    <row r="36" spans="1:9" ht="15.75" thickBot="1" x14ac:dyDescent="0.3">
      <c r="A36" s="261" t="s">
        <v>29</v>
      </c>
      <c r="B36" s="262" t="s">
        <v>423</v>
      </c>
      <c r="C36" s="262" t="str">
        <f t="shared" si="0"/>
        <v>Maximum+ Phase</v>
      </c>
      <c r="D36" s="263">
        <f>_xlfn.XLOOKUP($B36,'(3) Calc Values by siteCode'!$B$3:$B$194,'(3) Calc Values by siteCode'!$M$3:$M$194,"ERROR",0,1)</f>
        <v>3.9286251625256381</v>
      </c>
      <c r="E36" s="264">
        <f t="shared" si="1"/>
        <v>12.889190165766529</v>
      </c>
      <c r="F36" s="265"/>
      <c r="G36" s="266"/>
      <c r="H36" s="267"/>
      <c r="I36" s="268"/>
    </row>
    <row r="37" spans="1:9" x14ac:dyDescent="0.25">
      <c r="A37" s="225" t="s">
        <v>39</v>
      </c>
      <c r="B37" s="226" t="s">
        <v>30</v>
      </c>
      <c r="C37" s="226" t="str">
        <f t="shared" si="0"/>
        <v>Maximum+ Phase</v>
      </c>
      <c r="D37" s="227">
        <f>_xlfn.XLOOKUP($B37,'(3) Calc Values by siteCode'!$B$3:$B$194,'(3) Calc Values by siteCode'!$M$3:$M$194,"ERROR",0,1)</f>
        <v>9.0129050534210169</v>
      </c>
      <c r="E37" s="228">
        <f t="shared" si="1"/>
        <v>29.569898469229059</v>
      </c>
      <c r="F37" s="229"/>
      <c r="G37" s="269"/>
      <c r="H37" s="270"/>
      <c r="I37" s="232"/>
    </row>
    <row r="38" spans="1:9" x14ac:dyDescent="0.25">
      <c r="A38" s="233" t="s">
        <v>39</v>
      </c>
      <c r="B38" s="234" t="s">
        <v>208</v>
      </c>
      <c r="C38" s="234" t="str">
        <f t="shared" si="0"/>
        <v>Maximum+ Phase</v>
      </c>
      <c r="D38" s="235">
        <f>_xlfn.XLOOKUP($B38,'(3) Calc Values by siteCode'!$B$3:$B$194,'(3) Calc Values by siteCode'!$M$3:$M$194,"ERROR",0,1)</f>
        <v>9.0129050534210169</v>
      </c>
      <c r="E38" s="236">
        <f t="shared" si="1"/>
        <v>29.569898469229059</v>
      </c>
      <c r="F38" s="237"/>
      <c r="G38" s="244"/>
      <c r="H38" s="243"/>
      <c r="I38" s="240"/>
    </row>
    <row r="39" spans="1:9" x14ac:dyDescent="0.25">
      <c r="A39" s="233" t="s">
        <v>39</v>
      </c>
      <c r="B39" s="234" t="s">
        <v>232</v>
      </c>
      <c r="C39" s="234" t="str">
        <f t="shared" si="0"/>
        <v>Maximum+ Phase</v>
      </c>
      <c r="D39" s="235">
        <f>_xlfn.XLOOKUP($B39,'(3) Calc Values by siteCode'!$B$3:$B$194,'(3) Calc Values by siteCode'!$M$3:$M$194,"ERROR",0,1)</f>
        <v>6.6801049286465188</v>
      </c>
      <c r="E39" s="236">
        <f t="shared" si="1"/>
        <v>21.916354752777291</v>
      </c>
      <c r="F39" s="237"/>
      <c r="G39" s="244"/>
      <c r="H39" s="243"/>
      <c r="I39" s="240"/>
    </row>
    <row r="40" spans="1:9" x14ac:dyDescent="0.25">
      <c r="A40" s="233" t="s">
        <v>39</v>
      </c>
      <c r="B40" s="234" t="s">
        <v>31</v>
      </c>
      <c r="C40" s="234" t="str">
        <f t="shared" si="0"/>
        <v>Maximum+ Phase</v>
      </c>
      <c r="D40" s="235">
        <f>_xlfn.XLOOKUP($B40,'(3) Calc Values by siteCode'!$B$3:$B$194,'(3) Calc Values by siteCode'!$M$3:$M$194,"ERROR",0,1)</f>
        <v>5.8089737493408293</v>
      </c>
      <c r="E40" s="236">
        <f t="shared" si="1"/>
        <v>19.058312825921355</v>
      </c>
      <c r="F40" s="237"/>
      <c r="G40" s="244"/>
      <c r="H40" s="243"/>
      <c r="I40" s="240"/>
    </row>
    <row r="41" spans="1:9" x14ac:dyDescent="0.25">
      <c r="A41" s="233" t="s">
        <v>39</v>
      </c>
      <c r="B41" s="234" t="s">
        <v>32</v>
      </c>
      <c r="C41" s="234" t="str">
        <f t="shared" si="0"/>
        <v>Maximum+ Phase</v>
      </c>
      <c r="D41" s="235">
        <f>_xlfn.XLOOKUP($B41,'(3) Calc Values by siteCode'!$B$3:$B$194,'(3) Calc Values by siteCode'!$M$3:$M$194,"ERROR",0,1)</f>
        <v>6.6801049286465188</v>
      </c>
      <c r="E41" s="236">
        <f t="shared" si="1"/>
        <v>21.916354752777291</v>
      </c>
      <c r="F41" s="237"/>
      <c r="G41" s="244"/>
      <c r="H41" s="243"/>
      <c r="I41" s="240"/>
    </row>
    <row r="42" spans="1:9" x14ac:dyDescent="0.25">
      <c r="A42" s="233" t="s">
        <v>39</v>
      </c>
      <c r="B42" s="234" t="s">
        <v>33</v>
      </c>
      <c r="C42" s="234" t="str">
        <f t="shared" si="0"/>
        <v>Maximum+ Phase</v>
      </c>
      <c r="D42" s="235">
        <f>_xlfn.XLOOKUP($B42,'(3) Calc Values by siteCode'!$B$3:$B$194,'(3) Calc Values by siteCode'!$M$3:$M$194,"ERROR",0,1)</f>
        <v>6.6801049286465188</v>
      </c>
      <c r="E42" s="236">
        <f t="shared" si="1"/>
        <v>21.916354752777291</v>
      </c>
      <c r="F42" s="237"/>
      <c r="G42" s="244"/>
      <c r="H42" s="243"/>
      <c r="I42" s="240"/>
    </row>
    <row r="43" spans="1:9" x14ac:dyDescent="0.25">
      <c r="A43" s="233" t="s">
        <v>39</v>
      </c>
      <c r="B43" s="234" t="s">
        <v>34</v>
      </c>
      <c r="C43" s="234" t="str">
        <f t="shared" si="0"/>
        <v>Maximum+ Phase</v>
      </c>
      <c r="D43" s="235">
        <f>_xlfn.XLOOKUP($B43,'(3) Calc Values by siteCode'!$B$3:$B$194,'(3) Calc Values by siteCode'!$M$3:$M$194,"ERROR",0,1)</f>
        <v>6.7784449286465183</v>
      </c>
      <c r="E43" s="236">
        <f t="shared" si="1"/>
        <v>22.238992548052881</v>
      </c>
      <c r="F43" s="237"/>
      <c r="G43" s="244"/>
      <c r="H43" s="243"/>
      <c r="I43" s="240"/>
    </row>
    <row r="44" spans="1:9" x14ac:dyDescent="0.25">
      <c r="A44" s="233" t="s">
        <v>39</v>
      </c>
      <c r="B44" s="234" t="s">
        <v>35</v>
      </c>
      <c r="C44" s="234" t="str">
        <f t="shared" si="0"/>
        <v>Maximum Phase</v>
      </c>
      <c r="D44" s="235">
        <f>_xlfn.XLOOKUP($B44,'(3) Calc Values by siteCode'!$B$3:$B$194,'(3) Calc Values by siteCode'!$M$3:$M$194,"ERROR",0,1)</f>
        <v>3.4876294745166563</v>
      </c>
      <c r="E44" s="236">
        <f t="shared" si="1"/>
        <v>11.442353919017902</v>
      </c>
      <c r="F44" s="241" t="s">
        <v>405</v>
      </c>
      <c r="G44" s="242" t="str">
        <f>_xlfn.XLOOKUP($F44,'(4) Maritime Thresholds'!$H$2:$H$35,'(4) Maritime Thresholds'!$I$2:$I$35,"ERROR",0,1)</f>
        <v>Maritime Response Plan E</v>
      </c>
      <c r="H44" s="243">
        <f>_xlfn.XLOOKUP($F44,'(4) Maritime Thresholds'!$H$2:$H$35,'(4) Maritime Thresholds'!$J$2:$J$35,"ERROR",0,1)</f>
        <v>1.8635940381235356</v>
      </c>
      <c r="I44" s="240">
        <f>H44*3.28</f>
        <v>6.1125884450451968</v>
      </c>
    </row>
    <row r="45" spans="1:9" x14ac:dyDescent="0.25">
      <c r="A45" s="233" t="s">
        <v>39</v>
      </c>
      <c r="B45" s="234" t="s">
        <v>417</v>
      </c>
      <c r="C45" s="234" t="str">
        <f t="shared" si="0"/>
        <v>Maximum Phase</v>
      </c>
      <c r="D45" s="235">
        <f>_xlfn.XLOOKUP($B45,'(3) Calc Values by siteCode'!$B$3:$B$194,'(3) Calc Values by siteCode'!$M$3:$M$194,"ERROR",0,1)</f>
        <v>3.4876294745166563</v>
      </c>
      <c r="E45" s="236">
        <f t="shared" si="1"/>
        <v>11.442353919017902</v>
      </c>
      <c r="F45" s="237"/>
      <c r="G45" s="244"/>
      <c r="H45" s="243"/>
      <c r="I45" s="240"/>
    </row>
    <row r="46" spans="1:9" x14ac:dyDescent="0.25">
      <c r="A46" s="233" t="s">
        <v>39</v>
      </c>
      <c r="B46" s="234" t="s">
        <v>418</v>
      </c>
      <c r="C46" s="234" t="str">
        <f t="shared" si="0"/>
        <v>Maximum Phase</v>
      </c>
      <c r="D46" s="235">
        <f>_xlfn.XLOOKUP($B46,'(3) Calc Values by siteCode'!$B$3:$B$194,'(3) Calc Values by siteCode'!$M$3:$M$194,"ERROR",0,1)</f>
        <v>3.4876294745166563</v>
      </c>
      <c r="E46" s="236">
        <f t="shared" si="1"/>
        <v>11.442353919017902</v>
      </c>
      <c r="F46" s="237"/>
      <c r="G46" s="244"/>
      <c r="H46" s="243"/>
      <c r="I46" s="240"/>
    </row>
    <row r="47" spans="1:9" x14ac:dyDescent="0.25">
      <c r="A47" s="233" t="s">
        <v>39</v>
      </c>
      <c r="B47" s="234" t="s">
        <v>36</v>
      </c>
      <c r="C47" s="234" t="str">
        <f t="shared" si="0"/>
        <v>Maximum+ Phase</v>
      </c>
      <c r="D47" s="235">
        <f>_xlfn.XLOOKUP($B47,'(3) Calc Values by siteCode'!$B$3:$B$194,'(3) Calc Values by siteCode'!$M$3:$M$194,"ERROR",0,1)</f>
        <v>3.5257994745166563</v>
      </c>
      <c r="E47" s="236">
        <f t="shared" si="1"/>
        <v>11.567583577810552</v>
      </c>
      <c r="F47" s="237"/>
      <c r="G47" s="244"/>
      <c r="H47" s="243"/>
      <c r="I47" s="240"/>
    </row>
    <row r="48" spans="1:9" x14ac:dyDescent="0.25">
      <c r="A48" s="233" t="s">
        <v>39</v>
      </c>
      <c r="B48" s="234" t="s">
        <v>37</v>
      </c>
      <c r="C48" s="234" t="str">
        <f t="shared" si="0"/>
        <v>Maximum+ Phase</v>
      </c>
      <c r="D48" s="235">
        <f>_xlfn.XLOOKUP($B48,'(3) Calc Values by siteCode'!$B$3:$B$194,'(3) Calc Values by siteCode'!$M$3:$M$194,"ERROR",0,1)</f>
        <v>3.5257994745166563</v>
      </c>
      <c r="E48" s="236">
        <f t="shared" si="1"/>
        <v>11.567583577810552</v>
      </c>
      <c r="F48" s="237"/>
      <c r="G48" s="244"/>
      <c r="H48" s="243"/>
      <c r="I48" s="240"/>
    </row>
    <row r="49" spans="1:9" ht="15.75" thickBot="1" x14ac:dyDescent="0.3">
      <c r="A49" s="245" t="s">
        <v>39</v>
      </c>
      <c r="B49" s="246" t="s">
        <v>38</v>
      </c>
      <c r="C49" s="246" t="str">
        <f t="shared" si="0"/>
        <v>Maximum+ Phase</v>
      </c>
      <c r="D49" s="247">
        <f>_xlfn.XLOOKUP($B49,'(3) Calc Values by siteCode'!$B$3:$B$194,'(3) Calc Values by siteCode'!$M$3:$M$194,"ERROR",0,1)</f>
        <v>3.5257994745166563</v>
      </c>
      <c r="E49" s="248">
        <f t="shared" si="1"/>
        <v>11.567583577810552</v>
      </c>
      <c r="F49" s="249"/>
      <c r="G49" s="250"/>
      <c r="H49" s="251"/>
      <c r="I49" s="252"/>
    </row>
    <row r="50" spans="1:9" ht="15.75" thickBot="1" x14ac:dyDescent="0.3">
      <c r="A50" s="261" t="s">
        <v>41</v>
      </c>
      <c r="B50" s="271" t="s">
        <v>40</v>
      </c>
      <c r="C50" s="262" t="str">
        <f t="shared" si="0"/>
        <v>Maximum+ Phase</v>
      </c>
      <c r="D50" s="263">
        <f>_xlfn.XLOOKUP($B50,'(3) Calc Values by siteCode'!$B$3:$B$194,'(3) Calc Values by siteCode'!$M$3:$M$194,"ERROR",0,1)</f>
        <v>3.8380251625256383</v>
      </c>
      <c r="E50" s="264">
        <f t="shared" si="1"/>
        <v>12.591946071278342</v>
      </c>
      <c r="F50" s="265"/>
      <c r="G50" s="266"/>
      <c r="H50" s="267"/>
      <c r="I50" s="268"/>
    </row>
    <row r="51" spans="1:9" x14ac:dyDescent="0.25">
      <c r="A51" s="225" t="s">
        <v>45</v>
      </c>
      <c r="B51" s="272" t="s">
        <v>42</v>
      </c>
      <c r="C51" s="226" t="str">
        <f t="shared" si="0"/>
        <v>Maximum+ Phase</v>
      </c>
      <c r="D51" s="227">
        <f>_xlfn.XLOOKUP($B51,'(3) Calc Values by siteCode'!$B$3:$B$194,'(3) Calc Values by siteCode'!$M$3:$M$194,"ERROR",0,1)</f>
        <v>3.8380251625256383</v>
      </c>
      <c r="E51" s="228">
        <f t="shared" si="1"/>
        <v>12.591946071278342</v>
      </c>
      <c r="F51" s="229"/>
      <c r="G51" s="269"/>
      <c r="H51" s="270"/>
      <c r="I51" s="232"/>
    </row>
    <row r="52" spans="1:9" x14ac:dyDescent="0.25">
      <c r="A52" s="233" t="s">
        <v>45</v>
      </c>
      <c r="B52" s="273" t="s">
        <v>43</v>
      </c>
      <c r="C52" s="234" t="str">
        <f t="shared" si="0"/>
        <v>Maximum+ Phase</v>
      </c>
      <c r="D52" s="235">
        <f>_xlfn.XLOOKUP($B52,'(3) Calc Values by siteCode'!$B$3:$B$194,'(3) Calc Values by siteCode'!$M$3:$M$194,"ERROR",0,1)</f>
        <v>3.8380251625256383</v>
      </c>
      <c r="E52" s="236">
        <f t="shared" si="1"/>
        <v>12.591946071278342</v>
      </c>
      <c r="F52" s="237"/>
      <c r="G52" s="244"/>
      <c r="H52" s="243"/>
      <c r="I52" s="240"/>
    </row>
    <row r="53" spans="1:9" ht="15.75" thickBot="1" x14ac:dyDescent="0.3">
      <c r="A53" s="245" t="s">
        <v>45</v>
      </c>
      <c r="B53" s="274" t="s">
        <v>44</v>
      </c>
      <c r="C53" s="246" t="str">
        <f t="shared" si="0"/>
        <v>Maximum+ Phase</v>
      </c>
      <c r="D53" s="247">
        <f>_xlfn.XLOOKUP($B53,'(3) Calc Values by siteCode'!$B$3:$B$194,'(3) Calc Values by siteCode'!$M$3:$M$194,"ERROR",0,1)</f>
        <v>3.8380251625256383</v>
      </c>
      <c r="E53" s="248">
        <f t="shared" si="1"/>
        <v>12.591946071278342</v>
      </c>
      <c r="F53" s="249"/>
      <c r="G53" s="250"/>
      <c r="H53" s="251"/>
      <c r="I53" s="252"/>
    </row>
    <row r="54" spans="1:9" x14ac:dyDescent="0.25">
      <c r="A54" s="225" t="s">
        <v>56</v>
      </c>
      <c r="B54" s="272" t="s">
        <v>46</v>
      </c>
      <c r="C54" s="226" t="str">
        <f t="shared" si="0"/>
        <v>Maximum+ Phase</v>
      </c>
      <c r="D54" s="227">
        <f>_xlfn.XLOOKUP($B54,'(3) Calc Values by siteCode'!$B$3:$B$194,'(3) Calc Values by siteCode'!$M$3:$M$194,"ERROR",0,1)</f>
        <v>3.8380251625256383</v>
      </c>
      <c r="E54" s="228">
        <f t="shared" si="1"/>
        <v>12.591946071278342</v>
      </c>
      <c r="F54" s="229"/>
      <c r="G54" s="269"/>
      <c r="H54" s="270"/>
      <c r="I54" s="232"/>
    </row>
    <row r="55" spans="1:9" x14ac:dyDescent="0.25">
      <c r="A55" s="233" t="s">
        <v>56</v>
      </c>
      <c r="B55" s="275" t="s">
        <v>47</v>
      </c>
      <c r="C55" s="234" t="str">
        <f t="shared" si="0"/>
        <v>Maximum+ Phase</v>
      </c>
      <c r="D55" s="235">
        <f>_xlfn.XLOOKUP($B55,'(3) Calc Values by siteCode'!$B$3:$B$194,'(3) Calc Values by siteCode'!$M$3:$M$194,"ERROR",0,1)</f>
        <v>3.8380251625256383</v>
      </c>
      <c r="E55" s="236">
        <f t="shared" si="1"/>
        <v>12.591946071278342</v>
      </c>
      <c r="F55" s="237"/>
      <c r="G55" s="244"/>
      <c r="H55" s="243"/>
      <c r="I55" s="240"/>
    </row>
    <row r="56" spans="1:9" x14ac:dyDescent="0.25">
      <c r="A56" s="233" t="s">
        <v>56</v>
      </c>
      <c r="B56" s="276" t="s">
        <v>424</v>
      </c>
      <c r="C56" s="234" t="str">
        <f t="shared" si="0"/>
        <v>Maximum+ Phase</v>
      </c>
      <c r="D56" s="235">
        <f>_xlfn.XLOOKUP($B56,'(3) Calc Values by siteCode'!$B$3:$B$194,'(3) Calc Values by siteCode'!$M$3:$M$194,"ERROR",0,1)</f>
        <v>3.8380251625256383</v>
      </c>
      <c r="E56" s="236">
        <f t="shared" si="1"/>
        <v>12.591946071278342</v>
      </c>
      <c r="F56" s="237"/>
      <c r="G56" s="244"/>
      <c r="H56" s="243"/>
      <c r="I56" s="240"/>
    </row>
    <row r="57" spans="1:9" x14ac:dyDescent="0.25">
      <c r="A57" s="233" t="s">
        <v>56</v>
      </c>
      <c r="B57" s="276" t="s">
        <v>48</v>
      </c>
      <c r="C57" s="234" t="str">
        <f t="shared" si="0"/>
        <v>Maximum+ Phase</v>
      </c>
      <c r="D57" s="235">
        <f>_xlfn.XLOOKUP($B57,'(3) Calc Values by siteCode'!$B$3:$B$194,'(3) Calc Values by siteCode'!$M$3:$M$194,"ERROR",0,1)</f>
        <v>3.8380251625256383</v>
      </c>
      <c r="E57" s="236">
        <f t="shared" si="1"/>
        <v>12.591946071278342</v>
      </c>
      <c r="F57" s="237"/>
      <c r="G57" s="244"/>
      <c r="H57" s="243"/>
      <c r="I57" s="240"/>
    </row>
    <row r="58" spans="1:9" x14ac:dyDescent="0.25">
      <c r="A58" s="233" t="s">
        <v>56</v>
      </c>
      <c r="B58" s="276" t="s">
        <v>49</v>
      </c>
      <c r="C58" s="234" t="str">
        <f t="shared" si="0"/>
        <v>Maximum+ Phase</v>
      </c>
      <c r="D58" s="235">
        <f>_xlfn.XLOOKUP($B58,'(3) Calc Values by siteCode'!$B$3:$B$194,'(3) Calc Values by siteCode'!$M$3:$M$194,"ERROR",0,1)</f>
        <v>3.8380251625256383</v>
      </c>
      <c r="E58" s="236">
        <f t="shared" si="1"/>
        <v>12.591946071278342</v>
      </c>
      <c r="F58" s="237"/>
      <c r="G58" s="244"/>
      <c r="H58" s="243"/>
      <c r="I58" s="240"/>
    </row>
    <row r="59" spans="1:9" x14ac:dyDescent="0.25">
      <c r="A59" s="233" t="s">
        <v>56</v>
      </c>
      <c r="B59" s="276" t="s">
        <v>50</v>
      </c>
      <c r="C59" s="234" t="str">
        <f t="shared" si="0"/>
        <v>Maximum+ Phase</v>
      </c>
      <c r="D59" s="235">
        <f>_xlfn.XLOOKUP($B59,'(3) Calc Values by siteCode'!$B$3:$B$194,'(3) Calc Values by siteCode'!$M$3:$M$194,"ERROR",0,1)</f>
        <v>3.8380251625256383</v>
      </c>
      <c r="E59" s="236">
        <f t="shared" si="1"/>
        <v>12.591946071278342</v>
      </c>
      <c r="F59" s="237"/>
      <c r="G59" s="244"/>
      <c r="H59" s="243"/>
      <c r="I59" s="240"/>
    </row>
    <row r="60" spans="1:9" x14ac:dyDescent="0.25">
      <c r="A60" s="233" t="s">
        <v>56</v>
      </c>
      <c r="B60" s="276" t="s">
        <v>51</v>
      </c>
      <c r="C60" s="234" t="str">
        <f t="shared" si="0"/>
        <v>Maximum+ Phase</v>
      </c>
      <c r="D60" s="235">
        <f>_xlfn.XLOOKUP($B60,'(3) Calc Values by siteCode'!$B$3:$B$194,'(3) Calc Values by siteCode'!$M$3:$M$194,"ERROR",0,1)</f>
        <v>3.8380251625256383</v>
      </c>
      <c r="E60" s="236">
        <f t="shared" si="1"/>
        <v>12.591946071278342</v>
      </c>
      <c r="F60" s="237"/>
      <c r="G60" s="244"/>
      <c r="H60" s="243"/>
      <c r="I60" s="240"/>
    </row>
    <row r="61" spans="1:9" x14ac:dyDescent="0.25">
      <c r="A61" s="233" t="s">
        <v>56</v>
      </c>
      <c r="B61" s="276" t="s">
        <v>52</v>
      </c>
      <c r="C61" s="234" t="str">
        <f t="shared" si="0"/>
        <v>Maximum+ Phase</v>
      </c>
      <c r="D61" s="235">
        <f>_xlfn.XLOOKUP($B61,'(3) Calc Values by siteCode'!$B$3:$B$194,'(3) Calc Values by siteCode'!$M$3:$M$194,"ERROR",0,1)</f>
        <v>3.8380251625256383</v>
      </c>
      <c r="E61" s="236">
        <f t="shared" si="1"/>
        <v>12.591946071278342</v>
      </c>
      <c r="F61" s="237"/>
      <c r="G61" s="244"/>
      <c r="H61" s="243"/>
      <c r="I61" s="240"/>
    </row>
    <row r="62" spans="1:9" x14ac:dyDescent="0.25">
      <c r="A62" s="233" t="s">
        <v>56</v>
      </c>
      <c r="B62" s="276" t="s">
        <v>53</v>
      </c>
      <c r="C62" s="234" t="str">
        <f t="shared" si="0"/>
        <v>Maximum+ Phase</v>
      </c>
      <c r="D62" s="235">
        <f>_xlfn.XLOOKUP($B62,'(3) Calc Values by siteCode'!$B$3:$B$194,'(3) Calc Values by siteCode'!$M$3:$M$194,"ERROR",0,1)</f>
        <v>4.0571033716445211</v>
      </c>
      <c r="E62" s="236">
        <f t="shared" si="1"/>
        <v>13.3107065998836</v>
      </c>
      <c r="F62" s="237"/>
      <c r="G62" s="244"/>
      <c r="H62" s="243"/>
      <c r="I62" s="240"/>
    </row>
    <row r="63" spans="1:9" x14ac:dyDescent="0.25">
      <c r="A63" s="233" t="s">
        <v>56</v>
      </c>
      <c r="B63" s="276" t="s">
        <v>54</v>
      </c>
      <c r="C63" s="234" t="str">
        <f t="shared" si="0"/>
        <v>Maximum+ Phase</v>
      </c>
      <c r="D63" s="235">
        <f>_xlfn.XLOOKUP($B63,'(3) Calc Values by siteCode'!$B$3:$B$194,'(3) Calc Values by siteCode'!$M$3:$M$194,"ERROR",0,1)</f>
        <v>4.0571033716445211</v>
      </c>
      <c r="E63" s="236">
        <f t="shared" si="1"/>
        <v>13.3107065998836</v>
      </c>
      <c r="F63" s="237"/>
      <c r="G63" s="244"/>
      <c r="H63" s="243"/>
      <c r="I63" s="240"/>
    </row>
    <row r="64" spans="1:9" ht="15.75" thickBot="1" x14ac:dyDescent="0.3">
      <c r="A64" s="245" t="s">
        <v>56</v>
      </c>
      <c r="B64" s="381" t="s">
        <v>55</v>
      </c>
      <c r="C64" s="246" t="str">
        <f t="shared" si="0"/>
        <v>Maximum+ Phase</v>
      </c>
      <c r="D64" s="247">
        <f>_xlfn.XLOOKUP($B64,'(3) Calc Values by siteCode'!$B$3:$B$194,'(3) Calc Values by siteCode'!$M$3:$M$194,"ERROR",0,1)</f>
        <v>4.0571033716445211</v>
      </c>
      <c r="E64" s="248">
        <f t="shared" si="1"/>
        <v>13.3107065998836</v>
      </c>
      <c r="F64" s="382" t="s">
        <v>183</v>
      </c>
      <c r="G64" s="278" t="str">
        <f>_xlfn.XLOOKUP($F64,'(4) Maritime Thresholds'!$H$2:$H$35,'(4) Maritime Thresholds'!$I$2:$I$35,"ERROR",0,1)</f>
        <v>Maritime Response Plan E</v>
      </c>
      <c r="H64" s="251">
        <f>_xlfn.XLOOKUP($F64,'(4) Maritime Thresholds'!$H$2:$H$35,'(4) Maritime Thresholds'!$J$2:$J$35,"ERROR",0,1)</f>
        <v>2.5188487474188621</v>
      </c>
      <c r="I64" s="252">
        <f>H64*3.28</f>
        <v>8.2618238915338669</v>
      </c>
    </row>
    <row r="65" spans="1:9" x14ac:dyDescent="0.25">
      <c r="A65" s="225" t="s">
        <v>60</v>
      </c>
      <c r="B65" s="383" t="s">
        <v>57</v>
      </c>
      <c r="C65" s="226" t="str">
        <f t="shared" si="0"/>
        <v>Maximum+ Phase</v>
      </c>
      <c r="D65" s="227">
        <f>_xlfn.XLOOKUP($B65,'(3) Calc Values by siteCode'!$B$3:$B$194,'(3) Calc Values by siteCode'!$M$3:$M$194,"ERROR",0,1)</f>
        <v>4.462813708808973</v>
      </c>
      <c r="E65" s="228">
        <f t="shared" si="1"/>
        <v>14.641777259871958</v>
      </c>
      <c r="F65" s="229"/>
      <c r="G65" s="269"/>
      <c r="H65" s="270"/>
      <c r="I65" s="232"/>
    </row>
    <row r="66" spans="1:9" x14ac:dyDescent="0.25">
      <c r="A66" s="233" t="s">
        <v>60</v>
      </c>
      <c r="B66" s="275" t="s">
        <v>58</v>
      </c>
      <c r="C66" s="234" t="str">
        <f t="shared" si="0"/>
        <v>Maximum+ Phase</v>
      </c>
      <c r="D66" s="235">
        <f>_xlfn.XLOOKUP($B66,'(3) Calc Values by siteCode'!$B$3:$B$194,'(3) Calc Values by siteCode'!$M$3:$M$194,"ERROR",0,1)</f>
        <v>4.462813708808973</v>
      </c>
      <c r="E66" s="236">
        <f t="shared" si="1"/>
        <v>14.641777259871958</v>
      </c>
      <c r="F66" s="241" t="s">
        <v>398</v>
      </c>
      <c r="G66" s="242" t="str">
        <f>_xlfn.XLOOKUP($F66,'(4) Maritime Thresholds'!$H$2:$H$35,'(4) Maritime Thresholds'!$I$2:$I$35,"ERROR",0,1)</f>
        <v>Maritime Response Plan E</v>
      </c>
      <c r="H66" s="243">
        <f>_xlfn.XLOOKUP($F66,'(4) Maritime Thresholds'!$H$2:$H$35,'(4) Maritime Thresholds'!$J$2:$J$35,"ERROR",0,1)</f>
        <v>2.5188487474188621</v>
      </c>
      <c r="I66" s="240">
        <f>H66*3.28</f>
        <v>8.2618238915338669</v>
      </c>
    </row>
    <row r="67" spans="1:9" x14ac:dyDescent="0.25">
      <c r="A67" s="233" t="s">
        <v>60</v>
      </c>
      <c r="B67" s="276" t="s">
        <v>59</v>
      </c>
      <c r="C67" s="234" t="str">
        <f t="shared" si="0"/>
        <v>Maximum+ Phase</v>
      </c>
      <c r="D67" s="235">
        <f>_xlfn.XLOOKUP($B67,'(3) Calc Values by siteCode'!$B$3:$B$194,'(3) Calc Values by siteCode'!$M$3:$M$194,"ERROR",0,1)</f>
        <v>4.462813708808973</v>
      </c>
      <c r="E67" s="236">
        <f t="shared" si="1"/>
        <v>14.641777259871958</v>
      </c>
      <c r="F67" s="237"/>
      <c r="G67" s="244"/>
      <c r="H67" s="243"/>
      <c r="I67" s="240"/>
    </row>
    <row r="68" spans="1:9" x14ac:dyDescent="0.25">
      <c r="A68" s="233" t="s">
        <v>60</v>
      </c>
      <c r="B68" s="276" t="s">
        <v>339</v>
      </c>
      <c r="C68" s="234" t="str">
        <f t="shared" si="0"/>
        <v>Maximum+ Phase</v>
      </c>
      <c r="D68" s="235">
        <f>_xlfn.XLOOKUP($B68,'(3) Calc Values by siteCode'!$B$3:$B$194,'(3) Calc Values by siteCode'!$M$3:$M$194,"ERROR",0,1)</f>
        <v>5.2248606870631136</v>
      </c>
      <c r="E68" s="236">
        <f t="shared" si="1"/>
        <v>17.141931388002341</v>
      </c>
      <c r="F68" s="241" t="s">
        <v>399</v>
      </c>
      <c r="G68" s="242" t="str">
        <f>_xlfn.XLOOKUP($F68,'(4) Maritime Thresholds'!$H$2:$H$35,'(4) Maritime Thresholds'!$I$2:$I$35,"ERROR",0,1)</f>
        <v>Maritime Response Plan E</v>
      </c>
      <c r="H68" s="243">
        <f>_xlfn.XLOOKUP($F68,'(4) Maritime Thresholds'!$H$2:$H$35,'(4) Maritime Thresholds'!$J$2:$J$35,"ERROR",0,1)</f>
        <v>3.0073641168273522</v>
      </c>
      <c r="I68" s="240">
        <f>H68*3.28</f>
        <v>9.8641543031937147</v>
      </c>
    </row>
    <row r="69" spans="1:9" x14ac:dyDescent="0.25">
      <c r="A69" s="233" t="s">
        <v>60</v>
      </c>
      <c r="B69" s="276" t="s">
        <v>60</v>
      </c>
      <c r="C69" s="234" t="str">
        <f t="shared" ref="C69:C131" si="2">IF(D69&lt;1, "Evacuation Phase 1", IF(D69&lt;1.5, "Evacuation Phase 2",IF(D69&lt;2.5, "Evacuation Phase 3",IF(D69&lt;3.5, "Maximum Phase", "Maximum+ Phase"))))</f>
        <v>Maximum Phase</v>
      </c>
      <c r="D69" s="235">
        <f>_xlfn.XLOOKUP($B69,'(3) Calc Values by siteCode'!$B$3:$B$194,'(3) Calc Values by siteCode'!$M$3:$M$194,"ERROR",0,1)</f>
        <v>2.9344116674084946</v>
      </c>
      <c r="E69" s="236">
        <f t="shared" ref="E69:E131" si="3">CONVERT($D69,"m","ft")</f>
        <v>9.6273348668257697</v>
      </c>
      <c r="F69" s="237"/>
      <c r="G69" s="244"/>
      <c r="H69" s="243"/>
      <c r="I69" s="240"/>
    </row>
    <row r="70" spans="1:9" x14ac:dyDescent="0.25">
      <c r="A70" s="233" t="s">
        <v>60</v>
      </c>
      <c r="B70" s="276" t="s">
        <v>425</v>
      </c>
      <c r="C70" s="234" t="str">
        <f t="shared" si="2"/>
        <v>Maximum Phase</v>
      </c>
      <c r="D70" s="235">
        <f>_xlfn.XLOOKUP($B70,'(3) Calc Values by siteCode'!$B$3:$B$194,'(3) Calc Values by siteCode'!$M$3:$M$194,"ERROR",0,1)</f>
        <v>2.6676469703713588</v>
      </c>
      <c r="E70" s="236">
        <f t="shared" si="3"/>
        <v>8.752122606205246</v>
      </c>
      <c r="F70" s="237"/>
      <c r="G70" s="244"/>
      <c r="H70" s="243"/>
      <c r="I70" s="240"/>
    </row>
    <row r="71" spans="1:9" x14ac:dyDescent="0.25">
      <c r="A71" s="233" t="s">
        <v>60</v>
      </c>
      <c r="B71" s="276" t="s">
        <v>61</v>
      </c>
      <c r="C71" s="234" t="str">
        <f t="shared" si="2"/>
        <v>Maximum Phase</v>
      </c>
      <c r="D71" s="235">
        <f>_xlfn.XLOOKUP($B71,'(3) Calc Values by siteCode'!$B$3:$B$194,'(3) Calc Values by siteCode'!$M$3:$M$194,"ERROR",0,1)</f>
        <v>2.665451604574776</v>
      </c>
      <c r="E71" s="236">
        <f t="shared" si="3"/>
        <v>8.7449199625156702</v>
      </c>
      <c r="F71" s="237"/>
      <c r="G71" s="244"/>
      <c r="H71" s="243"/>
      <c r="I71" s="240"/>
    </row>
    <row r="72" spans="1:9" x14ac:dyDescent="0.25">
      <c r="A72" s="233" t="s">
        <v>60</v>
      </c>
      <c r="B72" s="276" t="s">
        <v>62</v>
      </c>
      <c r="C72" s="234" t="str">
        <f t="shared" si="2"/>
        <v>Maximum Phase</v>
      </c>
      <c r="D72" s="235">
        <f>_xlfn.XLOOKUP($B72,'(3) Calc Values by siteCode'!$B$3:$B$194,'(3) Calc Values by siteCode'!$M$3:$M$194,"ERROR",0,1)</f>
        <v>2.665451604574776</v>
      </c>
      <c r="E72" s="236">
        <f t="shared" si="3"/>
        <v>8.7449199625156702</v>
      </c>
      <c r="F72" s="237"/>
      <c r="G72" s="244"/>
      <c r="H72" s="243"/>
      <c r="I72" s="240"/>
    </row>
    <row r="73" spans="1:9" x14ac:dyDescent="0.25">
      <c r="A73" s="233" t="s">
        <v>60</v>
      </c>
      <c r="B73" s="276" t="s">
        <v>63</v>
      </c>
      <c r="C73" s="234" t="str">
        <f t="shared" si="2"/>
        <v>Maximum Phase</v>
      </c>
      <c r="D73" s="235">
        <f>_xlfn.XLOOKUP($B73,'(3) Calc Values by siteCode'!$B$3:$B$194,'(3) Calc Values by siteCode'!$M$3:$M$194,"ERROR",0,1)</f>
        <v>2.8849516045747765</v>
      </c>
      <c r="E73" s="236">
        <f t="shared" si="3"/>
        <v>9.4650643194710522</v>
      </c>
      <c r="F73" s="237"/>
      <c r="G73" s="244"/>
      <c r="H73" s="243"/>
      <c r="I73" s="240"/>
    </row>
    <row r="74" spans="1:9" ht="15.75" thickBot="1" x14ac:dyDescent="0.3">
      <c r="A74" s="245" t="s">
        <v>60</v>
      </c>
      <c r="B74" s="384" t="s">
        <v>64</v>
      </c>
      <c r="C74" s="246" t="str">
        <f t="shared" si="2"/>
        <v>Evacuation Phase 3</v>
      </c>
      <c r="D74" s="247">
        <f>_xlfn.XLOOKUP($B74,'(3) Calc Values by siteCode'!$B$3:$B$194,'(3) Calc Values by siteCode'!$M$3:$M$194,"ERROR",0,1)</f>
        <v>2.4642950327623323</v>
      </c>
      <c r="E74" s="248">
        <f t="shared" si="3"/>
        <v>8.084957456569331</v>
      </c>
      <c r="F74" s="249"/>
      <c r="G74" s="250"/>
      <c r="H74" s="251"/>
      <c r="I74" s="252"/>
    </row>
    <row r="75" spans="1:9" ht="15.75" thickBot="1" x14ac:dyDescent="0.3">
      <c r="A75" s="389" t="s">
        <v>66</v>
      </c>
      <c r="B75" s="390" t="s">
        <v>65</v>
      </c>
      <c r="C75" s="391" t="str">
        <f t="shared" si="2"/>
        <v>Evacuation Phase 3</v>
      </c>
      <c r="D75" s="392">
        <f>_xlfn.XLOOKUP($B75,'(3) Calc Values by siteCode'!$B$3:$B$194,'(3) Calc Values by siteCode'!$M$3:$M$194,"ERROR",0,1)</f>
        <v>2.4642950327623323</v>
      </c>
      <c r="E75" s="393">
        <f t="shared" si="3"/>
        <v>8.084957456569331</v>
      </c>
      <c r="F75" s="394"/>
      <c r="G75" s="395"/>
      <c r="H75" s="396"/>
      <c r="I75" s="397"/>
    </row>
    <row r="76" spans="1:9" x14ac:dyDescent="0.25">
      <c r="A76" s="253" t="s">
        <v>80</v>
      </c>
      <c r="B76" s="388" t="s">
        <v>67</v>
      </c>
      <c r="C76" s="254" t="str">
        <f t="shared" si="2"/>
        <v>Maximum+ Phase</v>
      </c>
      <c r="D76" s="255">
        <f>_xlfn.XLOOKUP($B76,'(3) Calc Values by siteCode'!$B$3:$B$194,'(3) Calc Values by siteCode'!$M$3:$M$194,"ERROR",0,1)</f>
        <v>4.508119276249241</v>
      </c>
      <c r="E76" s="256">
        <f t="shared" si="3"/>
        <v>14.790417572996198</v>
      </c>
      <c r="F76" s="257"/>
      <c r="G76" s="258"/>
      <c r="H76" s="259"/>
      <c r="I76" s="260"/>
    </row>
    <row r="77" spans="1:9" x14ac:dyDescent="0.25">
      <c r="A77" s="233" t="s">
        <v>80</v>
      </c>
      <c r="B77" s="234" t="s">
        <v>68</v>
      </c>
      <c r="C77" s="234" t="str">
        <f t="shared" si="2"/>
        <v>Maximum+ Phase</v>
      </c>
      <c r="D77" s="235">
        <f>_xlfn.XLOOKUP($B77,'(3) Calc Values by siteCode'!$B$3:$B$194,'(3) Calc Values by siteCode'!$M$3:$M$194,"ERROR",0,1)</f>
        <v>3.8922745125482954</v>
      </c>
      <c r="E77" s="236">
        <f t="shared" si="3"/>
        <v>12.769929503111205</v>
      </c>
      <c r="F77" s="237"/>
      <c r="G77" s="244"/>
      <c r="H77" s="243"/>
      <c r="I77" s="240"/>
    </row>
    <row r="78" spans="1:9" x14ac:dyDescent="0.25">
      <c r="A78" s="233" t="s">
        <v>80</v>
      </c>
      <c r="B78" s="234" t="s">
        <v>69</v>
      </c>
      <c r="C78" s="234" t="str">
        <f t="shared" si="2"/>
        <v>Maximum+ Phase</v>
      </c>
      <c r="D78" s="235">
        <f>_xlfn.XLOOKUP($B78,'(3) Calc Values by siteCode'!$B$3:$B$194,'(3) Calc Values by siteCode'!$M$3:$M$194,"ERROR",0,1)</f>
        <v>3.8922745125482954</v>
      </c>
      <c r="E78" s="236">
        <f t="shared" si="3"/>
        <v>12.769929503111205</v>
      </c>
      <c r="F78" s="237"/>
      <c r="G78" s="244"/>
      <c r="H78" s="243"/>
      <c r="I78" s="240"/>
    </row>
    <row r="79" spans="1:9" x14ac:dyDescent="0.25">
      <c r="A79" s="233" t="s">
        <v>80</v>
      </c>
      <c r="B79" s="234" t="s">
        <v>70</v>
      </c>
      <c r="C79" s="234" t="str">
        <f t="shared" si="2"/>
        <v>Maximum+ Phase</v>
      </c>
      <c r="D79" s="235">
        <f>_xlfn.XLOOKUP($B79,'(3) Calc Values by siteCode'!$B$3:$B$194,'(3) Calc Values by siteCode'!$M$3:$M$194,"ERROR",0,1)</f>
        <v>3.8922745125482954</v>
      </c>
      <c r="E79" s="236">
        <f t="shared" si="3"/>
        <v>12.769929503111205</v>
      </c>
      <c r="F79" s="237"/>
      <c r="G79" s="244"/>
      <c r="H79" s="243"/>
      <c r="I79" s="240"/>
    </row>
    <row r="80" spans="1:9" x14ac:dyDescent="0.25">
      <c r="A80" s="233" t="s">
        <v>80</v>
      </c>
      <c r="B80" s="234" t="s">
        <v>71</v>
      </c>
      <c r="C80" s="234" t="str">
        <f t="shared" si="2"/>
        <v>Maximum+ Phase</v>
      </c>
      <c r="D80" s="235">
        <f>_xlfn.XLOOKUP($B80,'(3) Calc Values by siteCode'!$B$3:$B$194,'(3) Calc Values by siteCode'!$M$3:$M$194,"ERROR",0,1)</f>
        <v>3.8922745125482954</v>
      </c>
      <c r="E80" s="236">
        <f t="shared" si="3"/>
        <v>12.769929503111205</v>
      </c>
      <c r="F80" s="237"/>
      <c r="G80" s="244"/>
      <c r="H80" s="243"/>
      <c r="I80" s="240"/>
    </row>
    <row r="81" spans="1:9" x14ac:dyDescent="0.25">
      <c r="A81" s="233" t="s">
        <v>80</v>
      </c>
      <c r="B81" s="234" t="s">
        <v>72</v>
      </c>
      <c r="C81" s="234" t="str">
        <f t="shared" si="2"/>
        <v>Maximum+ Phase</v>
      </c>
      <c r="D81" s="235">
        <f>_xlfn.XLOOKUP($B81,'(3) Calc Values by siteCode'!$B$3:$B$194,'(3) Calc Values by siteCode'!$M$3:$M$194,"ERROR",0,1)</f>
        <v>3.8922745125482954</v>
      </c>
      <c r="E81" s="236">
        <f t="shared" si="3"/>
        <v>12.769929503111205</v>
      </c>
      <c r="F81" s="241" t="s">
        <v>400</v>
      </c>
      <c r="G81" s="242" t="str">
        <f>_xlfn.XLOOKUP($F81,'(4) Maritime Thresholds'!$H$2:$H$35,'(4) Maritime Thresholds'!$I$2:$I$35,"ERROR",0,1)</f>
        <v>Maritime Response Plan E</v>
      </c>
      <c r="H81" s="243">
        <f>_xlfn.XLOOKUP($F81,'(4) Maritime Thresholds'!$H$2:$H$35,'(4) Maritime Thresholds'!$J$2:$J$35,"ERROR",0,1)</f>
        <v>2.1465625961876191</v>
      </c>
      <c r="I81" s="240">
        <f>H81*3.28</f>
        <v>7.0407253154953899</v>
      </c>
    </row>
    <row r="82" spans="1:9" x14ac:dyDescent="0.25">
      <c r="A82" s="233" t="s">
        <v>80</v>
      </c>
      <c r="B82" s="234" t="s">
        <v>73</v>
      </c>
      <c r="C82" s="234" t="str">
        <f t="shared" si="2"/>
        <v>Maximum+ Phase</v>
      </c>
      <c r="D82" s="235">
        <f>_xlfn.XLOOKUP($B82,'(3) Calc Values by siteCode'!$B$3:$B$194,'(3) Calc Values by siteCode'!$M$3:$M$194,"ERROR",0,1)</f>
        <v>3.8922745125482954</v>
      </c>
      <c r="E82" s="236">
        <f t="shared" si="3"/>
        <v>12.769929503111205</v>
      </c>
      <c r="F82" s="237"/>
      <c r="G82" s="244"/>
      <c r="H82" s="243"/>
      <c r="I82" s="240"/>
    </row>
    <row r="83" spans="1:9" x14ac:dyDescent="0.25">
      <c r="A83" s="233" t="s">
        <v>80</v>
      </c>
      <c r="B83" s="234" t="s">
        <v>74</v>
      </c>
      <c r="C83" s="234" t="str">
        <f t="shared" si="2"/>
        <v>Maximum Phase</v>
      </c>
      <c r="D83" s="235">
        <f>_xlfn.XLOOKUP($B83,'(3) Calc Values by siteCode'!$B$3:$B$194,'(3) Calc Values by siteCode'!$M$3:$M$194,"ERROR",0,1)</f>
        <v>2.9344116674084946</v>
      </c>
      <c r="E83" s="236">
        <f t="shared" si="3"/>
        <v>9.6273348668257697</v>
      </c>
      <c r="F83" s="237"/>
      <c r="G83" s="244"/>
      <c r="H83" s="243"/>
      <c r="I83" s="240"/>
    </row>
    <row r="84" spans="1:9" x14ac:dyDescent="0.25">
      <c r="A84" s="233" t="s">
        <v>80</v>
      </c>
      <c r="B84" s="234" t="s">
        <v>75</v>
      </c>
      <c r="C84" s="234" t="str">
        <f t="shared" si="2"/>
        <v>Maximum Phase</v>
      </c>
      <c r="D84" s="235">
        <f>_xlfn.XLOOKUP($B84,'(3) Calc Values by siteCode'!$B$3:$B$194,'(3) Calc Values by siteCode'!$M$3:$M$194,"ERROR",0,1)</f>
        <v>2.9344116674084946</v>
      </c>
      <c r="E84" s="236">
        <f t="shared" si="3"/>
        <v>9.6273348668257697</v>
      </c>
      <c r="F84" s="237"/>
      <c r="G84" s="244"/>
      <c r="H84" s="243"/>
      <c r="I84" s="240"/>
    </row>
    <row r="85" spans="1:9" x14ac:dyDescent="0.25">
      <c r="A85" s="233" t="s">
        <v>80</v>
      </c>
      <c r="B85" s="234" t="s">
        <v>76</v>
      </c>
      <c r="C85" s="234" t="str">
        <f t="shared" si="2"/>
        <v>Maximum Phase</v>
      </c>
      <c r="D85" s="235">
        <f>_xlfn.XLOOKUP($B85,'(3) Calc Values by siteCode'!$B$3:$B$194,'(3) Calc Values by siteCode'!$M$3:$M$194,"ERROR",0,1)</f>
        <v>2.9344116674084946</v>
      </c>
      <c r="E85" s="236">
        <f t="shared" si="3"/>
        <v>9.6273348668257697</v>
      </c>
      <c r="F85" s="237"/>
      <c r="G85" s="244"/>
      <c r="H85" s="243"/>
      <c r="I85" s="240"/>
    </row>
    <row r="86" spans="1:9" x14ac:dyDescent="0.25">
      <c r="A86" s="233" t="s">
        <v>80</v>
      </c>
      <c r="B86" s="234" t="s">
        <v>426</v>
      </c>
      <c r="C86" s="234" t="str">
        <f t="shared" si="2"/>
        <v>Maximum Phase</v>
      </c>
      <c r="D86" s="235">
        <f>_xlfn.XLOOKUP($B86,'(3) Calc Values by siteCode'!$B$3:$B$194,'(3) Calc Values by siteCode'!$M$3:$M$194,"ERROR",0,1)</f>
        <v>2.9344116674084946</v>
      </c>
      <c r="E86" s="236">
        <f t="shared" si="3"/>
        <v>9.6273348668257697</v>
      </c>
      <c r="F86" s="241" t="s">
        <v>401</v>
      </c>
      <c r="G86" s="242" t="str">
        <f>_xlfn.XLOOKUP($F86,'(4) Maritime Thresholds'!$H$2:$H$35,'(4) Maritime Thresholds'!$I$2:$I$35,"ERROR",0,1)</f>
        <v>Maritime Response Plan E</v>
      </c>
      <c r="H86" s="243">
        <f>_xlfn.XLOOKUP($F86,'(4) Maritime Thresholds'!$H$2:$H$35,'(4) Maritime Thresholds'!$J$2:$J$35,"ERROR",0,1)</f>
        <v>1.4056515156702762</v>
      </c>
      <c r="I86" s="240">
        <f>H86*3.28</f>
        <v>4.6105369713985054</v>
      </c>
    </row>
    <row r="87" spans="1:9" x14ac:dyDescent="0.25">
      <c r="A87" s="233" t="s">
        <v>80</v>
      </c>
      <c r="B87" s="234" t="s">
        <v>77</v>
      </c>
      <c r="C87" s="234" t="str">
        <f t="shared" si="2"/>
        <v>Maximum+ Phase</v>
      </c>
      <c r="D87" s="235">
        <f>_xlfn.XLOOKUP($B87,'(3) Calc Values by siteCode'!$B$3:$B$194,'(3) Calc Values by siteCode'!$M$3:$M$194,"ERROR",0,1)</f>
        <v>4.2461176500526863</v>
      </c>
      <c r="E87" s="236">
        <f t="shared" si="3"/>
        <v>13.930832185212225</v>
      </c>
      <c r="F87" s="237"/>
      <c r="G87" s="244"/>
      <c r="H87" s="243"/>
      <c r="I87" s="240"/>
    </row>
    <row r="88" spans="1:9" x14ac:dyDescent="0.25">
      <c r="A88" s="233" t="s">
        <v>80</v>
      </c>
      <c r="B88" s="234" t="s">
        <v>78</v>
      </c>
      <c r="C88" s="234" t="str">
        <f t="shared" si="2"/>
        <v>Maximum+ Phase</v>
      </c>
      <c r="D88" s="235">
        <f>_xlfn.XLOOKUP($B88,'(3) Calc Values by siteCode'!$B$3:$B$194,'(3) Calc Values by siteCode'!$M$3:$M$194,"ERROR",0,1)</f>
        <v>4.3513327638704142</v>
      </c>
      <c r="E88" s="236">
        <f t="shared" si="3"/>
        <v>14.276026128183773</v>
      </c>
      <c r="F88" s="237"/>
      <c r="G88" s="244"/>
      <c r="H88" s="243"/>
      <c r="I88" s="240"/>
    </row>
    <row r="89" spans="1:9" ht="15.75" thickBot="1" x14ac:dyDescent="0.3">
      <c r="A89" s="245" t="s">
        <v>80</v>
      </c>
      <c r="B89" s="246" t="s">
        <v>79</v>
      </c>
      <c r="C89" s="246" t="str">
        <f t="shared" si="2"/>
        <v>Maximum+ Phase</v>
      </c>
      <c r="D89" s="247">
        <f>_xlfn.XLOOKUP($B89,'(3) Calc Values by siteCode'!$B$3:$B$194,'(3) Calc Values by siteCode'!$M$3:$M$194,"ERROR",0,1)</f>
        <v>4.746908469676816</v>
      </c>
      <c r="E89" s="248">
        <f t="shared" si="3"/>
        <v>15.573846685291391</v>
      </c>
      <c r="F89" s="249"/>
      <c r="G89" s="250"/>
      <c r="H89" s="251"/>
      <c r="I89" s="252"/>
    </row>
    <row r="90" spans="1:9" x14ac:dyDescent="0.25">
      <c r="A90" s="253" t="s">
        <v>93</v>
      </c>
      <c r="B90" s="254" t="s">
        <v>81</v>
      </c>
      <c r="C90" s="254" t="str">
        <f t="shared" si="2"/>
        <v>Maximum+ Phase</v>
      </c>
      <c r="D90" s="255">
        <f>_xlfn.XLOOKUP($B90,'(3) Calc Values by siteCode'!$B$3:$B$194,'(3) Calc Values by siteCode'!$M$3:$M$194,"ERROR",0,1)</f>
        <v>8.6776309530179958</v>
      </c>
      <c r="E90" s="256">
        <f t="shared" si="3"/>
        <v>28.469917824862193</v>
      </c>
      <c r="F90" s="257"/>
      <c r="G90" s="258"/>
      <c r="H90" s="259"/>
      <c r="I90" s="260"/>
    </row>
    <row r="91" spans="1:9" x14ac:dyDescent="0.25">
      <c r="A91" s="233" t="s">
        <v>93</v>
      </c>
      <c r="B91" s="234" t="s">
        <v>82</v>
      </c>
      <c r="C91" s="234" t="str">
        <f t="shared" si="2"/>
        <v>Maximum+ Phase</v>
      </c>
      <c r="D91" s="235">
        <f>_xlfn.XLOOKUP($B91,'(3) Calc Values by siteCode'!$B$3:$B$194,'(3) Calc Values by siteCode'!$M$3:$M$194,"ERROR",0,1)</f>
        <v>8.6776309530179958</v>
      </c>
      <c r="E91" s="236">
        <f t="shared" si="3"/>
        <v>28.469917824862193</v>
      </c>
      <c r="F91" s="237"/>
      <c r="G91" s="244"/>
      <c r="H91" s="243"/>
      <c r="I91" s="240"/>
    </row>
    <row r="92" spans="1:9" x14ac:dyDescent="0.25">
      <c r="A92" s="233" t="s">
        <v>93</v>
      </c>
      <c r="B92" s="234" t="s">
        <v>83</v>
      </c>
      <c r="C92" s="234" t="str">
        <f t="shared" si="2"/>
        <v>Maximum+ Phase</v>
      </c>
      <c r="D92" s="235">
        <f>_xlfn.XLOOKUP($B92,'(3) Calc Values by siteCode'!$B$3:$B$194,'(3) Calc Values by siteCode'!$M$3:$M$194,"ERROR",0,1)</f>
        <v>7.3907833259399887</v>
      </c>
      <c r="E92" s="236">
        <f t="shared" si="3"/>
        <v>24.247976791141696</v>
      </c>
      <c r="F92" s="237"/>
      <c r="G92" s="244"/>
      <c r="H92" s="243"/>
      <c r="I92" s="240"/>
    </row>
    <row r="93" spans="1:9" x14ac:dyDescent="0.25">
      <c r="A93" s="233" t="s">
        <v>93</v>
      </c>
      <c r="B93" s="234" t="s">
        <v>84</v>
      </c>
      <c r="C93" s="234" t="str">
        <f t="shared" si="2"/>
        <v>Maximum+ Phase</v>
      </c>
      <c r="D93" s="235">
        <f>_xlfn.XLOOKUP($B93,'(3) Calc Values by siteCode'!$B$3:$B$194,'(3) Calc Values by siteCode'!$M$3:$M$194,"ERROR",0,1)</f>
        <v>7.3907833259399887</v>
      </c>
      <c r="E93" s="236">
        <f t="shared" si="3"/>
        <v>24.247976791141696</v>
      </c>
      <c r="F93" s="241" t="s">
        <v>84</v>
      </c>
      <c r="G93" s="242" t="str">
        <f>_xlfn.XLOOKUP($F93,'(4) Maritime Thresholds'!$H$2:$H$35,'(4) Maritime Thresholds'!$I$2:$I$35,"ERROR",0,1)</f>
        <v>Maritime Response Plan E</v>
      </c>
      <c r="H93" s="243">
        <f>_xlfn.XLOOKUP($F93,'(4) Maritime Thresholds'!$H$2:$H$35,'(4) Maritime Thresholds'!$J$2:$J$35,"ERROR",0,1)</f>
        <v>4.1623739268846078</v>
      </c>
      <c r="I93" s="240">
        <f>H93*3.28</f>
        <v>13.652586480181514</v>
      </c>
    </row>
    <row r="94" spans="1:9" x14ac:dyDescent="0.25">
      <c r="A94" s="233" t="s">
        <v>93</v>
      </c>
      <c r="B94" s="234" t="s">
        <v>85</v>
      </c>
      <c r="C94" s="234" t="str">
        <f t="shared" si="2"/>
        <v>Maximum+ Phase</v>
      </c>
      <c r="D94" s="235">
        <f>_xlfn.XLOOKUP($B94,'(3) Calc Values by siteCode'!$B$3:$B$194,'(3) Calc Values by siteCode'!$M$3:$M$194,"ERROR",0,1)</f>
        <v>6.7748847154449896</v>
      </c>
      <c r="E94" s="236">
        <f t="shared" si="3"/>
        <v>22.227312058546556</v>
      </c>
      <c r="F94" s="237"/>
      <c r="G94" s="244"/>
      <c r="H94" s="243"/>
      <c r="I94" s="240"/>
    </row>
    <row r="95" spans="1:9" x14ac:dyDescent="0.25">
      <c r="A95" s="233" t="s">
        <v>93</v>
      </c>
      <c r="B95" s="234" t="s">
        <v>86</v>
      </c>
      <c r="C95" s="234" t="str">
        <f t="shared" si="2"/>
        <v>Maximum+ Phase</v>
      </c>
      <c r="D95" s="235">
        <f>_xlfn.XLOOKUP($B95,'(3) Calc Values by siteCode'!$B$3:$B$194,'(3) Calc Values by siteCode'!$M$3:$M$194,"ERROR",0,1)</f>
        <v>7.3907833259399887</v>
      </c>
      <c r="E95" s="236">
        <f t="shared" si="3"/>
        <v>24.247976791141696</v>
      </c>
      <c r="F95" s="237"/>
      <c r="G95" s="244"/>
      <c r="H95" s="243"/>
      <c r="I95" s="240"/>
    </row>
    <row r="96" spans="1:9" x14ac:dyDescent="0.25">
      <c r="A96" s="233" t="s">
        <v>93</v>
      </c>
      <c r="B96" s="234" t="s">
        <v>87</v>
      </c>
      <c r="C96" s="234" t="str">
        <f t="shared" si="2"/>
        <v>Maximum+ Phase</v>
      </c>
      <c r="D96" s="235">
        <f>_xlfn.XLOOKUP($B96,'(3) Calc Values by siteCode'!$B$3:$B$194,'(3) Calc Values by siteCode'!$M$3:$M$194,"ERROR",0,1)</f>
        <v>6.7748847154449896</v>
      </c>
      <c r="E96" s="236">
        <f t="shared" si="3"/>
        <v>22.227312058546556</v>
      </c>
      <c r="F96" s="237"/>
      <c r="G96" s="244"/>
      <c r="H96" s="243"/>
      <c r="I96" s="240"/>
    </row>
    <row r="97" spans="1:9" x14ac:dyDescent="0.25">
      <c r="A97" s="233" t="s">
        <v>93</v>
      </c>
      <c r="B97" s="234" t="s">
        <v>88</v>
      </c>
      <c r="C97" s="234" t="str">
        <f t="shared" si="2"/>
        <v>Maximum+ Phase</v>
      </c>
      <c r="D97" s="235">
        <f>_xlfn.XLOOKUP($B97,'(3) Calc Values by siteCode'!$B$3:$B$194,'(3) Calc Values by siteCode'!$M$3:$M$194,"ERROR",0,1)</f>
        <v>7.3907833259399887</v>
      </c>
      <c r="E97" s="236">
        <f t="shared" si="3"/>
        <v>24.247976791141696</v>
      </c>
      <c r="F97" s="237"/>
      <c r="G97" s="244"/>
      <c r="H97" s="243"/>
      <c r="I97" s="240"/>
    </row>
    <row r="98" spans="1:9" x14ac:dyDescent="0.25">
      <c r="A98" s="233" t="s">
        <v>93</v>
      </c>
      <c r="B98" s="234" t="s">
        <v>89</v>
      </c>
      <c r="C98" s="234" t="str">
        <f t="shared" si="2"/>
        <v>Maximum Phase</v>
      </c>
      <c r="D98" s="235">
        <f>_xlfn.XLOOKUP($B98,'(3) Calc Values by siteCode'!$B$3:$B$194,'(3) Calc Values by siteCode'!$M$3:$M$194,"ERROR",0,1)</f>
        <v>2.9344116674084946</v>
      </c>
      <c r="E98" s="236">
        <f t="shared" si="3"/>
        <v>9.6273348668257697</v>
      </c>
      <c r="F98" s="237"/>
      <c r="G98" s="244"/>
      <c r="H98" s="243"/>
      <c r="I98" s="240"/>
    </row>
    <row r="99" spans="1:9" x14ac:dyDescent="0.25">
      <c r="A99" s="233" t="s">
        <v>93</v>
      </c>
      <c r="B99" s="234" t="s">
        <v>489</v>
      </c>
      <c r="C99" s="234" t="str">
        <f t="shared" si="2"/>
        <v>Maximum Phase</v>
      </c>
      <c r="D99" s="235">
        <f>_xlfn.XLOOKUP($B99,'(3) Calc Values by siteCode'!$B$3:$B$194,'(3) Calc Values by siteCode'!$M$3:$M$194,"ERROR",0,1)</f>
        <v>2.9344116674084946</v>
      </c>
      <c r="E99" s="236">
        <f t="shared" si="3"/>
        <v>9.6273348668257697</v>
      </c>
      <c r="F99" s="237"/>
      <c r="G99" s="244"/>
      <c r="H99" s="243"/>
      <c r="I99" s="240"/>
    </row>
    <row r="100" spans="1:9" x14ac:dyDescent="0.25">
      <c r="A100" s="233" t="s">
        <v>93</v>
      </c>
      <c r="B100" s="234" t="s">
        <v>90</v>
      </c>
      <c r="C100" s="234" t="str">
        <f t="shared" si="2"/>
        <v>Maximum Phase</v>
      </c>
      <c r="D100" s="235">
        <f>_xlfn.XLOOKUP($B100,'(3) Calc Values by siteCode'!$B$3:$B$194,'(3) Calc Values by siteCode'!$M$3:$M$194,"ERROR",0,1)</f>
        <v>2.9344116674084946</v>
      </c>
      <c r="E100" s="236">
        <f t="shared" si="3"/>
        <v>9.6273348668257697</v>
      </c>
      <c r="F100" s="237"/>
      <c r="G100" s="244"/>
      <c r="H100" s="243"/>
      <c r="I100" s="240"/>
    </row>
    <row r="101" spans="1:9" x14ac:dyDescent="0.25">
      <c r="A101" s="233" t="s">
        <v>93</v>
      </c>
      <c r="B101" s="234" t="s">
        <v>91</v>
      </c>
      <c r="C101" s="234" t="str">
        <f t="shared" si="2"/>
        <v>Evacuation Phase 3</v>
      </c>
      <c r="D101" s="235">
        <f>_xlfn.XLOOKUP($B101,'(3) Calc Values by siteCode'!$B$3:$B$194,'(3) Calc Values by siteCode'!$M$3:$M$194,"ERROR",0,1)</f>
        <v>1.9538789927778724</v>
      </c>
      <c r="E101" s="236">
        <f t="shared" si="3"/>
        <v>6.4103641495337023</v>
      </c>
      <c r="F101" s="237"/>
      <c r="G101" s="244"/>
      <c r="H101" s="243"/>
      <c r="I101" s="240"/>
    </row>
    <row r="102" spans="1:9" x14ac:dyDescent="0.25">
      <c r="A102" s="233" t="s">
        <v>93</v>
      </c>
      <c r="B102" s="234" t="s">
        <v>92</v>
      </c>
      <c r="C102" s="234" t="str">
        <f t="shared" si="2"/>
        <v>Evacuation Phase 3</v>
      </c>
      <c r="D102" s="235">
        <f>_xlfn.XLOOKUP($B102,'(3) Calc Values by siteCode'!$B$3:$B$194,'(3) Calc Values by siteCode'!$M$3:$M$194,"ERROR",0,1)</f>
        <v>1.9538789927778724</v>
      </c>
      <c r="E102" s="236">
        <f t="shared" si="3"/>
        <v>6.4103641495337023</v>
      </c>
      <c r="F102" s="237"/>
      <c r="G102" s="244"/>
      <c r="H102" s="243"/>
      <c r="I102" s="240"/>
    </row>
    <row r="103" spans="1:9" x14ac:dyDescent="0.25">
      <c r="A103" s="233" t="s">
        <v>93</v>
      </c>
      <c r="B103" s="234" t="s">
        <v>93</v>
      </c>
      <c r="C103" s="234" t="str">
        <f t="shared" si="2"/>
        <v>Evacuation Phase 3</v>
      </c>
      <c r="D103" s="235">
        <f>_xlfn.XLOOKUP($B103,'(3) Calc Values by siteCode'!$B$3:$B$194,'(3) Calc Values by siteCode'!$M$3:$M$194,"ERROR",0,1)</f>
        <v>1.9538789927778724</v>
      </c>
      <c r="E103" s="236">
        <f t="shared" si="3"/>
        <v>6.4103641495337023</v>
      </c>
      <c r="F103" s="237"/>
      <c r="G103" s="244"/>
      <c r="H103" s="243"/>
      <c r="I103" s="240"/>
    </row>
    <row r="104" spans="1:9" x14ac:dyDescent="0.25">
      <c r="A104" s="233" t="s">
        <v>93</v>
      </c>
      <c r="B104" s="234" t="s">
        <v>94</v>
      </c>
      <c r="C104" s="234" t="str">
        <f t="shared" si="2"/>
        <v>Evacuation Phase 3</v>
      </c>
      <c r="D104" s="235">
        <f>_xlfn.XLOOKUP($B104,'(3) Calc Values by siteCode'!$B$3:$B$194,'(3) Calc Values by siteCode'!$M$3:$M$194,"ERROR",0,1)</f>
        <v>1.9538789927778724</v>
      </c>
      <c r="E104" s="236">
        <f t="shared" si="3"/>
        <v>6.4103641495337023</v>
      </c>
      <c r="F104" s="237"/>
      <c r="G104" s="244"/>
      <c r="H104" s="243"/>
      <c r="I104" s="240"/>
    </row>
    <row r="105" spans="1:9" x14ac:dyDescent="0.25">
      <c r="A105" s="233" t="s">
        <v>93</v>
      </c>
      <c r="B105" s="234" t="s">
        <v>212</v>
      </c>
      <c r="C105" s="234" t="str">
        <f t="shared" si="2"/>
        <v>Evacuation Phase 3</v>
      </c>
      <c r="D105" s="235">
        <f>_xlfn.XLOOKUP($B105,'(3) Calc Values by siteCode'!$B$3:$B$194,'(3) Calc Values by siteCode'!$M$3:$M$194,"ERROR",0,1)</f>
        <v>1.9538789927778724</v>
      </c>
      <c r="E105" s="236">
        <f t="shared" si="3"/>
        <v>6.4103641495337023</v>
      </c>
      <c r="F105" s="237"/>
      <c r="G105" s="244"/>
      <c r="H105" s="243"/>
      <c r="I105" s="240"/>
    </row>
    <row r="106" spans="1:9" ht="15.75" thickBot="1" x14ac:dyDescent="0.3">
      <c r="A106" s="261" t="s">
        <v>93</v>
      </c>
      <c r="B106" s="262" t="s">
        <v>95</v>
      </c>
      <c r="C106" s="262" t="str">
        <f t="shared" si="2"/>
        <v>Evacuation Phase 3</v>
      </c>
      <c r="D106" s="263">
        <f>_xlfn.XLOOKUP($B106,'(3) Calc Values by siteCode'!$B$3:$B$194,'(3) Calc Values by siteCode'!$M$3:$M$194,"ERROR",0,1)</f>
        <v>1.9538789927778724</v>
      </c>
      <c r="E106" s="264">
        <f t="shared" si="3"/>
        <v>6.4103641495337023</v>
      </c>
      <c r="F106" s="265"/>
      <c r="G106" s="266"/>
      <c r="H106" s="267"/>
      <c r="I106" s="268"/>
    </row>
    <row r="107" spans="1:9" x14ac:dyDescent="0.25">
      <c r="A107" s="225" t="s">
        <v>103</v>
      </c>
      <c r="B107" s="226" t="s">
        <v>96</v>
      </c>
      <c r="C107" s="226" t="str">
        <f t="shared" si="2"/>
        <v>Maximum+ Phase</v>
      </c>
      <c r="D107" s="227">
        <f>_xlfn.XLOOKUP($B107,'(3) Calc Values by siteCode'!$B$3:$B$194,'(3) Calc Values by siteCode'!$M$3:$M$194,"ERROR",0,1)</f>
        <v>6.3708943198424919</v>
      </c>
      <c r="E107" s="228">
        <f t="shared" si="3"/>
        <v>20.901884251451744</v>
      </c>
      <c r="F107" s="229"/>
      <c r="G107" s="269"/>
      <c r="H107" s="270"/>
      <c r="I107" s="232"/>
    </row>
    <row r="108" spans="1:9" x14ac:dyDescent="0.25">
      <c r="A108" s="233" t="s">
        <v>103</v>
      </c>
      <c r="B108" s="234" t="s">
        <v>97</v>
      </c>
      <c r="C108" s="234" t="str">
        <f t="shared" si="2"/>
        <v>Maximum+ Phase</v>
      </c>
      <c r="D108" s="235">
        <f>_xlfn.XLOOKUP($B108,'(3) Calc Values by siteCode'!$B$3:$B$194,'(3) Calc Values by siteCode'!$M$3:$M$194,"ERROR",0,1)</f>
        <v>5.8399864598556182</v>
      </c>
      <c r="E108" s="236">
        <f t="shared" si="3"/>
        <v>19.160060563830768</v>
      </c>
      <c r="F108" s="237"/>
      <c r="G108" s="244"/>
      <c r="H108" s="243"/>
      <c r="I108" s="240"/>
    </row>
    <row r="109" spans="1:9" x14ac:dyDescent="0.25">
      <c r="A109" s="233" t="s">
        <v>103</v>
      </c>
      <c r="B109" s="234" t="s">
        <v>103</v>
      </c>
      <c r="C109" s="234" t="str">
        <f t="shared" si="2"/>
        <v>Maximum+ Phase</v>
      </c>
      <c r="D109" s="235">
        <f>_xlfn.XLOOKUP($B109,'(3) Calc Values by siteCode'!$B$3:$B$194,'(3) Calc Values by siteCode'!$M$3:$M$194,"ERROR",0,1)</f>
        <v>5.8399864598556182</v>
      </c>
      <c r="E109" s="236">
        <f t="shared" si="3"/>
        <v>19.160060563830768</v>
      </c>
      <c r="F109" s="241" t="s">
        <v>185</v>
      </c>
      <c r="G109" s="242" t="str">
        <f>_xlfn.XLOOKUP($F109,'(4) Maritime Thresholds'!$H$2:$H$35,'(4) Maritime Thresholds'!$I$2:$I$35,"ERROR",0,1)</f>
        <v>Maritime Response Plan E</v>
      </c>
      <c r="H109" s="243">
        <f>_xlfn.XLOOKUP($F109,'(4) Maritime Thresholds'!$H$2:$H$35,'(4) Maritime Thresholds'!$J$2:$J$35,"ERROR",0,1)</f>
        <v>3.6779066152836486</v>
      </c>
      <c r="I109" s="240">
        <f>H109*3.28</f>
        <v>12.063533698130367</v>
      </c>
    </row>
    <row r="110" spans="1:9" x14ac:dyDescent="0.25">
      <c r="A110" s="233" t="s">
        <v>103</v>
      </c>
      <c r="B110" s="234" t="s">
        <v>98</v>
      </c>
      <c r="C110" s="234" t="str">
        <f t="shared" si="2"/>
        <v>Maximum+ Phase</v>
      </c>
      <c r="D110" s="235">
        <f>_xlfn.XLOOKUP($B110,'(3) Calc Values by siteCode'!$B$3:$B$194,'(3) Calc Values by siteCode'!$M$3:$M$194,"ERROR",0,1)</f>
        <v>5.8399864598556182</v>
      </c>
      <c r="E110" s="236">
        <f t="shared" si="3"/>
        <v>19.160060563830768</v>
      </c>
      <c r="F110" s="237"/>
      <c r="G110" s="244"/>
      <c r="H110" s="243"/>
      <c r="I110" s="240"/>
    </row>
    <row r="111" spans="1:9" x14ac:dyDescent="0.25">
      <c r="A111" s="233" t="s">
        <v>103</v>
      </c>
      <c r="B111" s="234" t="s">
        <v>428</v>
      </c>
      <c r="C111" s="234" t="str">
        <f t="shared" si="2"/>
        <v>Maximum+ Phase</v>
      </c>
      <c r="D111" s="235">
        <f>_xlfn.XLOOKUP($B111,'(3) Calc Values by siteCode'!$B$3:$B$194,'(3) Calc Values by siteCode'!$M$3:$M$194,"ERROR",0,1)</f>
        <v>8.3593595914507173</v>
      </c>
      <c r="E111" s="236">
        <f t="shared" si="3"/>
        <v>27.425720444392116</v>
      </c>
      <c r="F111" s="237"/>
      <c r="G111" s="244"/>
      <c r="H111" s="243"/>
      <c r="I111" s="240"/>
    </row>
    <row r="112" spans="1:9" x14ac:dyDescent="0.25">
      <c r="A112" s="233" t="s">
        <v>103</v>
      </c>
      <c r="B112" s="234" t="s">
        <v>99</v>
      </c>
      <c r="C112" s="234" t="str">
        <f t="shared" si="2"/>
        <v>Maximum+ Phase</v>
      </c>
      <c r="D112" s="235">
        <f>_xlfn.XLOOKUP($B112,'(3) Calc Values by siteCode'!$B$3:$B$194,'(3) Calc Values by siteCode'!$M$3:$M$194,"ERROR",0,1)</f>
        <v>8.3593595914507173</v>
      </c>
      <c r="E112" s="236">
        <f t="shared" si="3"/>
        <v>27.425720444392116</v>
      </c>
      <c r="F112" s="237"/>
      <c r="G112" s="244"/>
      <c r="H112" s="243"/>
      <c r="I112" s="240"/>
    </row>
    <row r="113" spans="1:9" x14ac:dyDescent="0.25">
      <c r="A113" s="233" t="s">
        <v>103</v>
      </c>
      <c r="B113" s="234" t="s">
        <v>100</v>
      </c>
      <c r="C113" s="234" t="str">
        <f t="shared" si="2"/>
        <v>Maximum+ Phase</v>
      </c>
      <c r="D113" s="235">
        <f>_xlfn.XLOOKUP($B113,'(3) Calc Values by siteCode'!$B$3:$B$194,'(3) Calc Values by siteCode'!$M$3:$M$194,"ERROR",0,1)</f>
        <v>8.3593595914507173</v>
      </c>
      <c r="E113" s="236">
        <f t="shared" si="3"/>
        <v>27.425720444392116</v>
      </c>
      <c r="F113" s="237"/>
      <c r="G113" s="244"/>
      <c r="H113" s="243"/>
      <c r="I113" s="240"/>
    </row>
    <row r="114" spans="1:9" x14ac:dyDescent="0.25">
      <c r="A114" s="233" t="s">
        <v>103</v>
      </c>
      <c r="B114" s="234" t="s">
        <v>101</v>
      </c>
      <c r="C114" s="234" t="str">
        <f t="shared" si="2"/>
        <v>Maximum+ Phase</v>
      </c>
      <c r="D114" s="235">
        <f>_xlfn.XLOOKUP($B114,'(3) Calc Values by siteCode'!$B$3:$B$194,'(3) Calc Values by siteCode'!$M$3:$M$194,"ERROR",0,1)</f>
        <v>8.3593595914507173</v>
      </c>
      <c r="E114" s="236">
        <f t="shared" si="3"/>
        <v>27.425720444392116</v>
      </c>
      <c r="F114" s="237"/>
      <c r="G114" s="244"/>
      <c r="H114" s="243"/>
      <c r="I114" s="240"/>
    </row>
    <row r="115" spans="1:9" ht="15.75" thickBot="1" x14ac:dyDescent="0.3">
      <c r="A115" s="245" t="s">
        <v>103</v>
      </c>
      <c r="B115" s="246" t="s">
        <v>195</v>
      </c>
      <c r="C115" s="246" t="str">
        <f t="shared" si="2"/>
        <v>Maximum+ Phase</v>
      </c>
      <c r="D115" s="247">
        <f>_xlfn.XLOOKUP($B115,'(3) Calc Values by siteCode'!$B$3:$B$194,'(3) Calc Values by siteCode'!$M$3:$M$194,"ERROR",0,1)</f>
        <v>9.1193013724916927</v>
      </c>
      <c r="E115" s="248">
        <f t="shared" si="3"/>
        <v>29.918967757518679</v>
      </c>
      <c r="F115" s="249"/>
      <c r="G115" s="250"/>
      <c r="H115" s="251"/>
      <c r="I115" s="252"/>
    </row>
    <row r="116" spans="1:9" x14ac:dyDescent="0.25">
      <c r="A116" s="253" t="s">
        <v>111</v>
      </c>
      <c r="B116" s="254" t="s">
        <v>102</v>
      </c>
      <c r="C116" s="254" t="str">
        <f t="shared" si="2"/>
        <v>Maximum Phase</v>
      </c>
      <c r="D116" s="255">
        <f>_xlfn.XLOOKUP($B116,'(3) Calc Values by siteCode'!$B$3:$B$194,'(3) Calc Values by siteCode'!$M$3:$M$194,"ERROR",0,1)</f>
        <v>3.4804335279359329</v>
      </c>
      <c r="E116" s="256">
        <f t="shared" si="3"/>
        <v>11.41874517039348</v>
      </c>
      <c r="F116" s="257"/>
      <c r="G116" s="258"/>
      <c r="H116" s="259"/>
      <c r="I116" s="260"/>
    </row>
    <row r="117" spans="1:9" x14ac:dyDescent="0.25">
      <c r="A117" s="233" t="s">
        <v>111</v>
      </c>
      <c r="B117" s="234" t="s">
        <v>104</v>
      </c>
      <c r="C117" s="234" t="str">
        <f t="shared" si="2"/>
        <v>Maximum Phase</v>
      </c>
      <c r="D117" s="235">
        <f>_xlfn.XLOOKUP($B117,'(3) Calc Values by siteCode'!$B$3:$B$194,'(3) Calc Values by siteCode'!$M$3:$M$194,"ERROR",0,1)</f>
        <v>3.4804335279359329</v>
      </c>
      <c r="E117" s="236">
        <f t="shared" si="3"/>
        <v>11.41874517039348</v>
      </c>
      <c r="F117" s="241" t="s">
        <v>187</v>
      </c>
      <c r="G117" s="242" t="str">
        <f>_xlfn.XLOOKUP($F117,'(4) Maritime Thresholds'!$H$2:$H$35,'(4) Maritime Thresholds'!$I$2:$I$35,"ERROR",0,1)</f>
        <v>Maritime Response Plan E</v>
      </c>
      <c r="H117" s="243">
        <f>_xlfn.XLOOKUP($F117,'(4) Maritime Thresholds'!$H$2:$H$35,'(4) Maritime Thresholds'!$J$2:$J$35,"ERROR",0,1)</f>
        <v>2.0268695999551976</v>
      </c>
      <c r="I117" s="240">
        <f>H117*3.28</f>
        <v>6.6481322878530476</v>
      </c>
    </row>
    <row r="118" spans="1:9" x14ac:dyDescent="0.25">
      <c r="A118" s="233" t="s">
        <v>111</v>
      </c>
      <c r="B118" s="234" t="s">
        <v>105</v>
      </c>
      <c r="C118" s="234" t="str">
        <f t="shared" si="2"/>
        <v>Maximum Phase</v>
      </c>
      <c r="D118" s="235">
        <f>_xlfn.XLOOKUP($B118,'(3) Calc Values by siteCode'!$B$3:$B$194,'(3) Calc Values by siteCode'!$M$3:$M$194,"ERROR",0,1)</f>
        <v>3.4804335279359329</v>
      </c>
      <c r="E118" s="236">
        <f t="shared" si="3"/>
        <v>11.41874517039348</v>
      </c>
      <c r="F118" s="237"/>
      <c r="G118" s="244"/>
      <c r="H118" s="243"/>
      <c r="I118" s="240"/>
    </row>
    <row r="119" spans="1:9" x14ac:dyDescent="0.25">
      <c r="A119" s="233" t="s">
        <v>111</v>
      </c>
      <c r="B119" s="234" t="s">
        <v>106</v>
      </c>
      <c r="C119" s="234" t="str">
        <f t="shared" si="2"/>
        <v>Maximum Phase</v>
      </c>
      <c r="D119" s="235">
        <f>_xlfn.XLOOKUP($B119,'(3) Calc Values by siteCode'!$B$3:$B$194,'(3) Calc Values by siteCode'!$M$3:$M$194,"ERROR",0,1)</f>
        <v>3.4804335279359329</v>
      </c>
      <c r="E119" s="236">
        <f t="shared" si="3"/>
        <v>11.41874517039348</v>
      </c>
      <c r="F119" s="237"/>
      <c r="G119" s="244"/>
      <c r="H119" s="243"/>
      <c r="I119" s="240"/>
    </row>
    <row r="120" spans="1:9" x14ac:dyDescent="0.25">
      <c r="A120" s="233" t="s">
        <v>111</v>
      </c>
      <c r="B120" s="234" t="s">
        <v>107</v>
      </c>
      <c r="C120" s="234" t="str">
        <f t="shared" si="2"/>
        <v>Maximum+ Phase</v>
      </c>
      <c r="D120" s="235">
        <f>_xlfn.XLOOKUP($B120,'(3) Calc Values by siteCode'!$B$3:$B$194,'(3) Calc Values by siteCode'!$M$3:$M$194,"ERROR",0,1)</f>
        <v>4.4372918747838472</v>
      </c>
      <c r="E120" s="236">
        <f t="shared" si="3"/>
        <v>14.558044208608422</v>
      </c>
      <c r="F120" s="237"/>
      <c r="G120" s="244"/>
      <c r="H120" s="243"/>
      <c r="I120" s="240"/>
    </row>
    <row r="121" spans="1:9" x14ac:dyDescent="0.25">
      <c r="A121" s="233" t="s">
        <v>111</v>
      </c>
      <c r="B121" s="234" t="s">
        <v>111</v>
      </c>
      <c r="C121" s="234" t="str">
        <f t="shared" si="2"/>
        <v>Maximum+ Phase</v>
      </c>
      <c r="D121" s="235">
        <f>_xlfn.XLOOKUP($B121,'(3) Calc Values by siteCode'!$B$3:$B$194,'(3) Calc Values by siteCode'!$M$3:$M$194,"ERROR",0,1)</f>
        <v>4.4372918747838472</v>
      </c>
      <c r="E121" s="236">
        <f t="shared" si="3"/>
        <v>14.558044208608422</v>
      </c>
      <c r="F121" s="241" t="s">
        <v>186</v>
      </c>
      <c r="G121" s="242" t="str">
        <f>_xlfn.XLOOKUP($F121,'(4) Maritime Thresholds'!$H$2:$H$35,'(4) Maritime Thresholds'!$I$2:$I$35,"ERROR",0,1)</f>
        <v>Maritime Response Plan E</v>
      </c>
      <c r="H121" s="243">
        <f>_xlfn.XLOOKUP($F121,'(4) Maritime Thresholds'!$H$2:$H$35,'(4) Maritime Thresholds'!$J$2:$J$35,"ERROR",0,1)</f>
        <v>2.4384178684511841</v>
      </c>
      <c r="I121" s="240">
        <f>H121*3.28</f>
        <v>7.9980106085198832</v>
      </c>
    </row>
    <row r="122" spans="1:9" x14ac:dyDescent="0.25">
      <c r="A122" s="233" t="s">
        <v>111</v>
      </c>
      <c r="B122" s="234" t="s">
        <v>108</v>
      </c>
      <c r="C122" s="234" t="str">
        <f t="shared" si="2"/>
        <v>Maximum+ Phase</v>
      </c>
      <c r="D122" s="235">
        <f>_xlfn.XLOOKUP($B122,'(3) Calc Values by siteCode'!$B$3:$B$194,'(3) Calc Values by siteCode'!$M$3:$M$194,"ERROR",0,1)</f>
        <v>4.4372918747838472</v>
      </c>
      <c r="E122" s="236">
        <f t="shared" si="3"/>
        <v>14.558044208608422</v>
      </c>
      <c r="F122" s="237"/>
      <c r="G122" s="244"/>
      <c r="H122" s="243"/>
      <c r="I122" s="240"/>
    </row>
    <row r="123" spans="1:9" x14ac:dyDescent="0.25">
      <c r="A123" s="233" t="s">
        <v>111</v>
      </c>
      <c r="B123" s="234" t="s">
        <v>490</v>
      </c>
      <c r="C123" s="234" t="str">
        <f t="shared" si="2"/>
        <v>Maximum+ Phase</v>
      </c>
      <c r="D123" s="235">
        <f>_xlfn.XLOOKUP($B123,'(3) Calc Values by siteCode'!$B$3:$B$194,'(3) Calc Values by siteCode'!$M$3:$M$194,"ERROR",0,1)</f>
        <v>4.4372918747838472</v>
      </c>
      <c r="E123" s="236">
        <f t="shared" si="3"/>
        <v>14.558044208608422</v>
      </c>
      <c r="F123" s="237"/>
      <c r="G123" s="244"/>
      <c r="H123" s="243"/>
      <c r="I123" s="240"/>
    </row>
    <row r="124" spans="1:9" x14ac:dyDescent="0.25">
      <c r="A124" s="233" t="s">
        <v>111</v>
      </c>
      <c r="B124" s="234" t="s">
        <v>491</v>
      </c>
      <c r="C124" s="234" t="str">
        <f t="shared" si="2"/>
        <v>Maximum Phase</v>
      </c>
      <c r="D124" s="235">
        <f>_xlfn.XLOOKUP($B124,'(3) Calc Values by siteCode'!$B$3:$B$194,'(3) Calc Values by siteCode'!$M$3:$M$194,"ERROR",0,1)</f>
        <v>2.8474167417678724</v>
      </c>
      <c r="E124" s="236">
        <f t="shared" si="3"/>
        <v>9.3419184441203154</v>
      </c>
      <c r="F124" s="237"/>
      <c r="G124" s="244"/>
      <c r="H124" s="243"/>
      <c r="I124" s="240"/>
    </row>
    <row r="125" spans="1:9" x14ac:dyDescent="0.25">
      <c r="A125" s="233" t="s">
        <v>111</v>
      </c>
      <c r="B125" s="234" t="s">
        <v>109</v>
      </c>
      <c r="C125" s="234" t="str">
        <f t="shared" si="2"/>
        <v>Maximum Phase</v>
      </c>
      <c r="D125" s="235">
        <f>_xlfn.XLOOKUP($B125,'(3) Calc Values by siteCode'!$B$3:$B$194,'(3) Calc Values by siteCode'!$M$3:$M$194,"ERROR",0,1)</f>
        <v>2.8474167417678724</v>
      </c>
      <c r="E125" s="236">
        <f t="shared" si="3"/>
        <v>9.3419184441203154</v>
      </c>
      <c r="F125" s="237"/>
      <c r="G125" s="244"/>
      <c r="H125" s="243"/>
      <c r="I125" s="240"/>
    </row>
    <row r="126" spans="1:9" ht="15.75" thickBot="1" x14ac:dyDescent="0.3">
      <c r="A126" s="261" t="s">
        <v>111</v>
      </c>
      <c r="B126" s="262" t="s">
        <v>110</v>
      </c>
      <c r="C126" s="262" t="str">
        <f t="shared" si="2"/>
        <v>Maximum Phase</v>
      </c>
      <c r="D126" s="263">
        <f>_xlfn.XLOOKUP($B126,'(3) Calc Values by siteCode'!$B$3:$B$194,'(3) Calc Values by siteCode'!$M$3:$M$194,"ERROR",0,1)</f>
        <v>2.8474167417678724</v>
      </c>
      <c r="E126" s="264">
        <f t="shared" si="3"/>
        <v>9.3419184441203154</v>
      </c>
      <c r="F126" s="265"/>
      <c r="G126" s="266"/>
      <c r="H126" s="267"/>
      <c r="I126" s="268"/>
    </row>
    <row r="127" spans="1:9" x14ac:dyDescent="0.25">
      <c r="A127" s="225" t="s">
        <v>118</v>
      </c>
      <c r="B127" s="226" t="s">
        <v>112</v>
      </c>
      <c r="C127" s="226" t="str">
        <f t="shared" si="2"/>
        <v>Maximum+ Phase</v>
      </c>
      <c r="D127" s="227">
        <f>_xlfn.XLOOKUP($B127,'(3) Calc Values by siteCode'!$B$3:$B$194,'(3) Calc Values by siteCode'!$M$3:$M$194,"ERROR",0,1)</f>
        <v>6.5205482061165405</v>
      </c>
      <c r="E127" s="228">
        <f t="shared" si="3"/>
        <v>21.392874691983401</v>
      </c>
      <c r="F127" s="229"/>
      <c r="G127" s="269"/>
      <c r="H127" s="270"/>
      <c r="I127" s="232"/>
    </row>
    <row r="128" spans="1:9" x14ac:dyDescent="0.25">
      <c r="A128" s="233" t="s">
        <v>118</v>
      </c>
      <c r="B128" s="234" t="s">
        <v>113</v>
      </c>
      <c r="C128" s="234" t="str">
        <f t="shared" si="2"/>
        <v>Maximum+ Phase</v>
      </c>
      <c r="D128" s="235">
        <f>_xlfn.XLOOKUP($B128,'(3) Calc Values by siteCode'!$B$3:$B$194,'(3) Calc Values by siteCode'!$M$3:$M$194,"ERROR",0,1)</f>
        <v>6.5205482061165405</v>
      </c>
      <c r="E128" s="236">
        <f t="shared" si="3"/>
        <v>21.392874691983401</v>
      </c>
      <c r="F128" s="237"/>
      <c r="G128" s="244"/>
      <c r="H128" s="243"/>
      <c r="I128" s="240"/>
    </row>
    <row r="129" spans="1:9" x14ac:dyDescent="0.25">
      <c r="A129" s="233" t="s">
        <v>118</v>
      </c>
      <c r="B129" s="234" t="s">
        <v>114</v>
      </c>
      <c r="C129" s="234" t="str">
        <f t="shared" si="2"/>
        <v>Maximum+ Phase</v>
      </c>
      <c r="D129" s="235">
        <f>_xlfn.XLOOKUP($B129,'(3) Calc Values by siteCode'!$B$3:$B$194,'(3) Calc Values by siteCode'!$M$3:$M$194,"ERROR",0,1)</f>
        <v>7.1133253157634986</v>
      </c>
      <c r="E129" s="236">
        <f t="shared" si="3"/>
        <v>23.337681482163706</v>
      </c>
      <c r="F129" s="237"/>
      <c r="G129" s="244"/>
      <c r="H129" s="243"/>
      <c r="I129" s="240"/>
    </row>
    <row r="130" spans="1:9" x14ac:dyDescent="0.25">
      <c r="A130" s="233" t="s">
        <v>118</v>
      </c>
      <c r="B130" s="234" t="s">
        <v>333</v>
      </c>
      <c r="C130" s="234" t="str">
        <f t="shared" si="2"/>
        <v>Maximum+ Phase</v>
      </c>
      <c r="D130" s="235">
        <f>_xlfn.XLOOKUP($B130,'(3) Calc Values by siteCode'!$B$3:$B$194,'(3) Calc Values by siteCode'!$M$3:$M$194,"ERROR",0,1)</f>
        <v>6.5205482061165405</v>
      </c>
      <c r="E130" s="236">
        <f t="shared" si="3"/>
        <v>21.392874691983401</v>
      </c>
      <c r="F130" s="241" t="s">
        <v>333</v>
      </c>
      <c r="G130" s="242" t="str">
        <f>_xlfn.XLOOKUP($F130,'(4) Maritime Thresholds'!$H$2:$H$35,'(4) Maritime Thresholds'!$I$2:$I$35,"ERROR",0,1)</f>
        <v>Maritime Response Plan E</v>
      </c>
      <c r="H130" s="243">
        <f>_xlfn.XLOOKUP($F130,'(4) Maritime Thresholds'!$H$2:$H$35,'(4) Maritime Thresholds'!$J$2:$J$35,"ERROR",0,1)</f>
        <v>4.2132085357458324</v>
      </c>
      <c r="I130" s="240">
        <f>H130*3.28</f>
        <v>13.819323997246329</v>
      </c>
    </row>
    <row r="131" spans="1:9" x14ac:dyDescent="0.25">
      <c r="A131" s="233" t="s">
        <v>118</v>
      </c>
      <c r="B131" s="234" t="s">
        <v>233</v>
      </c>
      <c r="C131" s="234" t="str">
        <f t="shared" si="2"/>
        <v>Maximum+ Phase</v>
      </c>
      <c r="D131" s="235">
        <f>_xlfn.XLOOKUP($B131,'(3) Calc Values by siteCode'!$B$3:$B$194,'(3) Calc Values by siteCode'!$M$3:$M$194,"ERROR",0,1)</f>
        <v>5.043759276027985</v>
      </c>
      <c r="E131" s="236">
        <f t="shared" si="3"/>
        <v>16.547766653635122</v>
      </c>
      <c r="F131" s="237"/>
      <c r="G131" s="244"/>
      <c r="H131" s="243"/>
      <c r="I131" s="240"/>
    </row>
    <row r="132" spans="1:9" x14ac:dyDescent="0.25">
      <c r="A132" s="233" t="s">
        <v>118</v>
      </c>
      <c r="B132" s="234" t="s">
        <v>218</v>
      </c>
      <c r="C132" s="234" t="str">
        <f t="shared" ref="C132:C195" si="4">IF(D132&lt;1, "Evacuation Phase 1", IF(D132&lt;1.5, "Evacuation Phase 2",IF(D132&lt;2.5, "Evacuation Phase 3",IF(D132&lt;3.5, "Maximum Phase", "Maximum+ Phase"))))</f>
        <v>Maximum+ Phase</v>
      </c>
      <c r="D132" s="235">
        <f>_xlfn.XLOOKUP($B132,'(3) Calc Values by siteCode'!$B$3:$B$194,'(3) Calc Values by siteCode'!$M$3:$M$194,"ERROR",0,1)</f>
        <v>13.360804860956128</v>
      </c>
      <c r="E132" s="236">
        <f t="shared" ref="E132:E195" si="5">CONVERT($D132,"m","ft")</f>
        <v>43.834661617310132</v>
      </c>
      <c r="F132" s="237"/>
      <c r="G132" s="244"/>
      <c r="H132" s="243"/>
      <c r="I132" s="240"/>
    </row>
    <row r="133" spans="1:9" x14ac:dyDescent="0.25">
      <c r="A133" s="233" t="s">
        <v>118</v>
      </c>
      <c r="B133" s="234" t="s">
        <v>115</v>
      </c>
      <c r="C133" s="234" t="str">
        <f t="shared" si="4"/>
        <v>Maximum+ Phase</v>
      </c>
      <c r="D133" s="235">
        <f>_xlfn.XLOOKUP($B133,'(3) Calc Values by siteCode'!$B$3:$B$194,'(3) Calc Values by siteCode'!$M$3:$M$194,"ERROR",0,1)</f>
        <v>13.360804860956128</v>
      </c>
      <c r="E133" s="236">
        <f t="shared" si="5"/>
        <v>43.834661617310132</v>
      </c>
      <c r="F133" s="237"/>
      <c r="G133" s="244"/>
      <c r="H133" s="243"/>
      <c r="I133" s="240"/>
    </row>
    <row r="134" spans="1:9" x14ac:dyDescent="0.25">
      <c r="A134" s="233" t="s">
        <v>118</v>
      </c>
      <c r="B134" s="234" t="s">
        <v>116</v>
      </c>
      <c r="C134" s="234" t="str">
        <f t="shared" si="4"/>
        <v>Maximum+ Phase</v>
      </c>
      <c r="D134" s="235">
        <f>_xlfn.XLOOKUP($B134,'(3) Calc Values by siteCode'!$B$3:$B$194,'(3) Calc Values by siteCode'!$M$3:$M$194,"ERROR",0,1)</f>
        <v>10.084745065755449</v>
      </c>
      <c r="E134" s="236">
        <f t="shared" si="5"/>
        <v>33.086433942767222</v>
      </c>
      <c r="F134" s="237"/>
      <c r="G134" s="244"/>
      <c r="H134" s="243"/>
      <c r="I134" s="240"/>
    </row>
    <row r="135" spans="1:9" x14ac:dyDescent="0.25">
      <c r="A135" s="233" t="s">
        <v>118</v>
      </c>
      <c r="B135" s="234" t="s">
        <v>117</v>
      </c>
      <c r="C135" s="234" t="str">
        <f t="shared" si="4"/>
        <v>Maximum+ Phase</v>
      </c>
      <c r="D135" s="235">
        <f>_xlfn.XLOOKUP($B135,'(3) Calc Values by siteCode'!$B$3:$B$194,'(3) Calc Values by siteCode'!$M$3:$M$194,"ERROR",0,1)</f>
        <v>10.084745065755449</v>
      </c>
      <c r="E135" s="236">
        <f t="shared" si="5"/>
        <v>33.086433942767222</v>
      </c>
      <c r="F135" s="237"/>
      <c r="G135" s="244"/>
      <c r="H135" s="243"/>
      <c r="I135" s="240"/>
    </row>
    <row r="136" spans="1:9" ht="15.75" thickBot="1" x14ac:dyDescent="0.3">
      <c r="A136" s="245" t="s">
        <v>118</v>
      </c>
      <c r="B136" s="246" t="s">
        <v>429</v>
      </c>
      <c r="C136" s="246" t="str">
        <f t="shared" si="4"/>
        <v>Maximum+ Phase</v>
      </c>
      <c r="D136" s="247">
        <f>_xlfn.XLOOKUP($B136,'(3) Calc Values by siteCode'!$B$3:$B$194,'(3) Calc Values by siteCode'!$M$3:$M$194,"ERROR",0,1)</f>
        <v>10.084745065755449</v>
      </c>
      <c r="E136" s="248">
        <f t="shared" si="5"/>
        <v>33.086433942767222</v>
      </c>
      <c r="F136" s="249"/>
      <c r="G136" s="250"/>
      <c r="H136" s="251"/>
      <c r="I136" s="252"/>
    </row>
    <row r="137" spans="1:9" x14ac:dyDescent="0.25">
      <c r="A137" s="253" t="s">
        <v>127</v>
      </c>
      <c r="B137" s="254" t="s">
        <v>119</v>
      </c>
      <c r="C137" s="254" t="str">
        <f t="shared" si="4"/>
        <v>Maximum+ Phase</v>
      </c>
      <c r="D137" s="255">
        <f>_xlfn.XLOOKUP($B137,'(3) Calc Values by siteCode'!$B$3:$B$194,'(3) Calc Values by siteCode'!$M$3:$M$194,"ERROR",0,1)</f>
        <v>4.9885115482287299</v>
      </c>
      <c r="E137" s="256">
        <f t="shared" si="5"/>
        <v>16.366507704162501</v>
      </c>
      <c r="F137" s="257"/>
      <c r="G137" s="258"/>
      <c r="H137" s="259"/>
      <c r="I137" s="260"/>
    </row>
    <row r="138" spans="1:9" x14ac:dyDescent="0.25">
      <c r="A138" s="233" t="s">
        <v>127</v>
      </c>
      <c r="B138" s="234" t="s">
        <v>120</v>
      </c>
      <c r="C138" s="234" t="str">
        <f t="shared" si="4"/>
        <v>Maximum+ Phase</v>
      </c>
      <c r="D138" s="235">
        <f>_xlfn.XLOOKUP($B138,'(3) Calc Values by siteCode'!$B$3:$B$194,'(3) Calc Values by siteCode'!$M$3:$M$194,"ERROR",0,1)</f>
        <v>4.9885115482287299</v>
      </c>
      <c r="E138" s="236">
        <f t="shared" si="5"/>
        <v>16.366507704162501</v>
      </c>
      <c r="F138" s="237"/>
      <c r="G138" s="244"/>
      <c r="H138" s="243"/>
      <c r="I138" s="240"/>
    </row>
    <row r="139" spans="1:9" x14ac:dyDescent="0.25">
      <c r="A139" s="233" t="s">
        <v>127</v>
      </c>
      <c r="B139" s="234" t="s">
        <v>121</v>
      </c>
      <c r="C139" s="234" t="str">
        <f t="shared" si="4"/>
        <v>Evacuation Phase 3</v>
      </c>
      <c r="D139" s="235">
        <f>_xlfn.XLOOKUP($B139,'(3) Calc Values by siteCode'!$B$3:$B$194,'(3) Calc Values by siteCode'!$M$3:$M$194,"ERROR",0,1)</f>
        <v>2.2363224226121154</v>
      </c>
      <c r="E139" s="236">
        <f t="shared" si="5"/>
        <v>7.3370158222182269</v>
      </c>
      <c r="F139" s="237"/>
      <c r="G139" s="244"/>
      <c r="H139" s="243"/>
      <c r="I139" s="240"/>
    </row>
    <row r="140" spans="1:9" x14ac:dyDescent="0.25">
      <c r="A140" s="233" t="s">
        <v>127</v>
      </c>
      <c r="B140" s="234" t="s">
        <v>430</v>
      </c>
      <c r="C140" s="234" t="str">
        <f t="shared" si="4"/>
        <v>Evacuation Phase 3</v>
      </c>
      <c r="D140" s="235">
        <f>_xlfn.XLOOKUP($B140,'(3) Calc Values by siteCode'!$B$3:$B$194,'(3) Calc Values by siteCode'!$M$3:$M$194,"ERROR",0,1)</f>
        <v>2.2363224226121154</v>
      </c>
      <c r="E140" s="236">
        <f t="shared" si="5"/>
        <v>7.3370158222182269</v>
      </c>
      <c r="F140" s="237"/>
      <c r="G140" s="244"/>
      <c r="H140" s="243"/>
      <c r="I140" s="240"/>
    </row>
    <row r="141" spans="1:9" x14ac:dyDescent="0.25">
      <c r="A141" s="233" t="s">
        <v>127</v>
      </c>
      <c r="B141" s="234" t="s">
        <v>122</v>
      </c>
      <c r="C141" s="234" t="str">
        <f t="shared" si="4"/>
        <v>Maximum Phase</v>
      </c>
      <c r="D141" s="235">
        <f>_xlfn.XLOOKUP($B141,'(3) Calc Values by siteCode'!$B$3:$B$194,'(3) Calc Values by siteCode'!$M$3:$M$194,"ERROR",0,1)</f>
        <v>2.8947472233346088</v>
      </c>
      <c r="E141" s="236">
        <f t="shared" si="5"/>
        <v>9.4972021762946479</v>
      </c>
      <c r="F141" s="237"/>
      <c r="G141" s="244"/>
      <c r="H141" s="243"/>
      <c r="I141" s="240"/>
    </row>
    <row r="142" spans="1:9" x14ac:dyDescent="0.25">
      <c r="A142" s="233" t="s">
        <v>127</v>
      </c>
      <c r="B142" s="234" t="s">
        <v>127</v>
      </c>
      <c r="C142" s="234" t="str">
        <f t="shared" si="4"/>
        <v>Maximum+ Phase</v>
      </c>
      <c r="D142" s="235">
        <f>_xlfn.XLOOKUP($B142,'(3) Calc Values by siteCode'!$B$3:$B$194,'(3) Calc Values by siteCode'!$M$3:$M$194,"ERROR",0,1)</f>
        <v>4.3457200099342126</v>
      </c>
      <c r="E142" s="236">
        <f t="shared" si="5"/>
        <v>14.257611581148991</v>
      </c>
      <c r="F142" s="241" t="s">
        <v>188</v>
      </c>
      <c r="G142" s="242" t="str">
        <f>_xlfn.XLOOKUP($F142,'(4) Maritime Thresholds'!$H$2:$H$35,'(4) Maritime Thresholds'!$I$2:$I$35,"ERROR",0,1)</f>
        <v>Maritime Response Plan E</v>
      </c>
      <c r="H142" s="243">
        <f>_xlfn.XLOOKUP($F142,'(4) Maritime Thresholds'!$H$2:$H$35,'(4) Maritime Thresholds'!$J$2:$J$35,"ERROR",0,1)</f>
        <v>2.6890419649889599</v>
      </c>
      <c r="I142" s="240">
        <f>H142*3.28</f>
        <v>8.8200576451637875</v>
      </c>
    </row>
    <row r="143" spans="1:9" x14ac:dyDescent="0.25">
      <c r="A143" s="233" t="s">
        <v>127</v>
      </c>
      <c r="B143" s="234" t="s">
        <v>123</v>
      </c>
      <c r="C143" s="234" t="str">
        <f t="shared" si="4"/>
        <v>Maximum+ Phase</v>
      </c>
      <c r="D143" s="235">
        <f>_xlfn.XLOOKUP($B143,'(3) Calc Values by siteCode'!$B$3:$B$194,'(3) Calc Values by siteCode'!$M$3:$M$194,"ERROR",0,1)</f>
        <v>4.3457200099342126</v>
      </c>
      <c r="E143" s="236">
        <f t="shared" si="5"/>
        <v>14.257611581148991</v>
      </c>
      <c r="F143" s="237"/>
      <c r="G143" s="244"/>
      <c r="H143" s="243"/>
      <c r="I143" s="240"/>
    </row>
    <row r="144" spans="1:9" x14ac:dyDescent="0.25">
      <c r="A144" s="233" t="s">
        <v>127</v>
      </c>
      <c r="B144" s="234" t="s">
        <v>124</v>
      </c>
      <c r="C144" s="234" t="str">
        <f t="shared" si="4"/>
        <v>Maximum+ Phase</v>
      </c>
      <c r="D144" s="235">
        <f>_xlfn.XLOOKUP($B144,'(3) Calc Values by siteCode'!$B$3:$B$194,'(3) Calc Values by siteCode'!$M$3:$M$194,"ERROR",0,1)</f>
        <v>4.3457200099342126</v>
      </c>
      <c r="E144" s="236">
        <f t="shared" si="5"/>
        <v>14.257611581148991</v>
      </c>
      <c r="F144" s="237"/>
      <c r="G144" s="244"/>
      <c r="H144" s="243"/>
      <c r="I144" s="240"/>
    </row>
    <row r="145" spans="1:9" x14ac:dyDescent="0.25">
      <c r="A145" s="233" t="s">
        <v>127</v>
      </c>
      <c r="B145" s="234" t="s">
        <v>125</v>
      </c>
      <c r="C145" s="234" t="str">
        <f t="shared" si="4"/>
        <v>Maximum+ Phase</v>
      </c>
      <c r="D145" s="235">
        <f>_xlfn.XLOOKUP($B145,'(3) Calc Values by siteCode'!$B$3:$B$194,'(3) Calc Values by siteCode'!$M$3:$M$194,"ERROR",0,1)</f>
        <v>4.3457200099342126</v>
      </c>
      <c r="E145" s="236">
        <f t="shared" si="5"/>
        <v>14.257611581148991</v>
      </c>
      <c r="F145" s="237"/>
      <c r="G145" s="244"/>
      <c r="H145" s="243"/>
      <c r="I145" s="240"/>
    </row>
    <row r="146" spans="1:9" ht="15.75" thickBot="1" x14ac:dyDescent="0.3">
      <c r="A146" s="261" t="s">
        <v>127</v>
      </c>
      <c r="B146" s="262" t="s">
        <v>126</v>
      </c>
      <c r="C146" s="262" t="str">
        <f t="shared" si="4"/>
        <v>Evacuation Phase 3</v>
      </c>
      <c r="D146" s="263">
        <f>_xlfn.XLOOKUP($B146,'(3) Calc Values by siteCode'!$B$3:$B$194,'(3) Calc Values by siteCode'!$M$3:$M$194,"ERROR",0,1)</f>
        <v>2.3594399829444863</v>
      </c>
      <c r="E146" s="264">
        <f t="shared" si="5"/>
        <v>7.7409448259333535</v>
      </c>
      <c r="F146" s="265"/>
      <c r="G146" s="266"/>
      <c r="H146" s="267"/>
      <c r="I146" s="268"/>
    </row>
    <row r="147" spans="1:9" x14ac:dyDescent="0.25">
      <c r="A147" s="225" t="s">
        <v>139</v>
      </c>
      <c r="B147" s="226" t="s">
        <v>128</v>
      </c>
      <c r="C147" s="226" t="str">
        <f t="shared" si="4"/>
        <v>Maximum Phase</v>
      </c>
      <c r="D147" s="227">
        <f>_xlfn.XLOOKUP($B147,'(3) Calc Values by siteCode'!$B$3:$B$194,'(3) Calc Values by siteCode'!$M$3:$M$194,"ERROR",0,1)</f>
        <v>3.3791935371200852</v>
      </c>
      <c r="E147" s="228">
        <f t="shared" si="5"/>
        <v>11.086592969554085</v>
      </c>
      <c r="F147" s="229"/>
      <c r="G147" s="269"/>
      <c r="H147" s="270"/>
      <c r="I147" s="232"/>
    </row>
    <row r="148" spans="1:9" x14ac:dyDescent="0.25">
      <c r="A148" s="233" t="s">
        <v>139</v>
      </c>
      <c r="B148" s="234" t="s">
        <v>129</v>
      </c>
      <c r="C148" s="234" t="str">
        <f t="shared" si="4"/>
        <v>Maximum Phase</v>
      </c>
      <c r="D148" s="235">
        <f>_xlfn.XLOOKUP($B148,'(3) Calc Values by siteCode'!$B$3:$B$194,'(3) Calc Values by siteCode'!$M$3:$M$194,"ERROR",0,1)</f>
        <v>3.3791935371200852</v>
      </c>
      <c r="E148" s="236">
        <f t="shared" si="5"/>
        <v>11.086592969554085</v>
      </c>
      <c r="F148" s="237"/>
      <c r="G148" s="244"/>
      <c r="H148" s="243"/>
      <c r="I148" s="240"/>
    </row>
    <row r="149" spans="1:9" x14ac:dyDescent="0.25">
      <c r="A149" s="233" t="s">
        <v>139</v>
      </c>
      <c r="B149" s="234" t="s">
        <v>130</v>
      </c>
      <c r="C149" s="234" t="str">
        <f t="shared" si="4"/>
        <v>Maximum+ Phase</v>
      </c>
      <c r="D149" s="235">
        <f>_xlfn.XLOOKUP($B149,'(3) Calc Values by siteCode'!$B$3:$B$194,'(3) Calc Values by siteCode'!$M$3:$M$194,"ERROR",0,1)</f>
        <v>3.6863929495855472</v>
      </c>
      <c r="E149" s="236">
        <f t="shared" si="5"/>
        <v>12.094465057695365</v>
      </c>
      <c r="F149" s="237"/>
      <c r="G149" s="244"/>
      <c r="H149" s="243"/>
      <c r="I149" s="240"/>
    </row>
    <row r="150" spans="1:9" x14ac:dyDescent="0.25">
      <c r="A150" s="233" t="s">
        <v>139</v>
      </c>
      <c r="B150" s="234" t="s">
        <v>131</v>
      </c>
      <c r="C150" s="234" t="str">
        <f t="shared" si="4"/>
        <v>Maximum Phase</v>
      </c>
      <c r="D150" s="235">
        <f>_xlfn.XLOOKUP($B150,'(3) Calc Values by siteCode'!$B$3:$B$194,'(3) Calc Values by siteCode'!$M$3:$M$194,"ERROR",0,1)</f>
        <v>3.3791935371200852</v>
      </c>
      <c r="E150" s="236">
        <f t="shared" si="5"/>
        <v>11.086592969554085</v>
      </c>
      <c r="F150" s="237"/>
      <c r="G150" s="244"/>
      <c r="H150" s="243"/>
      <c r="I150" s="240"/>
    </row>
    <row r="151" spans="1:9" x14ac:dyDescent="0.25">
      <c r="A151" s="233" t="s">
        <v>139</v>
      </c>
      <c r="B151" s="234" t="s">
        <v>132</v>
      </c>
      <c r="C151" s="234" t="str">
        <f t="shared" si="4"/>
        <v>Maximum Phase</v>
      </c>
      <c r="D151" s="235">
        <f>_xlfn.XLOOKUP($B151,'(3) Calc Values by siteCode'!$B$3:$B$194,'(3) Calc Values by siteCode'!$M$3:$M$194,"ERROR",0,1)</f>
        <v>3.3791935371200852</v>
      </c>
      <c r="E151" s="236">
        <f t="shared" si="5"/>
        <v>11.086592969554085</v>
      </c>
      <c r="F151" s="237"/>
      <c r="G151" s="244"/>
      <c r="H151" s="243"/>
      <c r="I151" s="240"/>
    </row>
    <row r="152" spans="1:9" x14ac:dyDescent="0.25">
      <c r="A152" s="233" t="s">
        <v>139</v>
      </c>
      <c r="B152" s="234" t="s">
        <v>133</v>
      </c>
      <c r="C152" s="234" t="str">
        <f t="shared" si="4"/>
        <v>Maximum Phase</v>
      </c>
      <c r="D152" s="235">
        <f>_xlfn.XLOOKUP($B152,'(3) Calc Values by siteCode'!$B$3:$B$194,'(3) Calc Values by siteCode'!$M$3:$M$194,"ERROR",0,1)</f>
        <v>3.3791935371200852</v>
      </c>
      <c r="E152" s="236">
        <f t="shared" si="5"/>
        <v>11.086592969554085</v>
      </c>
      <c r="F152" s="241" t="s">
        <v>133</v>
      </c>
      <c r="G152" s="242" t="str">
        <f>_xlfn.XLOOKUP($F152,'(4) Maritime Thresholds'!$H$2:$H$35,'(4) Maritime Thresholds'!$I$2:$I$35,"ERROR",0,1)</f>
        <v>Maritime Response Plan E</v>
      </c>
      <c r="H152" s="243">
        <f>_xlfn.XLOOKUP($F152,'(4) Maritime Thresholds'!$H$2:$H$35,'(4) Maritime Thresholds'!$J$2:$J$35,"ERROR",0,1)</f>
        <v>2.0647647112727867</v>
      </c>
      <c r="I152" s="240">
        <f>H152*3.28</f>
        <v>6.7724282529747404</v>
      </c>
    </row>
    <row r="153" spans="1:9" x14ac:dyDescent="0.25">
      <c r="A153" s="233" t="s">
        <v>139</v>
      </c>
      <c r="B153" s="234" t="s">
        <v>134</v>
      </c>
      <c r="C153" s="234" t="str">
        <f t="shared" si="4"/>
        <v>Maximum Phase</v>
      </c>
      <c r="D153" s="235">
        <f>_xlfn.XLOOKUP($B153,'(3) Calc Values by siteCode'!$B$3:$B$194,'(3) Calc Values by siteCode'!$M$3:$M$194,"ERROR",0,1)</f>
        <v>2.6640316297572006</v>
      </c>
      <c r="E153" s="236">
        <f t="shared" si="5"/>
        <v>8.7402612524842542</v>
      </c>
      <c r="F153" s="237"/>
      <c r="G153" s="244"/>
      <c r="H153" s="243"/>
      <c r="I153" s="240"/>
    </row>
    <row r="154" spans="1:9" x14ac:dyDescent="0.25">
      <c r="A154" s="233" t="s">
        <v>139</v>
      </c>
      <c r="B154" s="234" t="s">
        <v>431</v>
      </c>
      <c r="C154" s="234" t="str">
        <f t="shared" si="4"/>
        <v>Maximum Phase</v>
      </c>
      <c r="D154" s="235">
        <f>_xlfn.XLOOKUP($B154,'(3) Calc Values by siteCode'!$B$3:$B$194,'(3) Calc Values by siteCode'!$M$3:$M$194,"ERROR",0,1)</f>
        <v>2.6640316297572006</v>
      </c>
      <c r="E154" s="236">
        <f t="shared" si="5"/>
        <v>8.7402612524842542</v>
      </c>
      <c r="F154" s="241" t="s">
        <v>189</v>
      </c>
      <c r="G154" s="242" t="str">
        <f>_xlfn.XLOOKUP($F154,'(4) Maritime Thresholds'!$H$2:$H$35,'(4) Maritime Thresholds'!$I$2:$I$35,"ERROR",0,1)</f>
        <v>Maritime Response Plan E</v>
      </c>
      <c r="H154" s="243">
        <f>_xlfn.XLOOKUP($F154,'(4) Maritime Thresholds'!$H$2:$H$35,'(4) Maritime Thresholds'!$J$2:$J$35,"ERROR",0,1)</f>
        <v>1.5296514893406998</v>
      </c>
      <c r="I154" s="240">
        <f>H154*3.28</f>
        <v>5.0172568850374955</v>
      </c>
    </row>
    <row r="155" spans="1:9" x14ac:dyDescent="0.25">
      <c r="A155" s="233" t="s">
        <v>139</v>
      </c>
      <c r="B155" s="234" t="s">
        <v>135</v>
      </c>
      <c r="C155" s="234" t="str">
        <f t="shared" si="4"/>
        <v>Evacuation Phase 3</v>
      </c>
      <c r="D155" s="235">
        <f>_xlfn.XLOOKUP($B155,'(3) Calc Values by siteCode'!$B$3:$B$194,'(3) Calc Values by siteCode'!$M$3:$M$194,"ERROR",0,1)</f>
        <v>2.4120363220615166</v>
      </c>
      <c r="E155" s="236">
        <f t="shared" si="5"/>
        <v>7.9135049936401458</v>
      </c>
      <c r="F155" s="241" t="s">
        <v>135</v>
      </c>
      <c r="G155" s="242" t="str">
        <f>_xlfn.XLOOKUP($F155,'(4) Maritime Thresholds'!$H$2:$H$35,'(4) Maritime Thresholds'!$I$2:$I$35,"ERROR",0,1)</f>
        <v>Maritime Response Plan E</v>
      </c>
      <c r="H155" s="243">
        <f>_xlfn.XLOOKUP($F155,'(4) Maritime Thresholds'!$H$2:$H$35,'(4) Maritime Thresholds'!$J$2:$J$35,"ERROR",0,1)</f>
        <v>1.3534309944486131</v>
      </c>
      <c r="I155" s="240">
        <f>H155*3.28</f>
        <v>4.4392536617914509</v>
      </c>
    </row>
    <row r="156" spans="1:9" x14ac:dyDescent="0.25">
      <c r="A156" s="233" t="s">
        <v>139</v>
      </c>
      <c r="B156" s="234" t="s">
        <v>136</v>
      </c>
      <c r="C156" s="234" t="str">
        <f t="shared" si="4"/>
        <v>Evacuation Phase 3</v>
      </c>
      <c r="D156" s="235">
        <f>_xlfn.XLOOKUP($B156,'(3) Calc Values by siteCode'!$B$3:$B$194,'(3) Calc Values by siteCode'!$M$3:$M$194,"ERROR",0,1)</f>
        <v>2.4120363220615166</v>
      </c>
      <c r="E156" s="236">
        <f t="shared" si="5"/>
        <v>7.9135049936401458</v>
      </c>
      <c r="F156" s="237"/>
      <c r="G156" s="244"/>
      <c r="H156" s="243"/>
      <c r="I156" s="240"/>
    </row>
    <row r="157" spans="1:9" x14ac:dyDescent="0.25">
      <c r="A157" s="233" t="s">
        <v>139</v>
      </c>
      <c r="B157" s="234" t="s">
        <v>137</v>
      </c>
      <c r="C157" s="234" t="str">
        <f t="shared" si="4"/>
        <v>Evacuation Phase 3</v>
      </c>
      <c r="D157" s="235">
        <f>_xlfn.XLOOKUP($B157,'(3) Calc Values by siteCode'!$B$3:$B$194,'(3) Calc Values by siteCode'!$M$3:$M$194,"ERROR",0,1)</f>
        <v>2.4120363220615166</v>
      </c>
      <c r="E157" s="236">
        <f t="shared" si="5"/>
        <v>7.9135049936401458</v>
      </c>
      <c r="F157" s="237"/>
      <c r="G157" s="244"/>
      <c r="H157" s="243"/>
      <c r="I157" s="240"/>
    </row>
    <row r="158" spans="1:9" ht="15.75" thickBot="1" x14ac:dyDescent="0.3">
      <c r="A158" s="245" t="s">
        <v>139</v>
      </c>
      <c r="B158" s="246" t="s">
        <v>138</v>
      </c>
      <c r="C158" s="246" t="str">
        <f t="shared" si="4"/>
        <v>Evacuation Phase 3</v>
      </c>
      <c r="D158" s="247">
        <f>_xlfn.XLOOKUP($B158,'(3) Calc Values by siteCode'!$B$3:$B$194,'(3) Calc Values by siteCode'!$M$3:$M$194,"ERROR",0,1)</f>
        <v>2.4120363220615166</v>
      </c>
      <c r="E158" s="248">
        <f t="shared" si="5"/>
        <v>7.9135049936401458</v>
      </c>
      <c r="F158" s="249"/>
      <c r="G158" s="250"/>
      <c r="H158" s="251"/>
      <c r="I158" s="252"/>
    </row>
    <row r="159" spans="1:9" x14ac:dyDescent="0.25">
      <c r="A159" s="253" t="s">
        <v>159</v>
      </c>
      <c r="B159" s="254" t="s">
        <v>140</v>
      </c>
      <c r="C159" s="254" t="str">
        <f t="shared" si="4"/>
        <v>Evacuation Phase 3</v>
      </c>
      <c r="D159" s="255">
        <f>_xlfn.XLOOKUP($B159,'(3) Calc Values by siteCode'!$B$3:$B$194,'(3) Calc Values by siteCode'!$M$3:$M$194,"ERROR",0,1)</f>
        <v>1.8852482191847186</v>
      </c>
      <c r="E159" s="256">
        <f t="shared" si="5"/>
        <v>6.1851975695036705</v>
      </c>
      <c r="F159" s="257"/>
      <c r="G159" s="258"/>
      <c r="H159" s="259"/>
      <c r="I159" s="260"/>
    </row>
    <row r="160" spans="1:9" x14ac:dyDescent="0.25">
      <c r="A160" s="233" t="s">
        <v>159</v>
      </c>
      <c r="B160" s="234" t="s">
        <v>141</v>
      </c>
      <c r="C160" s="234" t="str">
        <f t="shared" si="4"/>
        <v>Maximum Phase</v>
      </c>
      <c r="D160" s="235">
        <f>_xlfn.XLOOKUP($B160,'(3) Calc Values by siteCode'!$B$3:$B$194,'(3) Calc Values by siteCode'!$M$3:$M$194,"ERROR",0,1)</f>
        <v>3.2086432479735469</v>
      </c>
      <c r="E160" s="236">
        <f t="shared" si="5"/>
        <v>10.5270447768161</v>
      </c>
      <c r="F160" s="237"/>
      <c r="G160" s="244"/>
      <c r="H160" s="243"/>
      <c r="I160" s="240"/>
    </row>
    <row r="161" spans="1:9" x14ac:dyDescent="0.25">
      <c r="A161" s="233" t="s">
        <v>159</v>
      </c>
      <c r="B161" s="234" t="s">
        <v>142</v>
      </c>
      <c r="C161" s="234" t="str">
        <f t="shared" si="4"/>
        <v>Maximum Phase</v>
      </c>
      <c r="D161" s="235">
        <f>_xlfn.XLOOKUP($B161,'(3) Calc Values by siteCode'!$B$3:$B$194,'(3) Calc Values by siteCode'!$M$3:$M$194,"ERROR",0,1)</f>
        <v>3.2086432479735469</v>
      </c>
      <c r="E161" s="236">
        <f t="shared" si="5"/>
        <v>10.5270447768161</v>
      </c>
      <c r="F161" s="237"/>
      <c r="G161" s="244"/>
      <c r="H161" s="243"/>
      <c r="I161" s="240"/>
    </row>
    <row r="162" spans="1:9" x14ac:dyDescent="0.25">
      <c r="A162" s="233" t="s">
        <v>159</v>
      </c>
      <c r="B162" s="234" t="s">
        <v>143</v>
      </c>
      <c r="C162" s="234" t="str">
        <f t="shared" si="4"/>
        <v>Maximum Phase</v>
      </c>
      <c r="D162" s="235">
        <f>_xlfn.XLOOKUP($B162,'(3) Calc Values by siteCode'!$B$3:$B$194,'(3) Calc Values by siteCode'!$M$3:$M$194,"ERROR",0,1)</f>
        <v>3.2086432479735469</v>
      </c>
      <c r="E162" s="236">
        <f t="shared" si="5"/>
        <v>10.5270447768161</v>
      </c>
      <c r="F162" s="237"/>
      <c r="G162" s="244"/>
      <c r="H162" s="243"/>
      <c r="I162" s="240"/>
    </row>
    <row r="163" spans="1:9" x14ac:dyDescent="0.25">
      <c r="A163" s="233" t="s">
        <v>159</v>
      </c>
      <c r="B163" s="234" t="s">
        <v>144</v>
      </c>
      <c r="C163" s="234" t="str">
        <f t="shared" si="4"/>
        <v>Maximum Phase</v>
      </c>
      <c r="D163" s="235">
        <f>_xlfn.XLOOKUP($B163,'(3) Calc Values by siteCode'!$B$3:$B$194,'(3) Calc Values by siteCode'!$M$3:$M$194,"ERROR",0,1)</f>
        <v>3.2086432479735469</v>
      </c>
      <c r="E163" s="236">
        <f t="shared" si="5"/>
        <v>10.5270447768161</v>
      </c>
      <c r="F163" s="241" t="s">
        <v>144</v>
      </c>
      <c r="G163" s="242" t="str">
        <f>_xlfn.XLOOKUP($F163,'(4) Maritime Thresholds'!$H$2:$H$35,'(4) Maritime Thresholds'!$I$2:$I$35,"ERROR",0,1)</f>
        <v>Maritime Response Plan E</v>
      </c>
      <c r="H163" s="243">
        <f>_xlfn.XLOOKUP($F163,'(4) Maritime Thresholds'!$H$2:$H$35,'(4) Maritime Thresholds'!$J$2:$J$35,"ERROR",0,1)</f>
        <v>2.0476526209605224</v>
      </c>
      <c r="I163" s="240">
        <f>H163*3.28</f>
        <v>6.7163005967505134</v>
      </c>
    </row>
    <row r="164" spans="1:9" x14ac:dyDescent="0.25">
      <c r="A164" s="233" t="s">
        <v>159</v>
      </c>
      <c r="B164" s="234" t="s">
        <v>145</v>
      </c>
      <c r="C164" s="234" t="str">
        <f t="shared" si="4"/>
        <v>Maximum Phase</v>
      </c>
      <c r="D164" s="235">
        <f>_xlfn.XLOOKUP($B164,'(3) Calc Values by siteCode'!$B$3:$B$194,'(3) Calc Values by siteCode'!$M$3:$M$194,"ERROR",0,1)</f>
        <v>3.2086432479735469</v>
      </c>
      <c r="E164" s="236">
        <f t="shared" si="5"/>
        <v>10.5270447768161</v>
      </c>
      <c r="F164" s="237"/>
      <c r="G164" s="244"/>
      <c r="H164" s="243"/>
      <c r="I164" s="240"/>
    </row>
    <row r="165" spans="1:9" x14ac:dyDescent="0.25">
      <c r="A165" s="233" t="s">
        <v>159</v>
      </c>
      <c r="B165" s="234" t="s">
        <v>146</v>
      </c>
      <c r="C165" s="234" t="str">
        <f t="shared" si="4"/>
        <v>Evacuation Phase 3</v>
      </c>
      <c r="D165" s="235">
        <f>_xlfn.XLOOKUP($B165,'(3) Calc Values by siteCode'!$B$3:$B$194,'(3) Calc Values by siteCode'!$M$3:$M$194,"ERROR",0,1)</f>
        <v>1.557716851494803</v>
      </c>
      <c r="E165" s="236">
        <f t="shared" si="5"/>
        <v>5.1106195915183825</v>
      </c>
      <c r="F165" s="237"/>
      <c r="G165" s="244"/>
      <c r="H165" s="243"/>
      <c r="I165" s="240"/>
    </row>
    <row r="166" spans="1:9" x14ac:dyDescent="0.25">
      <c r="A166" s="233" t="s">
        <v>159</v>
      </c>
      <c r="B166" s="234" t="s">
        <v>147</v>
      </c>
      <c r="C166" s="234" t="str">
        <f t="shared" si="4"/>
        <v>Evacuation Phase 3</v>
      </c>
      <c r="D166" s="235">
        <f>_xlfn.XLOOKUP($B166,'(3) Calc Values by siteCode'!$B$3:$B$194,'(3) Calc Values by siteCode'!$M$3:$M$194,"ERROR",0,1)</f>
        <v>1.557716851494803</v>
      </c>
      <c r="E166" s="236">
        <f t="shared" si="5"/>
        <v>5.1106195915183825</v>
      </c>
      <c r="F166" s="237"/>
      <c r="G166" s="244"/>
      <c r="H166" s="243"/>
      <c r="I166" s="240"/>
    </row>
    <row r="167" spans="1:9" x14ac:dyDescent="0.25">
      <c r="A167" s="233" t="s">
        <v>159</v>
      </c>
      <c r="B167" s="234" t="s">
        <v>148</v>
      </c>
      <c r="C167" s="234" t="str">
        <f t="shared" si="4"/>
        <v>Evacuation Phase 3</v>
      </c>
      <c r="D167" s="235">
        <f>_xlfn.XLOOKUP($B167,'(3) Calc Values by siteCode'!$B$3:$B$194,'(3) Calc Values by siteCode'!$M$3:$M$194,"ERROR",0,1)</f>
        <v>1.557716851494803</v>
      </c>
      <c r="E167" s="236">
        <f t="shared" si="5"/>
        <v>5.1106195915183825</v>
      </c>
      <c r="F167" s="237"/>
      <c r="G167" s="244"/>
      <c r="H167" s="243"/>
      <c r="I167" s="240"/>
    </row>
    <row r="168" spans="1:9" x14ac:dyDescent="0.25">
      <c r="A168" s="233" t="s">
        <v>159</v>
      </c>
      <c r="B168" s="234" t="s">
        <v>149</v>
      </c>
      <c r="C168" s="234" t="str">
        <f t="shared" si="4"/>
        <v>Evacuation Phase 3</v>
      </c>
      <c r="D168" s="235">
        <f>_xlfn.XLOOKUP($B168,'(3) Calc Values by siteCode'!$B$3:$B$194,'(3) Calc Values by siteCode'!$M$3:$M$194,"ERROR",0,1)</f>
        <v>1.557716851494803</v>
      </c>
      <c r="E168" s="236">
        <f t="shared" si="5"/>
        <v>5.1106195915183825</v>
      </c>
      <c r="F168" s="241" t="s">
        <v>190</v>
      </c>
      <c r="G168" s="242" t="str">
        <f>_xlfn.XLOOKUP($F168,'(4) Maritime Thresholds'!$H$2:$H$35,'(4) Maritime Thresholds'!$I$2:$I$35,"ERROR",0,1)</f>
        <v>Maritime Response Plan C</v>
      </c>
      <c r="H168" s="243">
        <f>_xlfn.XLOOKUP($F168,'(4) Maritime Thresholds'!$H$2:$H$35,'(4) Maritime Thresholds'!$J$2:$J$35,"ERROR",0,1)</f>
        <v>0.89315863740895318</v>
      </c>
      <c r="I168" s="240">
        <f>H168*3.28</f>
        <v>2.9295603307013662</v>
      </c>
    </row>
    <row r="169" spans="1:9" x14ac:dyDescent="0.25">
      <c r="A169" s="233" t="s">
        <v>159</v>
      </c>
      <c r="B169" s="234" t="s">
        <v>150</v>
      </c>
      <c r="C169" s="234" t="str">
        <f t="shared" si="4"/>
        <v>Evacuation Phase 3</v>
      </c>
      <c r="D169" s="235">
        <f>_xlfn.XLOOKUP($B169,'(3) Calc Values by siteCode'!$B$3:$B$194,'(3) Calc Values by siteCode'!$M$3:$M$194,"ERROR",0,1)</f>
        <v>1.5865274743579669</v>
      </c>
      <c r="E169" s="236">
        <f t="shared" si="5"/>
        <v>5.2051426324080285</v>
      </c>
      <c r="F169" s="237"/>
      <c r="G169" s="244"/>
      <c r="H169" s="243"/>
      <c r="I169" s="240"/>
    </row>
    <row r="170" spans="1:9" x14ac:dyDescent="0.25">
      <c r="A170" s="233" t="s">
        <v>159</v>
      </c>
      <c r="B170" s="234" t="s">
        <v>151</v>
      </c>
      <c r="C170" s="234" t="str">
        <f t="shared" si="4"/>
        <v>Evacuation Phase 3</v>
      </c>
      <c r="D170" s="235">
        <f>_xlfn.XLOOKUP($B170,'(3) Calc Values by siteCode'!$B$3:$B$194,'(3) Calc Values by siteCode'!$M$3:$M$194,"ERROR",0,1)</f>
        <v>1.5865274743579669</v>
      </c>
      <c r="E170" s="236">
        <f t="shared" si="5"/>
        <v>5.2051426324080285</v>
      </c>
      <c r="F170" s="237"/>
      <c r="G170" s="244"/>
      <c r="H170" s="243"/>
      <c r="I170" s="240"/>
    </row>
    <row r="171" spans="1:9" x14ac:dyDescent="0.25">
      <c r="A171" s="233" t="s">
        <v>159</v>
      </c>
      <c r="B171" s="234" t="s">
        <v>152</v>
      </c>
      <c r="C171" s="234" t="str">
        <f t="shared" si="4"/>
        <v>Maximum Phase</v>
      </c>
      <c r="D171" s="235">
        <f>_xlfn.XLOOKUP($B171,'(3) Calc Values by siteCode'!$B$3:$B$194,'(3) Calc Values by siteCode'!$M$3:$M$194,"ERROR",0,1)</f>
        <v>2.6148432712266967</v>
      </c>
      <c r="E171" s="236">
        <f t="shared" si="5"/>
        <v>8.5788821234471673</v>
      </c>
      <c r="F171" s="237"/>
      <c r="G171" s="244"/>
      <c r="H171" s="243"/>
      <c r="I171" s="240"/>
    </row>
    <row r="172" spans="1:9" x14ac:dyDescent="0.25">
      <c r="A172" s="233" t="s">
        <v>159</v>
      </c>
      <c r="B172" s="234" t="s">
        <v>153</v>
      </c>
      <c r="C172" s="234" t="str">
        <f t="shared" si="4"/>
        <v>Maximum Phase</v>
      </c>
      <c r="D172" s="235">
        <f>_xlfn.XLOOKUP($B172,'(3) Calc Values by siteCode'!$B$3:$B$194,'(3) Calc Values by siteCode'!$M$3:$M$194,"ERROR",0,1)</f>
        <v>2.6148432712266967</v>
      </c>
      <c r="E172" s="236">
        <f t="shared" si="5"/>
        <v>8.5788821234471673</v>
      </c>
      <c r="F172" s="241" t="s">
        <v>153</v>
      </c>
      <c r="G172" s="242" t="str">
        <f>_xlfn.XLOOKUP($F172,'(4) Maritime Thresholds'!$H$2:$H$35,'(4) Maritime Thresholds'!$I$2:$I$35,"ERROR",0,1)</f>
        <v>Maritime Response Plan E</v>
      </c>
      <c r="H172" s="243">
        <f>_xlfn.XLOOKUP($F172,'(4) Maritime Thresholds'!$H$2:$H$35,'(4) Maritime Thresholds'!$J$2:$J$35,"ERROR",0,1)</f>
        <v>1.7047155742844033</v>
      </c>
      <c r="I172" s="240">
        <f>H172*3.28</f>
        <v>5.5914670836528426</v>
      </c>
    </row>
    <row r="173" spans="1:9" x14ac:dyDescent="0.25">
      <c r="A173" s="233" t="s">
        <v>159</v>
      </c>
      <c r="B173" s="234" t="s">
        <v>154</v>
      </c>
      <c r="C173" s="234" t="str">
        <f t="shared" si="4"/>
        <v>Maximum+ Phase</v>
      </c>
      <c r="D173" s="235">
        <f>_xlfn.XLOOKUP($B173,'(3) Calc Values by siteCode'!$B$3:$B$194,'(3) Calc Values by siteCode'!$M$3:$M$194,"ERROR",0,1)</f>
        <v>4.3544420826258614</v>
      </c>
      <c r="E173" s="236">
        <f t="shared" si="5"/>
        <v>14.286227305202956</v>
      </c>
      <c r="F173" s="241" t="s">
        <v>154</v>
      </c>
      <c r="G173" s="242" t="str">
        <f>_xlfn.XLOOKUP($F173,'(4) Maritime Thresholds'!$H$2:$H$35,'(4) Maritime Thresholds'!$I$2:$I$35,"ERROR",0,1)</f>
        <v>Maritime Response Plan E</v>
      </c>
      <c r="H173" s="243">
        <f>_xlfn.XLOOKUP($F173,'(4) Maritime Thresholds'!$H$2:$H$35,'(4) Maritime Thresholds'!$J$2:$J$35,"ERROR",0,1)</f>
        <v>2.9638336242138892</v>
      </c>
      <c r="I173" s="240">
        <f>H173*3.28</f>
        <v>9.7213742874215558</v>
      </c>
    </row>
    <row r="174" spans="1:9" x14ac:dyDescent="0.25">
      <c r="A174" s="233" t="s">
        <v>159</v>
      </c>
      <c r="B174" s="234" t="s">
        <v>155</v>
      </c>
      <c r="C174" s="234" t="str">
        <f t="shared" si="4"/>
        <v>Maximum Phase</v>
      </c>
      <c r="D174" s="235">
        <f>_xlfn.XLOOKUP($B174,'(3) Calc Values by siteCode'!$B$3:$B$194,'(3) Calc Values by siteCode'!$M$3:$M$194,"ERROR",0,1)</f>
        <v>2.9694751245909612</v>
      </c>
      <c r="E174" s="236">
        <f t="shared" si="5"/>
        <v>9.7423724560070895</v>
      </c>
      <c r="F174" s="237"/>
      <c r="G174" s="244"/>
      <c r="H174" s="243"/>
      <c r="I174" s="240"/>
    </row>
    <row r="175" spans="1:9" x14ac:dyDescent="0.25">
      <c r="A175" s="233" t="s">
        <v>159</v>
      </c>
      <c r="B175" s="234" t="s">
        <v>156</v>
      </c>
      <c r="C175" s="234" t="str">
        <f t="shared" si="4"/>
        <v>Maximum Phase</v>
      </c>
      <c r="D175" s="235">
        <f>_xlfn.XLOOKUP($B175,'(3) Calc Values by siteCode'!$B$3:$B$194,'(3) Calc Values by siteCode'!$M$3:$M$194,"ERROR",0,1)</f>
        <v>2.9694751245909612</v>
      </c>
      <c r="E175" s="236">
        <f t="shared" si="5"/>
        <v>9.7423724560070895</v>
      </c>
      <c r="F175" s="241" t="s">
        <v>402</v>
      </c>
      <c r="G175" s="242" t="str">
        <f>_xlfn.XLOOKUP($F175,'(4) Maritime Thresholds'!$H$2:$H$35,'(4) Maritime Thresholds'!$I$2:$I$35,"ERROR",0,1)</f>
        <v>Maritime Response Plan E</v>
      </c>
      <c r="H175" s="243">
        <f>_xlfn.XLOOKUP($F175,'(4) Maritime Thresholds'!$H$2:$H$35,'(4) Maritime Thresholds'!$J$2:$J$35,"ERROR",0,1)</f>
        <v>2.008248338874798</v>
      </c>
      <c r="I175" s="240">
        <f>H175*3.28</f>
        <v>6.5870545515093371</v>
      </c>
    </row>
    <row r="176" spans="1:9" x14ac:dyDescent="0.25">
      <c r="A176" s="233" t="s">
        <v>159</v>
      </c>
      <c r="B176" s="234" t="s">
        <v>157</v>
      </c>
      <c r="C176" s="234" t="str">
        <f t="shared" si="4"/>
        <v>Evacuation Phase 3</v>
      </c>
      <c r="D176" s="235">
        <f>_xlfn.XLOOKUP($B176,'(3) Calc Values by siteCode'!$B$3:$B$194,'(3) Calc Values by siteCode'!$M$3:$M$194,"ERROR",0,1)</f>
        <v>1.788363184720944</v>
      </c>
      <c r="E176" s="236">
        <f t="shared" si="5"/>
        <v>5.8673332832051965</v>
      </c>
      <c r="F176" s="241" t="s">
        <v>340</v>
      </c>
      <c r="G176" s="242" t="str">
        <f>_xlfn.XLOOKUP($F176,'(4) Maritime Thresholds'!$H$2:$H$35,'(4) Maritime Thresholds'!$I$2:$I$35,"ERROR",0,1)</f>
        <v>Maritime Response Plan E</v>
      </c>
      <c r="H176" s="243">
        <f>_xlfn.XLOOKUP($F176,'(4) Maritime Thresholds'!$H$2:$H$35,'(4) Maritime Thresholds'!$J$2:$J$35,"ERROR",0,1)</f>
        <v>1.0225405030262462</v>
      </c>
      <c r="I176" s="240">
        <f>H176*3.28</f>
        <v>3.3539328499260872</v>
      </c>
    </row>
    <row r="177" spans="1:9" ht="15.75" thickBot="1" x14ac:dyDescent="0.3">
      <c r="A177" s="261" t="s">
        <v>159</v>
      </c>
      <c r="B177" s="262" t="s">
        <v>158</v>
      </c>
      <c r="C177" s="262" t="str">
        <f t="shared" si="4"/>
        <v>Evacuation Phase 2</v>
      </c>
      <c r="D177" s="263">
        <f>_xlfn.XLOOKUP($B177,'(3) Calc Values by siteCode'!$B$3:$B$194,'(3) Calc Values by siteCode'!$M$3:$M$194,"ERROR",0,1)</f>
        <v>1.1616280893015625</v>
      </c>
      <c r="E177" s="264">
        <f t="shared" si="5"/>
        <v>3.8111157785484333</v>
      </c>
      <c r="F177" s="277" t="s">
        <v>191</v>
      </c>
      <c r="G177" s="278" t="str">
        <f>_xlfn.XLOOKUP($F177,'(4) Maritime Thresholds'!$H$2:$H$35,'(4) Maritime Thresholds'!$I$2:$I$35,"ERROR",0,1)</f>
        <v>Maritime Response Plan E</v>
      </c>
      <c r="H177" s="279">
        <f>_xlfn.XLOOKUP($F177,'(4) Maritime Thresholds'!$H$2:$H$35,'(4) Maritime Thresholds'!$J$2:$J$35,"ERROR",0,1)</f>
        <v>0.6884811813297641</v>
      </c>
      <c r="I177" s="268">
        <f>H177*3.28</f>
        <v>2.2582182747616262</v>
      </c>
    </row>
    <row r="178" spans="1:9" x14ac:dyDescent="0.25">
      <c r="A178" s="225" t="s">
        <v>168</v>
      </c>
      <c r="B178" s="226" t="s">
        <v>160</v>
      </c>
      <c r="C178" s="226" t="str">
        <f t="shared" si="4"/>
        <v>Maximum Phase</v>
      </c>
      <c r="D178" s="227">
        <f>_xlfn.XLOOKUP($B178,'(3) Calc Values by siteCode'!$B$3:$B$194,'(3) Calc Values by siteCode'!$M$3:$M$194,"ERROR",0,1)</f>
        <v>2.862271799466241</v>
      </c>
      <c r="E178" s="228">
        <f t="shared" si="5"/>
        <v>9.3906555100598457</v>
      </c>
      <c r="F178" s="280" t="s">
        <v>192</v>
      </c>
      <c r="G178" s="281" t="str">
        <f>_xlfn.XLOOKUP($F178,'(4) Maritime Thresholds'!$H$2:$H$35,'(4) Maritime Thresholds'!$I$2:$I$35,"ERROR",0,1)</f>
        <v>Maritime Response Plan E</v>
      </c>
      <c r="H178" s="259">
        <f>_xlfn.XLOOKUP($F178,'(4) Maritime Thresholds'!$H$2:$H$35,'(4) Maritime Thresholds'!$J$2:$J$35,"ERROR",0,1)</f>
        <v>1.9046655940323367</v>
      </c>
      <c r="I178" s="232">
        <f>H178*3.28</f>
        <v>6.2473031484260639</v>
      </c>
    </row>
    <row r="179" spans="1:9" x14ac:dyDescent="0.25">
      <c r="A179" s="233" t="s">
        <v>168</v>
      </c>
      <c r="B179" s="234" t="s">
        <v>161</v>
      </c>
      <c r="C179" s="234" t="str">
        <f t="shared" si="4"/>
        <v>Maximum Phase</v>
      </c>
      <c r="D179" s="235">
        <f>_xlfn.XLOOKUP($B179,'(3) Calc Values by siteCode'!$B$3:$B$194,'(3) Calc Values by siteCode'!$M$3:$M$194,"ERROR",0,1)</f>
        <v>2.7245761125216399</v>
      </c>
      <c r="E179" s="236">
        <f t="shared" si="5"/>
        <v>8.9388980069607609</v>
      </c>
      <c r="F179" s="237"/>
      <c r="G179" s="244"/>
      <c r="H179" s="243"/>
      <c r="I179" s="240"/>
    </row>
    <row r="180" spans="1:9" x14ac:dyDescent="0.25">
      <c r="A180" s="233" t="s">
        <v>168</v>
      </c>
      <c r="B180" s="234" t="s">
        <v>162</v>
      </c>
      <c r="C180" s="234" t="str">
        <f t="shared" si="4"/>
        <v>Maximum Phase</v>
      </c>
      <c r="D180" s="235">
        <f>_xlfn.XLOOKUP($B180,'(3) Calc Values by siteCode'!$B$3:$B$194,'(3) Calc Values by siteCode'!$M$3:$M$194,"ERROR",0,1)</f>
        <v>2.7245761125216399</v>
      </c>
      <c r="E180" s="236">
        <f t="shared" si="5"/>
        <v>8.9388980069607609</v>
      </c>
      <c r="F180" s="237"/>
      <c r="G180" s="244"/>
      <c r="H180" s="243"/>
      <c r="I180" s="240"/>
    </row>
    <row r="181" spans="1:9" x14ac:dyDescent="0.25">
      <c r="A181" s="233" t="s">
        <v>168</v>
      </c>
      <c r="B181" s="234" t="s">
        <v>163</v>
      </c>
      <c r="C181" s="234" t="str">
        <f t="shared" si="4"/>
        <v>Maximum Phase</v>
      </c>
      <c r="D181" s="235">
        <f>_xlfn.XLOOKUP($B181,'(3) Calc Values by siteCode'!$B$3:$B$194,'(3) Calc Values by siteCode'!$M$3:$M$194,"ERROR",0,1)</f>
        <v>2.7245761125216399</v>
      </c>
      <c r="E181" s="236">
        <f t="shared" si="5"/>
        <v>8.9388980069607609</v>
      </c>
      <c r="F181" s="237"/>
      <c r="G181" s="244"/>
      <c r="H181" s="243"/>
      <c r="I181" s="240"/>
    </row>
    <row r="182" spans="1:9" x14ac:dyDescent="0.25">
      <c r="A182" s="233" t="s">
        <v>168</v>
      </c>
      <c r="B182" s="234" t="s">
        <v>164</v>
      </c>
      <c r="C182" s="234" t="str">
        <f t="shared" si="4"/>
        <v>Evacuation Phase 3</v>
      </c>
      <c r="D182" s="235">
        <f>_xlfn.XLOOKUP($B182,'(3) Calc Values by siteCode'!$B$3:$B$194,'(3) Calc Values by siteCode'!$M$3:$M$194,"ERROR",0,1)</f>
        <v>1.5265906276562897</v>
      </c>
      <c r="E182" s="236">
        <f t="shared" si="5"/>
        <v>5.0084994345678799</v>
      </c>
      <c r="F182" s="241" t="s">
        <v>164</v>
      </c>
      <c r="G182" s="242" t="str">
        <f>_xlfn.XLOOKUP($F182,'(4) Maritime Thresholds'!$H$2:$H$35,'(4) Maritime Thresholds'!$I$2:$I$35,"ERROR",0,1)</f>
        <v>Maritime Response Plan D</v>
      </c>
      <c r="H182" s="243">
        <f>_xlfn.XLOOKUP($F182,'(4) Maritime Thresholds'!$H$2:$H$35,'(4) Maritime Thresholds'!$J$2:$J$35,"ERROR",0,1)</f>
        <v>0.89735296644633966</v>
      </c>
      <c r="I182" s="240">
        <f>H182*3.28</f>
        <v>2.9433177299439941</v>
      </c>
    </row>
    <row r="183" spans="1:9" x14ac:dyDescent="0.25">
      <c r="A183" s="233" t="s">
        <v>168</v>
      </c>
      <c r="B183" s="234" t="s">
        <v>165</v>
      </c>
      <c r="C183" s="234" t="str">
        <f t="shared" si="4"/>
        <v>Evacuation Phase 3</v>
      </c>
      <c r="D183" s="235">
        <f>_xlfn.XLOOKUP($B183,'(3) Calc Values by siteCode'!$B$3:$B$194,'(3) Calc Values by siteCode'!$M$3:$M$194,"ERROR",0,1)</f>
        <v>1.883660951921841</v>
      </c>
      <c r="E183" s="236">
        <f t="shared" si="5"/>
        <v>6.1799899997435732</v>
      </c>
      <c r="F183" s="237"/>
      <c r="G183" s="244"/>
      <c r="H183" s="243"/>
      <c r="I183" s="240"/>
    </row>
    <row r="184" spans="1:9" x14ac:dyDescent="0.25">
      <c r="A184" s="233" t="s">
        <v>168</v>
      </c>
      <c r="B184" s="234" t="s">
        <v>166</v>
      </c>
      <c r="C184" s="234" t="str">
        <f t="shared" si="4"/>
        <v>Evacuation Phase 3</v>
      </c>
      <c r="D184" s="235">
        <f>_xlfn.XLOOKUP($B184,'(3) Calc Values by siteCode'!$B$3:$B$194,'(3) Calc Values by siteCode'!$M$3:$M$194,"ERROR",0,1)</f>
        <v>1.8761538888858191</v>
      </c>
      <c r="E184" s="236">
        <f t="shared" si="5"/>
        <v>6.1553605278406147</v>
      </c>
      <c r="F184" s="241" t="s">
        <v>193</v>
      </c>
      <c r="G184" s="242" t="str">
        <f>_xlfn.XLOOKUP($F184,'(4) Maritime Thresholds'!$H$2:$H$35,'(4) Maritime Thresholds'!$I$2:$I$35,"ERROR",0,1)</f>
        <v>Maritime Response Plan E</v>
      </c>
      <c r="H184" s="243">
        <f>_xlfn.XLOOKUP($F184,'(4) Maritime Thresholds'!$H$2:$H$35,'(4) Maritime Thresholds'!$J$2:$J$35,"ERROR",0,1)</f>
        <v>1.1214319800550123</v>
      </c>
      <c r="I184" s="240">
        <f>H184*3.28</f>
        <v>3.6782968945804404</v>
      </c>
    </row>
    <row r="185" spans="1:9" ht="15.75" thickBot="1" x14ac:dyDescent="0.3">
      <c r="A185" s="233" t="s">
        <v>168</v>
      </c>
      <c r="B185" s="234" t="s">
        <v>167</v>
      </c>
      <c r="C185" s="234" t="str">
        <f t="shared" si="4"/>
        <v>Evacuation Phase 3</v>
      </c>
      <c r="D185" s="235">
        <f>_xlfn.XLOOKUP($B185,'(3) Calc Values by siteCode'!$B$3:$B$194,'(3) Calc Values by siteCode'!$M$3:$M$194,"ERROR",0,1)</f>
        <v>1.7198077314786675</v>
      </c>
      <c r="E185" s="236">
        <f t="shared" si="5"/>
        <v>5.6424138171872293</v>
      </c>
      <c r="F185" s="237"/>
      <c r="G185" s="244"/>
      <c r="H185" s="243"/>
      <c r="I185" s="240"/>
    </row>
    <row r="186" spans="1:9" x14ac:dyDescent="0.25">
      <c r="A186" s="225" t="s">
        <v>178</v>
      </c>
      <c r="B186" s="226" t="s">
        <v>169</v>
      </c>
      <c r="C186" s="226" t="str">
        <f t="shared" si="4"/>
        <v>Evacuation Phase 3</v>
      </c>
      <c r="D186" s="227">
        <f>_xlfn.XLOOKUP($B186,'(3) Calc Values by siteCode'!$B$3:$B$194,'(3) Calc Values by siteCode'!$M$3:$M$194,"ERROR",0,1)</f>
        <v>1.8432738888858191</v>
      </c>
      <c r="E186" s="228">
        <f t="shared" si="5"/>
        <v>6.0474865120925827</v>
      </c>
      <c r="F186" s="229"/>
      <c r="G186" s="269"/>
      <c r="H186" s="270"/>
      <c r="I186" s="232"/>
    </row>
    <row r="187" spans="1:9" x14ac:dyDescent="0.25">
      <c r="A187" s="233" t="s">
        <v>178</v>
      </c>
      <c r="B187" s="234" t="s">
        <v>170</v>
      </c>
      <c r="C187" s="234" t="str">
        <f t="shared" si="4"/>
        <v>Maximum+ Phase</v>
      </c>
      <c r="D187" s="235">
        <f>_xlfn.XLOOKUP($B187,'(3) Calc Values by siteCode'!$B$3:$B$194,'(3) Calc Values by siteCode'!$M$3:$M$194,"ERROR",0,1)</f>
        <v>3.6823523794955673</v>
      </c>
      <c r="E187" s="236">
        <f t="shared" si="5"/>
        <v>12.081208594145561</v>
      </c>
      <c r="F187" s="241" t="s">
        <v>194</v>
      </c>
      <c r="G187" s="242" t="str">
        <f>_xlfn.XLOOKUP($F187,'(4) Maritime Thresholds'!$H$2:$H$35,'(4) Maritime Thresholds'!$I$2:$I$35,"ERROR",0,1)</f>
        <v>Maritime Response Plan E</v>
      </c>
      <c r="H187" s="243">
        <f>_xlfn.XLOOKUP($F187,'(4) Maritime Thresholds'!$H$2:$H$35,'(4) Maritime Thresholds'!$J$2:$J$35,"ERROR",0,1)</f>
        <v>2.2722515253176714</v>
      </c>
      <c r="I187" s="240">
        <f>H187*3.28</f>
        <v>7.4529850030419613</v>
      </c>
    </row>
    <row r="188" spans="1:9" x14ac:dyDescent="0.25">
      <c r="A188" s="233" t="s">
        <v>178</v>
      </c>
      <c r="B188" s="234" t="s">
        <v>171</v>
      </c>
      <c r="C188" s="234" t="str">
        <f t="shared" si="4"/>
        <v>Maximum+ Phase</v>
      </c>
      <c r="D188" s="235">
        <f>_xlfn.XLOOKUP($B188,'(3) Calc Values by siteCode'!$B$3:$B$194,'(3) Calc Values by siteCode'!$M$3:$M$194,"ERROR",0,1)</f>
        <v>3.6823523794955673</v>
      </c>
      <c r="E188" s="236">
        <f t="shared" si="5"/>
        <v>12.081208594145561</v>
      </c>
      <c r="F188" s="237"/>
      <c r="G188" s="244"/>
      <c r="H188" s="243"/>
      <c r="I188" s="240"/>
    </row>
    <row r="189" spans="1:9" x14ac:dyDescent="0.25">
      <c r="A189" s="233" t="s">
        <v>178</v>
      </c>
      <c r="B189" s="234" t="s">
        <v>172</v>
      </c>
      <c r="C189" s="234" t="str">
        <f t="shared" si="4"/>
        <v>Evacuation Phase 3</v>
      </c>
      <c r="D189" s="235">
        <f>_xlfn.XLOOKUP($B189,'(3) Calc Values by siteCode'!$B$3:$B$194,'(3) Calc Values by siteCode'!$M$3:$M$194,"ERROR",0,1)</f>
        <v>2.484774137290648</v>
      </c>
      <c r="E189" s="236">
        <f t="shared" si="5"/>
        <v>8.1521461197199727</v>
      </c>
      <c r="F189" s="237"/>
      <c r="G189" s="244"/>
      <c r="H189" s="243"/>
      <c r="I189" s="240"/>
    </row>
    <row r="190" spans="1:9" x14ac:dyDescent="0.25">
      <c r="A190" s="233" t="s">
        <v>178</v>
      </c>
      <c r="B190" s="234" t="s">
        <v>173</v>
      </c>
      <c r="C190" s="234" t="str">
        <f t="shared" si="4"/>
        <v>Maximum Phase</v>
      </c>
      <c r="D190" s="235">
        <f>_xlfn.XLOOKUP($B190,'(3) Calc Values by siteCode'!$B$3:$B$194,'(3) Calc Values by siteCode'!$M$3:$M$194,"ERROR",0,1)</f>
        <v>2.5045884761987418</v>
      </c>
      <c r="E190" s="236">
        <f t="shared" si="5"/>
        <v>8.217153793302959</v>
      </c>
      <c r="F190" s="237"/>
      <c r="G190" s="244"/>
      <c r="H190" s="243"/>
      <c r="I190" s="240"/>
    </row>
    <row r="191" spans="1:9" x14ac:dyDescent="0.25">
      <c r="A191" s="233" t="s">
        <v>178</v>
      </c>
      <c r="B191" s="234" t="s">
        <v>174</v>
      </c>
      <c r="C191" s="234" t="str">
        <f t="shared" si="4"/>
        <v>Maximum Phase</v>
      </c>
      <c r="D191" s="235">
        <f>_xlfn.XLOOKUP($B191,'(3) Calc Values by siteCode'!$B$3:$B$194,'(3) Calc Values by siteCode'!$M$3:$M$194,"ERROR",0,1)</f>
        <v>2.5045884761987418</v>
      </c>
      <c r="E191" s="236">
        <f t="shared" si="5"/>
        <v>8.217153793302959</v>
      </c>
      <c r="F191" s="237"/>
      <c r="G191" s="244"/>
      <c r="H191" s="243"/>
      <c r="I191" s="240"/>
    </row>
    <row r="192" spans="1:9" x14ac:dyDescent="0.25">
      <c r="A192" s="233" t="s">
        <v>178</v>
      </c>
      <c r="B192" s="234" t="s">
        <v>175</v>
      </c>
      <c r="C192" s="234" t="str">
        <f t="shared" si="4"/>
        <v>Maximum Phase</v>
      </c>
      <c r="D192" s="235">
        <f>_xlfn.XLOOKUP($B192,'(3) Calc Values by siteCode'!$B$3:$B$194,'(3) Calc Values by siteCode'!$M$3:$M$194,"ERROR",0,1)</f>
        <v>2.9366474192249012</v>
      </c>
      <c r="E192" s="236">
        <f t="shared" si="5"/>
        <v>9.6346700105803844</v>
      </c>
      <c r="F192" s="241" t="s">
        <v>175</v>
      </c>
      <c r="G192" s="242" t="str">
        <f>_xlfn.XLOOKUP($F192,'(4) Maritime Thresholds'!$H$2:$H$35,'(4) Maritime Thresholds'!$I$2:$I$35,"ERROR",0,1)</f>
        <v>Maritime Response Plan E</v>
      </c>
      <c r="H192" s="243">
        <f>_xlfn.XLOOKUP($F192,'(4) Maritime Thresholds'!$H$2:$H$35,'(4) Maritime Thresholds'!$J$2:$J$35,"ERROR",0,1)</f>
        <v>1.8223124482210906</v>
      </c>
      <c r="I192" s="240">
        <f>H192*3.28</f>
        <v>5.9771848301651769</v>
      </c>
    </row>
    <row r="193" spans="1:9" x14ac:dyDescent="0.25">
      <c r="A193" s="233" t="s">
        <v>178</v>
      </c>
      <c r="B193" s="234" t="s">
        <v>432</v>
      </c>
      <c r="C193" s="234" t="str">
        <f t="shared" si="4"/>
        <v>Maximum+ Phase</v>
      </c>
      <c r="D193" s="235">
        <f>_xlfn.XLOOKUP($B193,'(3) Calc Values by siteCode'!$B$3:$B$194,'(3) Calc Values by siteCode'!$M$3:$M$194,"ERROR",0,1)</f>
        <v>3.6048942214618287</v>
      </c>
      <c r="E193" s="236">
        <f t="shared" si="5"/>
        <v>11.82708077907424</v>
      </c>
      <c r="F193" s="237"/>
      <c r="G193" s="244"/>
      <c r="H193" s="243"/>
      <c r="I193" s="240"/>
    </row>
    <row r="194" spans="1:9" x14ac:dyDescent="0.25">
      <c r="A194" s="233" t="s">
        <v>178</v>
      </c>
      <c r="B194" s="234" t="s">
        <v>433</v>
      </c>
      <c r="C194" s="234" t="str">
        <f t="shared" si="4"/>
        <v>Evacuation Phase 3</v>
      </c>
      <c r="D194" s="235">
        <f>_xlfn.XLOOKUP($B194,'(3) Calc Values by siteCode'!$B$3:$B$194,'(3) Calc Values by siteCode'!$M$3:$M$194,"ERROR",0,1)</f>
        <v>2.4481618116270756</v>
      </c>
      <c r="E194" s="236">
        <f t="shared" si="5"/>
        <v>8.0320269410337133</v>
      </c>
      <c r="F194" s="241" t="s">
        <v>403</v>
      </c>
      <c r="G194" s="242" t="str">
        <f>_xlfn.XLOOKUP($F194,'(4) Maritime Thresholds'!$H$2:$H$35,'(4) Maritime Thresholds'!$I$2:$I$35,"ERROR",0,1)</f>
        <v>Maritime Response Plan E</v>
      </c>
      <c r="H194" s="243">
        <f>_xlfn.XLOOKUP($F194,'(4) Maritime Thresholds'!$H$2:$H$35,'(4) Maritime Thresholds'!$J$2:$J$35,"ERROR",0,1)</f>
        <v>1.5599240174983124</v>
      </c>
      <c r="I194" s="240">
        <f>H194*3.28</f>
        <v>5.1165507773944645</v>
      </c>
    </row>
    <row r="195" spans="1:9" x14ac:dyDescent="0.25">
      <c r="A195" s="233" t="s">
        <v>178</v>
      </c>
      <c r="B195" s="234" t="s">
        <v>176</v>
      </c>
      <c r="C195" s="234" t="str">
        <f t="shared" si="4"/>
        <v>Maximum+ Phase</v>
      </c>
      <c r="D195" s="235">
        <f>_xlfn.XLOOKUP($B195,'(3) Calc Values by siteCode'!$B$3:$B$194,'(3) Calc Values by siteCode'!$M$3:$M$194,"ERROR",0,1)</f>
        <v>4.2763074661524181</v>
      </c>
      <c r="E195" s="236">
        <f t="shared" si="5"/>
        <v>14.029880138295335</v>
      </c>
      <c r="F195" s="241" t="s">
        <v>404</v>
      </c>
      <c r="G195" s="242" t="str">
        <f>_xlfn.XLOOKUP($F195,'(4) Maritime Thresholds'!$H$2:$H$35,'(4) Maritime Thresholds'!$I$2:$I$35,"ERROR",0,1)</f>
        <v>Maritime Response Plan E</v>
      </c>
      <c r="H195" s="243">
        <f>_xlfn.XLOOKUP($F195,'(4) Maritime Thresholds'!$H$2:$H$35,'(4) Maritime Thresholds'!$J$2:$J$35,"ERROR",0,1)</f>
        <v>2.4777512038194609</v>
      </c>
      <c r="I195" s="240">
        <f>H195*3.28</f>
        <v>8.1270239485278317</v>
      </c>
    </row>
    <row r="196" spans="1:9" ht="15.75" thickBot="1" x14ac:dyDescent="0.3">
      <c r="A196" s="245" t="s">
        <v>178</v>
      </c>
      <c r="B196" s="246" t="s">
        <v>177</v>
      </c>
      <c r="C196" s="246" t="str">
        <f t="shared" ref="C196" si="6">IF(D196&lt;1, "Evacuation Phase 1", IF(D196&lt;1.5, "Evacuation Phase 2",IF(D196&lt;2.5, "Evacuation Phase 3",IF(D196&lt;3.5, "Maximum Phase", "Maximum+ Phase"))))</f>
        <v>Maximum+ Phase</v>
      </c>
      <c r="D196" s="247">
        <f>_xlfn.XLOOKUP($B196,'(3) Calc Values by siteCode'!$B$3:$B$194,'(3) Calc Values by siteCode'!$M$3:$M$194,"ERROR",0,1)</f>
        <v>4.2278225068192787</v>
      </c>
      <c r="E196" s="248">
        <f t="shared" ref="E196" si="7">CONVERT($D196,"m","ft")</f>
        <v>13.870808749407082</v>
      </c>
      <c r="F196" s="249"/>
      <c r="G196" s="250"/>
      <c r="H196" s="251"/>
      <c r="I196" s="252"/>
    </row>
    <row r="197" spans="1:9" x14ac:dyDescent="0.25">
      <c r="A197"/>
    </row>
    <row r="198" spans="1:9" x14ac:dyDescent="0.25">
      <c r="A198" s="48"/>
    </row>
  </sheetData>
  <mergeCells count="4">
    <mergeCell ref="A3:E3"/>
    <mergeCell ref="F3:I3"/>
    <mergeCell ref="A1:I1"/>
    <mergeCell ref="A2:I2"/>
  </mergeCells>
  <conditionalFormatting sqref="D5:D196">
    <cfRule type="cellIs" dxfId="34" priority="1" operator="equal">
      <formula>"ERROR"</formula>
    </cfRule>
  </conditionalFormatting>
  <printOptions horizontalCentered="1"/>
  <pageMargins left="0.25" right="0.25" top="0.3" bottom="0.3" header="0.2" footer="0.2"/>
  <pageSetup scale="50" fitToHeight="0" orientation="landscape" r:id="rId1"/>
  <headerFooter>
    <oddHeader>&amp;RGenerated &amp;D&amp;T</oddHeader>
    <oddFooter>&amp;CPage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273C7-D4BC-401D-B4E3-0901F1241DD0}">
  <sheetPr codeName="Sheet7">
    <pageSetUpPr fitToPage="1"/>
  </sheetPr>
  <dimension ref="A1:L29"/>
  <sheetViews>
    <sheetView zoomScaleNormal="100" workbookViewId="0">
      <selection activeCell="A2" sqref="A2:I2"/>
    </sheetView>
  </sheetViews>
  <sheetFormatPr defaultRowHeight="15" x14ac:dyDescent="0.25"/>
  <cols>
    <col min="1" max="1" width="57" customWidth="1"/>
    <col min="2" max="2" width="19.7109375" customWidth="1"/>
    <col min="6" max="12" width="9.140625" style="219"/>
  </cols>
  <sheetData>
    <row r="1" spans="1:5" ht="114.75" customHeight="1" x14ac:dyDescent="0.25">
      <c r="A1" s="419"/>
      <c r="B1" s="419"/>
      <c r="C1" s="419"/>
      <c r="D1" s="419"/>
      <c r="E1" s="419"/>
    </row>
    <row r="2" spans="1:5" ht="35.25" x14ac:dyDescent="0.25">
      <c r="A2" s="434" t="s">
        <v>526</v>
      </c>
      <c r="B2" s="434"/>
      <c r="C2" s="434"/>
      <c r="D2" s="434"/>
      <c r="E2" s="434"/>
    </row>
    <row r="3" spans="1:5" s="219" customFormat="1" ht="15.75" thickBot="1" x14ac:dyDescent="0.3"/>
    <row r="4" spans="1:5" ht="27.75" x14ac:dyDescent="0.4">
      <c r="A4" s="332" t="s">
        <v>515</v>
      </c>
      <c r="B4" s="333"/>
      <c r="C4" s="333"/>
      <c r="D4" s="333"/>
      <c r="E4" s="334"/>
    </row>
    <row r="5" spans="1:5" x14ac:dyDescent="0.25">
      <c r="A5" s="321" t="s">
        <v>527</v>
      </c>
      <c r="B5" s="349" t="s">
        <v>695</v>
      </c>
      <c r="C5" s="219"/>
      <c r="D5" s="219"/>
      <c r="E5" s="320"/>
    </row>
    <row r="6" spans="1:5" x14ac:dyDescent="0.25">
      <c r="A6" s="321" t="s">
        <v>528</v>
      </c>
      <c r="B6" s="351" t="s">
        <v>693</v>
      </c>
      <c r="C6" s="219"/>
      <c r="D6" s="219"/>
      <c r="E6" s="320"/>
    </row>
    <row r="7" spans="1:5" x14ac:dyDescent="0.25">
      <c r="A7" s="323"/>
      <c r="B7" s="324"/>
      <c r="C7" s="219"/>
      <c r="D7" s="219"/>
      <c r="E7" s="320"/>
    </row>
    <row r="8" spans="1:5" x14ac:dyDescent="0.25">
      <c r="A8" s="321" t="s">
        <v>513</v>
      </c>
      <c r="B8" s="350" t="s">
        <v>694</v>
      </c>
      <c r="C8" s="219"/>
      <c r="D8" s="219"/>
      <c r="E8" s="320"/>
    </row>
    <row r="9" spans="1:5" x14ac:dyDescent="0.25">
      <c r="A9" s="321" t="s">
        <v>514</v>
      </c>
      <c r="B9" s="322">
        <f ca="1">NOW()</f>
        <v>46122.087269097225</v>
      </c>
      <c r="C9" s="219"/>
      <c r="D9" s="219"/>
      <c r="E9" s="320"/>
    </row>
    <row r="10" spans="1:5" x14ac:dyDescent="0.25">
      <c r="A10" s="325"/>
      <c r="B10" s="219"/>
      <c r="C10" s="219"/>
      <c r="D10" s="219"/>
      <c r="E10" s="320"/>
    </row>
    <row r="11" spans="1:5" x14ac:dyDescent="0.25">
      <c r="A11" s="325"/>
      <c r="B11" s="219"/>
      <c r="C11" s="219"/>
      <c r="D11" s="219"/>
      <c r="E11" s="320"/>
    </row>
    <row r="12" spans="1:5" x14ac:dyDescent="0.25">
      <c r="A12" s="325"/>
      <c r="B12" s="219"/>
      <c r="C12" s="219"/>
      <c r="D12" s="219"/>
      <c r="E12" s="320"/>
    </row>
    <row r="13" spans="1:5" x14ac:dyDescent="0.25">
      <c r="A13" s="325"/>
      <c r="B13" s="219"/>
      <c r="C13" s="219"/>
      <c r="D13" s="219"/>
      <c r="E13" s="320"/>
    </row>
    <row r="14" spans="1:5" x14ac:dyDescent="0.25">
      <c r="A14" s="325"/>
      <c r="B14" s="219"/>
      <c r="C14" s="219"/>
      <c r="D14" s="219"/>
      <c r="E14" s="320"/>
    </row>
    <row r="15" spans="1:5" x14ac:dyDescent="0.25">
      <c r="A15" s="325"/>
      <c r="B15" s="326"/>
      <c r="C15" s="326"/>
      <c r="D15" s="326"/>
      <c r="E15" s="327"/>
    </row>
    <row r="16" spans="1:5" x14ac:dyDescent="0.25">
      <c r="A16" s="325"/>
      <c r="B16" s="324"/>
      <c r="C16" s="324"/>
      <c r="D16" s="324"/>
      <c r="E16" s="328"/>
    </row>
    <row r="17" spans="1:5" x14ac:dyDescent="0.25">
      <c r="A17" s="325"/>
      <c r="B17" s="324"/>
      <c r="C17" s="324"/>
      <c r="D17" s="324"/>
      <c r="E17" s="328"/>
    </row>
    <row r="18" spans="1:5" x14ac:dyDescent="0.25">
      <c r="A18" s="325"/>
      <c r="B18" s="219"/>
      <c r="C18" s="219"/>
      <c r="D18" s="219"/>
      <c r="E18" s="320"/>
    </row>
    <row r="19" spans="1:5" x14ac:dyDescent="0.25">
      <c r="A19" s="325"/>
      <c r="B19" s="219"/>
      <c r="C19" s="219"/>
      <c r="D19" s="219"/>
      <c r="E19" s="320"/>
    </row>
    <row r="20" spans="1:5" x14ac:dyDescent="0.25">
      <c r="A20" s="325"/>
      <c r="B20" s="219"/>
      <c r="C20" s="219"/>
      <c r="D20" s="219"/>
      <c r="E20" s="320"/>
    </row>
    <row r="21" spans="1:5" x14ac:dyDescent="0.25">
      <c r="A21" s="325"/>
      <c r="B21" s="219"/>
      <c r="C21" s="219"/>
      <c r="D21" s="219"/>
      <c r="E21" s="320"/>
    </row>
    <row r="22" spans="1:5" x14ac:dyDescent="0.25">
      <c r="A22" s="325"/>
      <c r="B22" s="219"/>
      <c r="C22" s="219"/>
      <c r="D22" s="219"/>
      <c r="E22" s="320"/>
    </row>
    <row r="23" spans="1:5" ht="15.75" thickBot="1" x14ac:dyDescent="0.3">
      <c r="A23" s="329"/>
      <c r="B23" s="330"/>
      <c r="C23" s="330"/>
      <c r="D23" s="330"/>
      <c r="E23" s="331"/>
    </row>
    <row r="24" spans="1:5" x14ac:dyDescent="0.25">
      <c r="A24" s="219"/>
      <c r="B24" s="219"/>
      <c r="C24" s="219"/>
      <c r="D24" s="219"/>
      <c r="E24" s="219"/>
    </row>
    <row r="25" spans="1:5" x14ac:dyDescent="0.25">
      <c r="A25" s="219"/>
      <c r="B25" s="219"/>
      <c r="C25" s="219"/>
      <c r="D25" s="219"/>
      <c r="E25" s="219"/>
    </row>
    <row r="26" spans="1:5" x14ac:dyDescent="0.25">
      <c r="A26" s="219"/>
      <c r="B26" s="219"/>
      <c r="C26" s="219"/>
      <c r="D26" s="219"/>
      <c r="E26" s="219"/>
    </row>
    <row r="27" spans="1:5" x14ac:dyDescent="0.25">
      <c r="A27" s="219"/>
      <c r="B27" s="219"/>
      <c r="C27" s="219"/>
      <c r="D27" s="219"/>
      <c r="E27" s="219"/>
    </row>
    <row r="28" spans="1:5" x14ac:dyDescent="0.25">
      <c r="A28" s="219"/>
      <c r="B28" s="219"/>
      <c r="C28" s="219"/>
      <c r="D28" s="219"/>
      <c r="E28" s="219"/>
    </row>
    <row r="29" spans="1:5" x14ac:dyDescent="0.25">
      <c r="A29" s="219"/>
      <c r="B29" s="219"/>
      <c r="C29" s="219"/>
      <c r="D29" s="219"/>
      <c r="E29" s="219"/>
    </row>
  </sheetData>
  <mergeCells count="2">
    <mergeCell ref="A1:E1"/>
    <mergeCell ref="A2:E2"/>
  </mergeCells>
  <pageMargins left="0.25" right="0.25" top="0.75" bottom="0.75" header="0.3" footer="0.3"/>
  <pageSetup scale="99" fitToHeight="0" orientation="portrait" horizontalDpi="1200" verticalDpi="1200" r:id="rId1"/>
  <headerFooter>
    <oddFooter>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F7CD5-77F8-48D3-AEF7-BA78CC325394}">
  <sheetPr codeName="Sheet9">
    <pageSetUpPr fitToPage="1"/>
  </sheetPr>
  <dimension ref="A1:AD27"/>
  <sheetViews>
    <sheetView zoomScale="85" zoomScaleNormal="85" zoomScalePageLayoutView="85" workbookViewId="0"/>
  </sheetViews>
  <sheetFormatPr defaultRowHeight="15" x14ac:dyDescent="0.25"/>
  <cols>
    <col min="1" max="1" width="26.5703125" style="219" customWidth="1"/>
    <col min="2" max="2" width="33.140625" style="219" customWidth="1"/>
    <col min="3" max="3" width="28.28515625" style="219" customWidth="1"/>
    <col min="4" max="4" width="25.5703125" style="219" customWidth="1"/>
    <col min="6" max="6" width="27.140625" customWidth="1"/>
    <col min="7" max="7" width="14.140625" customWidth="1"/>
    <col min="8" max="8" width="16.7109375" customWidth="1"/>
    <col min="9" max="9" width="30.140625" bestFit="1" customWidth="1"/>
    <col min="10" max="10" width="22.42578125" customWidth="1"/>
    <col min="11" max="11" width="16.28515625" customWidth="1"/>
    <col min="12" max="12" width="20.85546875" customWidth="1"/>
    <col min="13" max="13" width="19.5703125" bestFit="1" customWidth="1"/>
    <col min="14" max="14" width="17.140625" bestFit="1" customWidth="1"/>
    <col min="15" max="15" width="25.140625" bestFit="1" customWidth="1"/>
    <col min="16" max="16" width="7.28515625" customWidth="1"/>
    <col min="17" max="17" width="7" style="365" bestFit="1" customWidth="1"/>
    <col min="18" max="18" width="15.28515625" style="365" bestFit="1" customWidth="1"/>
    <col min="19" max="19" width="9.7109375" style="365" bestFit="1" customWidth="1"/>
    <col min="20" max="20" width="10" style="365" bestFit="1" customWidth="1"/>
    <col min="21" max="21" width="34.7109375" style="365" bestFit="1" customWidth="1"/>
    <col min="22" max="22" width="44.28515625" style="365" bestFit="1" customWidth="1"/>
    <col min="23" max="23" width="8" style="365" bestFit="1" customWidth="1"/>
    <col min="24" max="24" width="9.7109375" style="365" bestFit="1" customWidth="1"/>
    <col min="25" max="25" width="26.5703125" style="365" bestFit="1" customWidth="1"/>
    <col min="26" max="26" width="24.85546875" style="365" bestFit="1" customWidth="1"/>
    <col min="27" max="27" width="22.85546875" style="365" bestFit="1" customWidth="1"/>
    <col min="28" max="28" width="26.42578125" style="365" bestFit="1" customWidth="1"/>
    <col min="29" max="30" width="9.140625" style="365"/>
  </cols>
  <sheetData>
    <row r="1" spans="1:28" ht="35.25" x14ac:dyDescent="0.25">
      <c r="A1" s="336" t="str" cm="1">
        <f t="array" aca="1" ref="A1" ca="1">_xlfn.TEXTAFTER(CELL("filename",A1),"]")</f>
        <v>01 Del Norte County</v>
      </c>
      <c r="B1" s="318"/>
      <c r="C1" s="339" t="s">
        <v>512</v>
      </c>
      <c r="D1" s="337" t="str">
        <f>COVER!$B$5</f>
        <v>February Monthly Test 02</v>
      </c>
      <c r="F1" s="336" t="str" cm="1">
        <f t="array" aca="1" ref="F1" ca="1">_xlfn.TEXTAFTER(CELL("filename",F1),"]")</f>
        <v>01 Del Norte County</v>
      </c>
      <c r="G1" s="318"/>
      <c r="H1" s="375"/>
      <c r="I1" s="375"/>
      <c r="J1" s="375"/>
      <c r="K1" s="375"/>
      <c r="L1" s="339" t="s">
        <v>512</v>
      </c>
      <c r="M1" s="337" t="str">
        <f>COVER!$B$5</f>
        <v>February Monthly Test 02</v>
      </c>
    </row>
    <row r="2" spans="1:28" ht="22.5" customHeight="1" x14ac:dyDescent="0.25">
      <c r="A2" s="317"/>
      <c r="B2" s="318"/>
      <c r="C2" s="340" t="s">
        <v>522</v>
      </c>
      <c r="D2" s="338">
        <f ca="1">NOW()</f>
        <v>46122.087269097225</v>
      </c>
      <c r="F2" s="317"/>
      <c r="G2" s="318"/>
      <c r="H2" s="375"/>
      <c r="I2" s="375"/>
      <c r="J2" s="375"/>
      <c r="K2" s="375"/>
      <c r="L2" s="340" t="s">
        <v>522</v>
      </c>
      <c r="M2" s="338">
        <f ca="1">NOW()</f>
        <v>46122.087269097225</v>
      </c>
    </row>
    <row r="3" spans="1:28" ht="26.25" x14ac:dyDescent="0.25">
      <c r="A3" s="335" t="s">
        <v>529</v>
      </c>
      <c r="B3" s="319"/>
      <c r="C3" s="319"/>
      <c r="D3" s="319"/>
      <c r="F3" s="335" t="s">
        <v>529</v>
      </c>
      <c r="G3" s="319"/>
      <c r="H3" s="319"/>
      <c r="I3" s="319"/>
      <c r="J3" s="219"/>
      <c r="K3" s="219"/>
      <c r="L3" s="219"/>
      <c r="M3" s="219"/>
      <c r="Q3" s="366" t="s">
        <v>236</v>
      </c>
      <c r="R3" s="366" t="s">
        <v>237</v>
      </c>
      <c r="S3" s="366" t="s">
        <v>238</v>
      </c>
      <c r="T3" s="366" t="s">
        <v>239</v>
      </c>
      <c r="U3" s="366" t="s">
        <v>240</v>
      </c>
      <c r="V3" s="366" t="s">
        <v>493</v>
      </c>
      <c r="W3" s="366" t="s">
        <v>241</v>
      </c>
      <c r="X3" s="367" t="s">
        <v>242</v>
      </c>
      <c r="Y3" s="366" t="s">
        <v>243</v>
      </c>
      <c r="Z3" s="366" t="s">
        <v>244</v>
      </c>
      <c r="AA3" s="366" t="s">
        <v>245</v>
      </c>
      <c r="AB3" s="366" t="s">
        <v>246</v>
      </c>
    </row>
    <row r="4" spans="1:28" ht="57" customHeight="1" x14ac:dyDescent="0.25">
      <c r="A4" s="435" t="s">
        <v>525</v>
      </c>
      <c r="B4" s="435"/>
      <c r="C4" s="435"/>
      <c r="D4" s="435"/>
      <c r="F4" s="435" t="s">
        <v>525</v>
      </c>
      <c r="G4" s="435"/>
      <c r="H4" s="435"/>
      <c r="I4" s="435"/>
      <c r="J4" s="435"/>
      <c r="K4" s="435"/>
      <c r="L4" s="435"/>
      <c r="M4" s="435"/>
      <c r="Q4" s="51">
        <v>152</v>
      </c>
      <c r="R4" s="51" t="s">
        <v>320</v>
      </c>
      <c r="S4" s="51" t="s">
        <v>251</v>
      </c>
      <c r="T4" s="51" t="s">
        <v>3</v>
      </c>
      <c r="U4" s="52" t="s">
        <v>495</v>
      </c>
      <c r="V4" s="52" t="s">
        <v>496</v>
      </c>
      <c r="W4" s="52">
        <v>41.747</v>
      </c>
      <c r="X4" s="53">
        <v>-124.18300000000001</v>
      </c>
      <c r="Y4" s="87">
        <v>1.1599999999999999</v>
      </c>
      <c r="Z4" s="52">
        <v>0.35</v>
      </c>
      <c r="AA4" s="51">
        <v>30</v>
      </c>
      <c r="AB4" s="51" t="s">
        <v>497</v>
      </c>
    </row>
    <row r="5" spans="1:28" x14ac:dyDescent="0.25">
      <c r="A5" s="344"/>
      <c r="B5" s="344"/>
      <c r="C5" s="344"/>
      <c r="D5" s="344"/>
      <c r="F5" s="344"/>
      <c r="G5" s="344"/>
      <c r="H5" s="344"/>
      <c r="I5" s="344"/>
      <c r="J5" s="219"/>
      <c r="K5" s="219"/>
      <c r="L5" s="219"/>
      <c r="M5" s="219"/>
      <c r="Q5"/>
      <c r="R5"/>
      <c r="S5"/>
      <c r="T5"/>
      <c r="U5"/>
      <c r="V5"/>
      <c r="W5"/>
      <c r="X5"/>
      <c r="Y5"/>
      <c r="Z5"/>
      <c r="AA5"/>
      <c r="AB5"/>
    </row>
    <row r="6" spans="1:28" ht="27" thickBot="1" x14ac:dyDescent="0.45">
      <c r="A6" s="436" t="s">
        <v>523</v>
      </c>
      <c r="B6" s="436"/>
      <c r="C6" s="436"/>
      <c r="D6" s="436"/>
      <c r="F6" s="436" t="s">
        <v>523</v>
      </c>
      <c r="G6" s="436"/>
      <c r="H6" s="436"/>
      <c r="I6" s="436"/>
      <c r="J6" s="219"/>
      <c r="K6" s="219"/>
      <c r="L6" s="219"/>
      <c r="M6" s="219"/>
    </row>
    <row r="7" spans="1:28" ht="29.25" customHeight="1" x14ac:dyDescent="0.25">
      <c r="A7" s="345" t="s">
        <v>440</v>
      </c>
      <c r="B7" s="346" t="s">
        <v>516</v>
      </c>
      <c r="C7" s="347" t="s">
        <v>517</v>
      </c>
      <c r="D7" s="348" t="s">
        <v>518</v>
      </c>
      <c r="F7" s="370" t="s">
        <v>440</v>
      </c>
      <c r="G7" s="374" t="s">
        <v>538</v>
      </c>
      <c r="H7" s="374" t="s">
        <v>539</v>
      </c>
      <c r="I7" s="374" t="s">
        <v>533</v>
      </c>
      <c r="J7" s="374" t="s">
        <v>536</v>
      </c>
      <c r="K7" s="374" t="s">
        <v>537</v>
      </c>
      <c r="L7" s="374" t="s">
        <v>534</v>
      </c>
      <c r="M7" s="374" t="s">
        <v>535</v>
      </c>
    </row>
    <row r="8" spans="1:28" x14ac:dyDescent="0.25">
      <c r="A8" s="352" t="s">
        <v>4</v>
      </c>
      <c r="B8" s="353" t="str">
        <f>IF(C8&lt;1, "Evacuation Phase 1", IF(C8&lt;1.5, "Evacuation Phase 2",IF(C8&lt;2.5, "Evacuation Phase 3",IF(C8&lt;3.5, "Maximum Phase", "Maximum+ Phase"))))</f>
        <v>Evacuation Phase 3</v>
      </c>
      <c r="C8" s="235">
        <f>_xlfn.XLOOKUP($A8,'(3) Calc Values by siteCode'!$B$3:$B$194,'(3) Calc Values by siteCode'!$M$3:$M$194,"ERROR",0,1)</f>
        <v>1.6222799999999999</v>
      </c>
      <c r="D8" s="236">
        <f>CONVERT($C8,"m","ft")</f>
        <v>5.3224409448818895</v>
      </c>
      <c r="F8" s="368" t="s">
        <v>4</v>
      </c>
      <c r="G8" s="368" t="str">
        <f>_xlfn.XLOOKUP($F8,'(2) ETSS_Picks_by_FA_Locations'!$B$4:$B$195, '(2) ETSS_Picks_by_FA_Locations'!$C$4:$C$195, "ERROR",0,1)</f>
        <v>BKG</v>
      </c>
      <c r="H8" s="368">
        <f>_xlfn.XLOOKUP($F8,'(2) ETSS_Picks_by_FA_Locations'!$B$4:$B$195, '(2) ETSS_Picks_by_FA_Locations'!$D$4:$D$195, "ERROR",0,1)</f>
        <v>9419750</v>
      </c>
      <c r="I8" s="368" t="str">
        <f>_xlfn.XLOOKUP($F8,'(2) ETSS_Picks_by_FA_Locations'!$B$4:$B$195, '(2) ETSS_Picks_by_FA_Locations'!$E$4:$E$195, "ERROR",0,1)</f>
        <v>2026-02-01 22:50 PST</v>
      </c>
      <c r="J8" s="368" t="str">
        <f>_xlfn.XLOOKUP($G8,'(1) Paste CA TEX Values'!$C$2:$C$96, '(1) Paste CA TEX Values'!$I$2:$I$96, "ERROR",0,1)</f>
        <v>ERROR</v>
      </c>
      <c r="K8" s="368" t="str">
        <f>_xlfn.XLOOKUP($G8,'(1) Paste CA TEX Values'!$C$2:$C$96, '(1) Paste CA TEX Values'!$K$2:$K$96, "ERROR",0,1)</f>
        <v>ERROR</v>
      </c>
      <c r="L8" s="369">
        <f>_xlfn.XLOOKUP($F8,'(2) ETSS_Picks_by_FA_Locations'!$B$4:$B$195, '(2) ETSS_Picks_by_FA_Locations'!$G$4:$G$195, "ERROR",0,1)</f>
        <v>0.86639999999999995</v>
      </c>
      <c r="M8" s="369" t="str">
        <f>_xlfn.XLOOKUP($F8,'(2) ETSS_Picks_by_FA_Locations'!$B$4:$B$195, '(2) ETSS_Picks_by_FA_Locations'!$H$4:$H$195, "ERROR",0,1)</f>
        <v>2026-02-02 00:06 PST</v>
      </c>
    </row>
    <row r="9" spans="1:28" x14ac:dyDescent="0.25">
      <c r="A9" s="352" t="s">
        <v>2</v>
      </c>
      <c r="B9" s="353" t="str">
        <f t="shared" ref="B9:B12" si="0">IF(C9&lt;1, "Evacuation Phase 1", IF(C9&lt;1.5, "Evacuation Phase 2",IF(C9&lt;2.5, "Evacuation Phase 3",IF(C9&lt;3.5, "Maximum Phase", "Maximum+ Phase"))))</f>
        <v>Evacuation Phase 2</v>
      </c>
      <c r="C9" s="235">
        <f>_xlfn.XLOOKUP($A9,'(3) Calc Values by siteCode'!$B$3:$B$194,'(3) Calc Values by siteCode'!$M$3:$M$194,"ERROR",0,1)</f>
        <v>1.4870899999999998</v>
      </c>
      <c r="D9" s="236">
        <f t="shared" ref="D9:D12" si="1">CONVERT($C9,"m","ft")</f>
        <v>4.8789041994750653</v>
      </c>
      <c r="F9" s="368" t="s">
        <v>2</v>
      </c>
      <c r="G9" s="368" t="str">
        <f>_xlfn.XLOOKUP($F9,'(2) ETSS_Picks_by_FA_Locations'!$B$4:$B$195, '(2) ETSS_Picks_by_FA_Locations'!$C$4:$C$195, "ERROR",0,1)</f>
        <v>BKG</v>
      </c>
      <c r="H9" s="368">
        <f>_xlfn.XLOOKUP($F9,'(2) ETSS_Picks_by_FA_Locations'!$B$4:$B$195, '(2) ETSS_Picks_by_FA_Locations'!$D$4:$D$195, "ERROR",0,1)</f>
        <v>9419750</v>
      </c>
      <c r="I9" s="368" t="str">
        <f>_xlfn.XLOOKUP($F9,'(2) ETSS_Picks_by_FA_Locations'!$B$4:$B$195, '(2) ETSS_Picks_by_FA_Locations'!$E$4:$E$195, "ERROR",0,1)</f>
        <v>2026-02-01 22:50 PST</v>
      </c>
      <c r="J9" s="368" t="str">
        <f>_xlfn.XLOOKUP($G9,'(1) Paste CA TEX Values'!$C$2:$C$96, '(1) Paste CA TEX Values'!$I$2:$I$96, "ERROR",0,1)</f>
        <v>ERROR</v>
      </c>
      <c r="K9" s="368" t="str">
        <f>_xlfn.XLOOKUP($G9,'(1) Paste CA TEX Values'!$C$2:$C$96, '(1) Paste CA TEX Values'!$K$2:$K$96, "ERROR",0,1)</f>
        <v>ERROR</v>
      </c>
      <c r="L9" s="369">
        <f>_xlfn.XLOOKUP($F9,'(2) ETSS_Picks_by_FA_Locations'!$B$4:$B$195, '(2) ETSS_Picks_by_FA_Locations'!$G$4:$G$195, "ERROR",0,1)</f>
        <v>0.86639999999999995</v>
      </c>
      <c r="M9" s="369" t="str">
        <f>_xlfn.XLOOKUP($F9,'(2) ETSS_Picks_by_FA_Locations'!$B$4:$B$195, '(2) ETSS_Picks_by_FA_Locations'!$H$4:$H$195, "ERROR",0,1)</f>
        <v>2026-02-02 00:06 PST</v>
      </c>
    </row>
    <row r="10" spans="1:28" x14ac:dyDescent="0.25">
      <c r="A10" s="352" t="s">
        <v>3</v>
      </c>
      <c r="B10" s="353" t="str">
        <f t="shared" si="0"/>
        <v>Maximum+ Phase</v>
      </c>
      <c r="C10" s="235">
        <f>_xlfn.XLOOKUP($A10,'(3) Calc Values by siteCode'!$B$3:$B$194,'(3) Calc Values by siteCode'!$M$3:$M$194,"ERROR",0,1)</f>
        <v>21.648338004749128</v>
      </c>
      <c r="D10" s="236">
        <f t="shared" si="1"/>
        <v>71.024730986709741</v>
      </c>
      <c r="F10" s="368" t="s">
        <v>3</v>
      </c>
      <c r="G10" s="368" t="str">
        <f>_xlfn.XLOOKUP($F10,'(2) ETSS_Picks_by_FA_Locations'!$B$4:$B$195, '(2) ETSS_Picks_by_FA_Locations'!$C$4:$C$195, "ERROR",0,1)</f>
        <v>CRE</v>
      </c>
      <c r="H10" s="368">
        <f>_xlfn.XLOOKUP($F10,'(2) ETSS_Picks_by_FA_Locations'!$B$4:$B$195, '(2) ETSS_Picks_by_FA_Locations'!$D$4:$D$195, "ERROR",0,1)</f>
        <v>9419750</v>
      </c>
      <c r="I10" s="368" t="str">
        <f>_xlfn.XLOOKUP($F10,'(2) ETSS_Picks_by_FA_Locations'!$B$4:$B$195, '(2) ETSS_Picks_by_FA_Locations'!$E$4:$E$195, "ERROR",0,1)</f>
        <v>2026-02-01 22:50 PST</v>
      </c>
      <c r="J10" s="368">
        <f>_xlfn.XLOOKUP($G10,'(1) Paste CA TEX Values'!$C$2:$C$96, '(1) Paste CA TEX Values'!$I$2:$I$96, "ERROR",0,1)</f>
        <v>13.187216669710979</v>
      </c>
      <c r="K10" s="368">
        <f>_xlfn.XLOOKUP($G10,'(1) Paste CA TEX Values'!$C$2:$C$96, '(1) Paste CA TEX Values'!$K$2:$K$96, "ERROR",0,1)</f>
        <v>30</v>
      </c>
      <c r="L10" s="369">
        <f>_xlfn.XLOOKUP($F10,'(2) ETSS_Picks_by_FA_Locations'!$B$4:$B$195, '(2) ETSS_Picks_by_FA_Locations'!$G$4:$G$195, "ERROR",0,1)</f>
        <v>0.86639999999999995</v>
      </c>
      <c r="M10" s="369" t="str">
        <f>_xlfn.XLOOKUP($F10,'(2) ETSS_Picks_by_FA_Locations'!$B$4:$B$195, '(2) ETSS_Picks_by_FA_Locations'!$H$4:$H$195, "ERROR",0,1)</f>
        <v>2026-02-02 00:06 PST</v>
      </c>
    </row>
    <row r="11" spans="1:28" x14ac:dyDescent="0.25">
      <c r="A11" s="352" t="s">
        <v>5</v>
      </c>
      <c r="B11" s="353" t="str">
        <f t="shared" si="0"/>
        <v>Maximum+ Phase</v>
      </c>
      <c r="C11" s="235">
        <f>_xlfn.XLOOKUP($A11,'(3) Calc Values by siteCode'!$B$3:$B$194,'(3) Calc Values by siteCode'!$M$3:$M$194,"ERROR",0,1)</f>
        <v>12.510023028067254</v>
      </c>
      <c r="D11" s="236">
        <f t="shared" si="1"/>
        <v>41.04338263801592</v>
      </c>
      <c r="F11" s="368" t="s">
        <v>5</v>
      </c>
      <c r="G11" s="368" t="str">
        <f>_xlfn.XLOOKUP($F11,'(2) ETSS_Picks_by_FA_Locations'!$B$4:$B$195, '(2) ETSS_Picks_by_FA_Locations'!$C$4:$C$195, "ERROR",0,1)</f>
        <v>KRM</v>
      </c>
      <c r="H11" s="368">
        <f>_xlfn.XLOOKUP($F11,'(2) ETSS_Picks_by_FA_Locations'!$B$4:$B$195, '(2) ETSS_Picks_by_FA_Locations'!$D$4:$D$195, "ERROR",0,1)</f>
        <v>9419750</v>
      </c>
      <c r="I11" s="368" t="str">
        <f>_xlfn.XLOOKUP($F11,'(2) ETSS_Picks_by_FA_Locations'!$B$4:$B$195, '(2) ETSS_Picks_by_FA_Locations'!$E$4:$E$195, "ERROR",0,1)</f>
        <v>2026-02-01 23:00 PST</v>
      </c>
      <c r="J11" s="368">
        <f>_xlfn.XLOOKUP($G11,'(1) Paste CA TEX Values'!$C$2:$C$96, '(1) Paste CA TEX Values'!$I$2:$I$96, "ERROR",0,1)</f>
        <v>8.0583447748722055</v>
      </c>
      <c r="K11" s="368">
        <f>_xlfn.XLOOKUP($G11,'(1) Paste CA TEX Values'!$C$2:$C$96, '(1) Paste CA TEX Values'!$K$2:$K$96, "ERROR",0,1)</f>
        <v>20</v>
      </c>
      <c r="L11" s="369">
        <f>_xlfn.XLOOKUP($F11,'(2) ETSS_Picks_by_FA_Locations'!$B$4:$B$195, '(2) ETSS_Picks_by_FA_Locations'!$G$4:$G$195, "ERROR",0,1)</f>
        <v>0.86639999999999995</v>
      </c>
      <c r="M11" s="369" t="str">
        <f>_xlfn.XLOOKUP($F11,'(2) ETSS_Picks_by_FA_Locations'!$B$4:$B$195, '(2) ETSS_Picks_by_FA_Locations'!$H$4:$H$195, "ERROR",0,1)</f>
        <v>2026-02-02 00:06 PST</v>
      </c>
    </row>
    <row r="12" spans="1:28" ht="15.75" thickBot="1" x14ac:dyDescent="0.3">
      <c r="A12" s="354" t="s">
        <v>419</v>
      </c>
      <c r="B12" s="355" t="str">
        <f t="shared" si="0"/>
        <v>Maximum+ Phase</v>
      </c>
      <c r="C12" s="247">
        <f>_xlfn.XLOOKUP($A12,'(3) Calc Values by siteCode'!$B$3:$B$194,'(3) Calc Values by siteCode'!$M$3:$M$194,"ERROR",0,1)</f>
        <v>12.510023028067254</v>
      </c>
      <c r="D12" s="248">
        <f t="shared" si="1"/>
        <v>41.04338263801592</v>
      </c>
      <c r="F12" s="368" t="s">
        <v>419</v>
      </c>
      <c r="G12" s="368" t="str">
        <f>_xlfn.XLOOKUP($F12,'(2) ETSS_Picks_by_FA_Locations'!$B$4:$B$195, '(2) ETSS_Picks_by_FA_Locations'!$C$4:$C$195, "ERROR",0,1)</f>
        <v>KRM</v>
      </c>
      <c r="H12" s="368">
        <f>_xlfn.XLOOKUP($F12,'(2) ETSS_Picks_by_FA_Locations'!$B$4:$B$195, '(2) ETSS_Picks_by_FA_Locations'!$D$4:$D$195, "ERROR",0,1)</f>
        <v>9419750</v>
      </c>
      <c r="I12" s="368" t="str">
        <f>_xlfn.XLOOKUP($F12,'(2) ETSS_Picks_by_FA_Locations'!$B$4:$B$195, '(2) ETSS_Picks_by_FA_Locations'!$E$4:$E$195, "ERROR",0,1)</f>
        <v>2026-02-01 23:00 PST</v>
      </c>
      <c r="J12" s="368">
        <f>_xlfn.XLOOKUP($G12,'(1) Paste CA TEX Values'!$C$2:$C$96, '(1) Paste CA TEX Values'!$I$2:$I$96, "ERROR",0,1)</f>
        <v>8.0583447748722055</v>
      </c>
      <c r="K12" s="368">
        <f>_xlfn.XLOOKUP($G12,'(1) Paste CA TEX Values'!$C$2:$C$96, '(1) Paste CA TEX Values'!$K$2:$K$96, "ERROR",0,1)</f>
        <v>20</v>
      </c>
      <c r="L12" s="369">
        <f>_xlfn.XLOOKUP($F12,'(2) ETSS_Picks_by_FA_Locations'!$B$4:$B$195, '(2) ETSS_Picks_by_FA_Locations'!$G$4:$G$195, "ERROR",0,1)</f>
        <v>0.86639999999999995</v>
      </c>
      <c r="M12" s="369" t="str">
        <f>_xlfn.XLOOKUP($F12,'(2) ETSS_Picks_by_FA_Locations'!$B$4:$B$195, '(2) ETSS_Picks_by_FA_Locations'!$H$4:$H$195, "ERROR",0,1)</f>
        <v>2026-02-02 00:06 PST</v>
      </c>
    </row>
    <row r="13" spans="1:28" x14ac:dyDescent="0.25">
      <c r="F13" s="219"/>
      <c r="G13" s="219"/>
      <c r="H13" s="219"/>
      <c r="I13" s="219"/>
      <c r="J13" s="219"/>
      <c r="K13" s="219"/>
      <c r="L13" s="219"/>
      <c r="M13" s="219"/>
    </row>
    <row r="14" spans="1:28" x14ac:dyDescent="0.25">
      <c r="F14" s="219"/>
      <c r="G14" s="219"/>
      <c r="H14" s="219"/>
      <c r="I14" s="219"/>
      <c r="J14" s="219"/>
      <c r="K14" s="219"/>
      <c r="L14" s="219"/>
      <c r="M14" s="219"/>
    </row>
    <row r="15" spans="1:28" ht="27" thickBot="1" x14ac:dyDescent="0.45">
      <c r="A15" s="436" t="s">
        <v>524</v>
      </c>
      <c r="B15" s="436"/>
      <c r="C15" s="436"/>
      <c r="D15" s="436"/>
      <c r="F15" s="436" t="s">
        <v>524</v>
      </c>
      <c r="G15" s="436"/>
      <c r="H15" s="436"/>
      <c r="I15" s="436"/>
      <c r="J15" s="219"/>
      <c r="K15" s="219"/>
      <c r="L15" s="219"/>
      <c r="M15" s="219"/>
    </row>
    <row r="16" spans="1:28" ht="69" customHeight="1" x14ac:dyDescent="0.25">
      <c r="A16" s="341" t="s">
        <v>487</v>
      </c>
      <c r="B16" s="314" t="s">
        <v>519</v>
      </c>
      <c r="C16" s="316" t="s">
        <v>520</v>
      </c>
      <c r="D16" s="315" t="s">
        <v>521</v>
      </c>
      <c r="F16" s="371" t="s">
        <v>487</v>
      </c>
      <c r="G16" s="374" t="s">
        <v>538</v>
      </c>
      <c r="H16" s="374" t="s">
        <v>539</v>
      </c>
      <c r="I16" s="374" t="s">
        <v>533</v>
      </c>
      <c r="J16" s="374" t="s">
        <v>536</v>
      </c>
      <c r="K16" s="374" t="s">
        <v>537</v>
      </c>
      <c r="L16" s="374" t="s">
        <v>534</v>
      </c>
      <c r="M16" s="374" t="s">
        <v>535</v>
      </c>
    </row>
    <row r="17" spans="1:13" ht="21" customHeight="1" thickBot="1" x14ac:dyDescent="0.3">
      <c r="A17" s="356" t="s">
        <v>182</v>
      </c>
      <c r="B17" s="380" t="str">
        <f>_xlfn.XLOOKUP($A17,'(4) Maritime Thresholds'!$H$2:$H$35,'(4) Maritime Thresholds'!$I$2:$I$35,"ERROR",0,1)</f>
        <v>Maritime Response Plan E</v>
      </c>
      <c r="C17" s="342">
        <f>_xlfn.XLOOKUP($A17,'(4) Maritime Thresholds'!$H$2:$H$35,'(4) Maritime Thresholds'!$J$2:$J$35,"ERROR",0,1)</f>
        <v>13.187216669710979</v>
      </c>
      <c r="D17" s="343">
        <f>CONVERT(C17,"m","ft")</f>
        <v>43.265146554169874</v>
      </c>
      <c r="F17" s="372" t="s">
        <v>182</v>
      </c>
      <c r="G17" s="373" t="str">
        <f>_xlfn.XLOOKUP($F17,'(4) Maritime Thresholds'!$H$2:$H$35,'(4) Maritime Thresholds'!$F$2:$F$35,"ERROR",0,1)</f>
        <v>CRE</v>
      </c>
      <c r="H17" s="368">
        <f>_xlfn.XLOOKUP($F17,'(4) Maritime Thresholds'!$H$2:$H$35,'(4) Maritime Thresholds'!$E$2:$E$35,"ERROR",0,1)</f>
        <v>9419750</v>
      </c>
      <c r="I17" s="376" t="str">
        <f>_xlfn.XLOOKUP($G17,'(1) Paste CA TEX Values'!$C$2:$C$96,'(1) Paste CA TEX Values'!$E$2:$E$96,"ERROR",0,1)</f>
        <v>2026-02-01 22:50:00 PST</v>
      </c>
      <c r="J17" s="368">
        <f>_xlfn.XLOOKUP($G17,'(1) Paste CA TEX Values'!$C$2:$C$96, '(1) Paste CA TEX Values'!$I$2:$I$96, "ERROR",0,1)</f>
        <v>13.187216669710979</v>
      </c>
      <c r="K17" s="368">
        <f>_xlfn.XLOOKUP($G17,'(1) Paste CA TEX Values'!$C$2:$C$96, '(1) Paste CA TEX Values'!$K$2:$K$96, "ERROR",0,1)</f>
        <v>30</v>
      </c>
      <c r="L17" s="369">
        <f>_xlfn.XLOOKUP($G17,'(2) ETSS_Picks_by_FA_Locations'!$C$4:$C$195, '(2) ETSS_Picks_by_FA_Locations'!$G$4:$G$195, "ERROR",0,1)</f>
        <v>0.86639999999999995</v>
      </c>
      <c r="M17" s="369" t="str">
        <f>_xlfn.XLOOKUP($G17,'(2) ETSS_Picks_by_FA_Locations'!$C$4:$C$195, '(2) ETSS_Picks_by_FA_Locations'!$H$4:$H$195, "ERROR",0,1)</f>
        <v>2026-02-02 00:06 PST</v>
      </c>
    </row>
    <row r="18" spans="1:13" x14ac:dyDescent="0.25">
      <c r="F18" s="219"/>
      <c r="G18" s="219"/>
      <c r="H18" s="219"/>
      <c r="I18" s="219"/>
      <c r="J18" s="219"/>
      <c r="K18" s="219"/>
      <c r="L18" s="219"/>
      <c r="M18" s="219"/>
    </row>
    <row r="19" spans="1:13" x14ac:dyDescent="0.25">
      <c r="A19" s="439" t="s">
        <v>530</v>
      </c>
      <c r="B19" s="439"/>
      <c r="C19" s="439"/>
      <c r="D19" s="439"/>
      <c r="F19" s="440" t="s">
        <v>530</v>
      </c>
      <c r="G19" s="440"/>
      <c r="H19" s="440"/>
      <c r="I19" s="440"/>
      <c r="J19" s="440"/>
      <c r="K19" s="440"/>
      <c r="L19" s="440"/>
      <c r="M19" s="440"/>
    </row>
    <row r="20" spans="1:13" x14ac:dyDescent="0.25">
      <c r="A20" s="439"/>
      <c r="B20" s="439"/>
      <c r="C20" s="439"/>
      <c r="D20" s="439"/>
      <c r="F20" s="440"/>
      <c r="G20" s="440"/>
      <c r="H20" s="440"/>
      <c r="I20" s="440"/>
      <c r="J20" s="440"/>
      <c r="K20" s="440"/>
      <c r="L20" s="440"/>
      <c r="M20" s="440"/>
    </row>
    <row r="21" spans="1:13" x14ac:dyDescent="0.25">
      <c r="A21" s="439"/>
      <c r="B21" s="439"/>
      <c r="C21" s="439"/>
      <c r="D21" s="439"/>
      <c r="F21" s="440"/>
      <c r="G21" s="440"/>
      <c r="H21" s="440"/>
      <c r="I21" s="440"/>
      <c r="J21" s="440"/>
      <c r="K21" s="440"/>
      <c r="L21" s="440"/>
      <c r="M21" s="440"/>
    </row>
    <row r="22" spans="1:13" x14ac:dyDescent="0.25">
      <c r="A22" s="437" t="s">
        <v>532</v>
      </c>
      <c r="B22" s="437"/>
      <c r="C22" s="438" t="s">
        <v>531</v>
      </c>
      <c r="D22" s="438"/>
      <c r="F22" s="441" t="s">
        <v>532</v>
      </c>
      <c r="G22" s="441"/>
      <c r="H22" s="441"/>
      <c r="I22" s="438" t="s">
        <v>531</v>
      </c>
      <c r="J22" s="438"/>
      <c r="K22" s="377"/>
      <c r="L22" s="377"/>
      <c r="M22" s="377"/>
    </row>
    <row r="23" spans="1:13" x14ac:dyDescent="0.25">
      <c r="F23" s="219"/>
      <c r="G23" s="219"/>
      <c r="H23" s="219"/>
      <c r="I23" s="219"/>
      <c r="J23" s="219"/>
      <c r="K23" s="219"/>
      <c r="L23" s="219"/>
      <c r="M23" s="219"/>
    </row>
    <row r="24" spans="1:13" x14ac:dyDescent="0.25">
      <c r="F24" s="219"/>
      <c r="G24" s="219"/>
      <c r="H24" s="219"/>
      <c r="I24" s="219"/>
      <c r="J24" s="219"/>
      <c r="K24" s="219"/>
      <c r="L24" s="219"/>
      <c r="M24" s="219"/>
    </row>
    <row r="25" spans="1:13" x14ac:dyDescent="0.25">
      <c r="F25" s="219"/>
      <c r="G25" s="219"/>
      <c r="H25" s="219"/>
      <c r="I25" s="219"/>
      <c r="J25" s="219"/>
      <c r="K25" s="219"/>
      <c r="L25" s="219"/>
      <c r="M25" s="219"/>
    </row>
    <row r="26" spans="1:13" x14ac:dyDescent="0.25">
      <c r="F26" s="219"/>
      <c r="G26" s="219"/>
      <c r="H26" s="219"/>
      <c r="I26" s="219"/>
      <c r="J26" s="219"/>
      <c r="K26" s="219"/>
      <c r="L26" s="219"/>
      <c r="M26" s="219"/>
    </row>
    <row r="27" spans="1:13" x14ac:dyDescent="0.25">
      <c r="F27" s="219"/>
      <c r="G27" s="219"/>
      <c r="H27" s="219"/>
      <c r="I27" s="219"/>
      <c r="J27" s="219"/>
      <c r="K27" s="219"/>
      <c r="L27" s="219"/>
      <c r="M27" s="219"/>
    </row>
  </sheetData>
  <mergeCells count="12">
    <mergeCell ref="F4:M4"/>
    <mergeCell ref="A4:D4"/>
    <mergeCell ref="A15:D15"/>
    <mergeCell ref="A22:B22"/>
    <mergeCell ref="C22:D22"/>
    <mergeCell ref="A19:D21"/>
    <mergeCell ref="A6:D6"/>
    <mergeCell ref="I22:J22"/>
    <mergeCell ref="F19:M21"/>
    <mergeCell ref="F22:H22"/>
    <mergeCell ref="F6:I6"/>
    <mergeCell ref="F15:I15"/>
  </mergeCells>
  <conditionalFormatting sqref="C8:C12">
    <cfRule type="cellIs" dxfId="33" priority="5" operator="equal">
      <formula>"ERROR"</formula>
    </cfRule>
  </conditionalFormatting>
  <conditionalFormatting sqref="G8:M12">
    <cfRule type="cellIs" dxfId="32" priority="4" operator="equal">
      <formula>"ERROR"</formula>
    </cfRule>
  </conditionalFormatting>
  <conditionalFormatting sqref="J17:M17">
    <cfRule type="cellIs" dxfId="31" priority="1" operator="equal">
      <formula>"ERROR"</formula>
    </cfRule>
  </conditionalFormatting>
  <hyperlinks>
    <hyperlink ref="C22" r:id="rId1" xr:uid="{213CD66F-437F-42FE-A8AD-7A9717E3785D}"/>
    <hyperlink ref="I22" r:id="rId2" xr:uid="{3FEE1BB9-D858-4B2B-9C99-53CC3EFFA952}"/>
  </hyperlinks>
  <pageMargins left="0.25" right="0.25" top="0.75" bottom="0.75" header="0.3" footer="0.3"/>
  <pageSetup scale="90" fitToHeight="0" orientation="portrait" horizontalDpi="1200" verticalDpi="1200" r:id="rId3"/>
  <headerFooter>
    <oddFooter>Page &amp;P of &amp;N</oddFooter>
  </headerFooter>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8D02-16D6-49AD-8CC9-A174085D1E87}">
  <sheetPr>
    <pageSetUpPr fitToPage="1"/>
  </sheetPr>
  <dimension ref="A1:D33"/>
  <sheetViews>
    <sheetView zoomScale="85" zoomScaleNormal="85" zoomScalePageLayoutView="85" workbookViewId="0"/>
  </sheetViews>
  <sheetFormatPr defaultRowHeight="15" x14ac:dyDescent="0.25"/>
  <cols>
    <col min="1" max="1" width="26.5703125" style="219" customWidth="1"/>
    <col min="2" max="2" width="33.140625" style="219" customWidth="1"/>
    <col min="3" max="3" width="28.28515625" style="219" customWidth="1"/>
    <col min="4" max="4" width="25.5703125" style="219" customWidth="1"/>
  </cols>
  <sheetData>
    <row r="1" spans="1:4" ht="35.25" x14ac:dyDescent="0.25">
      <c r="A1" s="336" t="str" cm="1">
        <f t="array" aca="1" ref="A1" ca="1">_xlfn.TEXTAFTER(CELL("filename",A1),"]")</f>
        <v>02 Humboldt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8</v>
      </c>
      <c r="B8" s="357" t="str">
        <f t="shared" ref="B8:B18" si="0">IF(C8&lt;1, "Evacuation Phase 1", IF(C8&lt;1.5, "Evacuation Phase 2",IF(C8&lt;2.5, "Evacuation Phase 3",IF(C8&lt;3.5, "Maximum Phase", "Maximum+ Phase"))))</f>
        <v>Maximum+ Phase</v>
      </c>
      <c r="C8" s="255">
        <f>_xlfn.XLOOKUP($A8,'(3) Calc Values by siteCode'!$B$3:$B$194,'(3) Calc Values by siteCode'!$M$3:$M$194,"ERROR",0,1)</f>
        <v>12.351129503127295</v>
      </c>
      <c r="D8" s="256">
        <f>CONVERT($C8,"m","ft")</f>
        <v>40.522078422333642</v>
      </c>
    </row>
    <row r="9" spans="1:4" x14ac:dyDescent="0.25">
      <c r="A9" s="360" t="s">
        <v>9</v>
      </c>
      <c r="B9" s="358" t="str">
        <f t="shared" si="0"/>
        <v>Maximum+ Phase</v>
      </c>
      <c r="C9" s="255">
        <f>_xlfn.XLOOKUP($A9,'(3) Calc Values by siteCode'!$B$3:$B$194,'(3) Calc Values by siteCode'!$M$3:$M$194,"ERROR",0,1)</f>
        <v>11.32186871120002</v>
      </c>
      <c r="D9" s="256">
        <f t="shared" ref="D9:D18" si="1">CONVERT($C9,"m","ft")</f>
        <v>37.145238553805839</v>
      </c>
    </row>
    <row r="10" spans="1:4" x14ac:dyDescent="0.25">
      <c r="A10" s="360" t="s">
        <v>10</v>
      </c>
      <c r="B10" s="358" t="str">
        <f t="shared" si="0"/>
        <v>Maximum+ Phase</v>
      </c>
      <c r="C10" s="255">
        <f>_xlfn.XLOOKUP($A10,'(3) Calc Values by siteCode'!$B$3:$B$194,'(3) Calc Values by siteCode'!$M$3:$M$194,"ERROR",0,1)</f>
        <v>12.351129503127295</v>
      </c>
      <c r="D10" s="256">
        <f t="shared" si="1"/>
        <v>40.522078422333642</v>
      </c>
    </row>
    <row r="11" spans="1:4" x14ac:dyDescent="0.25">
      <c r="A11" s="360" t="s">
        <v>225</v>
      </c>
      <c r="B11" s="358" t="str">
        <f t="shared" si="0"/>
        <v>Maximum+ Phase</v>
      </c>
      <c r="C11" s="255">
        <f>_xlfn.XLOOKUP($A11,'(3) Calc Values by siteCode'!$B$3:$B$194,'(3) Calc Values by siteCode'!$M$3:$M$194,"ERROR",0,1)</f>
        <v>10.676844812808767</v>
      </c>
      <c r="D11" s="256">
        <f t="shared" si="1"/>
        <v>35.029018414726927</v>
      </c>
    </row>
    <row r="12" spans="1:4" x14ac:dyDescent="0.25">
      <c r="A12" s="360" t="s">
        <v>11</v>
      </c>
      <c r="B12" s="358" t="str">
        <f t="shared" si="0"/>
        <v>Maximum+ Phase</v>
      </c>
      <c r="C12" s="255">
        <f>_xlfn.XLOOKUP($A12,'(3) Calc Values by siteCode'!$B$3:$B$194,'(3) Calc Values by siteCode'!$M$3:$M$194,"ERROR",0,1)</f>
        <v>4.9953783953259743</v>
      </c>
      <c r="D12" s="256">
        <f t="shared" si="1"/>
        <v>16.389036730072092</v>
      </c>
    </row>
    <row r="13" spans="1:4" x14ac:dyDescent="0.25">
      <c r="A13" s="360" t="s">
        <v>12</v>
      </c>
      <c r="B13" s="358" t="str">
        <f t="shared" si="0"/>
        <v>Maximum+ Phase</v>
      </c>
      <c r="C13" s="255">
        <f>_xlfn.XLOOKUP($A13,'(3) Calc Values by siteCode'!$B$3:$B$194,'(3) Calc Values by siteCode'!$M$3:$M$194,"ERROR",0,1)</f>
        <v>4.9953783953259743</v>
      </c>
      <c r="D13" s="256">
        <f t="shared" si="1"/>
        <v>16.389036730072092</v>
      </c>
    </row>
    <row r="14" spans="1:4" x14ac:dyDescent="0.25">
      <c r="A14" s="360" t="s">
        <v>226</v>
      </c>
      <c r="B14" s="358" t="str">
        <f t="shared" si="0"/>
        <v>Maximum+ Phase</v>
      </c>
      <c r="C14" s="255">
        <f>_xlfn.XLOOKUP($A14,'(3) Calc Values by siteCode'!$B$3:$B$194,'(3) Calc Values by siteCode'!$M$3:$M$194,"ERROR",0,1)</f>
        <v>5.7700654752793721</v>
      </c>
      <c r="D14" s="256">
        <f t="shared" si="1"/>
        <v>18.930661008134425</v>
      </c>
    </row>
    <row r="15" spans="1:4" x14ac:dyDescent="0.25">
      <c r="A15" s="360" t="s">
        <v>13</v>
      </c>
      <c r="B15" s="358" t="str">
        <f t="shared" si="0"/>
        <v>Maximum+ Phase</v>
      </c>
      <c r="C15" s="255">
        <f>_xlfn.XLOOKUP($A15,'(3) Calc Values by siteCode'!$B$3:$B$194,'(3) Calc Values by siteCode'!$M$3:$M$194,"ERROR",0,1)</f>
        <v>5.7700654752793721</v>
      </c>
      <c r="D15" s="256">
        <f t="shared" si="1"/>
        <v>18.930661008134425</v>
      </c>
    </row>
    <row r="16" spans="1:4" x14ac:dyDescent="0.25">
      <c r="A16" s="360" t="s">
        <v>420</v>
      </c>
      <c r="B16" s="358" t="str">
        <f t="shared" si="0"/>
        <v>Maximum+ Phase</v>
      </c>
      <c r="C16" s="255">
        <f>_xlfn.XLOOKUP($A16,'(3) Calc Values by siteCode'!$B$3:$B$194,'(3) Calc Values by siteCode'!$M$3:$M$194,"ERROR",0,1)</f>
        <v>5.1710448834536349</v>
      </c>
      <c r="D16" s="256">
        <f t="shared" si="1"/>
        <v>16.965370352538173</v>
      </c>
    </row>
    <row r="17" spans="1:4" x14ac:dyDescent="0.25">
      <c r="A17" s="360" t="s">
        <v>14</v>
      </c>
      <c r="B17" s="358" t="str">
        <f t="shared" si="0"/>
        <v>Maximum+ Phase</v>
      </c>
      <c r="C17" s="255">
        <f>_xlfn.XLOOKUP($A17,'(3) Calc Values by siteCode'!$B$3:$B$194,'(3) Calc Values by siteCode'!$M$3:$M$194,"ERROR",0,1)</f>
        <v>5.1710448834536349</v>
      </c>
      <c r="D17" s="256">
        <f t="shared" si="1"/>
        <v>16.965370352538173</v>
      </c>
    </row>
    <row r="18" spans="1:4" ht="15.75" thickBot="1" x14ac:dyDescent="0.3">
      <c r="A18" s="361" t="s">
        <v>15</v>
      </c>
      <c r="B18" s="362" t="str">
        <f t="shared" si="0"/>
        <v>Maximum+ Phase</v>
      </c>
      <c r="C18" s="363">
        <f>_xlfn.XLOOKUP($A18,'(3) Calc Values by siteCode'!$B$3:$B$194,'(3) Calc Values by siteCode'!$M$3:$M$194,"ERROR",0,1)</f>
        <v>7.8024059989997365</v>
      </c>
      <c r="D18" s="364">
        <f t="shared" si="1"/>
        <v>25.598444878608056</v>
      </c>
    </row>
    <row r="21" spans="1:4" ht="27" thickBot="1" x14ac:dyDescent="0.45">
      <c r="A21" s="442" t="s">
        <v>524</v>
      </c>
      <c r="B21" s="442"/>
      <c r="C21" s="442"/>
      <c r="D21" s="442"/>
    </row>
    <row r="22" spans="1:4" ht="69" customHeight="1" x14ac:dyDescent="0.25">
      <c r="A22" s="341" t="s">
        <v>487</v>
      </c>
      <c r="B22" s="314" t="s">
        <v>519</v>
      </c>
      <c r="C22" s="316" t="s">
        <v>520</v>
      </c>
      <c r="D22" s="315" t="s">
        <v>521</v>
      </c>
    </row>
    <row r="23" spans="1:4" ht="15.75" thickBot="1" x14ac:dyDescent="0.3">
      <c r="A23" s="356" t="s">
        <v>226</v>
      </c>
      <c r="B23" s="380" t="str">
        <f>_xlfn.XLOOKUP($A23,'(4) Maritime Thresholds'!$H$2:$H$35,'(4) Maritime Thresholds'!$I$2:$I$35,"ERROR",0,1)</f>
        <v>Maritime Response Plan E</v>
      </c>
      <c r="C23" s="342">
        <f>_xlfn.XLOOKUP($A23,'(4) Maritime Thresholds'!$H$2:$H$35,'(4) Maritime Thresholds'!$J$2:$J$35,"ERROR",0,1)</f>
        <v>3.3840877449506102</v>
      </c>
      <c r="D23" s="343">
        <f>C23*3.28</f>
        <v>11.099807803438001</v>
      </c>
    </row>
    <row r="25" spans="1:4" x14ac:dyDescent="0.25">
      <c r="A25" s="439" t="s">
        <v>530</v>
      </c>
      <c r="B25" s="439"/>
      <c r="C25" s="439"/>
      <c r="D25" s="439"/>
    </row>
    <row r="26" spans="1:4" x14ac:dyDescent="0.25">
      <c r="A26" s="439"/>
      <c r="B26" s="439"/>
      <c r="C26" s="439"/>
      <c r="D26" s="439"/>
    </row>
    <row r="27" spans="1:4" x14ac:dyDescent="0.25">
      <c r="A27" s="439"/>
      <c r="B27" s="439"/>
      <c r="C27" s="439"/>
      <c r="D27" s="439"/>
    </row>
    <row r="28" spans="1:4" x14ac:dyDescent="0.25">
      <c r="A28" s="437" t="s">
        <v>532</v>
      </c>
      <c r="B28" s="437"/>
      <c r="C28" s="438" t="s">
        <v>531</v>
      </c>
      <c r="D28" s="438"/>
    </row>
    <row r="30" spans="1:4" ht="15" customHeight="1" x14ac:dyDescent="0.25"/>
    <row r="33" ht="45" customHeight="1" x14ac:dyDescent="0.25"/>
  </sheetData>
  <mergeCells count="6">
    <mergeCell ref="A28:B28"/>
    <mergeCell ref="C28:D28"/>
    <mergeCell ref="A4:D4"/>
    <mergeCell ref="A6:D6"/>
    <mergeCell ref="A21:D21"/>
    <mergeCell ref="A25:D27"/>
  </mergeCells>
  <conditionalFormatting sqref="C8:C18">
    <cfRule type="cellIs" dxfId="30" priority="1" operator="equal">
      <formula>"ERROR"</formula>
    </cfRule>
  </conditionalFormatting>
  <hyperlinks>
    <hyperlink ref="C28" r:id="rId1" xr:uid="{78A22354-6A27-4F78-9B61-21C6EA51149D}"/>
  </hyperlinks>
  <pageMargins left="0.25" right="0.25" top="0.75" bottom="0.75" header="0.3" footer="0.3"/>
  <pageSetup scale="90" fitToHeight="0" orientation="portrait" horizontalDpi="1200" verticalDpi="1200" r:id="rId2"/>
  <headerFooter>
    <oddFooter>Page &amp;P of &amp;N</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D09F-BB8D-4753-B30B-6286DB67AE0C}">
  <sheetPr>
    <pageSetUpPr fitToPage="1"/>
  </sheetPr>
  <dimension ref="A1:D31"/>
  <sheetViews>
    <sheetView zoomScale="85" zoomScaleNormal="85" zoomScalePageLayoutView="85" workbookViewId="0"/>
  </sheetViews>
  <sheetFormatPr defaultRowHeight="15" x14ac:dyDescent="0.25"/>
  <cols>
    <col min="1" max="1" width="26.5703125" style="219" customWidth="1"/>
    <col min="2" max="2" width="33.140625" style="219" customWidth="1"/>
    <col min="3" max="3" width="28.28515625" style="219" customWidth="1"/>
    <col min="4" max="4" width="25.5703125" style="219" customWidth="1"/>
  </cols>
  <sheetData>
    <row r="1" spans="1:4" ht="35.25" x14ac:dyDescent="0.25">
      <c r="A1" s="336" t="str" cm="1">
        <f t="array" aca="1" ref="A1" ca="1">_xlfn.TEXTAFTER(CELL("filename",A1),"]")</f>
        <v>03 Mendocino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17</v>
      </c>
      <c r="B8" s="357" t="str">
        <f t="shared" ref="B8:B16" si="0">IF(C8&lt;1, "Evacuation Phase 1", IF(C8&lt;1.5, "Evacuation Phase 2",IF(C8&lt;2.5, "Evacuation Phase 3",IF(C8&lt;3.5, "Maximum Phase", "Maximum+ Phase"))))</f>
        <v>Maximum+ Phase</v>
      </c>
      <c r="C8" s="255">
        <f>_xlfn.XLOOKUP($A8,'(3) Calc Values by siteCode'!$B$3:$B$194,'(3) Calc Values by siteCode'!$M$3:$M$194,"ERROR",0,1)</f>
        <v>6.9429312932453282</v>
      </c>
      <c r="D8" s="256">
        <f>CONVERT($C8,"m","ft")</f>
        <v>22.778645975214332</v>
      </c>
    </row>
    <row r="9" spans="1:4" x14ac:dyDescent="0.25">
      <c r="A9" s="360" t="s">
        <v>18</v>
      </c>
      <c r="B9" s="358" t="str">
        <f t="shared" si="0"/>
        <v>Maximum+ Phase</v>
      </c>
      <c r="C9" s="255">
        <f>_xlfn.XLOOKUP($A9,'(3) Calc Values by siteCode'!$B$3:$B$194,'(3) Calc Values by siteCode'!$M$3:$M$194,"ERROR",0,1)</f>
        <v>6.9429312932453282</v>
      </c>
      <c r="D9" s="256">
        <f t="shared" ref="D9:D16" si="1">CONVERT($C9,"m","ft")</f>
        <v>22.778645975214332</v>
      </c>
    </row>
    <row r="10" spans="1:4" x14ac:dyDescent="0.25">
      <c r="A10" s="360" t="s">
        <v>19</v>
      </c>
      <c r="B10" s="358" t="str">
        <f t="shared" si="0"/>
        <v>Maximum+ Phase</v>
      </c>
      <c r="C10" s="255">
        <f>_xlfn.XLOOKUP($A10,'(3) Calc Values by siteCode'!$B$3:$B$194,'(3) Calc Values by siteCode'!$M$3:$M$194,"ERROR",0,1)</f>
        <v>6.0774682670443152</v>
      </c>
      <c r="D10" s="256">
        <f t="shared" si="1"/>
        <v>19.939200351195261</v>
      </c>
    </row>
    <row r="11" spans="1:4" x14ac:dyDescent="0.25">
      <c r="A11" s="360" t="s">
        <v>20</v>
      </c>
      <c r="B11" s="358" t="str">
        <f t="shared" si="0"/>
        <v>Maximum+ Phase</v>
      </c>
      <c r="C11" s="255">
        <f>_xlfn.XLOOKUP($A11,'(3) Calc Values by siteCode'!$B$3:$B$194,'(3) Calc Values by siteCode'!$M$3:$M$194,"ERROR",0,1)</f>
        <v>6.2453750009914142</v>
      </c>
      <c r="D11" s="256">
        <f t="shared" si="1"/>
        <v>20.490075462570257</v>
      </c>
    </row>
    <row r="12" spans="1:4" x14ac:dyDescent="0.25">
      <c r="A12" s="360" t="s">
        <v>21</v>
      </c>
      <c r="B12" s="358" t="str">
        <f t="shared" si="0"/>
        <v>Maximum+ Phase</v>
      </c>
      <c r="C12" s="255">
        <f>_xlfn.XLOOKUP($A12,'(3) Calc Values by siteCode'!$B$3:$B$194,'(3) Calc Values by siteCode'!$M$3:$M$194,"ERROR",0,1)</f>
        <v>6.2453750009914142</v>
      </c>
      <c r="D12" s="256">
        <f t="shared" si="1"/>
        <v>20.490075462570257</v>
      </c>
    </row>
    <row r="13" spans="1:4" x14ac:dyDescent="0.25">
      <c r="A13" s="360" t="s">
        <v>22</v>
      </c>
      <c r="B13" s="358" t="str">
        <f t="shared" si="0"/>
        <v>Maximum+ Phase</v>
      </c>
      <c r="C13" s="255">
        <f>_xlfn.XLOOKUP($A13,'(3) Calc Values by siteCode'!$B$3:$B$194,'(3) Calc Values by siteCode'!$M$3:$M$194,"ERROR",0,1)</f>
        <v>6.2453750009914142</v>
      </c>
      <c r="D13" s="256">
        <f t="shared" si="1"/>
        <v>20.490075462570257</v>
      </c>
    </row>
    <row r="14" spans="1:4" x14ac:dyDescent="0.25">
      <c r="A14" s="360" t="s">
        <v>23</v>
      </c>
      <c r="B14" s="358" t="str">
        <f t="shared" si="0"/>
        <v>Maximum+ Phase</v>
      </c>
      <c r="C14" s="255">
        <f>_xlfn.XLOOKUP($A14,'(3) Calc Values by siteCode'!$B$3:$B$194,'(3) Calc Values by siteCode'!$M$3:$M$194,"ERROR",0,1)</f>
        <v>7.3545256684804716</v>
      </c>
      <c r="D14" s="256">
        <f t="shared" si="1"/>
        <v>24.129021222048792</v>
      </c>
    </row>
    <row r="15" spans="1:4" x14ac:dyDescent="0.25">
      <c r="A15" s="360" t="s">
        <v>24</v>
      </c>
      <c r="B15" s="358" t="str">
        <f t="shared" si="0"/>
        <v>Maximum+ Phase</v>
      </c>
      <c r="C15" s="255">
        <f>_xlfn.XLOOKUP($A15,'(3) Calc Values by siteCode'!$B$3:$B$194,'(3) Calc Values by siteCode'!$M$3:$M$194,"ERROR",0,1)</f>
        <v>9.0433288342619313</v>
      </c>
      <c r="D15" s="256">
        <f t="shared" si="1"/>
        <v>29.669714023169064</v>
      </c>
    </row>
    <row r="16" spans="1:4" ht="15.75" thickBot="1" x14ac:dyDescent="0.3">
      <c r="A16" s="361" t="s">
        <v>421</v>
      </c>
      <c r="B16" s="362" t="str">
        <f t="shared" si="0"/>
        <v>Maximum+ Phase</v>
      </c>
      <c r="C16" s="363">
        <f>_xlfn.XLOOKUP($A16,'(3) Calc Values by siteCode'!$B$3:$B$194,'(3) Calc Values by siteCode'!$M$3:$M$194,"ERROR",0,1)</f>
        <v>8.2897180980734362</v>
      </c>
      <c r="D16" s="364">
        <f t="shared" si="1"/>
        <v>27.19723785457164</v>
      </c>
    </row>
    <row r="19" spans="1:4" ht="27" thickBot="1" x14ac:dyDescent="0.45">
      <c r="A19" s="442" t="s">
        <v>524</v>
      </c>
      <c r="B19" s="442"/>
      <c r="C19" s="442"/>
      <c r="D19" s="442"/>
    </row>
    <row r="20" spans="1:4" ht="69" customHeight="1" x14ac:dyDescent="0.25">
      <c r="A20" s="341" t="s">
        <v>487</v>
      </c>
      <c r="B20" s="314" t="s">
        <v>519</v>
      </c>
      <c r="C20" s="316" t="s">
        <v>520</v>
      </c>
      <c r="D20" s="315" t="s">
        <v>521</v>
      </c>
    </row>
    <row r="21" spans="1:4" ht="15.75" thickBot="1" x14ac:dyDescent="0.3">
      <c r="A21" s="356" t="s">
        <v>397</v>
      </c>
      <c r="B21" s="380" t="str">
        <f>_xlfn.XLOOKUP($A21,'(4) Maritime Thresholds'!$H$2:$H$35,'(4) Maritime Thresholds'!$I$2:$I$35,"ERROR",0,1)</f>
        <v>Maritime Response Plan E</v>
      </c>
      <c r="C21" s="342">
        <f>_xlfn.XLOOKUP($A21,'(4) Maritime Thresholds'!$H$2:$H$35,'(4) Maritime Thresholds'!$J$2:$J$35,"ERROR",0,1)</f>
        <v>3.2598899147719971</v>
      </c>
      <c r="D21" s="343">
        <f>C21*3.28</f>
        <v>10.692438920452149</v>
      </c>
    </row>
    <row r="23" spans="1:4" x14ac:dyDescent="0.25">
      <c r="A23" s="439" t="s">
        <v>530</v>
      </c>
      <c r="B23" s="439"/>
      <c r="C23" s="439"/>
      <c r="D23" s="439"/>
    </row>
    <row r="24" spans="1:4" x14ac:dyDescent="0.25">
      <c r="A24" s="439"/>
      <c r="B24" s="439"/>
      <c r="C24" s="439"/>
      <c r="D24" s="439"/>
    </row>
    <row r="25" spans="1:4" x14ac:dyDescent="0.25">
      <c r="A25" s="439"/>
      <c r="B25" s="439"/>
      <c r="C25" s="439"/>
      <c r="D25" s="439"/>
    </row>
    <row r="26" spans="1:4" x14ac:dyDescent="0.25">
      <c r="A26" s="437" t="s">
        <v>532</v>
      </c>
      <c r="B26" s="437"/>
      <c r="C26" s="438" t="s">
        <v>531</v>
      </c>
      <c r="D26" s="438"/>
    </row>
    <row r="28" spans="1:4" ht="15" customHeight="1" x14ac:dyDescent="0.25"/>
    <row r="31" spans="1:4" ht="45" customHeight="1" x14ac:dyDescent="0.25"/>
  </sheetData>
  <mergeCells count="6">
    <mergeCell ref="A26:B26"/>
    <mergeCell ref="C26:D26"/>
    <mergeCell ref="A4:D4"/>
    <mergeCell ref="A6:D6"/>
    <mergeCell ref="A19:D19"/>
    <mergeCell ref="A23:D25"/>
  </mergeCells>
  <conditionalFormatting sqref="C8:C16">
    <cfRule type="cellIs" dxfId="29" priority="1" operator="equal">
      <formula>"ERROR"</formula>
    </cfRule>
  </conditionalFormatting>
  <hyperlinks>
    <hyperlink ref="C26" r:id="rId1" xr:uid="{BDC57C14-7665-4CA0-8CB4-AF1452DE7A0A}"/>
  </hyperlinks>
  <pageMargins left="0.25" right="0.25" top="0.75" bottom="0.75" header="0.3" footer="0.3"/>
  <pageSetup scale="90" fitToHeight="0" orientation="portrait" horizontalDpi="1200" verticalDpi="1200" r:id="rId2"/>
  <headerFooter>
    <oddFooter>Page &amp;P of &amp;N</oddFoot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CCCAF-615F-43DE-A0E4-2D70F22190E9}">
  <sheetPr>
    <pageSetUpPr fitToPage="1"/>
  </sheetPr>
  <dimension ref="A1:D29"/>
  <sheetViews>
    <sheetView zoomScale="85" zoomScaleNormal="85" zoomScalePageLayoutView="85" workbookViewId="0"/>
  </sheetViews>
  <sheetFormatPr defaultRowHeight="15" x14ac:dyDescent="0.25"/>
  <cols>
    <col min="1" max="1" width="26.5703125" style="219" customWidth="1"/>
    <col min="2" max="2" width="33.140625" style="219" customWidth="1"/>
    <col min="3" max="3" width="28.28515625" style="219" customWidth="1"/>
    <col min="4" max="4" width="25.5703125" style="219" customWidth="1"/>
  </cols>
  <sheetData>
    <row r="1" spans="1:4" ht="35.25" x14ac:dyDescent="0.25">
      <c r="A1" s="336" t="str" cm="1">
        <f t="array" aca="1" ref="A1" ca="1">_xlfn.TEXTAFTER(CELL("filename",A1),"]")</f>
        <v>04 Sonoma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25</v>
      </c>
      <c r="B8" s="357" t="str">
        <f t="shared" ref="B8:B14" si="0">IF(C8&lt;1, "Evacuation Phase 1", IF(C8&lt;1.5, "Evacuation Phase 2",IF(C8&lt;2.5, "Evacuation Phase 3",IF(C8&lt;3.5, "Maximum Phase", "Maximum+ Phase"))))</f>
        <v>Maximum+ Phase</v>
      </c>
      <c r="C8" s="255">
        <f>_xlfn.XLOOKUP($A8,'(3) Calc Values by siteCode'!$B$3:$B$194,'(3) Calc Values by siteCode'!$M$3:$M$194,"ERROR",0,1)</f>
        <v>8.2208311921101078</v>
      </c>
      <c r="D8" s="256">
        <f>CONVERT($C8,"m","ft")</f>
        <v>26.971230945243136</v>
      </c>
    </row>
    <row r="9" spans="1:4" x14ac:dyDescent="0.25">
      <c r="A9" s="360" t="s">
        <v>26</v>
      </c>
      <c r="B9" s="358" t="str">
        <f t="shared" si="0"/>
        <v>Maximum+ Phase</v>
      </c>
      <c r="C9" s="255">
        <f>_xlfn.XLOOKUP($A9,'(3) Calc Values by siteCode'!$B$3:$B$194,'(3) Calc Values by siteCode'!$M$3:$M$194,"ERROR",0,1)</f>
        <v>8.2208311921101078</v>
      </c>
      <c r="D9" s="256">
        <f t="shared" ref="D9:D14" si="1">CONVERT($C9,"m","ft")</f>
        <v>26.971230945243136</v>
      </c>
    </row>
    <row r="10" spans="1:4" x14ac:dyDescent="0.25">
      <c r="A10" s="360" t="s">
        <v>27</v>
      </c>
      <c r="B10" s="358" t="str">
        <f t="shared" si="0"/>
        <v>Maximum+ Phase</v>
      </c>
      <c r="C10" s="255">
        <f>_xlfn.XLOOKUP($A10,'(3) Calc Values by siteCode'!$B$3:$B$194,'(3) Calc Values by siteCode'!$M$3:$M$194,"ERROR",0,1)</f>
        <v>8.2208311921101078</v>
      </c>
      <c r="D10" s="256">
        <f t="shared" si="1"/>
        <v>26.971230945243136</v>
      </c>
    </row>
    <row r="11" spans="1:4" x14ac:dyDescent="0.25">
      <c r="A11" s="360" t="s">
        <v>422</v>
      </c>
      <c r="B11" s="358" t="str">
        <f t="shared" si="0"/>
        <v>Maximum+ Phase</v>
      </c>
      <c r="C11" s="255">
        <f>_xlfn.XLOOKUP($A11,'(3) Calc Values by siteCode'!$B$3:$B$194,'(3) Calc Values by siteCode'!$M$3:$M$194,"ERROR",0,1)</f>
        <v>8.2208311921101078</v>
      </c>
      <c r="D11" s="256">
        <f t="shared" si="1"/>
        <v>26.971230945243136</v>
      </c>
    </row>
    <row r="12" spans="1:4" x14ac:dyDescent="0.25">
      <c r="A12" s="360" t="s">
        <v>28</v>
      </c>
      <c r="B12" s="358" t="str">
        <f t="shared" si="0"/>
        <v>Maximum+ Phase</v>
      </c>
      <c r="C12" s="255">
        <f>_xlfn.XLOOKUP($A12,'(3) Calc Values by siteCode'!$B$3:$B$194,'(3) Calc Values by siteCode'!$M$3:$M$194,"ERROR",0,1)</f>
        <v>8.9681794823019345</v>
      </c>
      <c r="D12" s="256">
        <f t="shared" si="1"/>
        <v>29.423161031174327</v>
      </c>
    </row>
    <row r="13" spans="1:4" x14ac:dyDescent="0.25">
      <c r="A13" s="360" t="s">
        <v>231</v>
      </c>
      <c r="B13" s="358" t="str">
        <f t="shared" si="0"/>
        <v>Maximum+ Phase</v>
      </c>
      <c r="C13" s="255">
        <f>_xlfn.XLOOKUP($A13,'(3) Calc Values by siteCode'!$B$3:$B$194,'(3) Calc Values by siteCode'!$M$3:$M$194,"ERROR",0,1)</f>
        <v>5.8670700478898068</v>
      </c>
      <c r="D13" s="256">
        <f t="shared" si="1"/>
        <v>19.248917479953434</v>
      </c>
    </row>
    <row r="14" spans="1:4" ht="15.75" thickBot="1" x14ac:dyDescent="0.3">
      <c r="A14" s="361" t="s">
        <v>423</v>
      </c>
      <c r="B14" s="362" t="str">
        <f t="shared" si="0"/>
        <v>Maximum+ Phase</v>
      </c>
      <c r="C14" s="363">
        <f>_xlfn.XLOOKUP($A14,'(3) Calc Values by siteCode'!$B$3:$B$194,'(3) Calc Values by siteCode'!$M$3:$M$194,"ERROR",0,1)</f>
        <v>3.9286251625256381</v>
      </c>
      <c r="D14" s="364">
        <f t="shared" si="1"/>
        <v>12.889190165766529</v>
      </c>
    </row>
    <row r="17" spans="1:4" ht="27" thickBot="1" x14ac:dyDescent="0.45">
      <c r="A17" s="442" t="s">
        <v>524</v>
      </c>
      <c r="B17" s="442"/>
      <c r="C17" s="442"/>
      <c r="D17" s="442"/>
    </row>
    <row r="18" spans="1:4" ht="69" customHeight="1" x14ac:dyDescent="0.25">
      <c r="A18" s="341" t="s">
        <v>487</v>
      </c>
      <c r="B18" s="314" t="s">
        <v>519</v>
      </c>
      <c r="C18" s="316" t="s">
        <v>520</v>
      </c>
      <c r="D18" s="315" t="s">
        <v>521</v>
      </c>
    </row>
    <row r="19" spans="1:4" ht="15.75" thickBot="1" x14ac:dyDescent="0.3">
      <c r="A19" s="356" t="s">
        <v>231</v>
      </c>
      <c r="B19" s="380" t="str">
        <f>_xlfn.XLOOKUP($A19,'(4) Maritime Thresholds'!$H$2:$H$35,'(4) Maritime Thresholds'!$I$2:$I$35,"ERROR",0,1)</f>
        <v>Maritime Response Plan E</v>
      </c>
      <c r="C19" s="342">
        <f>_xlfn.XLOOKUP($A19,'(4) Maritime Thresholds'!$H$2:$H$35,'(4) Maritime Thresholds'!$J$2:$J$35,"ERROR",0,1)</f>
        <v>3.5963077257970681</v>
      </c>
      <c r="D19" s="343">
        <f>C19*3.28</f>
        <v>11.795889340614384</v>
      </c>
    </row>
    <row r="21" spans="1:4" x14ac:dyDescent="0.25">
      <c r="A21" s="439" t="s">
        <v>530</v>
      </c>
      <c r="B21" s="439"/>
      <c r="C21" s="439"/>
      <c r="D21" s="439"/>
    </row>
    <row r="22" spans="1:4" x14ac:dyDescent="0.25">
      <c r="A22" s="439"/>
      <c r="B22" s="439"/>
      <c r="C22" s="439"/>
      <c r="D22" s="439"/>
    </row>
    <row r="23" spans="1:4" x14ac:dyDescent="0.25">
      <c r="A23" s="439"/>
      <c r="B23" s="439"/>
      <c r="C23" s="439"/>
      <c r="D23" s="439"/>
    </row>
    <row r="24" spans="1:4" x14ac:dyDescent="0.25">
      <c r="A24" s="437" t="s">
        <v>532</v>
      </c>
      <c r="B24" s="437"/>
      <c r="C24" s="438" t="s">
        <v>531</v>
      </c>
      <c r="D24" s="438"/>
    </row>
    <row r="26" spans="1:4" ht="15" customHeight="1" x14ac:dyDescent="0.25"/>
    <row r="29" spans="1:4" ht="45" customHeight="1" x14ac:dyDescent="0.25"/>
  </sheetData>
  <mergeCells count="6">
    <mergeCell ref="A24:B24"/>
    <mergeCell ref="C24:D24"/>
    <mergeCell ref="A4:D4"/>
    <mergeCell ref="A6:D6"/>
    <mergeCell ref="A17:D17"/>
    <mergeCell ref="A21:D23"/>
  </mergeCells>
  <conditionalFormatting sqref="C8:C14">
    <cfRule type="cellIs" dxfId="28" priority="1" operator="equal">
      <formula>"ERROR"</formula>
    </cfRule>
  </conditionalFormatting>
  <hyperlinks>
    <hyperlink ref="C24" r:id="rId1" xr:uid="{1D784DB4-3300-4B8B-A2A4-ABDE4510E2E0}"/>
  </hyperlinks>
  <pageMargins left="0.25" right="0.25" top="0.75" bottom="0.75" header="0.3" footer="0.3"/>
  <pageSetup scale="90" fitToHeight="0" orientation="portrait" horizontalDpi="1200" verticalDpi="1200" r:id="rId2"/>
  <headerFooter>
    <oddFooter>Page &amp;P of &amp;N</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C1A19-21B7-4291-BCD8-62508EC52B50}">
  <sheetPr>
    <pageSetUpPr fitToPage="1"/>
  </sheetPr>
  <dimension ref="A1:D30"/>
  <sheetViews>
    <sheetView zoomScale="85" zoomScaleNormal="85" zoomScalePageLayoutView="85" workbookViewId="0"/>
  </sheetViews>
  <sheetFormatPr defaultRowHeight="15" x14ac:dyDescent="0.25"/>
  <cols>
    <col min="1" max="1" width="26.5703125" style="219" customWidth="1"/>
    <col min="2" max="2" width="33.140625" style="219" customWidth="1"/>
    <col min="3" max="3" width="28.28515625" style="219" customWidth="1"/>
    <col min="4" max="4" width="25.5703125" style="219" customWidth="1"/>
  </cols>
  <sheetData>
    <row r="1" spans="1:4" ht="35.25" x14ac:dyDescent="0.25">
      <c r="A1" s="336" t="str" cm="1">
        <f t="array" aca="1" ref="A1" ca="1">_xlfn.TEXTAFTER(CELL("filename",A1),"]")</f>
        <v>05 Marin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30</v>
      </c>
      <c r="B8" s="357" t="str">
        <f t="shared" ref="B8:B14" si="0">IF(C8&lt;1, "Evacuation Phase 1", IF(C8&lt;1.5, "Evacuation Phase 2",IF(C8&lt;2.5, "Evacuation Phase 3",IF(C8&lt;3.5, "Maximum Phase", "Maximum+ Phase"))))</f>
        <v>Maximum+ Phase</v>
      </c>
      <c r="C8" s="255">
        <f>_xlfn.XLOOKUP($A8,'(3) Calc Values by siteCode'!$B$3:$B$194,'(3) Calc Values by siteCode'!$M$3:$M$194,"ERROR",0,1)</f>
        <v>9.0129050534210169</v>
      </c>
      <c r="D8" s="256">
        <f>CONVERT($C8,"m","ft")</f>
        <v>29.569898469229059</v>
      </c>
    </row>
    <row r="9" spans="1:4" x14ac:dyDescent="0.25">
      <c r="A9" s="360" t="s">
        <v>208</v>
      </c>
      <c r="B9" s="358" t="str">
        <f t="shared" si="0"/>
        <v>Maximum+ Phase</v>
      </c>
      <c r="C9" s="255">
        <f>_xlfn.XLOOKUP($A9,'(3) Calc Values by siteCode'!$B$3:$B$194,'(3) Calc Values by siteCode'!$M$3:$M$194,"ERROR",0,1)</f>
        <v>9.0129050534210169</v>
      </c>
      <c r="D9" s="256">
        <f t="shared" ref="D9:D20" si="1">CONVERT($C9,"m","ft")</f>
        <v>29.569898469229059</v>
      </c>
    </row>
    <row r="10" spans="1:4" x14ac:dyDescent="0.25">
      <c r="A10" s="360" t="s">
        <v>232</v>
      </c>
      <c r="B10" s="358" t="str">
        <f t="shared" si="0"/>
        <v>Maximum+ Phase</v>
      </c>
      <c r="C10" s="255">
        <f>_xlfn.XLOOKUP($A10,'(3) Calc Values by siteCode'!$B$3:$B$194,'(3) Calc Values by siteCode'!$M$3:$M$194,"ERROR",0,1)</f>
        <v>6.6801049286465188</v>
      </c>
      <c r="D10" s="256">
        <f t="shared" si="1"/>
        <v>21.916354752777291</v>
      </c>
    </row>
    <row r="11" spans="1:4" x14ac:dyDescent="0.25">
      <c r="A11" s="360" t="s">
        <v>31</v>
      </c>
      <c r="B11" s="358" t="str">
        <f t="shared" si="0"/>
        <v>Maximum+ Phase</v>
      </c>
      <c r="C11" s="255">
        <f>_xlfn.XLOOKUP($A11,'(3) Calc Values by siteCode'!$B$3:$B$194,'(3) Calc Values by siteCode'!$M$3:$M$194,"ERROR",0,1)</f>
        <v>5.8089737493408293</v>
      </c>
      <c r="D11" s="256">
        <f t="shared" si="1"/>
        <v>19.058312825921355</v>
      </c>
    </row>
    <row r="12" spans="1:4" x14ac:dyDescent="0.25">
      <c r="A12" s="360" t="s">
        <v>32</v>
      </c>
      <c r="B12" s="358" t="str">
        <f t="shared" si="0"/>
        <v>Maximum+ Phase</v>
      </c>
      <c r="C12" s="255">
        <f>_xlfn.XLOOKUP($A12,'(3) Calc Values by siteCode'!$B$3:$B$194,'(3) Calc Values by siteCode'!$M$3:$M$194,"ERROR",0,1)</f>
        <v>6.6801049286465188</v>
      </c>
      <c r="D12" s="256">
        <f t="shared" si="1"/>
        <v>21.916354752777291</v>
      </c>
    </row>
    <row r="13" spans="1:4" x14ac:dyDescent="0.25">
      <c r="A13" s="360" t="s">
        <v>33</v>
      </c>
      <c r="B13" s="358" t="str">
        <f t="shared" si="0"/>
        <v>Maximum+ Phase</v>
      </c>
      <c r="C13" s="255">
        <f>_xlfn.XLOOKUP($A13,'(3) Calc Values by siteCode'!$B$3:$B$194,'(3) Calc Values by siteCode'!$M$3:$M$194,"ERROR",0,1)</f>
        <v>6.6801049286465188</v>
      </c>
      <c r="D13" s="256">
        <f t="shared" si="1"/>
        <v>21.916354752777291</v>
      </c>
    </row>
    <row r="14" spans="1:4" x14ac:dyDescent="0.25">
      <c r="A14" s="360" t="s">
        <v>34</v>
      </c>
      <c r="B14" s="358" t="str">
        <f t="shared" si="0"/>
        <v>Maximum+ Phase</v>
      </c>
      <c r="C14" s="255">
        <f>_xlfn.XLOOKUP($A14,'(3) Calc Values by siteCode'!$B$3:$B$194,'(3) Calc Values by siteCode'!$M$3:$M$194,"ERROR",0,1)</f>
        <v>6.7784449286465183</v>
      </c>
      <c r="D14" s="256">
        <f t="shared" si="1"/>
        <v>22.238992548052881</v>
      </c>
    </row>
    <row r="15" spans="1:4" x14ac:dyDescent="0.25">
      <c r="A15" s="360" t="s">
        <v>35</v>
      </c>
      <c r="B15" s="358" t="str">
        <f t="shared" ref="B15:B20" si="2">IF(C15&lt;1, "Evacuation Phase 1", IF(C15&lt;1.5, "Evacuation Phase 2",IF(C15&lt;2.5, "Evacuation Phase 3",IF(C15&lt;3.5, "Maximum Phase", "Maximum+ Phase"))))</f>
        <v>Maximum Phase</v>
      </c>
      <c r="C15" s="255">
        <f>_xlfn.XLOOKUP($A15,'(3) Calc Values by siteCode'!$B$3:$B$194,'(3) Calc Values by siteCode'!$M$3:$M$194,"ERROR",0,1)</f>
        <v>3.4876294745166563</v>
      </c>
      <c r="D15" s="256">
        <f t="shared" si="1"/>
        <v>11.442353919017902</v>
      </c>
    </row>
    <row r="16" spans="1:4" x14ac:dyDescent="0.25">
      <c r="A16" s="360" t="s">
        <v>417</v>
      </c>
      <c r="B16" s="358" t="str">
        <f t="shared" si="2"/>
        <v>Maximum Phase</v>
      </c>
      <c r="C16" s="255">
        <f>_xlfn.XLOOKUP($A16,'(3) Calc Values by siteCode'!$B$3:$B$194,'(3) Calc Values by siteCode'!$M$3:$M$194,"ERROR",0,1)</f>
        <v>3.4876294745166563</v>
      </c>
      <c r="D16" s="256">
        <f t="shared" si="1"/>
        <v>11.442353919017902</v>
      </c>
    </row>
    <row r="17" spans="1:4" x14ac:dyDescent="0.25">
      <c r="A17" s="360" t="s">
        <v>418</v>
      </c>
      <c r="B17" s="358" t="str">
        <f t="shared" si="2"/>
        <v>Maximum Phase</v>
      </c>
      <c r="C17" s="255">
        <f>_xlfn.XLOOKUP($A17,'(3) Calc Values by siteCode'!$B$3:$B$194,'(3) Calc Values by siteCode'!$M$3:$M$194,"ERROR",0,1)</f>
        <v>3.4876294745166563</v>
      </c>
      <c r="D17" s="256">
        <f t="shared" si="1"/>
        <v>11.442353919017902</v>
      </c>
    </row>
    <row r="18" spans="1:4" x14ac:dyDescent="0.25">
      <c r="A18" s="360" t="s">
        <v>36</v>
      </c>
      <c r="B18" s="358" t="str">
        <f t="shared" si="2"/>
        <v>Maximum+ Phase</v>
      </c>
      <c r="C18" s="255">
        <f>_xlfn.XLOOKUP($A18,'(3) Calc Values by siteCode'!$B$3:$B$194,'(3) Calc Values by siteCode'!$M$3:$M$194,"ERROR",0,1)</f>
        <v>3.5257994745166563</v>
      </c>
      <c r="D18" s="256">
        <f t="shared" si="1"/>
        <v>11.567583577810552</v>
      </c>
    </row>
    <row r="19" spans="1:4" x14ac:dyDescent="0.25">
      <c r="A19" s="360" t="s">
        <v>37</v>
      </c>
      <c r="B19" s="358" t="str">
        <f t="shared" si="2"/>
        <v>Maximum+ Phase</v>
      </c>
      <c r="C19" s="255">
        <f>_xlfn.XLOOKUP($A19,'(3) Calc Values by siteCode'!$B$3:$B$194,'(3) Calc Values by siteCode'!$M$3:$M$194,"ERROR",0,1)</f>
        <v>3.5257994745166563</v>
      </c>
      <c r="D19" s="256">
        <f t="shared" si="1"/>
        <v>11.567583577810552</v>
      </c>
    </row>
    <row r="20" spans="1:4" ht="15.75" thickBot="1" x14ac:dyDescent="0.3">
      <c r="A20" s="361" t="s">
        <v>38</v>
      </c>
      <c r="B20" s="362" t="str">
        <f t="shared" si="2"/>
        <v>Maximum+ Phase</v>
      </c>
      <c r="C20" s="363">
        <f>_xlfn.XLOOKUP($A20,'(3) Calc Values by siteCode'!$B$3:$B$194,'(3) Calc Values by siteCode'!$M$3:$M$194,"ERROR",0,1)</f>
        <v>3.5257994745166563</v>
      </c>
      <c r="D20" s="364">
        <f t="shared" si="1"/>
        <v>11.567583577810552</v>
      </c>
    </row>
    <row r="22" spans="1:4" ht="27" thickBot="1" x14ac:dyDescent="0.45">
      <c r="A22" s="442" t="s">
        <v>524</v>
      </c>
      <c r="B22" s="442"/>
      <c r="C22" s="442"/>
      <c r="D22" s="442"/>
    </row>
    <row r="23" spans="1:4" ht="69" customHeight="1" x14ac:dyDescent="0.25">
      <c r="A23" s="341" t="s">
        <v>487</v>
      </c>
      <c r="B23" s="314" t="s">
        <v>519</v>
      </c>
      <c r="C23" s="316" t="s">
        <v>520</v>
      </c>
      <c r="D23" s="315" t="s">
        <v>521</v>
      </c>
    </row>
    <row r="24" spans="1:4" ht="39" thickBot="1" x14ac:dyDescent="0.3">
      <c r="A24" s="356" t="s">
        <v>405</v>
      </c>
      <c r="B24" s="380" t="str">
        <f>_xlfn.XLOOKUP($A24,'(4) Maritime Thresholds'!$H$2:$H$35,'(4) Maritime Thresholds'!$I$2:$I$35,"ERROR",0,1)</f>
        <v>Maritime Response Plan E</v>
      </c>
      <c r="C24" s="342">
        <f>_xlfn.XLOOKUP($A24,'(4) Maritime Thresholds'!$H$2:$H$35,'(4) Maritime Thresholds'!$J$2:$J$35,"ERROR",0,1)</f>
        <v>1.8635940381235356</v>
      </c>
      <c r="D24" s="343">
        <f>C24*3.28</f>
        <v>6.1125884450451968</v>
      </c>
    </row>
    <row r="25" spans="1:4" x14ac:dyDescent="0.25">
      <c r="A25" s="439" t="s">
        <v>530</v>
      </c>
      <c r="B25" s="439"/>
      <c r="C25" s="439"/>
      <c r="D25" s="439"/>
    </row>
    <row r="26" spans="1:4" x14ac:dyDescent="0.25">
      <c r="A26" s="439"/>
      <c r="B26" s="439"/>
      <c r="C26" s="439"/>
      <c r="D26" s="439"/>
    </row>
    <row r="27" spans="1:4" x14ac:dyDescent="0.25">
      <c r="A27" s="439"/>
      <c r="B27" s="439"/>
      <c r="C27" s="439"/>
      <c r="D27" s="439"/>
    </row>
    <row r="28" spans="1:4" x14ac:dyDescent="0.25">
      <c r="A28" s="437" t="s">
        <v>532</v>
      </c>
      <c r="B28" s="437"/>
      <c r="C28" s="438" t="s">
        <v>531</v>
      </c>
      <c r="D28" s="438"/>
    </row>
    <row r="30" spans="1:4" ht="15" customHeight="1" x14ac:dyDescent="0.25"/>
  </sheetData>
  <mergeCells count="6">
    <mergeCell ref="A28:B28"/>
    <mergeCell ref="C28:D28"/>
    <mergeCell ref="A4:D4"/>
    <mergeCell ref="A6:D6"/>
    <mergeCell ref="A22:D22"/>
    <mergeCell ref="A25:D27"/>
  </mergeCells>
  <conditionalFormatting sqref="C8:C20">
    <cfRule type="cellIs" dxfId="27" priority="1" operator="equal">
      <formula>"ERROR"</formula>
    </cfRule>
  </conditionalFormatting>
  <hyperlinks>
    <hyperlink ref="C28" r:id="rId1" xr:uid="{D698CACB-42DC-472F-BD05-20CA15804A0D}"/>
  </hyperlinks>
  <pageMargins left="0.25" right="0.25" top="0.75" bottom="0.75" header="0.3" footer="0.3"/>
  <pageSetup scale="90" fitToHeight="0" orientation="portrait" horizontalDpi="1200" verticalDpi="1200" r:id="rId2"/>
  <headerFooter>
    <oddFooter>Page &amp;P of &amp;N</odd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01F7-41D0-4C68-96B5-9634F3969F95}">
  <sheetPr>
    <pageSetUpPr fitToPage="1"/>
  </sheetPr>
  <dimension ref="A1:D18"/>
  <sheetViews>
    <sheetView zoomScale="85" zoomScaleNormal="85" zoomScalePageLayoutView="85" workbookViewId="0"/>
  </sheetViews>
  <sheetFormatPr defaultRowHeight="15" x14ac:dyDescent="0.25"/>
  <cols>
    <col min="1" max="1" width="26.5703125" style="219" customWidth="1"/>
    <col min="2" max="2" width="33.140625" style="219" customWidth="1"/>
    <col min="3" max="3" width="28.28515625" style="219" customWidth="1"/>
    <col min="4" max="4" width="25.5703125" style="219" customWidth="1"/>
  </cols>
  <sheetData>
    <row r="1" spans="1:4" ht="35.25" x14ac:dyDescent="0.25">
      <c r="A1" s="336" t="str" cm="1">
        <f t="array" aca="1" ref="A1" ca="1">_xlfn.TEXTAFTER(CELL("filename",A1),"]")</f>
        <v>06 Napa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ht="15.75" thickBot="1" x14ac:dyDescent="0.3">
      <c r="A8" s="398" t="s">
        <v>40</v>
      </c>
      <c r="B8" s="399" t="str">
        <f t="shared" ref="B8" si="0">IF(C8&lt;1, "Evacuation Phase 1", IF(C8&lt;1.5, "Evacuation Phase 2",IF(C8&lt;2.5, "Evacuation Phase 3",IF(C8&lt;3.5, "Maximum Phase", "Maximum+ Phase"))))</f>
        <v>Maximum+ Phase</v>
      </c>
      <c r="C8" s="363">
        <f>_xlfn.XLOOKUP($A8,'(3) Calc Values by siteCode'!$B$3:$B$194,'(3) Calc Values by siteCode'!$M$3:$M$194,"ERROR",0,1)</f>
        <v>3.8380251625256383</v>
      </c>
      <c r="D8" s="364">
        <f>CONVERT($C8,"m","ft")</f>
        <v>12.591946071278342</v>
      </c>
    </row>
    <row r="10" spans="1:4" x14ac:dyDescent="0.25">
      <c r="A10" s="439" t="s">
        <v>530</v>
      </c>
      <c r="B10" s="439"/>
      <c r="C10" s="439"/>
      <c r="D10" s="439"/>
    </row>
    <row r="11" spans="1:4" x14ac:dyDescent="0.25">
      <c r="A11" s="439"/>
      <c r="B11" s="439"/>
      <c r="C11" s="439"/>
      <c r="D11" s="439"/>
    </row>
    <row r="12" spans="1:4" x14ac:dyDescent="0.25">
      <c r="A12" s="439"/>
      <c r="B12" s="439"/>
      <c r="C12" s="439"/>
      <c r="D12" s="439"/>
    </row>
    <row r="13" spans="1:4" x14ac:dyDescent="0.25">
      <c r="A13" s="437" t="s">
        <v>532</v>
      </c>
      <c r="B13" s="437"/>
      <c r="C13" s="438" t="s">
        <v>531</v>
      </c>
      <c r="D13" s="438"/>
    </row>
    <row r="15" spans="1:4" ht="15" customHeight="1" x14ac:dyDescent="0.25"/>
    <row r="18" ht="45" customHeight="1" x14ac:dyDescent="0.25"/>
  </sheetData>
  <mergeCells count="5">
    <mergeCell ref="A4:D4"/>
    <mergeCell ref="A6:D6"/>
    <mergeCell ref="A10:D12"/>
    <mergeCell ref="A13:B13"/>
    <mergeCell ref="C13:D13"/>
  </mergeCells>
  <conditionalFormatting sqref="C8">
    <cfRule type="cellIs" dxfId="26" priority="2" operator="equal">
      <formula>"ERROR"</formula>
    </cfRule>
  </conditionalFormatting>
  <hyperlinks>
    <hyperlink ref="C13" r:id="rId1" xr:uid="{9F97C3BC-6696-4DAB-A623-3775BE655662}"/>
  </hyperlinks>
  <pageMargins left="0.25" right="0.25" top="0.75" bottom="0.75" header="0.3" footer="0.3"/>
  <pageSetup scale="90" fitToHeight="0" orientation="portrait" horizontalDpi="1200" verticalDpi="1200" r:id="rId2"/>
  <headerFooter>
    <oddFooter>Page &amp;P of &amp;N</odd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1612C-B6A7-43F5-8FAC-92BF213348DC}">
  <sheetPr>
    <pageSetUpPr fitToPage="1"/>
  </sheetPr>
  <dimension ref="A1:D20"/>
  <sheetViews>
    <sheetView zoomScale="85" zoomScaleNormal="85" zoomScalePageLayoutView="85" workbookViewId="0"/>
  </sheetViews>
  <sheetFormatPr defaultRowHeight="15" x14ac:dyDescent="0.25"/>
  <cols>
    <col min="1" max="1" width="26.5703125" style="219" customWidth="1"/>
    <col min="2" max="2" width="33.140625" style="219" customWidth="1"/>
    <col min="3" max="3" width="28.28515625" style="219" customWidth="1"/>
    <col min="4" max="4" width="25.5703125" style="219" customWidth="1"/>
  </cols>
  <sheetData>
    <row r="1" spans="1:4" ht="35.25" x14ac:dyDescent="0.25">
      <c r="A1" s="336" t="str" cm="1">
        <f t="array" aca="1" ref="A1" ca="1">_xlfn.TEXTAFTER(CELL("filename",A1),"]")</f>
        <v>07 Solano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42</v>
      </c>
      <c r="B8" s="357" t="str">
        <f t="shared" ref="B8:B10" si="0">IF(C8&lt;1, "Evacuation Phase 1", IF(C8&lt;1.5, "Evacuation Phase 2",IF(C8&lt;2.5, "Evacuation Phase 3",IF(C8&lt;3.5, "Maximum Phase", "Maximum+ Phase"))))</f>
        <v>Maximum+ Phase</v>
      </c>
      <c r="C8" s="255">
        <f>_xlfn.XLOOKUP($A8,'(3) Calc Values by siteCode'!$B$3:$B$194,'(3) Calc Values by siteCode'!$M$3:$M$194,"ERROR",0,1)</f>
        <v>3.8380251625256383</v>
      </c>
      <c r="D8" s="256">
        <f>CONVERT($C8,"m","ft")</f>
        <v>12.591946071278342</v>
      </c>
    </row>
    <row r="9" spans="1:4" x14ac:dyDescent="0.25">
      <c r="A9" s="360" t="s">
        <v>43</v>
      </c>
      <c r="B9" s="358" t="str">
        <f t="shared" si="0"/>
        <v>Maximum+ Phase</v>
      </c>
      <c r="C9" s="255">
        <f>_xlfn.XLOOKUP($A9,'(3) Calc Values by siteCode'!$B$3:$B$194,'(3) Calc Values by siteCode'!$M$3:$M$194,"ERROR",0,1)</f>
        <v>3.8380251625256383</v>
      </c>
      <c r="D9" s="256">
        <f t="shared" ref="D9:D10" si="1">CONVERT($C9,"m","ft")</f>
        <v>12.591946071278342</v>
      </c>
    </row>
    <row r="10" spans="1:4" ht="15.75" thickBot="1" x14ac:dyDescent="0.3">
      <c r="A10" s="361" t="s">
        <v>44</v>
      </c>
      <c r="B10" s="362" t="str">
        <f t="shared" si="0"/>
        <v>Maximum+ Phase</v>
      </c>
      <c r="C10" s="363">
        <f>_xlfn.XLOOKUP($A10,'(3) Calc Values by siteCode'!$B$3:$B$194,'(3) Calc Values by siteCode'!$M$3:$M$194,"ERROR",0,1)</f>
        <v>3.8380251625256383</v>
      </c>
      <c r="D10" s="364">
        <f t="shared" si="1"/>
        <v>12.591946071278342</v>
      </c>
    </row>
    <row r="12" spans="1:4" x14ac:dyDescent="0.25">
      <c r="A12" s="439" t="s">
        <v>530</v>
      </c>
      <c r="B12" s="439"/>
      <c r="C12" s="439"/>
      <c r="D12" s="439"/>
    </row>
    <row r="13" spans="1:4" x14ac:dyDescent="0.25">
      <c r="A13" s="439"/>
      <c r="B13" s="439"/>
      <c r="C13" s="439"/>
      <c r="D13" s="439"/>
    </row>
    <row r="14" spans="1:4" x14ac:dyDescent="0.25">
      <c r="A14" s="439"/>
      <c r="B14" s="439"/>
      <c r="C14" s="439"/>
      <c r="D14" s="439"/>
    </row>
    <row r="15" spans="1:4" x14ac:dyDescent="0.25">
      <c r="A15" s="437" t="s">
        <v>532</v>
      </c>
      <c r="B15" s="437"/>
      <c r="C15" s="438" t="s">
        <v>531</v>
      </c>
      <c r="D15" s="438"/>
    </row>
    <row r="17" ht="15" customHeight="1" x14ac:dyDescent="0.25"/>
    <row r="20" ht="45" customHeight="1" x14ac:dyDescent="0.25"/>
  </sheetData>
  <mergeCells count="5">
    <mergeCell ref="A4:D4"/>
    <mergeCell ref="A6:D6"/>
    <mergeCell ref="A12:D14"/>
    <mergeCell ref="A15:B15"/>
    <mergeCell ref="C15:D15"/>
  </mergeCells>
  <conditionalFormatting sqref="C8:C10">
    <cfRule type="cellIs" dxfId="25" priority="1" operator="equal">
      <formula>"ERROR"</formula>
    </cfRule>
  </conditionalFormatting>
  <hyperlinks>
    <hyperlink ref="C15" r:id="rId1" xr:uid="{CDA1EA1F-8CEB-4BB1-9A56-86448817308E}"/>
  </hyperlinks>
  <pageMargins left="0.25" right="0.25" top="0.75" bottom="0.75" header="0.3" footer="0.3"/>
  <pageSetup scale="90" fitToHeight="0" orientation="portrait" horizontalDpi="1200" verticalDpi="1200" r:id="rId2"/>
  <headerFooter>
    <oddFooter>Page &amp;P of &amp;N</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A4E78-015B-4DFD-BE09-10462DA9B009}">
  <sheetPr>
    <pageSetUpPr fitToPage="1"/>
  </sheetPr>
  <dimension ref="A1:D33"/>
  <sheetViews>
    <sheetView zoomScale="85" zoomScaleNormal="85" zoomScalePageLayoutView="85" workbookViewId="0"/>
  </sheetViews>
  <sheetFormatPr defaultRowHeight="15" x14ac:dyDescent="0.25"/>
  <cols>
    <col min="1" max="1" width="26.5703125" style="219" customWidth="1"/>
    <col min="2" max="2" width="33.140625" style="219" customWidth="1"/>
    <col min="3" max="3" width="28.28515625" style="219" customWidth="1"/>
    <col min="4" max="4" width="25.5703125" style="219" customWidth="1"/>
  </cols>
  <sheetData>
    <row r="1" spans="1:4" ht="35.25" x14ac:dyDescent="0.25">
      <c r="A1" s="336" t="str" cm="1">
        <f t="array" aca="1" ref="A1" ca="1">_xlfn.TEXTAFTER(CELL("filename",A1),"]")</f>
        <v>08 Contra Costa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46</v>
      </c>
      <c r="B8" s="357" t="str">
        <f t="shared" ref="B8:B18" si="0">IF(C8&lt;1, "Evacuation Phase 1", IF(C8&lt;1.5, "Evacuation Phase 2",IF(C8&lt;2.5, "Evacuation Phase 3",IF(C8&lt;3.5, "Maximum Phase", "Maximum+ Phase"))))</f>
        <v>Maximum+ Phase</v>
      </c>
      <c r="C8" s="255">
        <f>_xlfn.XLOOKUP($A8,'(3) Calc Values by siteCode'!$B$3:$B$194,'(3) Calc Values by siteCode'!$M$3:$M$194,"ERROR",0,1)</f>
        <v>3.8380251625256383</v>
      </c>
      <c r="D8" s="256">
        <f>CONVERT($C8,"m","ft")</f>
        <v>12.591946071278342</v>
      </c>
    </row>
    <row r="9" spans="1:4" x14ac:dyDescent="0.25">
      <c r="A9" s="360" t="s">
        <v>47</v>
      </c>
      <c r="B9" s="358" t="str">
        <f t="shared" si="0"/>
        <v>Maximum+ Phase</v>
      </c>
      <c r="C9" s="255">
        <f>_xlfn.XLOOKUP($A9,'(3) Calc Values by siteCode'!$B$3:$B$194,'(3) Calc Values by siteCode'!$M$3:$M$194,"ERROR",0,1)</f>
        <v>3.8380251625256383</v>
      </c>
      <c r="D9" s="256">
        <f t="shared" ref="D9:D18" si="1">CONVERT($C9,"m","ft")</f>
        <v>12.591946071278342</v>
      </c>
    </row>
    <row r="10" spans="1:4" x14ac:dyDescent="0.25">
      <c r="A10" s="360" t="s">
        <v>424</v>
      </c>
      <c r="B10" s="358" t="str">
        <f t="shared" si="0"/>
        <v>Maximum+ Phase</v>
      </c>
      <c r="C10" s="255">
        <f>_xlfn.XLOOKUP($A10,'(3) Calc Values by siteCode'!$B$3:$B$194,'(3) Calc Values by siteCode'!$M$3:$M$194,"ERROR",0,1)</f>
        <v>3.8380251625256383</v>
      </c>
      <c r="D10" s="256">
        <f t="shared" si="1"/>
        <v>12.591946071278342</v>
      </c>
    </row>
    <row r="11" spans="1:4" x14ac:dyDescent="0.25">
      <c r="A11" s="360" t="s">
        <v>48</v>
      </c>
      <c r="B11" s="358" t="str">
        <f t="shared" si="0"/>
        <v>Maximum+ Phase</v>
      </c>
      <c r="C11" s="255">
        <f>_xlfn.XLOOKUP($A11,'(3) Calc Values by siteCode'!$B$3:$B$194,'(3) Calc Values by siteCode'!$M$3:$M$194,"ERROR",0,1)</f>
        <v>3.8380251625256383</v>
      </c>
      <c r="D11" s="256">
        <f t="shared" si="1"/>
        <v>12.591946071278342</v>
      </c>
    </row>
    <row r="12" spans="1:4" x14ac:dyDescent="0.25">
      <c r="A12" s="360" t="s">
        <v>49</v>
      </c>
      <c r="B12" s="358" t="str">
        <f t="shared" si="0"/>
        <v>Maximum+ Phase</v>
      </c>
      <c r="C12" s="255">
        <f>_xlfn.XLOOKUP($A12,'(3) Calc Values by siteCode'!$B$3:$B$194,'(3) Calc Values by siteCode'!$M$3:$M$194,"ERROR",0,1)</f>
        <v>3.8380251625256383</v>
      </c>
      <c r="D12" s="256">
        <f t="shared" si="1"/>
        <v>12.591946071278342</v>
      </c>
    </row>
    <row r="13" spans="1:4" x14ac:dyDescent="0.25">
      <c r="A13" s="360" t="s">
        <v>50</v>
      </c>
      <c r="B13" s="358" t="str">
        <f t="shared" si="0"/>
        <v>Maximum+ Phase</v>
      </c>
      <c r="C13" s="255">
        <f>_xlfn.XLOOKUP($A13,'(3) Calc Values by siteCode'!$B$3:$B$194,'(3) Calc Values by siteCode'!$M$3:$M$194,"ERROR",0,1)</f>
        <v>3.8380251625256383</v>
      </c>
      <c r="D13" s="256">
        <f t="shared" si="1"/>
        <v>12.591946071278342</v>
      </c>
    </row>
    <row r="14" spans="1:4" x14ac:dyDescent="0.25">
      <c r="A14" s="360" t="s">
        <v>51</v>
      </c>
      <c r="B14" s="358" t="str">
        <f t="shared" si="0"/>
        <v>Maximum+ Phase</v>
      </c>
      <c r="C14" s="255">
        <f>_xlfn.XLOOKUP($A14,'(3) Calc Values by siteCode'!$B$3:$B$194,'(3) Calc Values by siteCode'!$M$3:$M$194,"ERROR",0,1)</f>
        <v>3.8380251625256383</v>
      </c>
      <c r="D14" s="256">
        <f t="shared" si="1"/>
        <v>12.591946071278342</v>
      </c>
    </row>
    <row r="15" spans="1:4" x14ac:dyDescent="0.25">
      <c r="A15" s="360" t="s">
        <v>52</v>
      </c>
      <c r="B15" s="358" t="str">
        <f t="shared" si="0"/>
        <v>Maximum+ Phase</v>
      </c>
      <c r="C15" s="255">
        <f>_xlfn.XLOOKUP($A15,'(3) Calc Values by siteCode'!$B$3:$B$194,'(3) Calc Values by siteCode'!$M$3:$M$194,"ERROR",0,1)</f>
        <v>3.8380251625256383</v>
      </c>
      <c r="D15" s="256">
        <f t="shared" si="1"/>
        <v>12.591946071278342</v>
      </c>
    </row>
    <row r="16" spans="1:4" x14ac:dyDescent="0.25">
      <c r="A16" s="360" t="s">
        <v>53</v>
      </c>
      <c r="B16" s="358" t="str">
        <f t="shared" si="0"/>
        <v>Maximum+ Phase</v>
      </c>
      <c r="C16" s="255">
        <f>_xlfn.XLOOKUP($A16,'(3) Calc Values by siteCode'!$B$3:$B$194,'(3) Calc Values by siteCode'!$M$3:$M$194,"ERROR",0,1)</f>
        <v>4.0571033716445211</v>
      </c>
      <c r="D16" s="256">
        <f t="shared" si="1"/>
        <v>13.3107065998836</v>
      </c>
    </row>
    <row r="17" spans="1:4" x14ac:dyDescent="0.25">
      <c r="A17" s="360" t="s">
        <v>54</v>
      </c>
      <c r="B17" s="358" t="str">
        <f t="shared" si="0"/>
        <v>Maximum+ Phase</v>
      </c>
      <c r="C17" s="255">
        <f>_xlfn.XLOOKUP($A17,'(3) Calc Values by siteCode'!$B$3:$B$194,'(3) Calc Values by siteCode'!$M$3:$M$194,"ERROR",0,1)</f>
        <v>4.0571033716445211</v>
      </c>
      <c r="D17" s="256">
        <f t="shared" si="1"/>
        <v>13.3107065998836</v>
      </c>
    </row>
    <row r="18" spans="1:4" ht="15.75" thickBot="1" x14ac:dyDescent="0.3">
      <c r="A18" s="361" t="s">
        <v>55</v>
      </c>
      <c r="B18" s="362" t="str">
        <f t="shared" si="0"/>
        <v>Maximum+ Phase</v>
      </c>
      <c r="C18" s="363">
        <f>_xlfn.XLOOKUP($A18,'(3) Calc Values by siteCode'!$B$3:$B$194,'(3) Calc Values by siteCode'!$M$3:$M$194,"ERROR",0,1)</f>
        <v>4.0571033716445211</v>
      </c>
      <c r="D18" s="364">
        <f t="shared" si="1"/>
        <v>13.3107065998836</v>
      </c>
    </row>
    <row r="21" spans="1:4" ht="27" thickBot="1" x14ac:dyDescent="0.45">
      <c r="A21" s="442" t="s">
        <v>524</v>
      </c>
      <c r="B21" s="442"/>
      <c r="C21" s="442"/>
      <c r="D21" s="442"/>
    </row>
    <row r="22" spans="1:4" ht="69" customHeight="1" x14ac:dyDescent="0.25">
      <c r="A22" s="341" t="s">
        <v>487</v>
      </c>
      <c r="B22" s="314" t="s">
        <v>519</v>
      </c>
      <c r="C22" s="316" t="s">
        <v>520</v>
      </c>
      <c r="D22" s="315" t="s">
        <v>521</v>
      </c>
    </row>
    <row r="23" spans="1:4" ht="39" thickBot="1" x14ac:dyDescent="0.3">
      <c r="A23" s="356" t="s">
        <v>183</v>
      </c>
      <c r="B23" s="380" t="str">
        <f>_xlfn.XLOOKUP($A23,'(4) Maritime Thresholds'!$H$2:$H$35,'(4) Maritime Thresholds'!$I$2:$I$35,"ERROR",0,1)</f>
        <v>Maritime Response Plan E</v>
      </c>
      <c r="C23" s="342">
        <f>_xlfn.XLOOKUP($A23,'(4) Maritime Thresholds'!$H$2:$H$35,'(4) Maritime Thresholds'!$J$2:$J$35,"ERROR",0,1)</f>
        <v>2.5188487474188621</v>
      </c>
      <c r="D23" s="343">
        <f>C23*3.28</f>
        <v>8.2618238915338669</v>
      </c>
    </row>
    <row r="25" spans="1:4" x14ac:dyDescent="0.25">
      <c r="A25" s="439" t="s">
        <v>530</v>
      </c>
      <c r="B25" s="439"/>
      <c r="C25" s="439"/>
      <c r="D25" s="439"/>
    </row>
    <row r="26" spans="1:4" x14ac:dyDescent="0.25">
      <c r="A26" s="439"/>
      <c r="B26" s="439"/>
      <c r="C26" s="439"/>
      <c r="D26" s="439"/>
    </row>
    <row r="27" spans="1:4" x14ac:dyDescent="0.25">
      <c r="A27" s="439"/>
      <c r="B27" s="439"/>
      <c r="C27" s="439"/>
      <c r="D27" s="439"/>
    </row>
    <row r="28" spans="1:4" x14ac:dyDescent="0.25">
      <c r="A28" s="437" t="s">
        <v>532</v>
      </c>
      <c r="B28" s="437"/>
      <c r="C28" s="438" t="s">
        <v>531</v>
      </c>
      <c r="D28" s="438"/>
    </row>
    <row r="30" spans="1:4" ht="15" customHeight="1" x14ac:dyDescent="0.25"/>
    <row r="33" ht="45" customHeight="1" x14ac:dyDescent="0.25"/>
  </sheetData>
  <mergeCells count="6">
    <mergeCell ref="A28:B28"/>
    <mergeCell ref="C28:D28"/>
    <mergeCell ref="A4:D4"/>
    <mergeCell ref="A6:D6"/>
    <mergeCell ref="A21:D21"/>
    <mergeCell ref="A25:D27"/>
  </mergeCells>
  <conditionalFormatting sqref="C8:C18">
    <cfRule type="cellIs" dxfId="24" priority="2" operator="equal">
      <formula>"ERROR"</formula>
    </cfRule>
  </conditionalFormatting>
  <conditionalFormatting sqref="C23">
    <cfRule type="containsText" dxfId="23" priority="1" operator="containsText" text="ERROR">
      <formula>NOT(ISERROR(SEARCH("ERROR",C23)))</formula>
    </cfRule>
  </conditionalFormatting>
  <hyperlinks>
    <hyperlink ref="C28" r:id="rId1" xr:uid="{0CB6344C-B770-4F3E-8F05-E57920ECA7E7}"/>
  </hyperlinks>
  <pageMargins left="0.25" right="0.25" top="0.75" bottom="0.75" header="0.3" footer="0.3"/>
  <pageSetup scale="90" fitToHeight="0" orientation="portrait" horizontalDpi="1200" verticalDpi="1200" r:id="rId2"/>
  <headerFooter>
    <oddFooter>Page &amp;P of &amp;N</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7D86-E568-4643-AFC1-2D63EF30E72B}">
  <sheetPr>
    <pageSetUpPr fitToPage="1"/>
  </sheetPr>
  <dimension ref="A1:D33"/>
  <sheetViews>
    <sheetView zoomScale="85" zoomScaleNormal="85" zoomScalePageLayoutView="85" workbookViewId="0">
      <selection activeCell="A25" sqref="A25:D27"/>
    </sheetView>
  </sheetViews>
  <sheetFormatPr defaultRowHeight="15" x14ac:dyDescent="0.25"/>
  <cols>
    <col min="1" max="1" width="26.5703125" style="219" customWidth="1"/>
    <col min="2" max="2" width="33.140625" style="219" customWidth="1"/>
    <col min="3" max="3" width="28.28515625" style="219" customWidth="1"/>
    <col min="4" max="4" width="25.5703125" style="219" customWidth="1"/>
  </cols>
  <sheetData>
    <row r="1" spans="1:4" ht="35.25" x14ac:dyDescent="0.25">
      <c r="A1" s="336" t="str" cm="1">
        <f t="array" aca="1" ref="A1" ca="1">_xlfn.TEXTAFTER(CELL("filename",A1),"]")</f>
        <v>09 Alameda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57</v>
      </c>
      <c r="B8" s="357" t="str">
        <f t="shared" ref="B8:B17" si="0">IF(C8&lt;1, "Evacuation Phase 1", IF(C8&lt;1.5, "Evacuation Phase 2",IF(C8&lt;2.5, "Evacuation Phase 3",IF(C8&lt;3.5, "Maximum Phase", "Maximum+ Phase"))))</f>
        <v>Maximum+ Phase</v>
      </c>
      <c r="C8" s="255">
        <f>_xlfn.XLOOKUP($A8,'(3) Calc Values by siteCode'!$B$3:$B$194,'(3) Calc Values by siteCode'!$M$3:$M$194,"ERROR",0,1)</f>
        <v>4.462813708808973</v>
      </c>
      <c r="D8" s="256">
        <f>CONVERT($C8,"m","ft")</f>
        <v>14.641777259871958</v>
      </c>
    </row>
    <row r="9" spans="1:4" x14ac:dyDescent="0.25">
      <c r="A9" s="360" t="s">
        <v>58</v>
      </c>
      <c r="B9" s="358" t="str">
        <f t="shared" si="0"/>
        <v>Maximum+ Phase</v>
      </c>
      <c r="C9" s="255">
        <f>_xlfn.XLOOKUP($A9,'(3) Calc Values by siteCode'!$B$3:$B$194,'(3) Calc Values by siteCode'!$M$3:$M$194,"ERROR",0,1)</f>
        <v>4.462813708808973</v>
      </c>
      <c r="D9" s="256">
        <f t="shared" ref="D9:D17" si="1">CONVERT($C9,"m","ft")</f>
        <v>14.641777259871958</v>
      </c>
    </row>
    <row r="10" spans="1:4" x14ac:dyDescent="0.25">
      <c r="A10" s="360" t="s">
        <v>59</v>
      </c>
      <c r="B10" s="358" t="str">
        <f t="shared" si="0"/>
        <v>Maximum+ Phase</v>
      </c>
      <c r="C10" s="255">
        <f>_xlfn.XLOOKUP($A10,'(3) Calc Values by siteCode'!$B$3:$B$194,'(3) Calc Values by siteCode'!$M$3:$M$194,"ERROR",0,1)</f>
        <v>4.462813708808973</v>
      </c>
      <c r="D10" s="256">
        <f t="shared" si="1"/>
        <v>14.641777259871958</v>
      </c>
    </row>
    <row r="11" spans="1:4" x14ac:dyDescent="0.25">
      <c r="A11" s="360" t="s">
        <v>339</v>
      </c>
      <c r="B11" s="358" t="str">
        <f t="shared" si="0"/>
        <v>Maximum+ Phase</v>
      </c>
      <c r="C11" s="255">
        <f>_xlfn.XLOOKUP($A11,'(3) Calc Values by siteCode'!$B$3:$B$194,'(3) Calc Values by siteCode'!$M$3:$M$194,"ERROR",0,1)</f>
        <v>5.2248606870631136</v>
      </c>
      <c r="D11" s="256">
        <f t="shared" si="1"/>
        <v>17.141931388002341</v>
      </c>
    </row>
    <row r="12" spans="1:4" x14ac:dyDescent="0.25">
      <c r="A12" s="360" t="s">
        <v>60</v>
      </c>
      <c r="B12" s="358" t="str">
        <f t="shared" si="0"/>
        <v>Maximum Phase</v>
      </c>
      <c r="C12" s="255">
        <f>_xlfn.XLOOKUP($A12,'(3) Calc Values by siteCode'!$B$3:$B$194,'(3) Calc Values by siteCode'!$M$3:$M$194,"ERROR",0,1)</f>
        <v>2.9344116674084946</v>
      </c>
      <c r="D12" s="256">
        <f t="shared" si="1"/>
        <v>9.6273348668257697</v>
      </c>
    </row>
    <row r="13" spans="1:4" x14ac:dyDescent="0.25">
      <c r="A13" s="360" t="s">
        <v>425</v>
      </c>
      <c r="B13" s="358" t="str">
        <f t="shared" si="0"/>
        <v>Maximum Phase</v>
      </c>
      <c r="C13" s="255">
        <f>_xlfn.XLOOKUP($A13,'(3) Calc Values by siteCode'!$B$3:$B$194,'(3) Calc Values by siteCode'!$M$3:$M$194,"ERROR",0,1)</f>
        <v>2.6676469703713588</v>
      </c>
      <c r="D13" s="256">
        <f t="shared" si="1"/>
        <v>8.752122606205246</v>
      </c>
    </row>
    <row r="14" spans="1:4" x14ac:dyDescent="0.25">
      <c r="A14" s="360" t="s">
        <v>61</v>
      </c>
      <c r="B14" s="358" t="str">
        <f t="shared" si="0"/>
        <v>Maximum Phase</v>
      </c>
      <c r="C14" s="255">
        <f>_xlfn.XLOOKUP($A14,'(3) Calc Values by siteCode'!$B$3:$B$194,'(3) Calc Values by siteCode'!$M$3:$M$194,"ERROR",0,1)</f>
        <v>2.665451604574776</v>
      </c>
      <c r="D14" s="256">
        <f t="shared" si="1"/>
        <v>8.7449199625156702</v>
      </c>
    </row>
    <row r="15" spans="1:4" x14ac:dyDescent="0.25">
      <c r="A15" s="360" t="s">
        <v>62</v>
      </c>
      <c r="B15" s="358" t="str">
        <f t="shared" si="0"/>
        <v>Maximum Phase</v>
      </c>
      <c r="C15" s="255">
        <f>_xlfn.XLOOKUP($A15,'(3) Calc Values by siteCode'!$B$3:$B$194,'(3) Calc Values by siteCode'!$M$3:$M$194,"ERROR",0,1)</f>
        <v>2.665451604574776</v>
      </c>
      <c r="D15" s="256">
        <f t="shared" si="1"/>
        <v>8.7449199625156702</v>
      </c>
    </row>
    <row r="16" spans="1:4" x14ac:dyDescent="0.25">
      <c r="A16" s="360" t="s">
        <v>63</v>
      </c>
      <c r="B16" s="358" t="str">
        <f t="shared" si="0"/>
        <v>Maximum Phase</v>
      </c>
      <c r="C16" s="255">
        <f>_xlfn.XLOOKUP($A16,'(3) Calc Values by siteCode'!$B$3:$B$194,'(3) Calc Values by siteCode'!$M$3:$M$194,"ERROR",0,1)</f>
        <v>2.8849516045747765</v>
      </c>
      <c r="D16" s="256">
        <f t="shared" si="1"/>
        <v>9.4650643194710522</v>
      </c>
    </row>
    <row r="17" spans="1:4" x14ac:dyDescent="0.25">
      <c r="A17" s="360" t="s">
        <v>64</v>
      </c>
      <c r="B17" s="358" t="str">
        <f t="shared" si="0"/>
        <v>Evacuation Phase 3</v>
      </c>
      <c r="C17" s="255">
        <f>_xlfn.XLOOKUP($A17,'(3) Calc Values by siteCode'!$B$3:$B$194,'(3) Calc Values by siteCode'!$M$3:$M$194,"ERROR",0,1)</f>
        <v>2.4642950327623323</v>
      </c>
      <c r="D17" s="256">
        <f t="shared" si="1"/>
        <v>8.084957456569331</v>
      </c>
    </row>
    <row r="20" spans="1:4" ht="27" thickBot="1" x14ac:dyDescent="0.45">
      <c r="A20" s="442" t="s">
        <v>524</v>
      </c>
      <c r="B20" s="442"/>
      <c r="C20" s="442"/>
      <c r="D20" s="442"/>
    </row>
    <row r="21" spans="1:4" ht="69" customHeight="1" x14ac:dyDescent="0.25">
      <c r="A21" s="341" t="s">
        <v>487</v>
      </c>
      <c r="B21" s="314" t="s">
        <v>519</v>
      </c>
      <c r="C21" s="316" t="s">
        <v>520</v>
      </c>
      <c r="D21" s="315" t="s">
        <v>521</v>
      </c>
    </row>
    <row r="22" spans="1:4" ht="38.25" x14ac:dyDescent="0.25">
      <c r="A22" s="386" t="s">
        <v>398</v>
      </c>
      <c r="B22" s="385" t="str">
        <f>_xlfn.XLOOKUP($A22,'(4) Maritime Thresholds'!$H$2:$H$35,'(4) Maritime Thresholds'!$I$2:$I$35,"ERROR",0,1)</f>
        <v>Maritime Response Plan E</v>
      </c>
      <c r="C22" s="235">
        <f>_xlfn.XLOOKUP($A22,'(4) Maritime Thresholds'!$H$2:$H$35,'(4) Maritime Thresholds'!$J$2:$J$35,"ERROR",0,1)</f>
        <v>2.5188487474188621</v>
      </c>
      <c r="D22" s="387">
        <f>C22*3.28</f>
        <v>8.2618238915338669</v>
      </c>
    </row>
    <row r="23" spans="1:4" ht="15.75" thickBot="1" x14ac:dyDescent="0.3">
      <c r="A23" s="356" t="s">
        <v>399</v>
      </c>
      <c r="B23" s="380" t="str">
        <f>_xlfn.XLOOKUP($A23,'(4) Maritime Thresholds'!$H$2:$H$35,'(4) Maritime Thresholds'!$I$2:$I$35,"ERROR",0,1)</f>
        <v>Maritime Response Plan E</v>
      </c>
      <c r="C23" s="247">
        <f>_xlfn.XLOOKUP($A23,'(4) Maritime Thresholds'!$H$2:$H$35,'(4) Maritime Thresholds'!$J$2:$J$35,"ERROR",0,1)</f>
        <v>3.0073641168273522</v>
      </c>
      <c r="D23" s="343">
        <f>C23*3.28</f>
        <v>9.8641543031937147</v>
      </c>
    </row>
    <row r="25" spans="1:4" x14ac:dyDescent="0.25">
      <c r="A25" s="439" t="s">
        <v>530</v>
      </c>
      <c r="B25" s="439"/>
      <c r="C25" s="439"/>
      <c r="D25" s="439"/>
    </row>
    <row r="26" spans="1:4" x14ac:dyDescent="0.25">
      <c r="A26" s="439"/>
      <c r="B26" s="439"/>
      <c r="C26" s="439"/>
      <c r="D26" s="439"/>
    </row>
    <row r="27" spans="1:4" x14ac:dyDescent="0.25">
      <c r="A27" s="439"/>
      <c r="B27" s="439"/>
      <c r="C27" s="439"/>
      <c r="D27" s="439"/>
    </row>
    <row r="28" spans="1:4" x14ac:dyDescent="0.25">
      <c r="A28" s="437" t="s">
        <v>532</v>
      </c>
      <c r="B28" s="437"/>
      <c r="C28" s="438" t="s">
        <v>531</v>
      </c>
      <c r="D28" s="438"/>
    </row>
    <row r="30" spans="1:4" ht="15" customHeight="1" x14ac:dyDescent="0.25"/>
    <row r="33" ht="45" customHeight="1" x14ac:dyDescent="0.25"/>
  </sheetData>
  <mergeCells count="6">
    <mergeCell ref="A28:B28"/>
    <mergeCell ref="C28:D28"/>
    <mergeCell ref="A4:D4"/>
    <mergeCell ref="A6:D6"/>
    <mergeCell ref="A20:D20"/>
    <mergeCell ref="A25:D27"/>
  </mergeCells>
  <conditionalFormatting sqref="C8:C17">
    <cfRule type="cellIs" dxfId="22" priority="2" operator="equal">
      <formula>"ERROR"</formula>
    </cfRule>
  </conditionalFormatting>
  <conditionalFormatting sqref="C22:C23">
    <cfRule type="containsText" dxfId="21" priority="1" operator="containsText" text="ERROR">
      <formula>NOT(ISERROR(SEARCH("ERROR",C22)))</formula>
    </cfRule>
  </conditionalFormatting>
  <hyperlinks>
    <hyperlink ref="C28" r:id="rId1" xr:uid="{5DE7FD67-1237-4A9D-B2AB-C1FC485B49E3}"/>
  </hyperlinks>
  <pageMargins left="0.25" right="0.25" top="0.75" bottom="0.75" header="0.3" footer="0.3"/>
  <pageSetup scale="90" fitToHeight="0" orientation="portrait" horizontalDpi="1200" verticalDpi="1200" r:id="rId2"/>
  <headerFooter>
    <oddFooter>Page &amp;P of &amp;N</odd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45E03-1624-4909-ADF0-F1A9A830A12A}">
  <sheetPr>
    <pageSetUpPr fitToPage="1"/>
  </sheetPr>
  <dimension ref="A1:D18"/>
  <sheetViews>
    <sheetView zoomScale="85" zoomScaleNormal="85" zoomScalePageLayoutView="85" workbookViewId="0"/>
  </sheetViews>
  <sheetFormatPr defaultRowHeight="15" x14ac:dyDescent="0.25"/>
  <cols>
    <col min="1" max="1" width="26.5703125" style="219" customWidth="1"/>
    <col min="2" max="2" width="33.140625" style="219" customWidth="1"/>
    <col min="3" max="3" width="28.28515625" style="219" customWidth="1"/>
    <col min="4" max="4" width="25.5703125" style="219" customWidth="1"/>
  </cols>
  <sheetData>
    <row r="1" spans="1:4" ht="35.25" x14ac:dyDescent="0.25">
      <c r="A1" s="336" t="str" cm="1">
        <f t="array" aca="1" ref="A1" ca="1">_xlfn.TEXTAFTER(CELL("filename",A1),"]")</f>
        <v>10 Santa Clara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ht="15.75" thickBot="1" x14ac:dyDescent="0.3">
      <c r="A8" s="398" t="s">
        <v>65</v>
      </c>
      <c r="B8" s="399" t="str">
        <f t="shared" ref="B8" si="0">IF(C8&lt;1, "Evacuation Phase 1", IF(C8&lt;1.5, "Evacuation Phase 2",IF(C8&lt;2.5, "Evacuation Phase 3",IF(C8&lt;3.5, "Maximum Phase", "Maximum+ Phase"))))</f>
        <v>Evacuation Phase 3</v>
      </c>
      <c r="C8" s="363">
        <f>_xlfn.XLOOKUP($A8,'(3) Calc Values by siteCode'!$B$3:$B$194,'(3) Calc Values by siteCode'!$M$3:$M$194,"ERROR",0,1)</f>
        <v>2.4642950327623323</v>
      </c>
      <c r="D8" s="364">
        <f>CONVERT($C8,"m","ft")</f>
        <v>8.084957456569331</v>
      </c>
    </row>
    <row r="10" spans="1:4" x14ac:dyDescent="0.25">
      <c r="A10" s="439" t="s">
        <v>530</v>
      </c>
      <c r="B10" s="439"/>
      <c r="C10" s="439"/>
      <c r="D10" s="439"/>
    </row>
    <row r="11" spans="1:4" x14ac:dyDescent="0.25">
      <c r="A11" s="439"/>
      <c r="B11" s="439"/>
      <c r="C11" s="439"/>
      <c r="D11" s="439"/>
    </row>
    <row r="12" spans="1:4" x14ac:dyDescent="0.25">
      <c r="A12" s="439"/>
      <c r="B12" s="439"/>
      <c r="C12" s="439"/>
      <c r="D12" s="439"/>
    </row>
    <row r="13" spans="1:4" x14ac:dyDescent="0.25">
      <c r="A13" s="437" t="s">
        <v>532</v>
      </c>
      <c r="B13" s="437"/>
      <c r="C13" s="438" t="s">
        <v>531</v>
      </c>
      <c r="D13" s="438"/>
    </row>
    <row r="15" spans="1:4" ht="15" customHeight="1" x14ac:dyDescent="0.25"/>
    <row r="18" ht="45" customHeight="1" x14ac:dyDescent="0.25"/>
  </sheetData>
  <mergeCells count="5">
    <mergeCell ref="A4:D4"/>
    <mergeCell ref="A6:D6"/>
    <mergeCell ref="A10:D12"/>
    <mergeCell ref="A13:B13"/>
    <mergeCell ref="C13:D13"/>
  </mergeCells>
  <conditionalFormatting sqref="C8">
    <cfRule type="cellIs" dxfId="20" priority="2" operator="equal">
      <formula>"ERROR"</formula>
    </cfRule>
  </conditionalFormatting>
  <hyperlinks>
    <hyperlink ref="C13" r:id="rId1" xr:uid="{FA35676B-035F-438C-A1ED-4E747FA8D446}"/>
  </hyperlinks>
  <pageMargins left="0.25" right="0.25" top="0.75" bottom="0.75" header="0.3" footer="0.3"/>
  <pageSetup scale="90" fitToHeight="0" orientation="portrait" horizontalDpi="1200" verticalDpi="1200" r:id="rId2"/>
  <headerFooter>
    <oddFooter>Page &amp;P of &amp;N</odd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7A743-8640-4B2A-8D64-A3D3BB95888E}">
  <sheetPr>
    <pageSetUpPr fitToPage="1"/>
  </sheetPr>
  <dimension ref="A1:D37"/>
  <sheetViews>
    <sheetView zoomScale="85" zoomScaleNormal="85" zoomScalePageLayoutView="85" workbookViewId="0"/>
  </sheetViews>
  <sheetFormatPr defaultRowHeight="15" x14ac:dyDescent="0.25"/>
  <cols>
    <col min="1" max="1" width="26.5703125" style="219" customWidth="1"/>
    <col min="2" max="2" width="35.7109375" style="219" customWidth="1"/>
    <col min="3" max="3" width="28.28515625" style="219" customWidth="1"/>
    <col min="4" max="4" width="25.5703125" style="219" customWidth="1"/>
  </cols>
  <sheetData>
    <row r="1" spans="1:4" ht="35.25" x14ac:dyDescent="0.25">
      <c r="A1" s="336" t="str" cm="1">
        <f t="array" aca="1" ref="A1" ca="1">_xlfn.TEXTAFTER(CELL("filename",A1),"]")</f>
        <v>11 San Francisco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67</v>
      </c>
      <c r="B8" s="357" t="str">
        <f t="shared" ref="B8:B16" si="0">IF(C8&lt;1, "Evacuation Phase 1", IF(C8&lt;1.5, "Evacuation Phase 2",IF(C8&lt;2.5, "Evacuation Phase 3",IF(C8&lt;3.5, "Maximum Phase", "Maximum+ Phase"))))</f>
        <v>Maximum+ Phase</v>
      </c>
      <c r="C8" s="255">
        <f>_xlfn.XLOOKUP($A8,'(3) Calc Values by siteCode'!$B$3:$B$194,'(3) Calc Values by siteCode'!$M$3:$M$194,"ERROR",0,1)</f>
        <v>4.508119276249241</v>
      </c>
      <c r="D8" s="256">
        <f>CONVERT($C8,"m","ft")</f>
        <v>14.790417572996198</v>
      </c>
    </row>
    <row r="9" spans="1:4" x14ac:dyDescent="0.25">
      <c r="A9" s="360" t="s">
        <v>68</v>
      </c>
      <c r="B9" s="358" t="str">
        <f t="shared" si="0"/>
        <v>Maximum+ Phase</v>
      </c>
      <c r="C9" s="255">
        <f>_xlfn.XLOOKUP($A9,'(3) Calc Values by siteCode'!$B$3:$B$194,'(3) Calc Values by siteCode'!$M$3:$M$194,"ERROR",0,1)</f>
        <v>3.8922745125482954</v>
      </c>
      <c r="D9" s="256">
        <f t="shared" ref="D9:D21" si="1">CONVERT($C9,"m","ft")</f>
        <v>12.769929503111205</v>
      </c>
    </row>
    <row r="10" spans="1:4" x14ac:dyDescent="0.25">
      <c r="A10" s="360" t="s">
        <v>69</v>
      </c>
      <c r="B10" s="358" t="str">
        <f t="shared" si="0"/>
        <v>Maximum+ Phase</v>
      </c>
      <c r="C10" s="255">
        <f>_xlfn.XLOOKUP($A10,'(3) Calc Values by siteCode'!$B$3:$B$194,'(3) Calc Values by siteCode'!$M$3:$M$194,"ERROR",0,1)</f>
        <v>3.8922745125482954</v>
      </c>
      <c r="D10" s="256">
        <f t="shared" si="1"/>
        <v>12.769929503111205</v>
      </c>
    </row>
    <row r="11" spans="1:4" x14ac:dyDescent="0.25">
      <c r="A11" s="360" t="s">
        <v>70</v>
      </c>
      <c r="B11" s="358" t="str">
        <f t="shared" si="0"/>
        <v>Maximum+ Phase</v>
      </c>
      <c r="C11" s="255">
        <f>_xlfn.XLOOKUP($A11,'(3) Calc Values by siteCode'!$B$3:$B$194,'(3) Calc Values by siteCode'!$M$3:$M$194,"ERROR",0,1)</f>
        <v>3.8922745125482954</v>
      </c>
      <c r="D11" s="256">
        <f t="shared" si="1"/>
        <v>12.769929503111205</v>
      </c>
    </row>
    <row r="12" spans="1:4" x14ac:dyDescent="0.25">
      <c r="A12" s="360" t="s">
        <v>71</v>
      </c>
      <c r="B12" s="358" t="str">
        <f t="shared" si="0"/>
        <v>Maximum+ Phase</v>
      </c>
      <c r="C12" s="255">
        <f>_xlfn.XLOOKUP($A12,'(3) Calc Values by siteCode'!$B$3:$B$194,'(3) Calc Values by siteCode'!$M$3:$M$194,"ERROR",0,1)</f>
        <v>3.8922745125482954</v>
      </c>
      <c r="D12" s="256">
        <f t="shared" si="1"/>
        <v>12.769929503111205</v>
      </c>
    </row>
    <row r="13" spans="1:4" x14ac:dyDescent="0.25">
      <c r="A13" s="360" t="s">
        <v>72</v>
      </c>
      <c r="B13" s="358" t="str">
        <f t="shared" si="0"/>
        <v>Maximum+ Phase</v>
      </c>
      <c r="C13" s="255">
        <f>_xlfn.XLOOKUP($A13,'(3) Calc Values by siteCode'!$B$3:$B$194,'(3) Calc Values by siteCode'!$M$3:$M$194,"ERROR",0,1)</f>
        <v>3.8922745125482954</v>
      </c>
      <c r="D13" s="256">
        <f t="shared" si="1"/>
        <v>12.769929503111205</v>
      </c>
    </row>
    <row r="14" spans="1:4" x14ac:dyDescent="0.25">
      <c r="A14" s="360" t="s">
        <v>73</v>
      </c>
      <c r="B14" s="358" t="str">
        <f t="shared" si="0"/>
        <v>Maximum+ Phase</v>
      </c>
      <c r="C14" s="255">
        <f>_xlfn.XLOOKUP($A14,'(3) Calc Values by siteCode'!$B$3:$B$194,'(3) Calc Values by siteCode'!$M$3:$M$194,"ERROR",0,1)</f>
        <v>3.8922745125482954</v>
      </c>
      <c r="D14" s="256">
        <f t="shared" si="1"/>
        <v>12.769929503111205</v>
      </c>
    </row>
    <row r="15" spans="1:4" x14ac:dyDescent="0.25">
      <c r="A15" s="360" t="s">
        <v>74</v>
      </c>
      <c r="B15" s="358" t="str">
        <f t="shared" si="0"/>
        <v>Maximum Phase</v>
      </c>
      <c r="C15" s="255">
        <f>_xlfn.XLOOKUP($A15,'(3) Calc Values by siteCode'!$B$3:$B$194,'(3) Calc Values by siteCode'!$M$3:$M$194,"ERROR",0,1)</f>
        <v>2.9344116674084946</v>
      </c>
      <c r="D15" s="256">
        <f t="shared" si="1"/>
        <v>9.6273348668257697</v>
      </c>
    </row>
    <row r="16" spans="1:4" x14ac:dyDescent="0.25">
      <c r="A16" s="360" t="s">
        <v>75</v>
      </c>
      <c r="B16" s="358" t="str">
        <f t="shared" si="0"/>
        <v>Maximum Phase</v>
      </c>
      <c r="C16" s="255">
        <f>_xlfn.XLOOKUP($A16,'(3) Calc Values by siteCode'!$B$3:$B$194,'(3) Calc Values by siteCode'!$M$3:$M$194,"ERROR",0,1)</f>
        <v>2.9344116674084946</v>
      </c>
      <c r="D16" s="256">
        <f t="shared" si="1"/>
        <v>9.6273348668257697</v>
      </c>
    </row>
    <row r="17" spans="1:4" x14ac:dyDescent="0.25">
      <c r="A17" s="360" t="s">
        <v>76</v>
      </c>
      <c r="B17" s="358" t="str">
        <f t="shared" ref="B17:B21" si="2">IF(C17&lt;1, "Evacuation Phase 1", IF(C17&lt;1.5, "Evacuation Phase 2",IF(C17&lt;2.5, "Evacuation Phase 3",IF(C17&lt;3.5, "Maximum Phase", "Maximum+ Phase"))))</f>
        <v>Maximum Phase</v>
      </c>
      <c r="C17" s="255">
        <f>_xlfn.XLOOKUP($A17,'(3) Calc Values by siteCode'!$B$3:$B$194,'(3) Calc Values by siteCode'!$M$3:$M$194,"ERROR",0,1)</f>
        <v>2.9344116674084946</v>
      </c>
      <c r="D17" s="256">
        <f t="shared" si="1"/>
        <v>9.6273348668257697</v>
      </c>
    </row>
    <row r="18" spans="1:4" x14ac:dyDescent="0.25">
      <c r="A18" s="360" t="s">
        <v>426</v>
      </c>
      <c r="B18" s="358" t="str">
        <f t="shared" si="2"/>
        <v>Maximum Phase</v>
      </c>
      <c r="C18" s="255">
        <f>_xlfn.XLOOKUP($A18,'(3) Calc Values by siteCode'!$B$3:$B$194,'(3) Calc Values by siteCode'!$M$3:$M$194,"ERROR",0,1)</f>
        <v>2.9344116674084946</v>
      </c>
      <c r="D18" s="256">
        <f t="shared" si="1"/>
        <v>9.6273348668257697</v>
      </c>
    </row>
    <row r="19" spans="1:4" x14ac:dyDescent="0.25">
      <c r="A19" s="360" t="s">
        <v>77</v>
      </c>
      <c r="B19" s="358" t="str">
        <f t="shared" si="2"/>
        <v>Maximum+ Phase</v>
      </c>
      <c r="C19" s="255">
        <f>_xlfn.XLOOKUP($A19,'(3) Calc Values by siteCode'!$B$3:$B$194,'(3) Calc Values by siteCode'!$M$3:$M$194,"ERROR",0,1)</f>
        <v>4.2461176500526863</v>
      </c>
      <c r="D19" s="256">
        <f t="shared" si="1"/>
        <v>13.930832185212225</v>
      </c>
    </row>
    <row r="20" spans="1:4" x14ac:dyDescent="0.25">
      <c r="A20" s="360" t="s">
        <v>78</v>
      </c>
      <c r="B20" s="358" t="str">
        <f t="shared" si="2"/>
        <v>Maximum+ Phase</v>
      </c>
      <c r="C20" s="255">
        <f>_xlfn.XLOOKUP($A20,'(3) Calc Values by siteCode'!$B$3:$B$194,'(3) Calc Values by siteCode'!$M$3:$M$194,"ERROR",0,1)</f>
        <v>4.3513327638704142</v>
      </c>
      <c r="D20" s="256">
        <f t="shared" si="1"/>
        <v>14.276026128183773</v>
      </c>
    </row>
    <row r="21" spans="1:4" ht="15.75" thickBot="1" x14ac:dyDescent="0.3">
      <c r="A21" s="361" t="s">
        <v>79</v>
      </c>
      <c r="B21" s="362" t="str">
        <f t="shared" si="2"/>
        <v>Maximum+ Phase</v>
      </c>
      <c r="C21" s="363">
        <f>_xlfn.XLOOKUP($A21,'(3) Calc Values by siteCode'!$B$3:$B$194,'(3) Calc Values by siteCode'!$M$3:$M$194,"ERROR",0,1)</f>
        <v>4.746908469676816</v>
      </c>
      <c r="D21" s="364">
        <f t="shared" si="1"/>
        <v>15.573846685291391</v>
      </c>
    </row>
    <row r="24" spans="1:4" ht="27" thickBot="1" x14ac:dyDescent="0.45">
      <c r="A24" s="442" t="s">
        <v>524</v>
      </c>
      <c r="B24" s="442"/>
      <c r="C24" s="442"/>
      <c r="D24" s="442"/>
    </row>
    <row r="25" spans="1:4" ht="69" customHeight="1" x14ac:dyDescent="0.25">
      <c r="A25" s="341" t="s">
        <v>487</v>
      </c>
      <c r="B25" s="314" t="s">
        <v>519</v>
      </c>
      <c r="C25" s="316" t="s">
        <v>520</v>
      </c>
      <c r="D25" s="315" t="s">
        <v>521</v>
      </c>
    </row>
    <row r="26" spans="1:4" ht="38.25" x14ac:dyDescent="0.25">
      <c r="A26" s="386" t="s">
        <v>400</v>
      </c>
      <c r="B26" s="385" t="str">
        <f>_xlfn.XLOOKUP($A26,'(4) Maritime Thresholds'!$H$2:$H$35,'(4) Maritime Thresholds'!$I$2:$I$35,"ERROR",0,1)</f>
        <v>Maritime Response Plan E</v>
      </c>
      <c r="C26" s="235">
        <f>_xlfn.XLOOKUP($A26,'(4) Maritime Thresholds'!$H$2:$H$35,'(4) Maritime Thresholds'!$J$2:$J$35,"ERROR",0,1)</f>
        <v>2.1465625961876191</v>
      </c>
      <c r="D26" s="387">
        <f>C26*3.28</f>
        <v>7.0407253154953899</v>
      </c>
    </row>
    <row r="27" spans="1:4" ht="39" thickBot="1" x14ac:dyDescent="0.3">
      <c r="A27" s="356" t="s">
        <v>401</v>
      </c>
      <c r="B27" s="380" t="str">
        <f>_xlfn.XLOOKUP($A27,'(4) Maritime Thresholds'!$H$2:$H$35,'(4) Maritime Thresholds'!$I$2:$I$35,"ERROR",0,1)</f>
        <v>Maritime Response Plan E</v>
      </c>
      <c r="C27" s="247">
        <f>_xlfn.XLOOKUP($A27,'(4) Maritime Thresholds'!$H$2:$H$35,'(4) Maritime Thresholds'!$J$2:$J$35,"ERROR",0,1)</f>
        <v>1.4056515156702762</v>
      </c>
      <c r="D27" s="343">
        <f>C27*3.28</f>
        <v>4.6105369713985054</v>
      </c>
    </row>
    <row r="29" spans="1:4" x14ac:dyDescent="0.25">
      <c r="A29" s="439" t="s">
        <v>530</v>
      </c>
      <c r="B29" s="439"/>
      <c r="C29" s="439"/>
      <c r="D29" s="439"/>
    </row>
    <row r="30" spans="1:4" x14ac:dyDescent="0.25">
      <c r="A30" s="439"/>
      <c r="B30" s="439"/>
      <c r="C30" s="439"/>
      <c r="D30" s="439"/>
    </row>
    <row r="31" spans="1:4" x14ac:dyDescent="0.25">
      <c r="A31" s="439"/>
      <c r="B31" s="439"/>
      <c r="C31" s="439"/>
      <c r="D31" s="439"/>
    </row>
    <row r="32" spans="1:4" x14ac:dyDescent="0.25">
      <c r="A32" s="437" t="s">
        <v>532</v>
      </c>
      <c r="B32" s="437"/>
      <c r="C32" s="438" t="s">
        <v>531</v>
      </c>
      <c r="D32" s="438"/>
    </row>
    <row r="34" ht="15" customHeight="1" x14ac:dyDescent="0.25"/>
    <row r="37" ht="45" customHeight="1" x14ac:dyDescent="0.25"/>
  </sheetData>
  <mergeCells count="6">
    <mergeCell ref="A32:B32"/>
    <mergeCell ref="C32:D32"/>
    <mergeCell ref="A4:D4"/>
    <mergeCell ref="A6:D6"/>
    <mergeCell ref="A24:D24"/>
    <mergeCell ref="A29:D31"/>
  </mergeCells>
  <conditionalFormatting sqref="C8:C21">
    <cfRule type="cellIs" dxfId="19" priority="2" operator="equal">
      <formula>"ERROR"</formula>
    </cfRule>
  </conditionalFormatting>
  <conditionalFormatting sqref="C26:C27">
    <cfRule type="containsText" dxfId="18" priority="1" operator="containsText" text="ERROR">
      <formula>NOT(ISERROR(SEARCH("ERROR",C26)))</formula>
    </cfRule>
  </conditionalFormatting>
  <hyperlinks>
    <hyperlink ref="C32" r:id="rId1" xr:uid="{C76E48CA-30DC-416A-B311-7242E9CA01CB}"/>
  </hyperlinks>
  <pageMargins left="0.25" right="0.25" top="0.75" bottom="0.75" header="0.3" footer="0.3"/>
  <pageSetup scale="88" fitToHeight="0" orientation="portrait" horizontalDpi="1200" verticalDpi="1200" r:id="rId2"/>
  <headerFooter>
    <oddFooter>Page &amp;P of &amp;N</odd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BE5F-F4AC-4F82-96A9-EED4C8E41371}">
  <sheetPr>
    <pageSetUpPr fitToPage="1"/>
  </sheetPr>
  <dimension ref="A1:D39"/>
  <sheetViews>
    <sheetView zoomScale="85" zoomScaleNormal="85" zoomScalePageLayoutView="85" workbookViewId="0"/>
  </sheetViews>
  <sheetFormatPr defaultRowHeight="15" x14ac:dyDescent="0.25"/>
  <cols>
    <col min="1" max="1" width="26.5703125" style="219" customWidth="1"/>
    <col min="2" max="2" width="35.7109375" style="219" customWidth="1"/>
    <col min="3" max="3" width="28.28515625" style="219" customWidth="1"/>
    <col min="4" max="4" width="25.5703125" style="219" customWidth="1"/>
  </cols>
  <sheetData>
    <row r="1" spans="1:4" ht="35.25" x14ac:dyDescent="0.25">
      <c r="A1" s="336" t="str" cm="1">
        <f t="array" aca="1" ref="A1" ca="1">_xlfn.TEXTAFTER(CELL("filename",A1),"]")</f>
        <v>12  San Mateo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81</v>
      </c>
      <c r="B8" s="357" t="str">
        <f t="shared" ref="B8:B24" si="0">IF(C8&lt;1, "Evacuation Phase 1", IF(C8&lt;1.5, "Evacuation Phase 2",IF(C8&lt;2.5, "Evacuation Phase 3",IF(C8&lt;3.5, "Maximum Phase", "Maximum+ Phase"))))</f>
        <v>Maximum+ Phase</v>
      </c>
      <c r="C8" s="255">
        <f>_xlfn.XLOOKUP($A8,'(3) Calc Values by siteCode'!$B$3:$B$194,'(3) Calc Values by siteCode'!$M$3:$M$194,"ERROR",0,1)</f>
        <v>8.6776309530179958</v>
      </c>
      <c r="D8" s="256">
        <f>CONVERT($C8,"m","ft")</f>
        <v>28.469917824862193</v>
      </c>
    </row>
    <row r="9" spans="1:4" x14ac:dyDescent="0.25">
      <c r="A9" s="360" t="s">
        <v>82</v>
      </c>
      <c r="B9" s="358" t="str">
        <f t="shared" si="0"/>
        <v>Maximum+ Phase</v>
      </c>
      <c r="C9" s="255">
        <f>_xlfn.XLOOKUP($A9,'(3) Calc Values by siteCode'!$B$3:$B$194,'(3) Calc Values by siteCode'!$M$3:$M$194,"ERROR",0,1)</f>
        <v>8.6776309530179958</v>
      </c>
      <c r="D9" s="256">
        <f t="shared" ref="D9:D24" si="1">CONVERT($C9,"m","ft")</f>
        <v>28.469917824862193</v>
      </c>
    </row>
    <row r="10" spans="1:4" x14ac:dyDescent="0.25">
      <c r="A10" s="360" t="s">
        <v>83</v>
      </c>
      <c r="B10" s="358" t="str">
        <f t="shared" si="0"/>
        <v>Maximum+ Phase</v>
      </c>
      <c r="C10" s="255">
        <f>_xlfn.XLOOKUP($A10,'(3) Calc Values by siteCode'!$B$3:$B$194,'(3) Calc Values by siteCode'!$M$3:$M$194,"ERROR",0,1)</f>
        <v>7.3907833259399887</v>
      </c>
      <c r="D10" s="256">
        <f t="shared" si="1"/>
        <v>24.247976791141696</v>
      </c>
    </row>
    <row r="11" spans="1:4" x14ac:dyDescent="0.25">
      <c r="A11" s="360" t="s">
        <v>84</v>
      </c>
      <c r="B11" s="358" t="str">
        <f t="shared" si="0"/>
        <v>Maximum+ Phase</v>
      </c>
      <c r="C11" s="255">
        <f>_xlfn.XLOOKUP($A11,'(3) Calc Values by siteCode'!$B$3:$B$194,'(3) Calc Values by siteCode'!$M$3:$M$194,"ERROR",0,1)</f>
        <v>7.3907833259399887</v>
      </c>
      <c r="D11" s="256">
        <f t="shared" si="1"/>
        <v>24.247976791141696</v>
      </c>
    </row>
    <row r="12" spans="1:4" x14ac:dyDescent="0.25">
      <c r="A12" s="360" t="s">
        <v>85</v>
      </c>
      <c r="B12" s="358" t="str">
        <f t="shared" si="0"/>
        <v>Maximum+ Phase</v>
      </c>
      <c r="C12" s="255">
        <f>_xlfn.XLOOKUP($A12,'(3) Calc Values by siteCode'!$B$3:$B$194,'(3) Calc Values by siteCode'!$M$3:$M$194,"ERROR",0,1)</f>
        <v>6.7748847154449896</v>
      </c>
      <c r="D12" s="256">
        <f t="shared" si="1"/>
        <v>22.227312058546556</v>
      </c>
    </row>
    <row r="13" spans="1:4" x14ac:dyDescent="0.25">
      <c r="A13" s="360" t="s">
        <v>86</v>
      </c>
      <c r="B13" s="358" t="str">
        <f t="shared" si="0"/>
        <v>Maximum+ Phase</v>
      </c>
      <c r="C13" s="255">
        <f>_xlfn.XLOOKUP($A13,'(3) Calc Values by siteCode'!$B$3:$B$194,'(3) Calc Values by siteCode'!$M$3:$M$194,"ERROR",0,1)</f>
        <v>7.3907833259399887</v>
      </c>
      <c r="D13" s="256">
        <f t="shared" si="1"/>
        <v>24.247976791141696</v>
      </c>
    </row>
    <row r="14" spans="1:4" x14ac:dyDescent="0.25">
      <c r="A14" s="360" t="s">
        <v>87</v>
      </c>
      <c r="B14" s="358" t="str">
        <f t="shared" si="0"/>
        <v>Maximum+ Phase</v>
      </c>
      <c r="C14" s="255">
        <f>_xlfn.XLOOKUP($A14,'(3) Calc Values by siteCode'!$B$3:$B$194,'(3) Calc Values by siteCode'!$M$3:$M$194,"ERROR",0,1)</f>
        <v>6.7748847154449896</v>
      </c>
      <c r="D14" s="256">
        <f t="shared" si="1"/>
        <v>22.227312058546556</v>
      </c>
    </row>
    <row r="15" spans="1:4" x14ac:dyDescent="0.25">
      <c r="A15" s="360" t="s">
        <v>88</v>
      </c>
      <c r="B15" s="358" t="str">
        <f t="shared" si="0"/>
        <v>Maximum+ Phase</v>
      </c>
      <c r="C15" s="255">
        <f>_xlfn.XLOOKUP($A15,'(3) Calc Values by siteCode'!$B$3:$B$194,'(3) Calc Values by siteCode'!$M$3:$M$194,"ERROR",0,1)</f>
        <v>7.3907833259399887</v>
      </c>
      <c r="D15" s="256">
        <f t="shared" si="1"/>
        <v>24.247976791141696</v>
      </c>
    </row>
    <row r="16" spans="1:4" x14ac:dyDescent="0.25">
      <c r="A16" s="360" t="s">
        <v>89</v>
      </c>
      <c r="B16" s="358" t="str">
        <f t="shared" si="0"/>
        <v>Maximum Phase</v>
      </c>
      <c r="C16" s="255">
        <f>_xlfn.XLOOKUP($A16,'(3) Calc Values by siteCode'!$B$3:$B$194,'(3) Calc Values by siteCode'!$M$3:$M$194,"ERROR",0,1)</f>
        <v>2.9344116674084946</v>
      </c>
      <c r="D16" s="256">
        <f t="shared" si="1"/>
        <v>9.6273348668257697</v>
      </c>
    </row>
    <row r="17" spans="1:4" x14ac:dyDescent="0.25">
      <c r="A17" s="360" t="s">
        <v>489</v>
      </c>
      <c r="B17" s="358" t="str">
        <f t="shared" si="0"/>
        <v>Maximum Phase</v>
      </c>
      <c r="C17" s="255">
        <f>_xlfn.XLOOKUP($A17,'(3) Calc Values by siteCode'!$B$3:$B$194,'(3) Calc Values by siteCode'!$M$3:$M$194,"ERROR",0,1)</f>
        <v>2.9344116674084946</v>
      </c>
      <c r="D17" s="256">
        <f t="shared" si="1"/>
        <v>9.6273348668257697</v>
      </c>
    </row>
    <row r="18" spans="1:4" x14ac:dyDescent="0.25">
      <c r="A18" s="360" t="s">
        <v>90</v>
      </c>
      <c r="B18" s="358" t="str">
        <f t="shared" si="0"/>
        <v>Maximum Phase</v>
      </c>
      <c r="C18" s="255">
        <f>_xlfn.XLOOKUP($A18,'(3) Calc Values by siteCode'!$B$3:$B$194,'(3) Calc Values by siteCode'!$M$3:$M$194,"ERROR",0,1)</f>
        <v>2.9344116674084946</v>
      </c>
      <c r="D18" s="256">
        <f t="shared" si="1"/>
        <v>9.6273348668257697</v>
      </c>
    </row>
    <row r="19" spans="1:4" x14ac:dyDescent="0.25">
      <c r="A19" s="360" t="s">
        <v>91</v>
      </c>
      <c r="B19" s="358" t="str">
        <f t="shared" si="0"/>
        <v>Evacuation Phase 3</v>
      </c>
      <c r="C19" s="255">
        <f>_xlfn.XLOOKUP($A19,'(3) Calc Values by siteCode'!$B$3:$B$194,'(3) Calc Values by siteCode'!$M$3:$M$194,"ERROR",0,1)</f>
        <v>1.9538789927778724</v>
      </c>
      <c r="D19" s="256">
        <f t="shared" si="1"/>
        <v>6.4103641495337023</v>
      </c>
    </row>
    <row r="20" spans="1:4" x14ac:dyDescent="0.25">
      <c r="A20" s="360" t="s">
        <v>92</v>
      </c>
      <c r="B20" s="358" t="str">
        <f t="shared" ref="B20:B21" si="2">IF(C20&lt;1, "Evacuation Phase 1", IF(C20&lt;1.5, "Evacuation Phase 2",IF(C20&lt;2.5, "Evacuation Phase 3",IF(C20&lt;3.5, "Maximum Phase", "Maximum+ Phase"))))</f>
        <v>Evacuation Phase 3</v>
      </c>
      <c r="C20" s="255">
        <f>_xlfn.XLOOKUP($A20,'(3) Calc Values by siteCode'!$B$3:$B$194,'(3) Calc Values by siteCode'!$M$3:$M$194,"ERROR",0,1)</f>
        <v>1.9538789927778724</v>
      </c>
      <c r="D20" s="256">
        <f t="shared" si="1"/>
        <v>6.4103641495337023</v>
      </c>
    </row>
    <row r="21" spans="1:4" x14ac:dyDescent="0.25">
      <c r="A21" s="360" t="s">
        <v>93</v>
      </c>
      <c r="B21" s="358" t="str">
        <f t="shared" si="2"/>
        <v>Evacuation Phase 3</v>
      </c>
      <c r="C21" s="255">
        <f>_xlfn.XLOOKUP($A21,'(3) Calc Values by siteCode'!$B$3:$B$194,'(3) Calc Values by siteCode'!$M$3:$M$194,"ERROR",0,1)</f>
        <v>1.9538789927778724</v>
      </c>
      <c r="D21" s="256">
        <f t="shared" si="1"/>
        <v>6.4103641495337023</v>
      </c>
    </row>
    <row r="22" spans="1:4" x14ac:dyDescent="0.25">
      <c r="A22" s="360" t="s">
        <v>94</v>
      </c>
      <c r="B22" s="358" t="str">
        <f t="shared" si="0"/>
        <v>Evacuation Phase 3</v>
      </c>
      <c r="C22" s="255">
        <f>_xlfn.XLOOKUP($A22,'(3) Calc Values by siteCode'!$B$3:$B$194,'(3) Calc Values by siteCode'!$M$3:$M$194,"ERROR",0,1)</f>
        <v>1.9538789927778724</v>
      </c>
      <c r="D22" s="256">
        <f t="shared" si="1"/>
        <v>6.4103641495337023</v>
      </c>
    </row>
    <row r="23" spans="1:4" x14ac:dyDescent="0.25">
      <c r="A23" s="360" t="s">
        <v>212</v>
      </c>
      <c r="B23" s="358" t="str">
        <f t="shared" ref="B23" si="3">IF(C23&lt;1, "Evacuation Phase 1", IF(C23&lt;1.5, "Evacuation Phase 2",IF(C23&lt;2.5, "Evacuation Phase 3",IF(C23&lt;3.5, "Maximum Phase", "Maximum+ Phase"))))</f>
        <v>Evacuation Phase 3</v>
      </c>
      <c r="C23" s="255">
        <f>_xlfn.XLOOKUP($A23,'(3) Calc Values by siteCode'!$B$3:$B$194,'(3) Calc Values by siteCode'!$M$3:$M$194,"ERROR",0,1)</f>
        <v>1.9538789927778724</v>
      </c>
      <c r="D23" s="256">
        <f t="shared" si="1"/>
        <v>6.4103641495337023</v>
      </c>
    </row>
    <row r="24" spans="1:4" ht="15.75" thickBot="1" x14ac:dyDescent="0.3">
      <c r="A24" s="361" t="s">
        <v>95</v>
      </c>
      <c r="B24" s="362" t="str">
        <f t="shared" si="0"/>
        <v>Evacuation Phase 3</v>
      </c>
      <c r="C24" s="363">
        <f>_xlfn.XLOOKUP($A24,'(3) Calc Values by siteCode'!$B$3:$B$194,'(3) Calc Values by siteCode'!$M$3:$M$194,"ERROR",0,1)</f>
        <v>1.9538789927778724</v>
      </c>
      <c r="D24" s="364">
        <f t="shared" si="1"/>
        <v>6.4103641495337023</v>
      </c>
    </row>
    <row r="27" spans="1:4" ht="27" thickBot="1" x14ac:dyDescent="0.45">
      <c r="A27" s="442" t="s">
        <v>524</v>
      </c>
      <c r="B27" s="442"/>
      <c r="C27" s="442"/>
      <c r="D27" s="442"/>
    </row>
    <row r="28" spans="1:4" ht="69" customHeight="1" x14ac:dyDescent="0.25">
      <c r="A28" s="341" t="s">
        <v>487</v>
      </c>
      <c r="B28" s="314" t="s">
        <v>519</v>
      </c>
      <c r="C28" s="316" t="s">
        <v>520</v>
      </c>
      <c r="D28" s="315" t="s">
        <v>521</v>
      </c>
    </row>
    <row r="29" spans="1:4" x14ac:dyDescent="0.25">
      <c r="A29" s="386" t="s">
        <v>84</v>
      </c>
      <c r="B29" s="385" t="str">
        <f>_xlfn.XLOOKUP($A29,'(4) Maritime Thresholds'!$H$2:$H$35,'(4) Maritime Thresholds'!$I$2:$I$35,"ERROR",0,1)</f>
        <v>Maritime Response Plan E</v>
      </c>
      <c r="C29" s="235">
        <f>_xlfn.XLOOKUP($A29,'(4) Maritime Thresholds'!$H$2:$H$35,'(4) Maritime Thresholds'!$J$2:$J$35,"ERROR",0,1)</f>
        <v>4.1623739268846078</v>
      </c>
      <c r="D29" s="387">
        <f>C29*3.28</f>
        <v>13.652586480181514</v>
      </c>
    </row>
    <row r="31" spans="1:4" x14ac:dyDescent="0.25">
      <c r="A31" s="439" t="s">
        <v>530</v>
      </c>
      <c r="B31" s="439"/>
      <c r="C31" s="439"/>
      <c r="D31" s="439"/>
    </row>
    <row r="32" spans="1:4" x14ac:dyDescent="0.25">
      <c r="A32" s="439"/>
      <c r="B32" s="439"/>
      <c r="C32" s="439"/>
      <c r="D32" s="439"/>
    </row>
    <row r="33" spans="1:4" x14ac:dyDescent="0.25">
      <c r="A33" s="439"/>
      <c r="B33" s="439"/>
      <c r="C33" s="439"/>
      <c r="D33" s="439"/>
    </row>
    <row r="34" spans="1:4" x14ac:dyDescent="0.25">
      <c r="A34" s="437" t="s">
        <v>532</v>
      </c>
      <c r="B34" s="437"/>
      <c r="C34" s="438" t="s">
        <v>531</v>
      </c>
      <c r="D34" s="438"/>
    </row>
    <row r="36" spans="1:4" ht="15" customHeight="1" x14ac:dyDescent="0.25"/>
    <row r="39" spans="1:4" ht="45" customHeight="1" x14ac:dyDescent="0.25"/>
  </sheetData>
  <mergeCells count="6">
    <mergeCell ref="A34:B34"/>
    <mergeCell ref="C34:D34"/>
    <mergeCell ref="A4:D4"/>
    <mergeCell ref="A6:D6"/>
    <mergeCell ref="A27:D27"/>
    <mergeCell ref="A31:D33"/>
  </mergeCells>
  <conditionalFormatting sqref="C8:C24">
    <cfRule type="cellIs" dxfId="17" priority="2" operator="equal">
      <formula>"ERROR"</formula>
    </cfRule>
  </conditionalFormatting>
  <conditionalFormatting sqref="C29">
    <cfRule type="containsText" dxfId="16" priority="1" operator="containsText" text="ERROR">
      <formula>NOT(ISERROR(SEARCH("ERROR",C29)))</formula>
    </cfRule>
  </conditionalFormatting>
  <hyperlinks>
    <hyperlink ref="C34" r:id="rId1" xr:uid="{8D4FBEAC-BCF2-40B6-A78B-EC1E9033C9FD}"/>
  </hyperlinks>
  <pageMargins left="0.25" right="0.25" top="0.75" bottom="0.75" header="0.3" footer="0.3"/>
  <pageSetup scale="88" fitToHeight="0" orientation="portrait" horizontalDpi="1200" verticalDpi="1200" r:id="rId2"/>
  <headerFooter>
    <oddFooter>Page &amp;P of &amp;N</odd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F143B-F1D6-475A-874D-61E76A71E1B3}">
  <sheetPr>
    <pageSetUpPr fitToPage="1"/>
  </sheetPr>
  <dimension ref="A1:D31"/>
  <sheetViews>
    <sheetView zoomScale="85" zoomScaleNormal="85" zoomScalePageLayoutView="85" workbookViewId="0"/>
  </sheetViews>
  <sheetFormatPr defaultRowHeight="15" x14ac:dyDescent="0.25"/>
  <cols>
    <col min="1" max="1" width="26.5703125" style="219" customWidth="1"/>
    <col min="2" max="2" width="35.7109375" style="219" customWidth="1"/>
    <col min="3" max="3" width="28.28515625" style="219" customWidth="1"/>
    <col min="4" max="4" width="25.5703125" style="219" customWidth="1"/>
  </cols>
  <sheetData>
    <row r="1" spans="1:4" ht="35.25" x14ac:dyDescent="0.25">
      <c r="A1" s="336" t="str" cm="1">
        <f t="array" aca="1" ref="A1" ca="1">_xlfn.TEXTAFTER(CELL("filename",A1),"]")</f>
        <v>13 Santa Cruz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96</v>
      </c>
      <c r="B8" s="357" t="str">
        <f t="shared" ref="B8:B16" si="0">IF(C8&lt;1, "Evacuation Phase 1", IF(C8&lt;1.5, "Evacuation Phase 2",IF(C8&lt;2.5, "Evacuation Phase 3",IF(C8&lt;3.5, "Maximum Phase", "Maximum+ Phase"))))</f>
        <v>Maximum+ Phase</v>
      </c>
      <c r="C8" s="255">
        <f>_xlfn.XLOOKUP($A8,'(3) Calc Values by siteCode'!$B$3:$B$194,'(3) Calc Values by siteCode'!$M$3:$M$194,"ERROR",0,1)</f>
        <v>6.3708943198424919</v>
      </c>
      <c r="D8" s="256">
        <f>CONVERT($C8,"m","ft")</f>
        <v>20.901884251451744</v>
      </c>
    </row>
    <row r="9" spans="1:4" x14ac:dyDescent="0.25">
      <c r="A9" s="360" t="s">
        <v>97</v>
      </c>
      <c r="B9" s="358" t="str">
        <f t="shared" si="0"/>
        <v>Maximum+ Phase</v>
      </c>
      <c r="C9" s="255">
        <f>_xlfn.XLOOKUP($A9,'(3) Calc Values by siteCode'!$B$3:$B$194,'(3) Calc Values by siteCode'!$M$3:$M$194,"ERROR",0,1)</f>
        <v>5.8399864598556182</v>
      </c>
      <c r="D9" s="256">
        <f t="shared" ref="D9:D16" si="1">CONVERT($C9,"m","ft")</f>
        <v>19.160060563830768</v>
      </c>
    </row>
    <row r="10" spans="1:4" x14ac:dyDescent="0.25">
      <c r="A10" s="360" t="s">
        <v>103</v>
      </c>
      <c r="B10" s="358" t="str">
        <f t="shared" si="0"/>
        <v>Maximum+ Phase</v>
      </c>
      <c r="C10" s="255">
        <f>_xlfn.XLOOKUP($A10,'(3) Calc Values by siteCode'!$B$3:$B$194,'(3) Calc Values by siteCode'!$M$3:$M$194,"ERROR",0,1)</f>
        <v>5.8399864598556182</v>
      </c>
      <c r="D10" s="256">
        <f t="shared" si="1"/>
        <v>19.160060563830768</v>
      </c>
    </row>
    <row r="11" spans="1:4" x14ac:dyDescent="0.25">
      <c r="A11" s="360" t="s">
        <v>98</v>
      </c>
      <c r="B11" s="358" t="str">
        <f t="shared" si="0"/>
        <v>Maximum+ Phase</v>
      </c>
      <c r="C11" s="255">
        <f>_xlfn.XLOOKUP($A11,'(3) Calc Values by siteCode'!$B$3:$B$194,'(3) Calc Values by siteCode'!$M$3:$M$194,"ERROR",0,1)</f>
        <v>5.8399864598556182</v>
      </c>
      <c r="D11" s="256">
        <f t="shared" si="1"/>
        <v>19.160060563830768</v>
      </c>
    </row>
    <row r="12" spans="1:4" x14ac:dyDescent="0.25">
      <c r="A12" s="360" t="s">
        <v>428</v>
      </c>
      <c r="B12" s="358" t="str">
        <f t="shared" si="0"/>
        <v>Maximum+ Phase</v>
      </c>
      <c r="C12" s="255">
        <f>_xlfn.XLOOKUP($A12,'(3) Calc Values by siteCode'!$B$3:$B$194,'(3) Calc Values by siteCode'!$M$3:$M$194,"ERROR",0,1)</f>
        <v>8.3593595914507173</v>
      </c>
      <c r="D12" s="256">
        <f t="shared" si="1"/>
        <v>27.425720444392116</v>
      </c>
    </row>
    <row r="13" spans="1:4" x14ac:dyDescent="0.25">
      <c r="A13" s="360" t="s">
        <v>99</v>
      </c>
      <c r="B13" s="358" t="str">
        <f t="shared" si="0"/>
        <v>Maximum+ Phase</v>
      </c>
      <c r="C13" s="255">
        <f>_xlfn.XLOOKUP($A13,'(3) Calc Values by siteCode'!$B$3:$B$194,'(3) Calc Values by siteCode'!$M$3:$M$194,"ERROR",0,1)</f>
        <v>8.3593595914507173</v>
      </c>
      <c r="D13" s="256">
        <f t="shared" si="1"/>
        <v>27.425720444392116</v>
      </c>
    </row>
    <row r="14" spans="1:4" x14ac:dyDescent="0.25">
      <c r="A14" s="360" t="s">
        <v>100</v>
      </c>
      <c r="B14" s="358" t="str">
        <f t="shared" si="0"/>
        <v>Maximum+ Phase</v>
      </c>
      <c r="C14" s="255">
        <f>_xlfn.XLOOKUP($A14,'(3) Calc Values by siteCode'!$B$3:$B$194,'(3) Calc Values by siteCode'!$M$3:$M$194,"ERROR",0,1)</f>
        <v>8.3593595914507173</v>
      </c>
      <c r="D14" s="256">
        <f t="shared" si="1"/>
        <v>27.425720444392116</v>
      </c>
    </row>
    <row r="15" spans="1:4" x14ac:dyDescent="0.25">
      <c r="A15" s="360" t="s">
        <v>101</v>
      </c>
      <c r="B15" s="358" t="str">
        <f t="shared" si="0"/>
        <v>Maximum+ Phase</v>
      </c>
      <c r="C15" s="255">
        <f>_xlfn.XLOOKUP($A15,'(3) Calc Values by siteCode'!$B$3:$B$194,'(3) Calc Values by siteCode'!$M$3:$M$194,"ERROR",0,1)</f>
        <v>8.3593595914507173</v>
      </c>
      <c r="D15" s="256">
        <f t="shared" si="1"/>
        <v>27.425720444392116</v>
      </c>
    </row>
    <row r="16" spans="1:4" ht="15.75" thickBot="1" x14ac:dyDescent="0.3">
      <c r="A16" s="361" t="s">
        <v>195</v>
      </c>
      <c r="B16" s="362" t="str">
        <f t="shared" si="0"/>
        <v>Maximum+ Phase</v>
      </c>
      <c r="C16" s="363">
        <f>_xlfn.XLOOKUP($A16,'(3) Calc Values by siteCode'!$B$3:$B$194,'(3) Calc Values by siteCode'!$M$3:$M$194,"ERROR",0,1)</f>
        <v>9.1193013724916927</v>
      </c>
      <c r="D16" s="364">
        <f t="shared" si="1"/>
        <v>29.918967757518679</v>
      </c>
    </row>
    <row r="19" spans="1:4" ht="27" thickBot="1" x14ac:dyDescent="0.45">
      <c r="A19" s="442" t="s">
        <v>524</v>
      </c>
      <c r="B19" s="442"/>
      <c r="C19" s="442"/>
      <c r="D19" s="442"/>
    </row>
    <row r="20" spans="1:4" ht="69" customHeight="1" x14ac:dyDescent="0.25">
      <c r="A20" s="341" t="s">
        <v>487</v>
      </c>
      <c r="B20" s="314" t="s">
        <v>519</v>
      </c>
      <c r="C20" s="316" t="s">
        <v>520</v>
      </c>
      <c r="D20" s="315" t="s">
        <v>521</v>
      </c>
    </row>
    <row r="21" spans="1:4" x14ac:dyDescent="0.25">
      <c r="A21" s="386" t="s">
        <v>185</v>
      </c>
      <c r="B21" s="385" t="str">
        <f>_xlfn.XLOOKUP($A21,'(4) Maritime Thresholds'!$H$2:$H$35,'(4) Maritime Thresholds'!$I$2:$I$35,"ERROR",0,1)</f>
        <v>Maritime Response Plan E</v>
      </c>
      <c r="C21" s="235">
        <f>_xlfn.XLOOKUP($A21,'(4) Maritime Thresholds'!$H$2:$H$35,'(4) Maritime Thresholds'!$J$2:$J$35,"ERROR",0,1)</f>
        <v>3.6779066152836486</v>
      </c>
      <c r="D21" s="387">
        <f>C21*3.28</f>
        <v>12.063533698130367</v>
      </c>
    </row>
    <row r="23" spans="1:4" x14ac:dyDescent="0.25">
      <c r="A23" s="439" t="s">
        <v>530</v>
      </c>
      <c r="B23" s="439"/>
      <c r="C23" s="439"/>
      <c r="D23" s="439"/>
    </row>
    <row r="24" spans="1:4" x14ac:dyDescent="0.25">
      <c r="A24" s="439"/>
      <c r="B24" s="439"/>
      <c r="C24" s="439"/>
      <c r="D24" s="439"/>
    </row>
    <row r="25" spans="1:4" x14ac:dyDescent="0.25">
      <c r="A25" s="439"/>
      <c r="B25" s="439"/>
      <c r="C25" s="439"/>
      <c r="D25" s="439"/>
    </row>
    <row r="26" spans="1:4" x14ac:dyDescent="0.25">
      <c r="A26" s="437" t="s">
        <v>532</v>
      </c>
      <c r="B26" s="437"/>
      <c r="C26" s="438" t="s">
        <v>531</v>
      </c>
      <c r="D26" s="438"/>
    </row>
    <row r="28" spans="1:4" ht="15" customHeight="1" x14ac:dyDescent="0.25"/>
    <row r="31" spans="1:4" ht="45" customHeight="1" x14ac:dyDescent="0.25"/>
  </sheetData>
  <mergeCells count="6">
    <mergeCell ref="A26:B26"/>
    <mergeCell ref="C26:D26"/>
    <mergeCell ref="A4:D4"/>
    <mergeCell ref="A6:D6"/>
    <mergeCell ref="A19:D19"/>
    <mergeCell ref="A23:D25"/>
  </mergeCells>
  <conditionalFormatting sqref="C8:C16">
    <cfRule type="cellIs" dxfId="15" priority="2" operator="equal">
      <formula>"ERROR"</formula>
    </cfRule>
  </conditionalFormatting>
  <conditionalFormatting sqref="C21">
    <cfRule type="containsText" dxfId="14" priority="1" operator="containsText" text="ERROR">
      <formula>NOT(ISERROR(SEARCH("ERROR",C21)))</formula>
    </cfRule>
  </conditionalFormatting>
  <hyperlinks>
    <hyperlink ref="C26" r:id="rId1" xr:uid="{F45FEB77-11B5-4D37-B115-FD94B4C6AED0}"/>
  </hyperlinks>
  <pageMargins left="0.25" right="0.25" top="0.75" bottom="0.75" header="0.3" footer="0.3"/>
  <pageSetup scale="88" fitToHeight="0" orientation="portrait" horizontalDpi="1200" verticalDpi="1200" r:id="rId2"/>
  <headerFooter>
    <oddFooter>Page &amp;P of &amp;N</odd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BCD43-32F6-4FA4-B5B4-57AB611F6015}">
  <sheetPr>
    <pageSetUpPr fitToPage="1"/>
  </sheetPr>
  <dimension ref="A1:D34"/>
  <sheetViews>
    <sheetView zoomScale="85" zoomScaleNormal="85" zoomScalePageLayoutView="85" workbookViewId="0"/>
  </sheetViews>
  <sheetFormatPr defaultRowHeight="15" x14ac:dyDescent="0.25"/>
  <cols>
    <col min="1" max="1" width="26.5703125" style="219" customWidth="1"/>
    <col min="2" max="2" width="35.7109375" style="219" customWidth="1"/>
    <col min="3" max="3" width="28.28515625" style="219" customWidth="1"/>
    <col min="4" max="4" width="25.5703125" style="219" customWidth="1"/>
  </cols>
  <sheetData>
    <row r="1" spans="1:4" ht="35.25" x14ac:dyDescent="0.25">
      <c r="A1" s="336" t="str" cm="1">
        <f t="array" aca="1" ref="A1" ca="1">_xlfn.TEXTAFTER(CELL("filename",A1),"]")</f>
        <v>14 Monterey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102</v>
      </c>
      <c r="B8" s="357" t="str">
        <f t="shared" ref="B8:B18" si="0">IF(C8&lt;1, "Evacuation Phase 1", IF(C8&lt;1.5, "Evacuation Phase 2",IF(C8&lt;2.5, "Evacuation Phase 3",IF(C8&lt;3.5, "Maximum Phase", "Maximum+ Phase"))))</f>
        <v>Maximum Phase</v>
      </c>
      <c r="C8" s="255">
        <f>_xlfn.XLOOKUP($A8,'(3) Calc Values by siteCode'!$B$3:$B$194,'(3) Calc Values by siteCode'!$M$3:$M$194,"ERROR",0,1)</f>
        <v>3.4804335279359329</v>
      </c>
      <c r="D8" s="256">
        <f>CONVERT($C8,"m","ft")</f>
        <v>11.41874517039348</v>
      </c>
    </row>
    <row r="9" spans="1:4" x14ac:dyDescent="0.25">
      <c r="A9" s="360" t="s">
        <v>104</v>
      </c>
      <c r="B9" s="358" t="str">
        <f t="shared" si="0"/>
        <v>Maximum Phase</v>
      </c>
      <c r="C9" s="255">
        <f>_xlfn.XLOOKUP($A9,'(3) Calc Values by siteCode'!$B$3:$B$194,'(3) Calc Values by siteCode'!$M$3:$M$194,"ERROR",0,1)</f>
        <v>3.4804335279359329</v>
      </c>
      <c r="D9" s="256">
        <f t="shared" ref="D9:D18" si="1">CONVERT($C9,"m","ft")</f>
        <v>11.41874517039348</v>
      </c>
    </row>
    <row r="10" spans="1:4" x14ac:dyDescent="0.25">
      <c r="A10" s="360" t="s">
        <v>105</v>
      </c>
      <c r="B10" s="358" t="str">
        <f t="shared" ref="B10:B11" si="2">IF(C10&lt;1, "Evacuation Phase 1", IF(C10&lt;1.5, "Evacuation Phase 2",IF(C10&lt;2.5, "Evacuation Phase 3",IF(C10&lt;3.5, "Maximum Phase", "Maximum+ Phase"))))</f>
        <v>Maximum Phase</v>
      </c>
      <c r="C10" s="255">
        <f>_xlfn.XLOOKUP($A10,'(3) Calc Values by siteCode'!$B$3:$B$194,'(3) Calc Values by siteCode'!$M$3:$M$194,"ERROR",0,1)</f>
        <v>3.4804335279359329</v>
      </c>
      <c r="D10" s="256">
        <f t="shared" si="1"/>
        <v>11.41874517039348</v>
      </c>
    </row>
    <row r="11" spans="1:4" x14ac:dyDescent="0.25">
      <c r="A11" s="360" t="s">
        <v>106</v>
      </c>
      <c r="B11" s="358" t="str">
        <f t="shared" si="2"/>
        <v>Maximum Phase</v>
      </c>
      <c r="C11" s="255">
        <f>_xlfn.XLOOKUP($A11,'(3) Calc Values by siteCode'!$B$3:$B$194,'(3) Calc Values by siteCode'!$M$3:$M$194,"ERROR",0,1)</f>
        <v>3.4804335279359329</v>
      </c>
      <c r="D11" s="256">
        <f t="shared" si="1"/>
        <v>11.41874517039348</v>
      </c>
    </row>
    <row r="12" spans="1:4" x14ac:dyDescent="0.25">
      <c r="A12" s="360" t="s">
        <v>107</v>
      </c>
      <c r="B12" s="358" t="str">
        <f t="shared" si="0"/>
        <v>Maximum+ Phase</v>
      </c>
      <c r="C12" s="255">
        <f>_xlfn.XLOOKUP($A12,'(3) Calc Values by siteCode'!$B$3:$B$194,'(3) Calc Values by siteCode'!$M$3:$M$194,"ERROR",0,1)</f>
        <v>4.4372918747838472</v>
      </c>
      <c r="D12" s="256">
        <f t="shared" si="1"/>
        <v>14.558044208608422</v>
      </c>
    </row>
    <row r="13" spans="1:4" x14ac:dyDescent="0.25">
      <c r="A13" s="360" t="s">
        <v>111</v>
      </c>
      <c r="B13" s="358" t="str">
        <f t="shared" si="0"/>
        <v>Maximum+ Phase</v>
      </c>
      <c r="C13" s="255">
        <f>_xlfn.XLOOKUP($A13,'(3) Calc Values by siteCode'!$B$3:$B$194,'(3) Calc Values by siteCode'!$M$3:$M$194,"ERROR",0,1)</f>
        <v>4.4372918747838472</v>
      </c>
      <c r="D13" s="256">
        <f t="shared" si="1"/>
        <v>14.558044208608422</v>
      </c>
    </row>
    <row r="14" spans="1:4" x14ac:dyDescent="0.25">
      <c r="A14" s="360" t="s">
        <v>108</v>
      </c>
      <c r="B14" s="358" t="str">
        <f t="shared" si="0"/>
        <v>Maximum+ Phase</v>
      </c>
      <c r="C14" s="255">
        <f>_xlfn.XLOOKUP($A14,'(3) Calc Values by siteCode'!$B$3:$B$194,'(3) Calc Values by siteCode'!$M$3:$M$194,"ERROR",0,1)</f>
        <v>4.4372918747838472</v>
      </c>
      <c r="D14" s="256">
        <f t="shared" si="1"/>
        <v>14.558044208608422</v>
      </c>
    </row>
    <row r="15" spans="1:4" x14ac:dyDescent="0.25">
      <c r="A15" s="360" t="s">
        <v>490</v>
      </c>
      <c r="B15" s="358" t="str">
        <f t="shared" si="0"/>
        <v>Maximum+ Phase</v>
      </c>
      <c r="C15" s="255">
        <f>_xlfn.XLOOKUP($A15,'(3) Calc Values by siteCode'!$B$3:$B$194,'(3) Calc Values by siteCode'!$M$3:$M$194,"ERROR",0,1)</f>
        <v>4.4372918747838472</v>
      </c>
      <c r="D15" s="256">
        <f t="shared" si="1"/>
        <v>14.558044208608422</v>
      </c>
    </row>
    <row r="16" spans="1:4" x14ac:dyDescent="0.25">
      <c r="A16" s="360" t="s">
        <v>491</v>
      </c>
      <c r="B16" s="358" t="str">
        <f t="shared" si="0"/>
        <v>Maximum Phase</v>
      </c>
      <c r="C16" s="255">
        <f>_xlfn.XLOOKUP($A16,'(3) Calc Values by siteCode'!$B$3:$B$194,'(3) Calc Values by siteCode'!$M$3:$M$194,"ERROR",0,1)</f>
        <v>2.8474167417678724</v>
      </c>
      <c r="D16" s="256">
        <f t="shared" si="1"/>
        <v>9.3419184441203154</v>
      </c>
    </row>
    <row r="17" spans="1:4" x14ac:dyDescent="0.25">
      <c r="A17" s="360" t="s">
        <v>109</v>
      </c>
      <c r="B17" s="358" t="str">
        <f t="shared" si="0"/>
        <v>Maximum Phase</v>
      </c>
      <c r="C17" s="255">
        <f>_xlfn.XLOOKUP($A17,'(3) Calc Values by siteCode'!$B$3:$B$194,'(3) Calc Values by siteCode'!$M$3:$M$194,"ERROR",0,1)</f>
        <v>2.8474167417678724</v>
      </c>
      <c r="D17" s="256">
        <f t="shared" si="1"/>
        <v>9.3419184441203154</v>
      </c>
    </row>
    <row r="18" spans="1:4" ht="15.75" thickBot="1" x14ac:dyDescent="0.3">
      <c r="A18" s="361" t="s">
        <v>110</v>
      </c>
      <c r="B18" s="362" t="str">
        <f t="shared" si="0"/>
        <v>Maximum Phase</v>
      </c>
      <c r="C18" s="363">
        <f>_xlfn.XLOOKUP($A18,'(3) Calc Values by siteCode'!$B$3:$B$194,'(3) Calc Values by siteCode'!$M$3:$M$194,"ERROR",0,1)</f>
        <v>2.8474167417678724</v>
      </c>
      <c r="D18" s="364">
        <f t="shared" si="1"/>
        <v>9.3419184441203154</v>
      </c>
    </row>
    <row r="21" spans="1:4" ht="27" thickBot="1" x14ac:dyDescent="0.45">
      <c r="A21" s="442" t="s">
        <v>524</v>
      </c>
      <c r="B21" s="442"/>
      <c r="C21" s="442"/>
      <c r="D21" s="442"/>
    </row>
    <row r="22" spans="1:4" ht="69" customHeight="1" x14ac:dyDescent="0.25">
      <c r="A22" s="341" t="s">
        <v>487</v>
      </c>
      <c r="B22" s="314" t="s">
        <v>519</v>
      </c>
      <c r="C22" s="316" t="s">
        <v>520</v>
      </c>
      <c r="D22" s="315" t="s">
        <v>521</v>
      </c>
    </row>
    <row r="23" spans="1:4" ht="38.25" x14ac:dyDescent="0.25">
      <c r="A23" s="386" t="s">
        <v>187</v>
      </c>
      <c r="B23" s="385" t="str">
        <f>_xlfn.XLOOKUP($A23,'(4) Maritime Thresholds'!$H$2:$H$35,'(4) Maritime Thresholds'!$I$2:$I$35,"ERROR",0,1)</f>
        <v>Maritime Response Plan E</v>
      </c>
      <c r="C23" s="235">
        <f>_xlfn.XLOOKUP($A23,'(4) Maritime Thresholds'!$H$2:$H$35,'(4) Maritime Thresholds'!$J$2:$J$35,"ERROR",0,1)</f>
        <v>2.0268695999551976</v>
      </c>
      <c r="D23" s="387">
        <f>C23*3.28</f>
        <v>6.6481322878530476</v>
      </c>
    </row>
    <row r="24" spans="1:4" ht="39" thickBot="1" x14ac:dyDescent="0.3">
      <c r="A24" s="356" t="s">
        <v>186</v>
      </c>
      <c r="B24" s="380" t="str">
        <f>_xlfn.XLOOKUP($A24,'(4) Maritime Thresholds'!$H$2:$H$35,'(4) Maritime Thresholds'!$I$2:$I$35,"ERROR",0,1)</f>
        <v>Maritime Response Plan E</v>
      </c>
      <c r="C24" s="247">
        <f>_xlfn.XLOOKUP($A24,'(4) Maritime Thresholds'!$H$2:$H$35,'(4) Maritime Thresholds'!$J$2:$J$35,"ERROR",0,1)</f>
        <v>2.4384178684511841</v>
      </c>
      <c r="D24" s="343">
        <f>C24*3.28</f>
        <v>7.9980106085198832</v>
      </c>
    </row>
    <row r="26" spans="1:4" x14ac:dyDescent="0.25">
      <c r="A26" s="439" t="s">
        <v>530</v>
      </c>
      <c r="B26" s="439"/>
      <c r="C26" s="439"/>
      <c r="D26" s="439"/>
    </row>
    <row r="27" spans="1:4" x14ac:dyDescent="0.25">
      <c r="A27" s="439"/>
      <c r="B27" s="439"/>
      <c r="C27" s="439"/>
      <c r="D27" s="439"/>
    </row>
    <row r="28" spans="1:4" x14ac:dyDescent="0.25">
      <c r="A28" s="439"/>
      <c r="B28" s="439"/>
      <c r="C28" s="439"/>
      <c r="D28" s="439"/>
    </row>
    <row r="29" spans="1:4" x14ac:dyDescent="0.25">
      <c r="A29" s="437" t="s">
        <v>532</v>
      </c>
      <c r="B29" s="437"/>
      <c r="C29" s="438" t="s">
        <v>531</v>
      </c>
      <c r="D29" s="438"/>
    </row>
    <row r="31" spans="1:4" ht="15" customHeight="1" x14ac:dyDescent="0.25"/>
    <row r="34" ht="45" customHeight="1" x14ac:dyDescent="0.25"/>
  </sheetData>
  <mergeCells count="6">
    <mergeCell ref="A29:B29"/>
    <mergeCell ref="C29:D29"/>
    <mergeCell ref="A4:D4"/>
    <mergeCell ref="A6:D6"/>
    <mergeCell ref="A21:D21"/>
    <mergeCell ref="A26:D28"/>
  </mergeCells>
  <conditionalFormatting sqref="C8:C18">
    <cfRule type="cellIs" dxfId="13" priority="2" operator="equal">
      <formula>"ERROR"</formula>
    </cfRule>
  </conditionalFormatting>
  <conditionalFormatting sqref="C23:C24">
    <cfRule type="containsText" dxfId="12" priority="1" operator="containsText" text="ERROR">
      <formula>NOT(ISERROR(SEARCH("ERROR",C23)))</formula>
    </cfRule>
  </conditionalFormatting>
  <hyperlinks>
    <hyperlink ref="C29" r:id="rId1" xr:uid="{92D93FD2-BE64-4012-94BC-2D89C0279BA2}"/>
  </hyperlinks>
  <pageMargins left="0.25" right="0.25" top="0.75" bottom="0.75" header="0.3" footer="0.3"/>
  <pageSetup scale="88" fitToHeight="0" orientation="portrait" horizontalDpi="1200" verticalDpi="1200" r:id="rId2"/>
  <headerFooter>
    <oddFooter>Page &amp;P of &amp;N</odd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75EA6-C849-420D-BCB6-6DA2F5EE6057}">
  <sheetPr>
    <pageSetUpPr fitToPage="1"/>
  </sheetPr>
  <dimension ref="A1:D32"/>
  <sheetViews>
    <sheetView zoomScale="85" zoomScaleNormal="85" zoomScalePageLayoutView="85" workbookViewId="0"/>
  </sheetViews>
  <sheetFormatPr defaultRowHeight="15" x14ac:dyDescent="0.25"/>
  <cols>
    <col min="1" max="1" width="26.5703125" style="219" customWidth="1"/>
    <col min="2" max="2" width="39.42578125" style="219" customWidth="1"/>
    <col min="3" max="3" width="28.28515625" style="219" customWidth="1"/>
    <col min="4" max="4" width="25.5703125" style="219" customWidth="1"/>
  </cols>
  <sheetData>
    <row r="1" spans="1:4" ht="35.25" x14ac:dyDescent="0.25">
      <c r="A1" s="336" t="str" cm="1">
        <f t="array" aca="1" ref="A1" ca="1">_xlfn.TEXTAFTER(CELL("filename",A1),"]")</f>
        <v>15 San Luis Obispo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112</v>
      </c>
      <c r="B8" s="357" t="str">
        <f t="shared" ref="B8:B17" si="0">IF(C8&lt;1, "Evacuation Phase 1", IF(C8&lt;1.5, "Evacuation Phase 2",IF(C8&lt;2.5, "Evacuation Phase 3",IF(C8&lt;3.5, "Maximum Phase", "Maximum+ Phase"))))</f>
        <v>Maximum+ Phase</v>
      </c>
      <c r="C8" s="255">
        <f>_xlfn.XLOOKUP($A8,'(3) Calc Values by siteCode'!$B$3:$B$194,'(3) Calc Values by siteCode'!$M$3:$M$194,"ERROR",0,1)</f>
        <v>6.5205482061165405</v>
      </c>
      <c r="D8" s="256">
        <f>CONVERT($C8,"m","ft")</f>
        <v>21.392874691983401</v>
      </c>
    </row>
    <row r="9" spans="1:4" x14ac:dyDescent="0.25">
      <c r="A9" s="360" t="s">
        <v>113</v>
      </c>
      <c r="B9" s="358" t="str">
        <f t="shared" si="0"/>
        <v>Maximum+ Phase</v>
      </c>
      <c r="C9" s="255">
        <f>_xlfn.XLOOKUP($A9,'(3) Calc Values by siteCode'!$B$3:$B$194,'(3) Calc Values by siteCode'!$M$3:$M$194,"ERROR",0,1)</f>
        <v>6.5205482061165405</v>
      </c>
      <c r="D9" s="256">
        <f t="shared" ref="D9:D17" si="1">CONVERT($C9,"m","ft")</f>
        <v>21.392874691983401</v>
      </c>
    </row>
    <row r="10" spans="1:4" x14ac:dyDescent="0.25">
      <c r="A10" s="360" t="s">
        <v>114</v>
      </c>
      <c r="B10" s="358" t="str">
        <f t="shared" si="0"/>
        <v>Maximum+ Phase</v>
      </c>
      <c r="C10" s="255">
        <f>_xlfn.XLOOKUP($A10,'(3) Calc Values by siteCode'!$B$3:$B$194,'(3) Calc Values by siteCode'!$M$3:$M$194,"ERROR",0,1)</f>
        <v>7.1133253157634986</v>
      </c>
      <c r="D10" s="256">
        <f t="shared" si="1"/>
        <v>23.337681482163706</v>
      </c>
    </row>
    <row r="11" spans="1:4" x14ac:dyDescent="0.25">
      <c r="A11" s="360" t="s">
        <v>333</v>
      </c>
      <c r="B11" s="358" t="str">
        <f t="shared" si="0"/>
        <v>Maximum+ Phase</v>
      </c>
      <c r="C11" s="255">
        <f>_xlfn.XLOOKUP($A11,'(3) Calc Values by siteCode'!$B$3:$B$194,'(3) Calc Values by siteCode'!$M$3:$M$194,"ERROR",0,1)</f>
        <v>6.5205482061165405</v>
      </c>
      <c r="D11" s="256">
        <f t="shared" si="1"/>
        <v>21.392874691983401</v>
      </c>
    </row>
    <row r="12" spans="1:4" x14ac:dyDescent="0.25">
      <c r="A12" s="360" t="s">
        <v>233</v>
      </c>
      <c r="B12" s="358" t="str">
        <f t="shared" si="0"/>
        <v>Maximum+ Phase</v>
      </c>
      <c r="C12" s="255">
        <f>_xlfn.XLOOKUP($A12,'(3) Calc Values by siteCode'!$B$3:$B$194,'(3) Calc Values by siteCode'!$M$3:$M$194,"ERROR",0,1)</f>
        <v>5.043759276027985</v>
      </c>
      <c r="D12" s="256">
        <f t="shared" si="1"/>
        <v>16.547766653635122</v>
      </c>
    </row>
    <row r="13" spans="1:4" x14ac:dyDescent="0.25">
      <c r="A13" s="360" t="s">
        <v>218</v>
      </c>
      <c r="B13" s="358" t="str">
        <f t="shared" si="0"/>
        <v>Maximum+ Phase</v>
      </c>
      <c r="C13" s="255">
        <f>_xlfn.XLOOKUP($A13,'(3) Calc Values by siteCode'!$B$3:$B$194,'(3) Calc Values by siteCode'!$M$3:$M$194,"ERROR",0,1)</f>
        <v>13.360804860956128</v>
      </c>
      <c r="D13" s="256">
        <f t="shared" si="1"/>
        <v>43.834661617310132</v>
      </c>
    </row>
    <row r="14" spans="1:4" x14ac:dyDescent="0.25">
      <c r="A14" s="360" t="s">
        <v>115</v>
      </c>
      <c r="B14" s="358" t="str">
        <f t="shared" si="0"/>
        <v>Maximum+ Phase</v>
      </c>
      <c r="C14" s="255">
        <f>_xlfn.XLOOKUP($A14,'(3) Calc Values by siteCode'!$B$3:$B$194,'(3) Calc Values by siteCode'!$M$3:$M$194,"ERROR",0,1)</f>
        <v>13.360804860956128</v>
      </c>
      <c r="D14" s="256">
        <f t="shared" si="1"/>
        <v>43.834661617310132</v>
      </c>
    </row>
    <row r="15" spans="1:4" x14ac:dyDescent="0.25">
      <c r="A15" s="360" t="s">
        <v>116</v>
      </c>
      <c r="B15" s="358" t="str">
        <f t="shared" si="0"/>
        <v>Maximum+ Phase</v>
      </c>
      <c r="C15" s="255">
        <f>_xlfn.XLOOKUP($A15,'(3) Calc Values by siteCode'!$B$3:$B$194,'(3) Calc Values by siteCode'!$M$3:$M$194,"ERROR",0,1)</f>
        <v>10.084745065755449</v>
      </c>
      <c r="D15" s="256">
        <f t="shared" si="1"/>
        <v>33.086433942767222</v>
      </c>
    </row>
    <row r="16" spans="1:4" x14ac:dyDescent="0.25">
      <c r="A16" s="360" t="s">
        <v>117</v>
      </c>
      <c r="B16" s="358" t="str">
        <f t="shared" si="0"/>
        <v>Maximum+ Phase</v>
      </c>
      <c r="C16" s="255">
        <f>_xlfn.XLOOKUP($A16,'(3) Calc Values by siteCode'!$B$3:$B$194,'(3) Calc Values by siteCode'!$M$3:$M$194,"ERROR",0,1)</f>
        <v>10.084745065755449</v>
      </c>
      <c r="D16" s="256">
        <f t="shared" si="1"/>
        <v>33.086433942767222</v>
      </c>
    </row>
    <row r="17" spans="1:4" ht="15.75" thickBot="1" x14ac:dyDescent="0.3">
      <c r="A17" s="361" t="s">
        <v>429</v>
      </c>
      <c r="B17" s="362" t="str">
        <f t="shared" si="0"/>
        <v>Maximum+ Phase</v>
      </c>
      <c r="C17" s="363">
        <f>_xlfn.XLOOKUP($A17,'(3) Calc Values by siteCode'!$B$3:$B$194,'(3) Calc Values by siteCode'!$M$3:$M$194,"ERROR",0,1)</f>
        <v>10.084745065755449</v>
      </c>
      <c r="D17" s="364">
        <f t="shared" si="1"/>
        <v>33.086433942767222</v>
      </c>
    </row>
    <row r="20" spans="1:4" ht="27" thickBot="1" x14ac:dyDescent="0.45">
      <c r="A20" s="442" t="s">
        <v>524</v>
      </c>
      <c r="B20" s="442"/>
      <c r="C20" s="442"/>
      <c r="D20" s="442"/>
    </row>
    <row r="21" spans="1:4" ht="69" customHeight="1" x14ac:dyDescent="0.25">
      <c r="A21" s="341" t="s">
        <v>487</v>
      </c>
      <c r="B21" s="314" t="s">
        <v>519</v>
      </c>
      <c r="C21" s="316" t="s">
        <v>520</v>
      </c>
      <c r="D21" s="315" t="s">
        <v>521</v>
      </c>
    </row>
    <row r="22" spans="1:4" x14ac:dyDescent="0.25">
      <c r="A22" s="386" t="s">
        <v>333</v>
      </c>
      <c r="B22" s="385" t="str">
        <f>_xlfn.XLOOKUP($A22,'(4) Maritime Thresholds'!$H$2:$H$35,'(4) Maritime Thresholds'!$I$2:$I$35,"ERROR",0,1)</f>
        <v>Maritime Response Plan E</v>
      </c>
      <c r="C22" s="235">
        <f>_xlfn.XLOOKUP($A22,'(4) Maritime Thresholds'!$H$2:$H$35,'(4) Maritime Thresholds'!$J$2:$J$35,"ERROR",0,1)</f>
        <v>4.2132085357458324</v>
      </c>
      <c r="D22" s="387">
        <f>C22*3.28</f>
        <v>13.819323997246329</v>
      </c>
    </row>
    <row r="24" spans="1:4" x14ac:dyDescent="0.25">
      <c r="A24" s="439" t="s">
        <v>530</v>
      </c>
      <c r="B24" s="439"/>
      <c r="C24" s="439"/>
      <c r="D24" s="439"/>
    </row>
    <row r="25" spans="1:4" x14ac:dyDescent="0.25">
      <c r="A25" s="439"/>
      <c r="B25" s="439"/>
      <c r="C25" s="439"/>
      <c r="D25" s="439"/>
    </row>
    <row r="26" spans="1:4" x14ac:dyDescent="0.25">
      <c r="A26" s="439"/>
      <c r="B26" s="439"/>
      <c r="C26" s="439"/>
      <c r="D26" s="439"/>
    </row>
    <row r="27" spans="1:4" x14ac:dyDescent="0.25">
      <c r="A27" s="437" t="s">
        <v>532</v>
      </c>
      <c r="B27" s="437"/>
      <c r="C27" s="438" t="s">
        <v>531</v>
      </c>
      <c r="D27" s="438"/>
    </row>
    <row r="29" spans="1:4" ht="15" customHeight="1" x14ac:dyDescent="0.25"/>
    <row r="32" spans="1:4" ht="45" customHeight="1" x14ac:dyDescent="0.25"/>
  </sheetData>
  <mergeCells count="6">
    <mergeCell ref="A27:B27"/>
    <mergeCell ref="C27:D27"/>
    <mergeCell ref="A4:D4"/>
    <mergeCell ref="A6:D6"/>
    <mergeCell ref="A20:D20"/>
    <mergeCell ref="A24:D26"/>
  </mergeCells>
  <conditionalFormatting sqref="C8:C17">
    <cfRule type="cellIs" dxfId="11" priority="2" operator="equal">
      <formula>"ERROR"</formula>
    </cfRule>
  </conditionalFormatting>
  <conditionalFormatting sqref="C22">
    <cfRule type="containsText" dxfId="10" priority="1" operator="containsText" text="ERROR">
      <formula>NOT(ISERROR(SEARCH("ERROR",C22)))</formula>
    </cfRule>
  </conditionalFormatting>
  <hyperlinks>
    <hyperlink ref="C27" r:id="rId1" xr:uid="{306543A2-FD01-4ED7-86D4-A38DC3C76333}"/>
  </hyperlinks>
  <pageMargins left="0.25" right="0.25" top="0.75" bottom="0.75" header="0.3" footer="0.3"/>
  <pageSetup scale="85" fitToHeight="0" orientation="portrait" horizontalDpi="1200" verticalDpi="1200" r:id="rId2"/>
  <headerFooter>
    <oddFooter>Page &amp;P of &amp;N</odd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E3CB4-7E97-4492-A8E9-35A961ECBF8C}">
  <sheetPr>
    <pageSetUpPr fitToPage="1"/>
  </sheetPr>
  <dimension ref="A1:D32"/>
  <sheetViews>
    <sheetView zoomScale="85" zoomScaleNormal="85" zoomScalePageLayoutView="85" workbookViewId="0"/>
  </sheetViews>
  <sheetFormatPr defaultRowHeight="15" x14ac:dyDescent="0.25"/>
  <cols>
    <col min="1" max="1" width="26.5703125" style="219" customWidth="1"/>
    <col min="2" max="2" width="35.7109375" style="219" customWidth="1"/>
    <col min="3" max="3" width="28.28515625" style="219" customWidth="1"/>
    <col min="4" max="4" width="25.5703125" style="219" customWidth="1"/>
  </cols>
  <sheetData>
    <row r="1" spans="1:4" ht="35.25" x14ac:dyDescent="0.25">
      <c r="A1" s="336" t="str" cm="1">
        <f t="array" aca="1" ref="A1" ca="1">_xlfn.TEXTAFTER(CELL("filename",A1),"]")</f>
        <v>16 Santa Barbara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119</v>
      </c>
      <c r="B8" s="357" t="str">
        <f t="shared" ref="B8:B17" si="0">IF(C8&lt;1, "Evacuation Phase 1", IF(C8&lt;1.5, "Evacuation Phase 2",IF(C8&lt;2.5, "Evacuation Phase 3",IF(C8&lt;3.5, "Maximum Phase", "Maximum+ Phase"))))</f>
        <v>Maximum+ Phase</v>
      </c>
      <c r="C8" s="255">
        <f>_xlfn.XLOOKUP($A8,'(3) Calc Values by siteCode'!$B$3:$B$194,'(3) Calc Values by siteCode'!$M$3:$M$194,"ERROR",0,1)</f>
        <v>4.9885115482287299</v>
      </c>
      <c r="D8" s="256">
        <f>CONVERT($C8,"m","ft")</f>
        <v>16.366507704162501</v>
      </c>
    </row>
    <row r="9" spans="1:4" x14ac:dyDescent="0.25">
      <c r="A9" s="360" t="s">
        <v>120</v>
      </c>
      <c r="B9" s="358" t="str">
        <f t="shared" si="0"/>
        <v>Maximum+ Phase</v>
      </c>
      <c r="C9" s="255">
        <f>_xlfn.XLOOKUP($A9,'(3) Calc Values by siteCode'!$B$3:$B$194,'(3) Calc Values by siteCode'!$M$3:$M$194,"ERROR",0,1)</f>
        <v>4.9885115482287299</v>
      </c>
      <c r="D9" s="256">
        <f t="shared" ref="D9:D17" si="1">CONVERT($C9,"m","ft")</f>
        <v>16.366507704162501</v>
      </c>
    </row>
    <row r="10" spans="1:4" x14ac:dyDescent="0.25">
      <c r="A10" s="360" t="s">
        <v>121</v>
      </c>
      <c r="B10" s="358" t="str">
        <f t="shared" si="0"/>
        <v>Evacuation Phase 3</v>
      </c>
      <c r="C10" s="255">
        <f>_xlfn.XLOOKUP($A10,'(3) Calc Values by siteCode'!$B$3:$B$194,'(3) Calc Values by siteCode'!$M$3:$M$194,"ERROR",0,1)</f>
        <v>2.2363224226121154</v>
      </c>
      <c r="D10" s="256">
        <f t="shared" si="1"/>
        <v>7.3370158222182269</v>
      </c>
    </row>
    <row r="11" spans="1:4" x14ac:dyDescent="0.25">
      <c r="A11" s="360" t="s">
        <v>430</v>
      </c>
      <c r="B11" s="358" t="str">
        <f t="shared" si="0"/>
        <v>Evacuation Phase 3</v>
      </c>
      <c r="C11" s="255">
        <f>_xlfn.XLOOKUP($A11,'(3) Calc Values by siteCode'!$B$3:$B$194,'(3) Calc Values by siteCode'!$M$3:$M$194,"ERROR",0,1)</f>
        <v>2.2363224226121154</v>
      </c>
      <c r="D11" s="256">
        <f t="shared" si="1"/>
        <v>7.3370158222182269</v>
      </c>
    </row>
    <row r="12" spans="1:4" x14ac:dyDescent="0.25">
      <c r="A12" s="360" t="s">
        <v>122</v>
      </c>
      <c r="B12" s="358" t="str">
        <f t="shared" si="0"/>
        <v>Maximum Phase</v>
      </c>
      <c r="C12" s="255">
        <f>_xlfn.XLOOKUP($A12,'(3) Calc Values by siteCode'!$B$3:$B$194,'(3) Calc Values by siteCode'!$M$3:$M$194,"ERROR",0,1)</f>
        <v>2.8947472233346088</v>
      </c>
      <c r="D12" s="256">
        <f t="shared" si="1"/>
        <v>9.4972021762946479</v>
      </c>
    </row>
    <row r="13" spans="1:4" x14ac:dyDescent="0.25">
      <c r="A13" s="360" t="s">
        <v>127</v>
      </c>
      <c r="B13" s="358" t="str">
        <f t="shared" si="0"/>
        <v>Maximum+ Phase</v>
      </c>
      <c r="C13" s="255">
        <f>_xlfn.XLOOKUP($A13,'(3) Calc Values by siteCode'!$B$3:$B$194,'(3) Calc Values by siteCode'!$M$3:$M$194,"ERROR",0,1)</f>
        <v>4.3457200099342126</v>
      </c>
      <c r="D13" s="256">
        <f t="shared" si="1"/>
        <v>14.257611581148991</v>
      </c>
    </row>
    <row r="14" spans="1:4" x14ac:dyDescent="0.25">
      <c r="A14" s="360" t="s">
        <v>123</v>
      </c>
      <c r="B14" s="358" t="str">
        <f t="shared" si="0"/>
        <v>Maximum+ Phase</v>
      </c>
      <c r="C14" s="255">
        <f>_xlfn.XLOOKUP($A14,'(3) Calc Values by siteCode'!$B$3:$B$194,'(3) Calc Values by siteCode'!$M$3:$M$194,"ERROR",0,1)</f>
        <v>4.3457200099342126</v>
      </c>
      <c r="D14" s="256">
        <f t="shared" si="1"/>
        <v>14.257611581148991</v>
      </c>
    </row>
    <row r="15" spans="1:4" x14ac:dyDescent="0.25">
      <c r="A15" s="360" t="s">
        <v>124</v>
      </c>
      <c r="B15" s="358" t="str">
        <f t="shared" si="0"/>
        <v>Maximum+ Phase</v>
      </c>
      <c r="C15" s="255">
        <f>_xlfn.XLOOKUP($A15,'(3) Calc Values by siteCode'!$B$3:$B$194,'(3) Calc Values by siteCode'!$M$3:$M$194,"ERROR",0,1)</f>
        <v>4.3457200099342126</v>
      </c>
      <c r="D15" s="256">
        <f t="shared" si="1"/>
        <v>14.257611581148991</v>
      </c>
    </row>
    <row r="16" spans="1:4" x14ac:dyDescent="0.25">
      <c r="A16" s="360" t="s">
        <v>125</v>
      </c>
      <c r="B16" s="358" t="str">
        <f t="shared" si="0"/>
        <v>Maximum+ Phase</v>
      </c>
      <c r="C16" s="255">
        <f>_xlfn.XLOOKUP($A16,'(3) Calc Values by siteCode'!$B$3:$B$194,'(3) Calc Values by siteCode'!$M$3:$M$194,"ERROR",0,1)</f>
        <v>4.3457200099342126</v>
      </c>
      <c r="D16" s="256">
        <f t="shared" si="1"/>
        <v>14.257611581148991</v>
      </c>
    </row>
    <row r="17" spans="1:4" ht="15.75" thickBot="1" x14ac:dyDescent="0.3">
      <c r="A17" s="361" t="s">
        <v>126</v>
      </c>
      <c r="B17" s="362" t="str">
        <f t="shared" si="0"/>
        <v>Evacuation Phase 3</v>
      </c>
      <c r="C17" s="363">
        <f>_xlfn.XLOOKUP($A17,'(3) Calc Values by siteCode'!$B$3:$B$194,'(3) Calc Values by siteCode'!$M$3:$M$194,"ERROR",0,1)</f>
        <v>2.3594399829444863</v>
      </c>
      <c r="D17" s="364">
        <f t="shared" si="1"/>
        <v>7.7409448259333535</v>
      </c>
    </row>
    <row r="20" spans="1:4" ht="27" thickBot="1" x14ac:dyDescent="0.45">
      <c r="A20" s="442" t="s">
        <v>524</v>
      </c>
      <c r="B20" s="442"/>
      <c r="C20" s="442"/>
      <c r="D20" s="442"/>
    </row>
    <row r="21" spans="1:4" ht="69" customHeight="1" x14ac:dyDescent="0.25">
      <c r="A21" s="341" t="s">
        <v>487</v>
      </c>
      <c r="B21" s="314" t="s">
        <v>519</v>
      </c>
      <c r="C21" s="316" t="s">
        <v>520</v>
      </c>
      <c r="D21" s="315" t="s">
        <v>521</v>
      </c>
    </row>
    <row r="22" spans="1:4" ht="39" thickBot="1" x14ac:dyDescent="0.3">
      <c r="A22" s="356" t="s">
        <v>188</v>
      </c>
      <c r="B22" s="380" t="str">
        <f>_xlfn.XLOOKUP($A22,'(4) Maritime Thresholds'!$H$2:$H$35,'(4) Maritime Thresholds'!$I$2:$I$35,"ERROR",0,1)</f>
        <v>Maritime Response Plan E</v>
      </c>
      <c r="C22" s="247">
        <f>_xlfn.XLOOKUP($A22,'(4) Maritime Thresholds'!$H$2:$H$35,'(4) Maritime Thresholds'!$J$2:$J$35,"ERROR",0,1)</f>
        <v>2.6890419649889599</v>
      </c>
      <c r="D22" s="343">
        <f>C22*3.28</f>
        <v>8.8200576451637875</v>
      </c>
    </row>
    <row r="24" spans="1:4" x14ac:dyDescent="0.25">
      <c r="A24" s="439" t="s">
        <v>530</v>
      </c>
      <c r="B24" s="439"/>
      <c r="C24" s="439"/>
      <c r="D24" s="439"/>
    </row>
    <row r="25" spans="1:4" x14ac:dyDescent="0.25">
      <c r="A25" s="439"/>
      <c r="B25" s="439"/>
      <c r="C25" s="439"/>
      <c r="D25" s="439"/>
    </row>
    <row r="26" spans="1:4" x14ac:dyDescent="0.25">
      <c r="A26" s="439"/>
      <c r="B26" s="439"/>
      <c r="C26" s="439"/>
      <c r="D26" s="439"/>
    </row>
    <row r="27" spans="1:4" x14ac:dyDescent="0.25">
      <c r="A27" s="437" t="s">
        <v>532</v>
      </c>
      <c r="B27" s="437"/>
      <c r="C27" s="438" t="s">
        <v>531</v>
      </c>
      <c r="D27" s="438"/>
    </row>
    <row r="29" spans="1:4" ht="15" customHeight="1" x14ac:dyDescent="0.25"/>
    <row r="32" spans="1:4" ht="45" customHeight="1" x14ac:dyDescent="0.25"/>
  </sheetData>
  <mergeCells count="6">
    <mergeCell ref="A27:B27"/>
    <mergeCell ref="C27:D27"/>
    <mergeCell ref="A4:D4"/>
    <mergeCell ref="A6:D6"/>
    <mergeCell ref="A20:D20"/>
    <mergeCell ref="A24:D26"/>
  </mergeCells>
  <conditionalFormatting sqref="C8:C17">
    <cfRule type="cellIs" dxfId="9" priority="2" operator="equal">
      <formula>"ERROR"</formula>
    </cfRule>
  </conditionalFormatting>
  <conditionalFormatting sqref="C22">
    <cfRule type="containsText" dxfId="8" priority="1" operator="containsText" text="ERROR">
      <formula>NOT(ISERROR(SEARCH("ERROR",C22)))</formula>
    </cfRule>
  </conditionalFormatting>
  <hyperlinks>
    <hyperlink ref="C27" r:id="rId1" xr:uid="{C07A8FB8-0D38-41DC-8AF8-11AB75B2AA09}"/>
  </hyperlinks>
  <pageMargins left="0.25" right="0.25" top="0.75" bottom="0.75" header="0.3" footer="0.3"/>
  <pageSetup scale="88" fitToHeight="0" orientation="portrait" horizontalDpi="1200" verticalDpi="1200" r:id="rId2"/>
  <headerFooter>
    <oddFooter>Page &amp;P of &amp;N</odd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A00BF-ECD5-4B59-9069-40E514034566}">
  <sheetPr>
    <pageSetUpPr fitToPage="1"/>
  </sheetPr>
  <dimension ref="A1:D36"/>
  <sheetViews>
    <sheetView zoomScale="85" zoomScaleNormal="85" zoomScalePageLayoutView="85" workbookViewId="0"/>
  </sheetViews>
  <sheetFormatPr defaultRowHeight="15" x14ac:dyDescent="0.25"/>
  <cols>
    <col min="1" max="1" width="26.5703125" style="219" customWidth="1"/>
    <col min="2" max="2" width="35.7109375" style="219" customWidth="1"/>
    <col min="3" max="3" width="28.28515625" style="219" customWidth="1"/>
    <col min="4" max="4" width="25.5703125" style="219" customWidth="1"/>
  </cols>
  <sheetData>
    <row r="1" spans="1:4" ht="35.25" x14ac:dyDescent="0.25">
      <c r="A1" s="336" t="str" cm="1">
        <f t="array" aca="1" ref="A1" ca="1">_xlfn.TEXTAFTER(CELL("filename",A1),"]")</f>
        <v>17 Ventura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128</v>
      </c>
      <c r="B8" s="357" t="str">
        <f t="shared" ref="B8:B19" si="0">IF(C8&lt;1, "Evacuation Phase 1", IF(C8&lt;1.5, "Evacuation Phase 2",IF(C8&lt;2.5, "Evacuation Phase 3",IF(C8&lt;3.5, "Maximum Phase", "Maximum+ Phase"))))</f>
        <v>Maximum Phase</v>
      </c>
      <c r="C8" s="255">
        <f>_xlfn.XLOOKUP($A8,'(3) Calc Values by siteCode'!$B$3:$B$194,'(3) Calc Values by siteCode'!$M$3:$M$194,"ERROR",0,1)</f>
        <v>3.3791935371200852</v>
      </c>
      <c r="D8" s="256">
        <f>CONVERT($C8,"m","ft")</f>
        <v>11.086592969554085</v>
      </c>
    </row>
    <row r="9" spans="1:4" x14ac:dyDescent="0.25">
      <c r="A9" s="360" t="s">
        <v>129</v>
      </c>
      <c r="B9" s="358" t="str">
        <f t="shared" si="0"/>
        <v>Maximum Phase</v>
      </c>
      <c r="C9" s="255">
        <f>_xlfn.XLOOKUP($A9,'(3) Calc Values by siteCode'!$B$3:$B$194,'(3) Calc Values by siteCode'!$M$3:$M$194,"ERROR",0,1)</f>
        <v>3.3791935371200852</v>
      </c>
      <c r="D9" s="256">
        <f t="shared" ref="D9:D19" si="1">CONVERT($C9,"m","ft")</f>
        <v>11.086592969554085</v>
      </c>
    </row>
    <row r="10" spans="1:4" x14ac:dyDescent="0.25">
      <c r="A10" s="360" t="s">
        <v>130</v>
      </c>
      <c r="B10" s="358" t="str">
        <f t="shared" si="0"/>
        <v>Maximum+ Phase</v>
      </c>
      <c r="C10" s="255">
        <f>_xlfn.XLOOKUP($A10,'(3) Calc Values by siteCode'!$B$3:$B$194,'(3) Calc Values by siteCode'!$M$3:$M$194,"ERROR",0,1)</f>
        <v>3.6863929495855472</v>
      </c>
      <c r="D10" s="256">
        <f t="shared" si="1"/>
        <v>12.094465057695365</v>
      </c>
    </row>
    <row r="11" spans="1:4" x14ac:dyDescent="0.25">
      <c r="A11" s="360" t="s">
        <v>131</v>
      </c>
      <c r="B11" s="358" t="str">
        <f t="shared" si="0"/>
        <v>Maximum Phase</v>
      </c>
      <c r="C11" s="255">
        <f>_xlfn.XLOOKUP($A11,'(3) Calc Values by siteCode'!$B$3:$B$194,'(3) Calc Values by siteCode'!$M$3:$M$194,"ERROR",0,1)</f>
        <v>3.3791935371200852</v>
      </c>
      <c r="D11" s="256">
        <f t="shared" si="1"/>
        <v>11.086592969554085</v>
      </c>
    </row>
    <row r="12" spans="1:4" x14ac:dyDescent="0.25">
      <c r="A12" s="360" t="s">
        <v>132</v>
      </c>
      <c r="B12" s="358" t="str">
        <f t="shared" si="0"/>
        <v>Maximum Phase</v>
      </c>
      <c r="C12" s="255">
        <f>_xlfn.XLOOKUP($A12,'(3) Calc Values by siteCode'!$B$3:$B$194,'(3) Calc Values by siteCode'!$M$3:$M$194,"ERROR",0,1)</f>
        <v>3.3791935371200852</v>
      </c>
      <c r="D12" s="256">
        <f t="shared" si="1"/>
        <v>11.086592969554085</v>
      </c>
    </row>
    <row r="13" spans="1:4" x14ac:dyDescent="0.25">
      <c r="A13" s="360" t="s">
        <v>133</v>
      </c>
      <c r="B13" s="358" t="str">
        <f t="shared" si="0"/>
        <v>Maximum Phase</v>
      </c>
      <c r="C13" s="255">
        <f>_xlfn.XLOOKUP($A13,'(3) Calc Values by siteCode'!$B$3:$B$194,'(3) Calc Values by siteCode'!$M$3:$M$194,"ERROR",0,1)</f>
        <v>3.3791935371200852</v>
      </c>
      <c r="D13" s="256">
        <f t="shared" si="1"/>
        <v>11.086592969554085</v>
      </c>
    </row>
    <row r="14" spans="1:4" x14ac:dyDescent="0.25">
      <c r="A14" s="360" t="s">
        <v>134</v>
      </c>
      <c r="B14" s="358" t="str">
        <f t="shared" si="0"/>
        <v>Maximum Phase</v>
      </c>
      <c r="C14" s="255">
        <f>_xlfn.XLOOKUP($A14,'(3) Calc Values by siteCode'!$B$3:$B$194,'(3) Calc Values by siteCode'!$M$3:$M$194,"ERROR",0,1)</f>
        <v>2.6640316297572006</v>
      </c>
      <c r="D14" s="256">
        <f t="shared" si="1"/>
        <v>8.7402612524842542</v>
      </c>
    </row>
    <row r="15" spans="1:4" x14ac:dyDescent="0.25">
      <c r="A15" s="360" t="s">
        <v>431</v>
      </c>
      <c r="B15" s="358" t="str">
        <f t="shared" si="0"/>
        <v>Maximum Phase</v>
      </c>
      <c r="C15" s="255">
        <f>_xlfn.XLOOKUP($A15,'(3) Calc Values by siteCode'!$B$3:$B$194,'(3) Calc Values by siteCode'!$M$3:$M$194,"ERROR",0,1)</f>
        <v>2.6640316297572006</v>
      </c>
      <c r="D15" s="256">
        <f t="shared" si="1"/>
        <v>8.7402612524842542</v>
      </c>
    </row>
    <row r="16" spans="1:4" x14ac:dyDescent="0.25">
      <c r="A16" s="360" t="s">
        <v>135</v>
      </c>
      <c r="B16" s="358" t="str">
        <f t="shared" ref="B16" si="2">IF(C16&lt;1, "Evacuation Phase 1", IF(C16&lt;1.5, "Evacuation Phase 2",IF(C16&lt;2.5, "Evacuation Phase 3",IF(C16&lt;3.5, "Maximum Phase", "Maximum+ Phase"))))</f>
        <v>Evacuation Phase 3</v>
      </c>
      <c r="C16" s="255">
        <f>_xlfn.XLOOKUP($A16,'(3) Calc Values by siteCode'!$B$3:$B$194,'(3) Calc Values by siteCode'!$M$3:$M$194,"ERROR",0,1)</f>
        <v>2.4120363220615166</v>
      </c>
      <c r="D16" s="256">
        <f t="shared" si="1"/>
        <v>7.9135049936401458</v>
      </c>
    </row>
    <row r="17" spans="1:4" x14ac:dyDescent="0.25">
      <c r="A17" s="360" t="s">
        <v>136</v>
      </c>
      <c r="B17" s="358" t="str">
        <f t="shared" si="0"/>
        <v>Evacuation Phase 3</v>
      </c>
      <c r="C17" s="255">
        <f>_xlfn.XLOOKUP($A17,'(3) Calc Values by siteCode'!$B$3:$B$194,'(3) Calc Values by siteCode'!$M$3:$M$194,"ERROR",0,1)</f>
        <v>2.4120363220615166</v>
      </c>
      <c r="D17" s="256">
        <f t="shared" si="1"/>
        <v>7.9135049936401458</v>
      </c>
    </row>
    <row r="18" spans="1:4" x14ac:dyDescent="0.25">
      <c r="A18" s="360" t="s">
        <v>137</v>
      </c>
      <c r="B18" s="358" t="str">
        <f t="shared" si="0"/>
        <v>Evacuation Phase 3</v>
      </c>
      <c r="C18" s="255">
        <f>_xlfn.XLOOKUP($A18,'(3) Calc Values by siteCode'!$B$3:$B$194,'(3) Calc Values by siteCode'!$M$3:$M$194,"ERROR",0,1)</f>
        <v>2.4120363220615166</v>
      </c>
      <c r="D18" s="256">
        <f t="shared" si="1"/>
        <v>7.9135049936401458</v>
      </c>
    </row>
    <row r="19" spans="1:4" ht="15.75" thickBot="1" x14ac:dyDescent="0.3">
      <c r="A19" s="361" t="s">
        <v>138</v>
      </c>
      <c r="B19" s="362" t="str">
        <f t="shared" si="0"/>
        <v>Evacuation Phase 3</v>
      </c>
      <c r="C19" s="363">
        <f>_xlfn.XLOOKUP($A19,'(3) Calc Values by siteCode'!$B$3:$B$194,'(3) Calc Values by siteCode'!$M$3:$M$194,"ERROR",0,1)</f>
        <v>2.4120363220615166</v>
      </c>
      <c r="D19" s="364">
        <f t="shared" si="1"/>
        <v>7.9135049936401458</v>
      </c>
    </row>
    <row r="22" spans="1:4" ht="27" thickBot="1" x14ac:dyDescent="0.45">
      <c r="A22" s="442" t="s">
        <v>524</v>
      </c>
      <c r="B22" s="442"/>
      <c r="C22" s="442"/>
      <c r="D22" s="442"/>
    </row>
    <row r="23" spans="1:4" ht="69" customHeight="1" x14ac:dyDescent="0.25">
      <c r="A23" s="341" t="s">
        <v>487</v>
      </c>
      <c r="B23" s="314" t="s">
        <v>519</v>
      </c>
      <c r="C23" s="316" t="s">
        <v>520</v>
      </c>
      <c r="D23" s="315" t="s">
        <v>521</v>
      </c>
    </row>
    <row r="24" spans="1:4" ht="38.25" x14ac:dyDescent="0.25">
      <c r="A24" s="386" t="s">
        <v>133</v>
      </c>
      <c r="B24" s="385" t="str">
        <f>_xlfn.XLOOKUP($A24,'(4) Maritime Thresholds'!$H$2:$H$35,'(4) Maritime Thresholds'!$I$2:$I$35,"ERROR",0,1)</f>
        <v>Maritime Response Plan E</v>
      </c>
      <c r="C24" s="235">
        <f>_xlfn.XLOOKUP($A24,'(4) Maritime Thresholds'!$H$2:$H$35,'(4) Maritime Thresholds'!$J$2:$J$35,"ERROR",0,1)</f>
        <v>2.0647647112727867</v>
      </c>
      <c r="D24" s="387">
        <f>C24*3.28</f>
        <v>6.7724282529747404</v>
      </c>
    </row>
    <row r="25" spans="1:4" ht="38.25" x14ac:dyDescent="0.25">
      <c r="A25" s="386" t="s">
        <v>189</v>
      </c>
      <c r="B25" s="385" t="str">
        <f>_xlfn.XLOOKUP($A25,'(4) Maritime Thresholds'!$H$2:$H$35,'(4) Maritime Thresholds'!$I$2:$I$35,"ERROR",0,1)</f>
        <v>Maritime Response Plan E</v>
      </c>
      <c r="C25" s="235">
        <f>_xlfn.XLOOKUP($A25,'(4) Maritime Thresholds'!$H$2:$H$35,'(4) Maritime Thresholds'!$J$2:$J$35,"ERROR",0,1)</f>
        <v>1.5296514893406998</v>
      </c>
      <c r="D25" s="387">
        <f t="shared" ref="D25:D26" si="3">C25*3.28</f>
        <v>5.0172568850374955</v>
      </c>
    </row>
    <row r="26" spans="1:4" ht="39" thickBot="1" x14ac:dyDescent="0.3">
      <c r="A26" s="356" t="s">
        <v>135</v>
      </c>
      <c r="B26" s="380" t="str">
        <f>_xlfn.XLOOKUP($A26,'(4) Maritime Thresholds'!$H$2:$H$35,'(4) Maritime Thresholds'!$I$2:$I$35,"ERROR",0,1)</f>
        <v>Maritime Response Plan E</v>
      </c>
      <c r="C26" s="247">
        <f>_xlfn.XLOOKUP($A26,'(4) Maritime Thresholds'!$H$2:$H$35,'(4) Maritime Thresholds'!$J$2:$J$35,"ERROR",0,1)</f>
        <v>1.3534309944486131</v>
      </c>
      <c r="D26" s="343">
        <f t="shared" si="3"/>
        <v>4.4392536617914509</v>
      </c>
    </row>
    <row r="28" spans="1:4" x14ac:dyDescent="0.25">
      <c r="A28" s="439" t="s">
        <v>530</v>
      </c>
      <c r="B28" s="439"/>
      <c r="C28" s="439"/>
      <c r="D28" s="439"/>
    </row>
    <row r="29" spans="1:4" x14ac:dyDescent="0.25">
      <c r="A29" s="439"/>
      <c r="B29" s="439"/>
      <c r="C29" s="439"/>
      <c r="D29" s="439"/>
    </row>
    <row r="30" spans="1:4" x14ac:dyDescent="0.25">
      <c r="A30" s="439"/>
      <c r="B30" s="439"/>
      <c r="C30" s="439"/>
      <c r="D30" s="439"/>
    </row>
    <row r="31" spans="1:4" x14ac:dyDescent="0.25">
      <c r="A31" s="437" t="s">
        <v>532</v>
      </c>
      <c r="B31" s="437"/>
      <c r="C31" s="438" t="s">
        <v>531</v>
      </c>
      <c r="D31" s="438"/>
    </row>
    <row r="33" ht="15" customHeight="1" x14ac:dyDescent="0.25"/>
    <row r="36" ht="45" customHeight="1" x14ac:dyDescent="0.25"/>
  </sheetData>
  <mergeCells count="6">
    <mergeCell ref="A31:B31"/>
    <mergeCell ref="C31:D31"/>
    <mergeCell ref="A4:D4"/>
    <mergeCell ref="A6:D6"/>
    <mergeCell ref="A22:D22"/>
    <mergeCell ref="A28:D30"/>
  </mergeCells>
  <conditionalFormatting sqref="C8:C19">
    <cfRule type="cellIs" dxfId="7" priority="2" operator="equal">
      <formula>"ERROR"</formula>
    </cfRule>
  </conditionalFormatting>
  <conditionalFormatting sqref="C24:C26">
    <cfRule type="containsText" dxfId="6" priority="1" operator="containsText" text="ERROR">
      <formula>NOT(ISERROR(SEARCH("ERROR",C24)))</formula>
    </cfRule>
  </conditionalFormatting>
  <hyperlinks>
    <hyperlink ref="C31" r:id="rId1" xr:uid="{1B523E36-4D3B-4ECA-A6CE-7978C4679B7C}"/>
  </hyperlinks>
  <pageMargins left="0.25" right="0.25" top="0.75" bottom="0.75" header="0.3" footer="0.3"/>
  <pageSetup scale="88" fitToHeight="0" orientation="portrait" horizontalDpi="1200" verticalDpi="1200" r:id="rId2"/>
  <headerFooter>
    <oddFooter>Page &amp;P of &amp;N</odd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23E4F-8902-44EB-95F1-6502D468DC91}">
  <sheetPr>
    <pageSetUpPr fitToPage="1"/>
  </sheetPr>
  <dimension ref="A1:D44"/>
  <sheetViews>
    <sheetView zoomScale="85" zoomScaleNormal="85" zoomScalePageLayoutView="85" workbookViewId="0"/>
  </sheetViews>
  <sheetFormatPr defaultRowHeight="15" x14ac:dyDescent="0.25"/>
  <cols>
    <col min="1" max="1" width="26.5703125" style="219" customWidth="1"/>
    <col min="2" max="2" width="35.7109375" style="219" customWidth="1"/>
    <col min="3" max="3" width="28.28515625" style="219" customWidth="1"/>
    <col min="4" max="4" width="25.5703125" style="219" customWidth="1"/>
  </cols>
  <sheetData>
    <row r="1" spans="1:4" ht="35.25" x14ac:dyDescent="0.25">
      <c r="A1" s="336" t="str" cm="1">
        <f t="array" aca="1" ref="A1" ca="1">_xlfn.TEXTAFTER(CELL("filename",A1),"]")</f>
        <v>18 Los Angeles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37.5" customHeight="1" x14ac:dyDescent="0.25">
      <c r="A4" s="435" t="s">
        <v>696</v>
      </c>
      <c r="B4" s="435"/>
      <c r="C4" s="435"/>
      <c r="D4" s="435"/>
    </row>
    <row r="5" spans="1:4" ht="27" thickBot="1" x14ac:dyDescent="0.45">
      <c r="A5" s="436" t="s">
        <v>523</v>
      </c>
      <c r="B5" s="436"/>
      <c r="C5" s="436"/>
      <c r="D5" s="436"/>
    </row>
    <row r="6" spans="1:4" ht="29.25" customHeight="1" x14ac:dyDescent="0.25">
      <c r="A6" s="345" t="s">
        <v>440</v>
      </c>
      <c r="B6" s="346" t="s">
        <v>516</v>
      </c>
      <c r="C6" s="347" t="s">
        <v>517</v>
      </c>
      <c r="D6" s="348" t="s">
        <v>518</v>
      </c>
    </row>
    <row r="7" spans="1:4" x14ac:dyDescent="0.25">
      <c r="A7" s="359" t="s">
        <v>140</v>
      </c>
      <c r="B7" s="357" t="str">
        <f t="shared" ref="B7:B25" si="0">IF(C7&lt;1, "Evacuation Phase 1", IF(C7&lt;1.5, "Evacuation Phase 2",IF(C7&lt;2.5, "Evacuation Phase 3",IF(C7&lt;3.5, "Maximum Phase", "Maximum+ Phase"))))</f>
        <v>Evacuation Phase 3</v>
      </c>
      <c r="C7" s="255">
        <f>_xlfn.XLOOKUP($A7,'(3) Calc Values by siteCode'!$B$3:$B$194,'(3) Calc Values by siteCode'!$M$3:$M$194,"ERROR",0,1)</f>
        <v>1.8852482191847186</v>
      </c>
      <c r="D7" s="256">
        <f>CONVERT($C7,"m","ft")</f>
        <v>6.1851975695036705</v>
      </c>
    </row>
    <row r="8" spans="1:4" x14ac:dyDescent="0.25">
      <c r="A8" s="360" t="s">
        <v>141</v>
      </c>
      <c r="B8" s="358" t="str">
        <f t="shared" si="0"/>
        <v>Maximum Phase</v>
      </c>
      <c r="C8" s="255">
        <f>_xlfn.XLOOKUP($A8,'(3) Calc Values by siteCode'!$B$3:$B$194,'(3) Calc Values by siteCode'!$M$3:$M$194,"ERROR",0,1)</f>
        <v>3.2086432479735469</v>
      </c>
      <c r="D8" s="256">
        <f t="shared" ref="D8:D25" si="1">CONVERT($C8,"m","ft")</f>
        <v>10.5270447768161</v>
      </c>
    </row>
    <row r="9" spans="1:4" x14ac:dyDescent="0.25">
      <c r="A9" s="360" t="s">
        <v>142</v>
      </c>
      <c r="B9" s="358" t="str">
        <f t="shared" ref="B9:B16" si="2">IF(C9&lt;1, "Evacuation Phase 1", IF(C9&lt;1.5, "Evacuation Phase 2",IF(C9&lt;2.5, "Evacuation Phase 3",IF(C9&lt;3.5, "Maximum Phase", "Maximum+ Phase"))))</f>
        <v>Maximum Phase</v>
      </c>
      <c r="C9" s="255">
        <f>_xlfn.XLOOKUP($A9,'(3) Calc Values by siteCode'!$B$3:$B$194,'(3) Calc Values by siteCode'!$M$3:$M$194,"ERROR",0,1)</f>
        <v>3.2086432479735469</v>
      </c>
      <c r="D9" s="256">
        <f t="shared" si="1"/>
        <v>10.5270447768161</v>
      </c>
    </row>
    <row r="10" spans="1:4" x14ac:dyDescent="0.25">
      <c r="A10" s="360" t="s">
        <v>143</v>
      </c>
      <c r="B10" s="358" t="str">
        <f t="shared" si="2"/>
        <v>Maximum Phase</v>
      </c>
      <c r="C10" s="255">
        <f>_xlfn.XLOOKUP($A10,'(3) Calc Values by siteCode'!$B$3:$B$194,'(3) Calc Values by siteCode'!$M$3:$M$194,"ERROR",0,1)</f>
        <v>3.2086432479735469</v>
      </c>
      <c r="D10" s="256">
        <f t="shared" si="1"/>
        <v>10.5270447768161</v>
      </c>
    </row>
    <row r="11" spans="1:4" x14ac:dyDescent="0.25">
      <c r="A11" s="360" t="s">
        <v>144</v>
      </c>
      <c r="B11" s="358" t="str">
        <f t="shared" si="2"/>
        <v>Maximum Phase</v>
      </c>
      <c r="C11" s="255">
        <f>_xlfn.XLOOKUP($A11,'(3) Calc Values by siteCode'!$B$3:$B$194,'(3) Calc Values by siteCode'!$M$3:$M$194,"ERROR",0,1)</f>
        <v>3.2086432479735469</v>
      </c>
      <c r="D11" s="256">
        <f t="shared" si="1"/>
        <v>10.5270447768161</v>
      </c>
    </row>
    <row r="12" spans="1:4" x14ac:dyDescent="0.25">
      <c r="A12" s="360" t="s">
        <v>145</v>
      </c>
      <c r="B12" s="358" t="str">
        <f t="shared" si="2"/>
        <v>Maximum Phase</v>
      </c>
      <c r="C12" s="255">
        <f>_xlfn.XLOOKUP($A12,'(3) Calc Values by siteCode'!$B$3:$B$194,'(3) Calc Values by siteCode'!$M$3:$M$194,"ERROR",0,1)</f>
        <v>3.2086432479735469</v>
      </c>
      <c r="D12" s="256">
        <f t="shared" si="1"/>
        <v>10.5270447768161</v>
      </c>
    </row>
    <row r="13" spans="1:4" x14ac:dyDescent="0.25">
      <c r="A13" s="360" t="s">
        <v>146</v>
      </c>
      <c r="B13" s="358" t="str">
        <f t="shared" si="2"/>
        <v>Evacuation Phase 3</v>
      </c>
      <c r="C13" s="255">
        <f>_xlfn.XLOOKUP($A13,'(3) Calc Values by siteCode'!$B$3:$B$194,'(3) Calc Values by siteCode'!$M$3:$M$194,"ERROR",0,1)</f>
        <v>1.557716851494803</v>
      </c>
      <c r="D13" s="256">
        <f t="shared" si="1"/>
        <v>5.1106195915183825</v>
      </c>
    </row>
    <row r="14" spans="1:4" x14ac:dyDescent="0.25">
      <c r="A14" s="360" t="s">
        <v>147</v>
      </c>
      <c r="B14" s="358" t="str">
        <f t="shared" si="2"/>
        <v>Evacuation Phase 3</v>
      </c>
      <c r="C14" s="255">
        <f>_xlfn.XLOOKUP($A14,'(3) Calc Values by siteCode'!$B$3:$B$194,'(3) Calc Values by siteCode'!$M$3:$M$194,"ERROR",0,1)</f>
        <v>1.557716851494803</v>
      </c>
      <c r="D14" s="256">
        <f t="shared" si="1"/>
        <v>5.1106195915183825</v>
      </c>
    </row>
    <row r="15" spans="1:4" x14ac:dyDescent="0.25">
      <c r="A15" s="360" t="s">
        <v>148</v>
      </c>
      <c r="B15" s="358" t="str">
        <f t="shared" si="2"/>
        <v>Evacuation Phase 3</v>
      </c>
      <c r="C15" s="255">
        <f>_xlfn.XLOOKUP($A15,'(3) Calc Values by siteCode'!$B$3:$B$194,'(3) Calc Values by siteCode'!$M$3:$M$194,"ERROR",0,1)</f>
        <v>1.557716851494803</v>
      </c>
      <c r="D15" s="256">
        <f t="shared" si="1"/>
        <v>5.1106195915183825</v>
      </c>
    </row>
    <row r="16" spans="1:4" x14ac:dyDescent="0.25">
      <c r="A16" s="360" t="s">
        <v>149</v>
      </c>
      <c r="B16" s="358" t="str">
        <f t="shared" si="2"/>
        <v>Evacuation Phase 3</v>
      </c>
      <c r="C16" s="255">
        <f>_xlfn.XLOOKUP($A16,'(3) Calc Values by siteCode'!$B$3:$B$194,'(3) Calc Values by siteCode'!$M$3:$M$194,"ERROR",0,1)</f>
        <v>1.557716851494803</v>
      </c>
      <c r="D16" s="256">
        <f t="shared" si="1"/>
        <v>5.1106195915183825</v>
      </c>
    </row>
    <row r="17" spans="1:4" x14ac:dyDescent="0.25">
      <c r="A17" s="360" t="s">
        <v>150</v>
      </c>
      <c r="B17" s="358" t="str">
        <f t="shared" si="0"/>
        <v>Evacuation Phase 3</v>
      </c>
      <c r="C17" s="255">
        <f>_xlfn.XLOOKUP($A17,'(3) Calc Values by siteCode'!$B$3:$B$194,'(3) Calc Values by siteCode'!$M$3:$M$194,"ERROR",0,1)</f>
        <v>1.5865274743579669</v>
      </c>
      <c r="D17" s="256">
        <f t="shared" si="1"/>
        <v>5.2051426324080285</v>
      </c>
    </row>
    <row r="18" spans="1:4" x14ac:dyDescent="0.25">
      <c r="A18" s="360" t="s">
        <v>151</v>
      </c>
      <c r="B18" s="358" t="str">
        <f t="shared" si="0"/>
        <v>Evacuation Phase 3</v>
      </c>
      <c r="C18" s="255">
        <f>_xlfn.XLOOKUP($A18,'(3) Calc Values by siteCode'!$B$3:$B$194,'(3) Calc Values by siteCode'!$M$3:$M$194,"ERROR",0,1)</f>
        <v>1.5865274743579669</v>
      </c>
      <c r="D18" s="256">
        <f t="shared" si="1"/>
        <v>5.2051426324080285</v>
      </c>
    </row>
    <row r="19" spans="1:4" x14ac:dyDescent="0.25">
      <c r="A19" s="360" t="s">
        <v>152</v>
      </c>
      <c r="B19" s="358" t="str">
        <f t="shared" si="0"/>
        <v>Maximum Phase</v>
      </c>
      <c r="C19" s="255">
        <f>_xlfn.XLOOKUP($A19,'(3) Calc Values by siteCode'!$B$3:$B$194,'(3) Calc Values by siteCode'!$M$3:$M$194,"ERROR",0,1)</f>
        <v>2.6148432712266967</v>
      </c>
      <c r="D19" s="256">
        <f t="shared" si="1"/>
        <v>8.5788821234471673</v>
      </c>
    </row>
    <row r="20" spans="1:4" x14ac:dyDescent="0.25">
      <c r="A20" s="360" t="s">
        <v>153</v>
      </c>
      <c r="B20" s="358" t="str">
        <f t="shared" si="0"/>
        <v>Maximum Phase</v>
      </c>
      <c r="C20" s="255">
        <f>_xlfn.XLOOKUP($A20,'(3) Calc Values by siteCode'!$B$3:$B$194,'(3) Calc Values by siteCode'!$M$3:$M$194,"ERROR",0,1)</f>
        <v>2.6148432712266967</v>
      </c>
      <c r="D20" s="256">
        <f t="shared" si="1"/>
        <v>8.5788821234471673</v>
      </c>
    </row>
    <row r="21" spans="1:4" x14ac:dyDescent="0.25">
      <c r="A21" s="360" t="s">
        <v>154</v>
      </c>
      <c r="B21" s="358" t="str">
        <f t="shared" si="0"/>
        <v>Maximum+ Phase</v>
      </c>
      <c r="C21" s="255">
        <f>_xlfn.XLOOKUP($A21,'(3) Calc Values by siteCode'!$B$3:$B$194,'(3) Calc Values by siteCode'!$M$3:$M$194,"ERROR",0,1)</f>
        <v>4.3544420826258614</v>
      </c>
      <c r="D21" s="256">
        <f t="shared" si="1"/>
        <v>14.286227305202956</v>
      </c>
    </row>
    <row r="22" spans="1:4" x14ac:dyDescent="0.25">
      <c r="A22" s="360" t="s">
        <v>155</v>
      </c>
      <c r="B22" s="358" t="str">
        <f t="shared" si="0"/>
        <v>Maximum Phase</v>
      </c>
      <c r="C22" s="255">
        <f>_xlfn.XLOOKUP($A22,'(3) Calc Values by siteCode'!$B$3:$B$194,'(3) Calc Values by siteCode'!$M$3:$M$194,"ERROR",0,1)</f>
        <v>2.9694751245909612</v>
      </c>
      <c r="D22" s="256">
        <f t="shared" si="1"/>
        <v>9.7423724560070895</v>
      </c>
    </row>
    <row r="23" spans="1:4" x14ac:dyDescent="0.25">
      <c r="A23" s="360" t="s">
        <v>156</v>
      </c>
      <c r="B23" s="358" t="str">
        <f t="shared" si="0"/>
        <v>Maximum Phase</v>
      </c>
      <c r="C23" s="255">
        <f>_xlfn.XLOOKUP($A23,'(3) Calc Values by siteCode'!$B$3:$B$194,'(3) Calc Values by siteCode'!$M$3:$M$194,"ERROR",0,1)</f>
        <v>2.9694751245909612</v>
      </c>
      <c r="D23" s="256">
        <f t="shared" si="1"/>
        <v>9.7423724560070895</v>
      </c>
    </row>
    <row r="24" spans="1:4" x14ac:dyDescent="0.25">
      <c r="A24" s="360" t="s">
        <v>157</v>
      </c>
      <c r="B24" s="358" t="str">
        <f t="shared" si="0"/>
        <v>Evacuation Phase 3</v>
      </c>
      <c r="C24" s="255">
        <f>_xlfn.XLOOKUP($A24,'(3) Calc Values by siteCode'!$B$3:$B$194,'(3) Calc Values by siteCode'!$M$3:$M$194,"ERROR",0,1)</f>
        <v>1.788363184720944</v>
      </c>
      <c r="D24" s="256">
        <f t="shared" si="1"/>
        <v>5.8673332832051965</v>
      </c>
    </row>
    <row r="25" spans="1:4" ht="15.75" thickBot="1" x14ac:dyDescent="0.3">
      <c r="A25" s="361" t="s">
        <v>158</v>
      </c>
      <c r="B25" s="362" t="str">
        <f t="shared" si="0"/>
        <v>Evacuation Phase 2</v>
      </c>
      <c r="C25" s="363">
        <f>_xlfn.XLOOKUP($A25,'(3) Calc Values by siteCode'!$B$3:$B$194,'(3) Calc Values by siteCode'!$M$3:$M$194,"ERROR",0,1)</f>
        <v>1.1616280893015625</v>
      </c>
      <c r="D25" s="364">
        <f t="shared" si="1"/>
        <v>3.8111157785484333</v>
      </c>
    </row>
    <row r="27" spans="1:4" ht="27" thickBot="1" x14ac:dyDescent="0.45">
      <c r="A27" s="442" t="s">
        <v>524</v>
      </c>
      <c r="B27" s="442"/>
      <c r="C27" s="442"/>
      <c r="D27" s="442"/>
    </row>
    <row r="28" spans="1:4" ht="69" customHeight="1" x14ac:dyDescent="0.25">
      <c r="A28" s="341" t="s">
        <v>487</v>
      </c>
      <c r="B28" s="314" t="s">
        <v>519</v>
      </c>
      <c r="C28" s="316" t="s">
        <v>520</v>
      </c>
      <c r="D28" s="315" t="s">
        <v>521</v>
      </c>
    </row>
    <row r="29" spans="1:4" ht="24" x14ac:dyDescent="0.25">
      <c r="A29" s="386" t="s">
        <v>144</v>
      </c>
      <c r="B29" s="400" t="str">
        <f>_xlfn.XLOOKUP($A29,'(4) Maritime Thresholds'!$H$2:$H$35,'(4) Maritime Thresholds'!$I$2:$I$35,"ERROR",0,1)</f>
        <v>Maritime Response Plan E</v>
      </c>
      <c r="C29" s="235">
        <f>_xlfn.XLOOKUP($A29,'(4) Maritime Thresholds'!$H$2:$H$35,'(4) Maritime Thresholds'!$J$2:$J$35,"ERROR",0,1)</f>
        <v>2.0476526209605224</v>
      </c>
      <c r="D29" s="387">
        <f t="shared" ref="D29:D30" si="3">C29*3.28</f>
        <v>6.7163005967505134</v>
      </c>
    </row>
    <row r="30" spans="1:4" ht="24" x14ac:dyDescent="0.25">
      <c r="A30" s="386" t="s">
        <v>190</v>
      </c>
      <c r="B30" s="400" t="str">
        <f>_xlfn.XLOOKUP($A30,'(4) Maritime Thresholds'!$H$2:$H$35,'(4) Maritime Thresholds'!$I$2:$I$35,"ERROR",0,1)</f>
        <v>Maritime Response Plan C</v>
      </c>
      <c r="C30" s="235">
        <f>_xlfn.XLOOKUP($A30,'(4) Maritime Thresholds'!$H$2:$H$35,'(4) Maritime Thresholds'!$J$2:$J$35,"ERROR",0,1)</f>
        <v>0.89315863740895318</v>
      </c>
      <c r="D30" s="387">
        <f t="shared" si="3"/>
        <v>2.9295603307013662</v>
      </c>
    </row>
    <row r="31" spans="1:4" ht="24" x14ac:dyDescent="0.25">
      <c r="A31" s="386" t="s">
        <v>153</v>
      </c>
      <c r="B31" s="400" t="str">
        <f>_xlfn.XLOOKUP($A31,'(4) Maritime Thresholds'!$H$2:$H$35,'(4) Maritime Thresholds'!$I$2:$I$35,"ERROR",0,1)</f>
        <v>Maritime Response Plan E</v>
      </c>
      <c r="C31" s="235">
        <f>_xlfn.XLOOKUP($A31,'(4) Maritime Thresholds'!$H$2:$H$35,'(4) Maritime Thresholds'!$J$2:$J$35,"ERROR",0,1)</f>
        <v>1.7047155742844033</v>
      </c>
      <c r="D31" s="387">
        <f>C31*3.28</f>
        <v>5.5914670836528426</v>
      </c>
    </row>
    <row r="32" spans="1:4" ht="24" x14ac:dyDescent="0.25">
      <c r="A32" s="386" t="s">
        <v>154</v>
      </c>
      <c r="B32" s="400" t="str">
        <f>_xlfn.XLOOKUP($A32,'(4) Maritime Thresholds'!$H$2:$H$35,'(4) Maritime Thresholds'!$I$2:$I$35,"ERROR",0,1)</f>
        <v>Maritime Response Plan E</v>
      </c>
      <c r="C32" s="235">
        <f>_xlfn.XLOOKUP($A32,'(4) Maritime Thresholds'!$H$2:$H$35,'(4) Maritime Thresholds'!$J$2:$J$35,"ERROR",0,1)</f>
        <v>2.9638336242138892</v>
      </c>
      <c r="D32" s="387">
        <f>C32*3.28</f>
        <v>9.7213742874215558</v>
      </c>
    </row>
    <row r="33" spans="1:4" ht="24" x14ac:dyDescent="0.25">
      <c r="A33" s="386" t="s">
        <v>402</v>
      </c>
      <c r="B33" s="400" t="str">
        <f>_xlfn.XLOOKUP($A33,'(4) Maritime Thresholds'!$H$2:$H$35,'(4) Maritime Thresholds'!$I$2:$I$35,"ERROR",0,1)</f>
        <v>Maritime Response Plan E</v>
      </c>
      <c r="C33" s="235">
        <f>_xlfn.XLOOKUP($A33,'(4) Maritime Thresholds'!$H$2:$H$35,'(4) Maritime Thresholds'!$J$2:$J$35,"ERROR",0,1)</f>
        <v>2.008248338874798</v>
      </c>
      <c r="D33" s="387">
        <f t="shared" ref="D33:D35" si="4">C33*3.28</f>
        <v>6.5870545515093371</v>
      </c>
    </row>
    <row r="34" spans="1:4" ht="24" x14ac:dyDescent="0.25">
      <c r="A34" s="386" t="s">
        <v>340</v>
      </c>
      <c r="B34" s="400" t="str">
        <f>_xlfn.XLOOKUP($A34,'(4) Maritime Thresholds'!$H$2:$H$35,'(4) Maritime Thresholds'!$I$2:$I$35,"ERROR",0,1)</f>
        <v>Maritime Response Plan E</v>
      </c>
      <c r="C34" s="235">
        <f>_xlfn.XLOOKUP($A34,'(4) Maritime Thresholds'!$H$2:$H$35,'(4) Maritime Thresholds'!$J$2:$J$35,"ERROR",0,1)</f>
        <v>1.0225405030262462</v>
      </c>
      <c r="D34" s="387">
        <f t="shared" si="4"/>
        <v>3.3539328499260872</v>
      </c>
    </row>
    <row r="35" spans="1:4" ht="24.75" thickBot="1" x14ac:dyDescent="0.3">
      <c r="A35" s="356" t="s">
        <v>191</v>
      </c>
      <c r="B35" s="401" t="str">
        <f>_xlfn.XLOOKUP($A35,'(4) Maritime Thresholds'!$H$2:$H$35,'(4) Maritime Thresholds'!$I$2:$I$35,"ERROR",0,1)</f>
        <v>Maritime Response Plan E</v>
      </c>
      <c r="C35" s="247">
        <f>_xlfn.XLOOKUP($A35,'(4) Maritime Thresholds'!$H$2:$H$35,'(4) Maritime Thresholds'!$J$2:$J$35,"ERROR",0,1)</f>
        <v>0.6884811813297641</v>
      </c>
      <c r="D35" s="343">
        <f t="shared" si="4"/>
        <v>2.2582182747616262</v>
      </c>
    </row>
    <row r="37" spans="1:4" x14ac:dyDescent="0.25">
      <c r="A37" s="439" t="s">
        <v>530</v>
      </c>
      <c r="B37" s="439"/>
      <c r="C37" s="439"/>
      <c r="D37" s="439"/>
    </row>
    <row r="38" spans="1:4" x14ac:dyDescent="0.25">
      <c r="A38" s="439"/>
      <c r="B38" s="439"/>
      <c r="C38" s="439"/>
      <c r="D38" s="439"/>
    </row>
    <row r="39" spans="1:4" x14ac:dyDescent="0.25">
      <c r="A39" s="437" t="s">
        <v>532</v>
      </c>
      <c r="B39" s="437"/>
      <c r="C39" s="438" t="s">
        <v>531</v>
      </c>
      <c r="D39" s="438"/>
    </row>
    <row r="41" spans="1:4" ht="15" customHeight="1" x14ac:dyDescent="0.25"/>
    <row r="44" spans="1:4" ht="45" customHeight="1" x14ac:dyDescent="0.25"/>
  </sheetData>
  <mergeCells count="6">
    <mergeCell ref="A39:B39"/>
    <mergeCell ref="C39:D39"/>
    <mergeCell ref="A4:D4"/>
    <mergeCell ref="A5:D5"/>
    <mergeCell ref="A27:D27"/>
    <mergeCell ref="A37:D38"/>
  </mergeCells>
  <conditionalFormatting sqref="C7:C25">
    <cfRule type="cellIs" dxfId="5" priority="2" operator="equal">
      <formula>"ERROR"</formula>
    </cfRule>
  </conditionalFormatting>
  <conditionalFormatting sqref="C29:C35">
    <cfRule type="containsText" dxfId="4" priority="1" operator="containsText" text="ERROR">
      <formula>NOT(ISERROR(SEARCH("ERROR",C29)))</formula>
    </cfRule>
  </conditionalFormatting>
  <hyperlinks>
    <hyperlink ref="C39" r:id="rId1" xr:uid="{B4BD0381-5B83-4DDD-800E-83465AFCF411}"/>
  </hyperlinks>
  <pageMargins left="0.25" right="0.25" top="0.75" bottom="0.75" header="0.3" footer="0.3"/>
  <pageSetup scale="88" fitToHeight="0" orientation="portrait" horizontalDpi="1200" verticalDpi="1200" r:id="rId2"/>
  <headerFooter>
    <oddFooter>Page &amp;P of &amp;N</odd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CA874-F3A3-4E66-9E07-262956A387C1}">
  <sheetPr>
    <pageSetUpPr fitToPage="1"/>
  </sheetPr>
  <dimension ref="A1:D31"/>
  <sheetViews>
    <sheetView zoomScale="85" zoomScaleNormal="85" zoomScalePageLayoutView="85" workbookViewId="0"/>
  </sheetViews>
  <sheetFormatPr defaultRowHeight="15" x14ac:dyDescent="0.25"/>
  <cols>
    <col min="1" max="1" width="26.5703125" style="219" customWidth="1"/>
    <col min="2" max="2" width="35.7109375" style="219" customWidth="1"/>
    <col min="3" max="3" width="28.28515625" style="219" customWidth="1"/>
    <col min="4" max="4" width="25.5703125" style="219" customWidth="1"/>
  </cols>
  <sheetData>
    <row r="1" spans="1:4" ht="35.25" x14ac:dyDescent="0.25">
      <c r="A1" s="336" t="str" cm="1">
        <f t="array" aca="1" ref="A1" ca="1">_xlfn.TEXTAFTER(CELL("filename",A1),"]")</f>
        <v>19 Orange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160</v>
      </c>
      <c r="B8" s="357" t="str">
        <f t="shared" ref="B8:B15" si="0">IF(C8&lt;1, "Evacuation Phase 1", IF(C8&lt;1.5, "Evacuation Phase 2",IF(C8&lt;2.5, "Evacuation Phase 3",IF(C8&lt;3.5, "Maximum Phase", "Maximum+ Phase"))))</f>
        <v>Maximum Phase</v>
      </c>
      <c r="C8" s="255">
        <f>_xlfn.XLOOKUP($A8,'(3) Calc Values by siteCode'!$B$3:$B$194,'(3) Calc Values by siteCode'!$M$3:$M$194,"ERROR",0,1)</f>
        <v>2.862271799466241</v>
      </c>
      <c r="D8" s="256">
        <f>CONVERT($C8,"m","ft")</f>
        <v>9.3906555100598457</v>
      </c>
    </row>
    <row r="9" spans="1:4" x14ac:dyDescent="0.25">
      <c r="A9" s="360" t="s">
        <v>161</v>
      </c>
      <c r="B9" s="358" t="str">
        <f t="shared" si="0"/>
        <v>Maximum Phase</v>
      </c>
      <c r="C9" s="255">
        <f>_xlfn.XLOOKUP($A9,'(3) Calc Values by siteCode'!$B$3:$B$194,'(3) Calc Values by siteCode'!$M$3:$M$194,"ERROR",0,1)</f>
        <v>2.7245761125216399</v>
      </c>
      <c r="D9" s="256">
        <f t="shared" ref="D9:D15" si="1">CONVERT($C9,"m","ft")</f>
        <v>8.9388980069607609</v>
      </c>
    </row>
    <row r="10" spans="1:4" x14ac:dyDescent="0.25">
      <c r="A10" s="360" t="s">
        <v>162</v>
      </c>
      <c r="B10" s="358" t="str">
        <f t="shared" si="0"/>
        <v>Maximum Phase</v>
      </c>
      <c r="C10" s="255">
        <f>_xlfn.XLOOKUP($A10,'(3) Calc Values by siteCode'!$B$3:$B$194,'(3) Calc Values by siteCode'!$M$3:$M$194,"ERROR",0,1)</f>
        <v>2.7245761125216399</v>
      </c>
      <c r="D10" s="256">
        <f t="shared" si="1"/>
        <v>8.9388980069607609</v>
      </c>
    </row>
    <row r="11" spans="1:4" x14ac:dyDescent="0.25">
      <c r="A11" s="360" t="s">
        <v>163</v>
      </c>
      <c r="B11" s="358" t="str">
        <f t="shared" si="0"/>
        <v>Maximum Phase</v>
      </c>
      <c r="C11" s="255">
        <f>_xlfn.XLOOKUP($A11,'(3) Calc Values by siteCode'!$B$3:$B$194,'(3) Calc Values by siteCode'!$M$3:$M$194,"ERROR",0,1)</f>
        <v>2.7245761125216399</v>
      </c>
      <c r="D11" s="256">
        <f t="shared" si="1"/>
        <v>8.9388980069607609</v>
      </c>
    </row>
    <row r="12" spans="1:4" x14ac:dyDescent="0.25">
      <c r="A12" s="360" t="s">
        <v>164</v>
      </c>
      <c r="B12" s="358" t="str">
        <f t="shared" si="0"/>
        <v>Evacuation Phase 3</v>
      </c>
      <c r="C12" s="255">
        <f>_xlfn.XLOOKUP($A12,'(3) Calc Values by siteCode'!$B$3:$B$194,'(3) Calc Values by siteCode'!$M$3:$M$194,"ERROR",0,1)</f>
        <v>1.5265906276562897</v>
      </c>
      <c r="D12" s="256">
        <f t="shared" si="1"/>
        <v>5.0084994345678799</v>
      </c>
    </row>
    <row r="13" spans="1:4" x14ac:dyDescent="0.25">
      <c r="A13" s="360" t="s">
        <v>165</v>
      </c>
      <c r="B13" s="358" t="str">
        <f t="shared" si="0"/>
        <v>Evacuation Phase 3</v>
      </c>
      <c r="C13" s="255">
        <f>_xlfn.XLOOKUP($A13,'(3) Calc Values by siteCode'!$B$3:$B$194,'(3) Calc Values by siteCode'!$M$3:$M$194,"ERROR",0,1)</f>
        <v>1.883660951921841</v>
      </c>
      <c r="D13" s="256">
        <f t="shared" si="1"/>
        <v>6.1799899997435732</v>
      </c>
    </row>
    <row r="14" spans="1:4" x14ac:dyDescent="0.25">
      <c r="A14" s="360" t="s">
        <v>166</v>
      </c>
      <c r="B14" s="358" t="str">
        <f t="shared" si="0"/>
        <v>Evacuation Phase 3</v>
      </c>
      <c r="C14" s="255">
        <f>_xlfn.XLOOKUP($A14,'(3) Calc Values by siteCode'!$B$3:$B$194,'(3) Calc Values by siteCode'!$M$3:$M$194,"ERROR",0,1)</f>
        <v>1.8761538888858191</v>
      </c>
      <c r="D14" s="256">
        <f t="shared" si="1"/>
        <v>6.1553605278406147</v>
      </c>
    </row>
    <row r="15" spans="1:4" ht="15.75" thickBot="1" x14ac:dyDescent="0.3">
      <c r="A15" s="361" t="s">
        <v>167</v>
      </c>
      <c r="B15" s="362" t="str">
        <f t="shared" si="0"/>
        <v>Evacuation Phase 3</v>
      </c>
      <c r="C15" s="363">
        <f>_xlfn.XLOOKUP($A15,'(3) Calc Values by siteCode'!$B$3:$B$194,'(3) Calc Values by siteCode'!$M$3:$M$194,"ERROR",0,1)</f>
        <v>1.7198077314786675</v>
      </c>
      <c r="D15" s="364">
        <f t="shared" si="1"/>
        <v>5.6424138171872293</v>
      </c>
    </row>
    <row r="17" spans="1:4" ht="27" thickBot="1" x14ac:dyDescent="0.45">
      <c r="A17" s="442" t="s">
        <v>524</v>
      </c>
      <c r="B17" s="442"/>
      <c r="C17" s="442"/>
      <c r="D17" s="442"/>
    </row>
    <row r="18" spans="1:4" ht="69" customHeight="1" x14ac:dyDescent="0.25">
      <c r="A18" s="341" t="s">
        <v>487</v>
      </c>
      <c r="B18" s="314" t="s">
        <v>519</v>
      </c>
      <c r="C18" s="316" t="s">
        <v>520</v>
      </c>
      <c r="D18" s="315" t="s">
        <v>521</v>
      </c>
    </row>
    <row r="19" spans="1:4" ht="38.25" x14ac:dyDescent="0.25">
      <c r="A19" s="386" t="s">
        <v>192</v>
      </c>
      <c r="B19" s="385" t="str">
        <f>_xlfn.XLOOKUP($A19,'(4) Maritime Thresholds'!$H$2:$H$35,'(4) Maritime Thresholds'!$I$2:$I$35,"ERROR",0,1)</f>
        <v>Maritime Response Plan E</v>
      </c>
      <c r="C19" s="235">
        <f>_xlfn.XLOOKUP($A19,'(4) Maritime Thresholds'!$H$2:$H$35,'(4) Maritime Thresholds'!$J$2:$J$35,"ERROR",0,1)</f>
        <v>1.9046655940323367</v>
      </c>
      <c r="D19" s="387">
        <f>C19*3.28</f>
        <v>6.2473031484260639</v>
      </c>
    </row>
    <row r="20" spans="1:4" ht="38.25" x14ac:dyDescent="0.25">
      <c r="A20" s="386" t="s">
        <v>164</v>
      </c>
      <c r="B20" s="385" t="str">
        <f>_xlfn.XLOOKUP($A20,'(4) Maritime Thresholds'!$H$2:$H$35,'(4) Maritime Thresholds'!$I$2:$I$35,"ERROR",0,1)</f>
        <v>Maritime Response Plan D</v>
      </c>
      <c r="C20" s="235">
        <f>_xlfn.XLOOKUP($A20,'(4) Maritime Thresholds'!$H$2:$H$35,'(4) Maritime Thresholds'!$J$2:$J$35,"ERROR",0,1)</f>
        <v>0.89735296644633966</v>
      </c>
      <c r="D20" s="387">
        <f>C20*3.28</f>
        <v>2.9433177299439941</v>
      </c>
    </row>
    <row r="21" spans="1:4" ht="39" thickBot="1" x14ac:dyDescent="0.3">
      <c r="A21" s="356" t="s">
        <v>193</v>
      </c>
      <c r="B21" s="380" t="str">
        <f>_xlfn.XLOOKUP($A21,'(4) Maritime Thresholds'!$H$2:$H$35,'(4) Maritime Thresholds'!$I$2:$I$35,"ERROR",0,1)</f>
        <v>Maritime Response Plan E</v>
      </c>
      <c r="C21" s="247">
        <f>_xlfn.XLOOKUP($A21,'(4) Maritime Thresholds'!$H$2:$H$35,'(4) Maritime Thresholds'!$J$2:$J$35,"ERROR",0,1)</f>
        <v>1.1214319800550123</v>
      </c>
      <c r="D21" s="343">
        <f>C21*3.28</f>
        <v>3.6782968945804404</v>
      </c>
    </row>
    <row r="22" spans="1:4" x14ac:dyDescent="0.25">
      <c r="A22" s="402"/>
      <c r="B22" s="402"/>
      <c r="C22" s="402"/>
      <c r="D22" s="402"/>
    </row>
    <row r="23" spans="1:4" x14ac:dyDescent="0.25">
      <c r="A23" s="439" t="s">
        <v>530</v>
      </c>
      <c r="B23" s="439"/>
      <c r="C23" s="439"/>
      <c r="D23" s="439"/>
    </row>
    <row r="24" spans="1:4" x14ac:dyDescent="0.25">
      <c r="A24" s="439"/>
      <c r="B24" s="439"/>
      <c r="C24" s="439"/>
      <c r="D24" s="439"/>
    </row>
    <row r="25" spans="1:4" x14ac:dyDescent="0.25">
      <c r="A25" s="439"/>
      <c r="B25" s="439"/>
      <c r="C25" s="439"/>
      <c r="D25" s="439"/>
    </row>
    <row r="26" spans="1:4" x14ac:dyDescent="0.25">
      <c r="A26" s="437" t="s">
        <v>532</v>
      </c>
      <c r="B26" s="437"/>
      <c r="C26" s="438" t="s">
        <v>531</v>
      </c>
      <c r="D26" s="438"/>
    </row>
    <row r="28" spans="1:4" ht="15" customHeight="1" x14ac:dyDescent="0.25"/>
    <row r="31" spans="1:4" ht="45" customHeight="1" x14ac:dyDescent="0.25"/>
  </sheetData>
  <mergeCells count="6">
    <mergeCell ref="A26:B26"/>
    <mergeCell ref="C26:D26"/>
    <mergeCell ref="A4:D4"/>
    <mergeCell ref="A6:D6"/>
    <mergeCell ref="A17:D17"/>
    <mergeCell ref="A23:D25"/>
  </mergeCells>
  <conditionalFormatting sqref="C8:C15">
    <cfRule type="cellIs" dxfId="3" priority="2" operator="equal">
      <formula>"ERROR"</formula>
    </cfRule>
  </conditionalFormatting>
  <conditionalFormatting sqref="C19:C21">
    <cfRule type="containsText" dxfId="2" priority="1" operator="containsText" text="ERROR">
      <formula>NOT(ISERROR(SEARCH("ERROR",C19)))</formula>
    </cfRule>
  </conditionalFormatting>
  <hyperlinks>
    <hyperlink ref="C26" r:id="rId1" xr:uid="{98618287-10EA-44DD-B777-62783F507693}"/>
  </hyperlinks>
  <pageMargins left="0.25" right="0.25" top="0.75" bottom="0.75" header="0.3" footer="0.3"/>
  <pageSetup scale="88" fitToHeight="0" orientation="portrait" horizontalDpi="1200" verticalDpi="1200" r:id="rId2"/>
  <headerFooter>
    <oddFooter>Page &amp;P of &amp;N</odd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171E3-DF9B-44EE-B278-1C7890D4E01B}">
  <sheetPr>
    <pageSetUpPr fitToPage="1"/>
  </sheetPr>
  <dimension ref="A1:D31"/>
  <sheetViews>
    <sheetView zoomScale="85" zoomScaleNormal="85" zoomScalePageLayoutView="85" workbookViewId="0"/>
  </sheetViews>
  <sheetFormatPr defaultRowHeight="15" x14ac:dyDescent="0.25"/>
  <cols>
    <col min="1" max="1" width="26.5703125" style="219" customWidth="1"/>
    <col min="2" max="2" width="35.7109375" style="219" customWidth="1"/>
    <col min="3" max="3" width="28.28515625" style="219" customWidth="1"/>
    <col min="4" max="4" width="25.5703125" style="219" customWidth="1"/>
  </cols>
  <sheetData>
    <row r="1" spans="1:4" ht="35.25" x14ac:dyDescent="0.25">
      <c r="A1" s="336" t="str" cm="1">
        <f t="array" aca="1" ref="A1" ca="1">_xlfn.TEXTAFTER(CELL("filename",A1),"]")</f>
        <v>20 San Diego County</v>
      </c>
      <c r="B1" s="318"/>
      <c r="C1" s="339" t="s">
        <v>512</v>
      </c>
      <c r="D1" s="337" t="str">
        <f>COVER!B5</f>
        <v>February Monthly Test 02</v>
      </c>
    </row>
    <row r="2" spans="1:4" ht="22.5" customHeight="1" x14ac:dyDescent="0.25">
      <c r="A2" s="317"/>
      <c r="B2" s="318"/>
      <c r="C2" s="340" t="s">
        <v>522</v>
      </c>
      <c r="D2" s="338">
        <f ca="1">NOW()</f>
        <v>46122.087269097225</v>
      </c>
    </row>
    <row r="3" spans="1:4" ht="26.25" x14ac:dyDescent="0.25">
      <c r="A3" s="335" t="s">
        <v>529</v>
      </c>
      <c r="B3" s="319"/>
      <c r="C3" s="319"/>
      <c r="D3" s="319"/>
    </row>
    <row r="4" spans="1:4" ht="57" customHeight="1" x14ac:dyDescent="0.25">
      <c r="A4" s="435" t="s">
        <v>525</v>
      </c>
      <c r="B4" s="435"/>
      <c r="C4" s="435"/>
      <c r="D4" s="435"/>
    </row>
    <row r="5" spans="1:4" x14ac:dyDescent="0.25">
      <c r="A5" s="344"/>
      <c r="B5" s="344"/>
      <c r="C5" s="344"/>
      <c r="D5" s="344"/>
    </row>
    <row r="6" spans="1:4" ht="27" thickBot="1" x14ac:dyDescent="0.45">
      <c r="A6" s="436" t="s">
        <v>523</v>
      </c>
      <c r="B6" s="436"/>
      <c r="C6" s="436"/>
      <c r="D6" s="436"/>
    </row>
    <row r="7" spans="1:4" ht="29.25" customHeight="1" x14ac:dyDescent="0.25">
      <c r="A7" s="345" t="s">
        <v>440</v>
      </c>
      <c r="B7" s="346" t="s">
        <v>516</v>
      </c>
      <c r="C7" s="347" t="s">
        <v>517</v>
      </c>
      <c r="D7" s="348" t="s">
        <v>518</v>
      </c>
    </row>
    <row r="8" spans="1:4" x14ac:dyDescent="0.25">
      <c r="A8" s="359" t="s">
        <v>169</v>
      </c>
      <c r="B8" s="357" t="str">
        <f t="shared" ref="B8:B18" si="0">IF(C8&lt;1, "Evacuation Phase 1", IF(C8&lt;1.5, "Evacuation Phase 2",IF(C8&lt;2.5, "Evacuation Phase 3",IF(C8&lt;3.5, "Maximum Phase", "Maximum+ Phase"))))</f>
        <v>Evacuation Phase 3</v>
      </c>
      <c r="C8" s="255">
        <f>_xlfn.XLOOKUP($A8,'(3) Calc Values by siteCode'!$B$3:$B$194,'(3) Calc Values by siteCode'!$M$3:$M$194,"ERROR",0,1)</f>
        <v>1.8432738888858191</v>
      </c>
      <c r="D8" s="256">
        <f>CONVERT($C8,"m","ft")</f>
        <v>6.0474865120925827</v>
      </c>
    </row>
    <row r="9" spans="1:4" x14ac:dyDescent="0.25">
      <c r="A9" s="360" t="s">
        <v>170</v>
      </c>
      <c r="B9" s="358" t="str">
        <f t="shared" si="0"/>
        <v>Maximum+ Phase</v>
      </c>
      <c r="C9" s="255">
        <f>_xlfn.XLOOKUP($A9,'(3) Calc Values by siteCode'!$B$3:$B$194,'(3) Calc Values by siteCode'!$M$3:$M$194,"ERROR",0,1)</f>
        <v>3.6823523794955673</v>
      </c>
      <c r="D9" s="256">
        <f t="shared" ref="D9:D18" si="1">CONVERT($C9,"m","ft")</f>
        <v>12.081208594145561</v>
      </c>
    </row>
    <row r="10" spans="1:4" x14ac:dyDescent="0.25">
      <c r="A10" s="360" t="s">
        <v>171</v>
      </c>
      <c r="B10" s="358" t="str">
        <f t="shared" si="0"/>
        <v>Maximum+ Phase</v>
      </c>
      <c r="C10" s="255">
        <f>_xlfn.XLOOKUP($A10,'(3) Calc Values by siteCode'!$B$3:$B$194,'(3) Calc Values by siteCode'!$M$3:$M$194,"ERROR",0,1)</f>
        <v>3.6823523794955673</v>
      </c>
      <c r="D10" s="256">
        <f t="shared" si="1"/>
        <v>12.081208594145561</v>
      </c>
    </row>
    <row r="11" spans="1:4" x14ac:dyDescent="0.25">
      <c r="A11" s="360" t="s">
        <v>172</v>
      </c>
      <c r="B11" s="358" t="str">
        <f t="shared" si="0"/>
        <v>Evacuation Phase 3</v>
      </c>
      <c r="C11" s="255">
        <f>_xlfn.XLOOKUP($A11,'(3) Calc Values by siteCode'!$B$3:$B$194,'(3) Calc Values by siteCode'!$M$3:$M$194,"ERROR",0,1)</f>
        <v>2.484774137290648</v>
      </c>
      <c r="D11" s="256">
        <f t="shared" si="1"/>
        <v>8.1521461197199727</v>
      </c>
    </row>
    <row r="12" spans="1:4" x14ac:dyDescent="0.25">
      <c r="A12" s="360" t="s">
        <v>173</v>
      </c>
      <c r="B12" s="358" t="str">
        <f t="shared" si="0"/>
        <v>Maximum Phase</v>
      </c>
      <c r="C12" s="255">
        <f>_xlfn.XLOOKUP($A12,'(3) Calc Values by siteCode'!$B$3:$B$194,'(3) Calc Values by siteCode'!$M$3:$M$194,"ERROR",0,1)</f>
        <v>2.5045884761987418</v>
      </c>
      <c r="D12" s="256">
        <f t="shared" si="1"/>
        <v>8.217153793302959</v>
      </c>
    </row>
    <row r="13" spans="1:4" x14ac:dyDescent="0.25">
      <c r="A13" s="360" t="s">
        <v>174</v>
      </c>
      <c r="B13" s="358" t="str">
        <f t="shared" si="0"/>
        <v>Maximum Phase</v>
      </c>
      <c r="C13" s="255">
        <f>_xlfn.XLOOKUP($A13,'(3) Calc Values by siteCode'!$B$3:$B$194,'(3) Calc Values by siteCode'!$M$3:$M$194,"ERROR",0,1)</f>
        <v>2.5045884761987418</v>
      </c>
      <c r="D13" s="256">
        <f t="shared" si="1"/>
        <v>8.217153793302959</v>
      </c>
    </row>
    <row r="14" spans="1:4" x14ac:dyDescent="0.25">
      <c r="A14" s="360" t="s">
        <v>175</v>
      </c>
      <c r="B14" s="358" t="str">
        <f t="shared" si="0"/>
        <v>Maximum Phase</v>
      </c>
      <c r="C14" s="255">
        <f>_xlfn.XLOOKUP($A14,'(3) Calc Values by siteCode'!$B$3:$B$194,'(3) Calc Values by siteCode'!$M$3:$M$194,"ERROR",0,1)</f>
        <v>2.9366474192249012</v>
      </c>
      <c r="D14" s="256">
        <f t="shared" si="1"/>
        <v>9.6346700105803844</v>
      </c>
    </row>
    <row r="15" spans="1:4" x14ac:dyDescent="0.25">
      <c r="A15" s="360" t="s">
        <v>432</v>
      </c>
      <c r="B15" s="358" t="str">
        <f t="shared" si="0"/>
        <v>Maximum+ Phase</v>
      </c>
      <c r="C15" s="255">
        <f>_xlfn.XLOOKUP($A15,'(3) Calc Values by siteCode'!$B$3:$B$194,'(3) Calc Values by siteCode'!$M$3:$M$194,"ERROR",0,1)</f>
        <v>3.6048942214618287</v>
      </c>
      <c r="D15" s="256">
        <f t="shared" si="1"/>
        <v>11.82708077907424</v>
      </c>
    </row>
    <row r="16" spans="1:4" x14ac:dyDescent="0.25">
      <c r="A16" s="360" t="s">
        <v>433</v>
      </c>
      <c r="B16" s="358" t="str">
        <f t="shared" si="0"/>
        <v>Evacuation Phase 3</v>
      </c>
      <c r="C16" s="255">
        <f>_xlfn.XLOOKUP($A16,'(3) Calc Values by siteCode'!$B$3:$B$194,'(3) Calc Values by siteCode'!$M$3:$M$194,"ERROR",0,1)</f>
        <v>2.4481618116270756</v>
      </c>
      <c r="D16" s="256">
        <f t="shared" si="1"/>
        <v>8.0320269410337133</v>
      </c>
    </row>
    <row r="17" spans="1:4" x14ac:dyDescent="0.25">
      <c r="A17" s="360" t="s">
        <v>176</v>
      </c>
      <c r="B17" s="358" t="str">
        <f t="shared" si="0"/>
        <v>Maximum+ Phase</v>
      </c>
      <c r="C17" s="255">
        <f>_xlfn.XLOOKUP($A17,'(3) Calc Values by siteCode'!$B$3:$B$194,'(3) Calc Values by siteCode'!$M$3:$M$194,"ERROR",0,1)</f>
        <v>4.2763074661524181</v>
      </c>
      <c r="D17" s="256">
        <f t="shared" si="1"/>
        <v>14.029880138295335</v>
      </c>
    </row>
    <row r="18" spans="1:4" ht="15.75" thickBot="1" x14ac:dyDescent="0.3">
      <c r="A18" s="361" t="s">
        <v>177</v>
      </c>
      <c r="B18" s="362" t="str">
        <f t="shared" si="0"/>
        <v>Maximum+ Phase</v>
      </c>
      <c r="C18" s="363">
        <f>_xlfn.XLOOKUP($A18,'(3) Calc Values by siteCode'!$B$3:$B$194,'(3) Calc Values by siteCode'!$M$3:$M$194,"ERROR",0,1)</f>
        <v>4.2278225068192787</v>
      </c>
      <c r="D18" s="364">
        <f t="shared" si="1"/>
        <v>13.870808749407082</v>
      </c>
    </row>
    <row r="20" spans="1:4" ht="27" thickBot="1" x14ac:dyDescent="0.45">
      <c r="A20" s="442" t="s">
        <v>524</v>
      </c>
      <c r="B20" s="442"/>
      <c r="C20" s="442"/>
      <c r="D20" s="442"/>
    </row>
    <row r="21" spans="1:4" ht="69" customHeight="1" x14ac:dyDescent="0.25">
      <c r="A21" s="341" t="s">
        <v>487</v>
      </c>
      <c r="B21" s="314" t="s">
        <v>519</v>
      </c>
      <c r="C21" s="316" t="s">
        <v>520</v>
      </c>
      <c r="D21" s="315" t="s">
        <v>521</v>
      </c>
    </row>
    <row r="22" spans="1:4" ht="38.25" x14ac:dyDescent="0.25">
      <c r="A22" s="386" t="s">
        <v>194</v>
      </c>
      <c r="B22" s="385" t="str">
        <f>_xlfn.XLOOKUP($A22,'(4) Maritime Thresholds'!$H$2:$H$35,'(4) Maritime Thresholds'!$I$2:$I$35,"ERROR",0,1)</f>
        <v>Maritime Response Plan E</v>
      </c>
      <c r="C22" s="235">
        <f>_xlfn.XLOOKUP($A22,'(4) Maritime Thresholds'!$H$2:$H$35,'(4) Maritime Thresholds'!$J$2:$J$35,"ERROR",0,1)</f>
        <v>2.2722515253176714</v>
      </c>
      <c r="D22" s="387">
        <f>C22*3.28</f>
        <v>7.4529850030419613</v>
      </c>
    </row>
    <row r="23" spans="1:4" ht="38.25" x14ac:dyDescent="0.25">
      <c r="A23" s="386" t="s">
        <v>175</v>
      </c>
      <c r="B23" s="385" t="str">
        <f>_xlfn.XLOOKUP($A23,'(4) Maritime Thresholds'!$H$2:$H$35,'(4) Maritime Thresholds'!$I$2:$I$35,"ERROR",0,1)</f>
        <v>Maritime Response Plan E</v>
      </c>
      <c r="C23" s="235">
        <f>_xlfn.XLOOKUP($A23,'(4) Maritime Thresholds'!$H$2:$H$35,'(4) Maritime Thresholds'!$J$2:$J$35,"ERROR",0,1)</f>
        <v>1.8223124482210906</v>
      </c>
      <c r="D23" s="387">
        <f t="shared" ref="D23:D24" si="2">C23*3.28</f>
        <v>5.9771848301651769</v>
      </c>
    </row>
    <row r="24" spans="1:4" ht="38.25" x14ac:dyDescent="0.25">
      <c r="A24" s="386" t="s">
        <v>403</v>
      </c>
      <c r="B24" s="385" t="str">
        <f>_xlfn.XLOOKUP($A24,'(4) Maritime Thresholds'!$H$2:$H$35,'(4) Maritime Thresholds'!$I$2:$I$35,"ERROR",0,1)</f>
        <v>Maritime Response Plan E</v>
      </c>
      <c r="C24" s="235">
        <f>_xlfn.XLOOKUP($A24,'(4) Maritime Thresholds'!$H$2:$H$35,'(4) Maritime Thresholds'!$J$2:$J$35,"ERROR",0,1)</f>
        <v>1.5599240174983124</v>
      </c>
      <c r="D24" s="387">
        <f t="shared" si="2"/>
        <v>5.1165507773944645</v>
      </c>
    </row>
    <row r="25" spans="1:4" ht="39" thickBot="1" x14ac:dyDescent="0.3">
      <c r="A25" s="356" t="s">
        <v>404</v>
      </c>
      <c r="B25" s="380" t="str">
        <f>_xlfn.XLOOKUP($A25,'(4) Maritime Thresholds'!$H$2:$H$35,'(4) Maritime Thresholds'!$I$2:$I$35,"ERROR",0,1)</f>
        <v>Maritime Response Plan E</v>
      </c>
      <c r="C25" s="247">
        <f>_xlfn.XLOOKUP($A25,'(4) Maritime Thresholds'!$H$2:$H$35,'(4) Maritime Thresholds'!$J$2:$J$35,"ERROR",0,1)</f>
        <v>2.4777512038194609</v>
      </c>
      <c r="D25" s="343">
        <f>C25*3.28</f>
        <v>8.1270239485278317</v>
      </c>
    </row>
    <row r="26" spans="1:4" x14ac:dyDescent="0.25">
      <c r="A26" s="443" t="s">
        <v>530</v>
      </c>
      <c r="B26" s="443"/>
      <c r="C26" s="443"/>
      <c r="D26" s="443"/>
    </row>
    <row r="27" spans="1:4" x14ac:dyDescent="0.25">
      <c r="A27" s="443"/>
      <c r="B27" s="443"/>
      <c r="C27" s="443"/>
      <c r="D27" s="443"/>
    </row>
    <row r="28" spans="1:4" x14ac:dyDescent="0.25">
      <c r="A28" s="443"/>
      <c r="B28" s="443"/>
      <c r="C28" s="443"/>
      <c r="D28" s="443"/>
    </row>
    <row r="29" spans="1:4" x14ac:dyDescent="0.25">
      <c r="A29" s="437" t="s">
        <v>532</v>
      </c>
      <c r="B29" s="437"/>
      <c r="C29" s="438" t="s">
        <v>531</v>
      </c>
      <c r="D29" s="438"/>
    </row>
    <row r="31" spans="1:4" ht="15" customHeight="1" x14ac:dyDescent="0.25"/>
  </sheetData>
  <mergeCells count="6">
    <mergeCell ref="A29:B29"/>
    <mergeCell ref="C29:D29"/>
    <mergeCell ref="A4:D4"/>
    <mergeCell ref="A6:D6"/>
    <mergeCell ref="A20:D20"/>
    <mergeCell ref="A26:D28"/>
  </mergeCells>
  <conditionalFormatting sqref="C8:C18">
    <cfRule type="cellIs" dxfId="1" priority="2" operator="equal">
      <formula>"ERROR"</formula>
    </cfRule>
  </conditionalFormatting>
  <conditionalFormatting sqref="C22:C25">
    <cfRule type="containsText" dxfId="0" priority="1" operator="containsText" text="ERROR">
      <formula>NOT(ISERROR(SEARCH("ERROR",C22)))</formula>
    </cfRule>
  </conditionalFormatting>
  <hyperlinks>
    <hyperlink ref="C29" r:id="rId1" xr:uid="{D40E1CA9-6540-409C-9B04-CD879AEF0193}"/>
  </hyperlinks>
  <pageMargins left="0.25" right="0.25" top="0.75" bottom="0.75" header="0.3" footer="0.3"/>
  <pageSetup scale="88" fitToHeight="0" orientation="portrait" horizontalDpi="1200" verticalDpi="1200" r:id="rId2"/>
  <headerFooter>
    <oddFooter>Page &amp;P of &amp;N</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98CCF7-AAB8-4649-A84B-9CB98C47EF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46</vt:i4>
      </vt:variant>
    </vt:vector>
  </HeadingPairs>
  <TitlesOfParts>
    <vt:vector size="73" baseType="lpstr">
      <vt:lpstr>README</vt:lpstr>
      <vt:lpstr>(1) Paste CA TEX Values</vt:lpstr>
      <vt:lpstr>(2) ETSS_Picks_by_FA_Locations</vt:lpstr>
      <vt:lpstr>(3) Calc Values by siteCode</vt:lpstr>
      <vt:lpstr>(4) Maritime Thresholds</vt:lpstr>
      <vt:lpstr>(5) Playbook Recomm ALL</vt:lpstr>
      <vt:lpstr>COVER</vt:lpstr>
      <vt:lpstr>01 Del Norte County</vt:lpstr>
      <vt:lpstr>02 Humboldt County</vt:lpstr>
      <vt:lpstr>03 Mendocino County</vt:lpstr>
      <vt:lpstr>04 Sonoma County</vt:lpstr>
      <vt:lpstr>05 Marin County</vt:lpstr>
      <vt:lpstr>06 Napa County</vt:lpstr>
      <vt:lpstr>07 Solano County</vt:lpstr>
      <vt:lpstr>08 Contra Costa County</vt:lpstr>
      <vt:lpstr>09 Alameda County</vt:lpstr>
      <vt:lpstr>10 Santa Clara County</vt:lpstr>
      <vt:lpstr>11 San Francisco County</vt:lpstr>
      <vt:lpstr>12  San Mateo County</vt:lpstr>
      <vt:lpstr>13 Santa Cruz County</vt:lpstr>
      <vt:lpstr>14 Monterey County</vt:lpstr>
      <vt:lpstr>15 San Luis Obispo County</vt:lpstr>
      <vt:lpstr>16 Santa Barbara County</vt:lpstr>
      <vt:lpstr>17 Ventura County</vt:lpstr>
      <vt:lpstr>18 Los Angeles County</vt:lpstr>
      <vt:lpstr>19 Orange County</vt:lpstr>
      <vt:lpstr>20 San Diego County</vt:lpstr>
      <vt:lpstr>'(2) ETSS_Picks_by_FA_Locations'!Print_Area</vt:lpstr>
      <vt:lpstr>'(5) Playbook Recomm ALL'!Print_Area</vt:lpstr>
      <vt:lpstr>'01 Del Norte County'!Print_Area</vt:lpstr>
      <vt:lpstr>'02 Humboldt County'!Print_Area</vt:lpstr>
      <vt:lpstr>'03 Mendocino County'!Print_Area</vt:lpstr>
      <vt:lpstr>'04 Sonoma County'!Print_Area</vt:lpstr>
      <vt:lpstr>'05 Marin County'!Print_Area</vt:lpstr>
      <vt:lpstr>'06 Napa County'!Print_Area</vt:lpstr>
      <vt:lpstr>'07 Solano County'!Print_Area</vt:lpstr>
      <vt:lpstr>'08 Contra Costa County'!Print_Area</vt:lpstr>
      <vt:lpstr>'09 Alameda County'!Print_Area</vt:lpstr>
      <vt:lpstr>'10 Santa Clara County'!Print_Area</vt:lpstr>
      <vt:lpstr>'11 San Francisco County'!Print_Area</vt:lpstr>
      <vt:lpstr>'12  San Mateo County'!Print_Area</vt:lpstr>
      <vt:lpstr>'13 Santa Cruz County'!Print_Area</vt:lpstr>
      <vt:lpstr>'14 Monterey County'!Print_Area</vt:lpstr>
      <vt:lpstr>'15 San Luis Obispo County'!Print_Area</vt:lpstr>
      <vt:lpstr>'16 Santa Barbara County'!Print_Area</vt:lpstr>
      <vt:lpstr>'17 Ventura County'!Print_Area</vt:lpstr>
      <vt:lpstr>'18 Los Angeles County'!Print_Area</vt:lpstr>
      <vt:lpstr>'19 Orange County'!Print_Area</vt:lpstr>
      <vt:lpstr>'20 San Diego County'!Print_Area</vt:lpstr>
      <vt:lpstr>COVER!Print_Area</vt:lpstr>
      <vt:lpstr>'(2) ETSS_Picks_by_FA_Locations'!Print_Titles</vt:lpstr>
      <vt:lpstr>'(5) Playbook Recomm ALL'!Print_Titles</vt:lpstr>
      <vt:lpstr>'01 Del Norte County'!Print_Titles</vt:lpstr>
      <vt:lpstr>'02 Humboldt County'!Print_Titles</vt:lpstr>
      <vt:lpstr>'03 Mendocino County'!Print_Titles</vt:lpstr>
      <vt:lpstr>'04 Sonoma County'!Print_Titles</vt:lpstr>
      <vt:lpstr>'05 Marin County'!Print_Titles</vt:lpstr>
      <vt:lpstr>'06 Napa County'!Print_Titles</vt:lpstr>
      <vt:lpstr>'07 Solano County'!Print_Titles</vt:lpstr>
      <vt:lpstr>'08 Contra Costa County'!Print_Titles</vt:lpstr>
      <vt:lpstr>'09 Alameda County'!Print_Titles</vt:lpstr>
      <vt:lpstr>'10 Santa Clara County'!Print_Titles</vt:lpstr>
      <vt:lpstr>'11 San Francisco County'!Print_Titles</vt:lpstr>
      <vt:lpstr>'12  San Mateo County'!Print_Titles</vt:lpstr>
      <vt:lpstr>'13 Santa Cruz County'!Print_Titles</vt:lpstr>
      <vt:lpstr>'14 Monterey County'!Print_Titles</vt:lpstr>
      <vt:lpstr>'15 San Luis Obispo County'!Print_Titles</vt:lpstr>
      <vt:lpstr>'16 Santa Barbara County'!Print_Titles</vt:lpstr>
      <vt:lpstr>'17 Ventura County'!Print_Titles</vt:lpstr>
      <vt:lpstr>'18 Los Angeles County'!Print_Titles</vt:lpstr>
      <vt:lpstr>'19 Orange County'!Print_Titles</vt:lpstr>
      <vt:lpstr>'20 San Diego County'!Print_Titles</vt:lpstr>
      <vt:lpstr>COVER!Print_Titles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CGS</dc:creator>
  <cp:lastModifiedBy>Patrick Joseph Lynett</cp:lastModifiedBy>
  <cp:lastPrinted>2026-02-06T16:56:12Z</cp:lastPrinted>
  <dcterms:created xsi:type="dcterms:W3CDTF">2011-03-13T02:23:13Z</dcterms:created>
  <dcterms:modified xsi:type="dcterms:W3CDTF">2026-04-10T09:05:40Z</dcterms:modified>
</cp:coreProperties>
</file>