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delrioplaza/Desktop/TFGSara/"/>
    </mc:Choice>
  </mc:AlternateContent>
  <bookViews>
    <workbookView xWindow="0" yWindow="440" windowWidth="28800" windowHeight="16260" tabRatio="500"/>
  </bookViews>
  <sheets>
    <sheet name="Acidez" sheetId="1" r:id="rId1"/>
    <sheet name="Acidez-H2O" sheetId="2" r:id="rId2"/>
    <sheet name="g4" sheetId="7" r:id="rId3"/>
    <sheet name="tabla latex" sheetId="4" r:id="rId4"/>
    <sheet name="Densidad" sheetId="5" r:id="rId5"/>
    <sheet name="Hoja2" sheetId="6" r:id="rId6"/>
  </sheets>
  <definedNames>
    <definedName name="solver_eng" localSheetId="4" hidden="1">1</definedName>
    <definedName name="solver_lin" localSheetId="4" hidden="1">2</definedName>
    <definedName name="solver_neg" localSheetId="4" hidden="1">1</definedName>
    <definedName name="solver_num" localSheetId="4" hidden="1">0</definedName>
    <definedName name="solver_opt" localSheetId="4" hidden="1">Densidad!$A$1</definedName>
    <definedName name="solver_typ" localSheetId="4" hidden="1">1</definedName>
    <definedName name="solver_val" localSheetId="4" hidden="1">0</definedName>
    <definedName name="solver_ver" localSheetId="4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7" l="1"/>
  <c r="K4" i="7"/>
  <c r="G29" i="2"/>
  <c r="H29" i="2"/>
  <c r="I29" i="2"/>
  <c r="J29" i="2"/>
  <c r="K29" i="2"/>
  <c r="G22" i="2"/>
  <c r="H22" i="2"/>
  <c r="I22" i="2"/>
  <c r="J22" i="2"/>
  <c r="K22" i="2"/>
  <c r="G23" i="2"/>
  <c r="H23" i="2"/>
  <c r="I23" i="2"/>
  <c r="I53" i="2"/>
  <c r="J23" i="2"/>
  <c r="K23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G29" i="1"/>
  <c r="H29" i="1"/>
  <c r="I29" i="1"/>
  <c r="J29" i="1"/>
  <c r="K29" i="1"/>
  <c r="G59" i="1"/>
  <c r="H59" i="1"/>
  <c r="I59" i="1"/>
  <c r="J2" i="7"/>
  <c r="K2" i="7"/>
  <c r="J22" i="1"/>
  <c r="K22" i="1"/>
  <c r="M22" i="1"/>
  <c r="N22" i="1"/>
  <c r="G28" i="1"/>
  <c r="H28" i="1"/>
  <c r="I28" i="1"/>
  <c r="J28" i="1"/>
  <c r="K28" i="1"/>
  <c r="M28" i="1"/>
  <c r="N28" i="1"/>
  <c r="H58" i="1"/>
  <c r="I58" i="1"/>
  <c r="G42" i="1"/>
  <c r="G58" i="1"/>
  <c r="K27" i="1"/>
  <c r="G57" i="1"/>
  <c r="H57" i="1"/>
  <c r="I57" i="1"/>
  <c r="G27" i="1"/>
  <c r="H27" i="1"/>
  <c r="I27" i="1"/>
  <c r="J27" i="1"/>
  <c r="M27" i="1"/>
  <c r="N27" i="1"/>
  <c r="J21" i="2"/>
  <c r="K21" i="2"/>
  <c r="G51" i="2"/>
  <c r="H51" i="2"/>
  <c r="I51" i="2"/>
  <c r="G52" i="2"/>
  <c r="H52" i="2"/>
  <c r="I52" i="2"/>
  <c r="G53" i="2"/>
  <c r="H53" i="2"/>
  <c r="G54" i="2"/>
  <c r="H54" i="2"/>
  <c r="I54" i="2"/>
  <c r="G56" i="1"/>
  <c r="H56" i="1"/>
  <c r="I56" i="1"/>
  <c r="G26" i="1"/>
  <c r="H26" i="1"/>
  <c r="I26" i="1"/>
  <c r="I31" i="1"/>
  <c r="J26" i="1"/>
  <c r="K26" i="1"/>
  <c r="H31" i="1"/>
  <c r="M26" i="1"/>
  <c r="N26" i="1"/>
  <c r="G55" i="1"/>
  <c r="H55" i="1"/>
  <c r="I55" i="1"/>
  <c r="G25" i="1"/>
  <c r="H25" i="1"/>
  <c r="I25" i="1"/>
  <c r="J25" i="1"/>
  <c r="K25" i="1"/>
  <c r="M25" i="1"/>
  <c r="N25" i="1"/>
  <c r="G54" i="1"/>
  <c r="H54" i="1"/>
  <c r="I54" i="1"/>
  <c r="G24" i="1"/>
  <c r="H24" i="1"/>
  <c r="I24" i="1"/>
  <c r="J24" i="1"/>
  <c r="K24" i="1"/>
  <c r="M24" i="1"/>
  <c r="N24" i="1"/>
  <c r="H53" i="1"/>
  <c r="M23" i="1"/>
  <c r="N23" i="1"/>
  <c r="I23" i="1"/>
  <c r="I53" i="1"/>
  <c r="J23" i="1"/>
  <c r="K23" i="1"/>
  <c r="G52" i="1"/>
  <c r="H52" i="1"/>
  <c r="I52" i="1"/>
  <c r="G53" i="1"/>
  <c r="G23" i="1"/>
  <c r="H23" i="1"/>
  <c r="G22" i="1"/>
  <c r="H22" i="1"/>
  <c r="I22" i="1"/>
  <c r="H21" i="2"/>
  <c r="M21" i="2"/>
  <c r="N21" i="2"/>
  <c r="M22" i="2"/>
  <c r="N22" i="2"/>
  <c r="I21" i="2"/>
  <c r="G21" i="2"/>
  <c r="L22" i="5"/>
  <c r="L21" i="5"/>
  <c r="I4" i="2"/>
  <c r="J4" i="2"/>
  <c r="K4" i="2"/>
  <c r="D2" i="4"/>
  <c r="I5" i="2"/>
  <c r="J5" i="2"/>
  <c r="K5" i="2"/>
  <c r="D3" i="4"/>
  <c r="I6" i="2"/>
  <c r="J6" i="2"/>
  <c r="K6" i="2"/>
  <c r="D4" i="4"/>
  <c r="I7" i="2"/>
  <c r="J7" i="2"/>
  <c r="K7" i="2"/>
  <c r="D5" i="4"/>
  <c r="I8" i="2"/>
  <c r="J8" i="2"/>
  <c r="K8" i="2"/>
  <c r="D6" i="4"/>
  <c r="I9" i="2"/>
  <c r="J9" i="2"/>
  <c r="K9" i="2"/>
  <c r="D7" i="4"/>
  <c r="I10" i="2"/>
  <c r="J10" i="2"/>
  <c r="K10" i="2"/>
  <c r="D8" i="4"/>
  <c r="I11" i="2"/>
  <c r="J11" i="2"/>
  <c r="K11" i="2"/>
  <c r="D9" i="4"/>
  <c r="I12" i="2"/>
  <c r="J12" i="2"/>
  <c r="K12" i="2"/>
  <c r="D10" i="4"/>
  <c r="I13" i="2"/>
  <c r="J13" i="2"/>
  <c r="K13" i="2"/>
  <c r="D11" i="4"/>
  <c r="I14" i="2"/>
  <c r="J14" i="2"/>
  <c r="K14" i="2"/>
  <c r="D12" i="4"/>
  <c r="I15" i="2"/>
  <c r="J15" i="2"/>
  <c r="K15" i="2"/>
  <c r="D13" i="4"/>
  <c r="I16" i="2"/>
  <c r="J16" i="2"/>
  <c r="K16" i="2"/>
  <c r="D14" i="4"/>
  <c r="I17" i="2"/>
  <c r="J17" i="2"/>
  <c r="K17" i="2"/>
  <c r="D15" i="4"/>
  <c r="I18" i="2"/>
  <c r="J18" i="2"/>
  <c r="K18" i="2"/>
  <c r="D16" i="4"/>
  <c r="I19" i="2"/>
  <c r="J19" i="2"/>
  <c r="K19" i="2"/>
  <c r="D17" i="4"/>
  <c r="I20" i="2"/>
  <c r="J20" i="2"/>
  <c r="K20" i="2"/>
  <c r="D18" i="4"/>
  <c r="D19" i="4"/>
  <c r="J3" i="2"/>
  <c r="K3" i="2"/>
  <c r="D1" i="4"/>
  <c r="I4" i="1"/>
  <c r="J4" i="1"/>
  <c r="K4" i="1"/>
  <c r="B2" i="4"/>
  <c r="I5" i="1"/>
  <c r="J5" i="1"/>
  <c r="K5" i="1"/>
  <c r="B3" i="4"/>
  <c r="I6" i="1"/>
  <c r="J6" i="1"/>
  <c r="K6" i="1"/>
  <c r="B4" i="4"/>
  <c r="I7" i="1"/>
  <c r="J7" i="1"/>
  <c r="K7" i="1"/>
  <c r="B5" i="4"/>
  <c r="I8" i="1"/>
  <c r="J8" i="1"/>
  <c r="K8" i="1"/>
  <c r="B6" i="4"/>
  <c r="I9" i="1"/>
  <c r="J9" i="1"/>
  <c r="K9" i="1"/>
  <c r="B7" i="4"/>
  <c r="I10" i="1"/>
  <c r="J10" i="1"/>
  <c r="K10" i="1"/>
  <c r="B8" i="4"/>
  <c r="I11" i="1"/>
  <c r="J11" i="1"/>
  <c r="K11" i="1"/>
  <c r="B9" i="4"/>
  <c r="I12" i="1"/>
  <c r="J12" i="1"/>
  <c r="K12" i="1"/>
  <c r="B10" i="4"/>
  <c r="I13" i="1"/>
  <c r="J13" i="1"/>
  <c r="K13" i="1"/>
  <c r="B11" i="4"/>
  <c r="I14" i="1"/>
  <c r="J14" i="1"/>
  <c r="K14" i="1"/>
  <c r="B12" i="4"/>
  <c r="I15" i="1"/>
  <c r="J15" i="1"/>
  <c r="K15" i="1"/>
  <c r="B13" i="4"/>
  <c r="I16" i="1"/>
  <c r="J16" i="1"/>
  <c r="K16" i="1"/>
  <c r="B14" i="4"/>
  <c r="I17" i="1"/>
  <c r="J17" i="1"/>
  <c r="K17" i="1"/>
  <c r="B15" i="4"/>
  <c r="I18" i="1"/>
  <c r="J18" i="1"/>
  <c r="K18" i="1"/>
  <c r="B16" i="4"/>
  <c r="I19" i="1"/>
  <c r="J19" i="1"/>
  <c r="K19" i="1"/>
  <c r="B17" i="4"/>
  <c r="I20" i="1"/>
  <c r="J20" i="1"/>
  <c r="K20" i="1"/>
  <c r="B18" i="4"/>
  <c r="I21" i="1"/>
  <c r="I51" i="1"/>
  <c r="J21" i="1"/>
  <c r="K21" i="1"/>
  <c r="B19" i="4"/>
  <c r="J3" i="1"/>
  <c r="K3" i="1"/>
  <c r="B1" i="4"/>
  <c r="H51" i="1"/>
  <c r="H21" i="1"/>
  <c r="M21" i="1"/>
  <c r="N21" i="1"/>
  <c r="H35" i="1"/>
  <c r="H5" i="1"/>
  <c r="M5" i="1"/>
  <c r="N5" i="1"/>
  <c r="H36" i="1"/>
  <c r="H6" i="1"/>
  <c r="M6" i="1"/>
  <c r="N6" i="1"/>
  <c r="H37" i="1"/>
  <c r="H7" i="1"/>
  <c r="M7" i="1"/>
  <c r="N7" i="1"/>
  <c r="H38" i="1"/>
  <c r="H8" i="1"/>
  <c r="M8" i="1"/>
  <c r="N8" i="1"/>
  <c r="H39" i="1"/>
  <c r="H9" i="1"/>
  <c r="M9" i="1"/>
  <c r="N9" i="1"/>
  <c r="H40" i="1"/>
  <c r="H10" i="1"/>
  <c r="M10" i="1"/>
  <c r="N10" i="1"/>
  <c r="H41" i="1"/>
  <c r="H11" i="1"/>
  <c r="M11" i="1"/>
  <c r="N11" i="1"/>
  <c r="H42" i="1"/>
  <c r="H12" i="1"/>
  <c r="M12" i="1"/>
  <c r="N12" i="1"/>
  <c r="H43" i="1"/>
  <c r="H13" i="1"/>
  <c r="M13" i="1"/>
  <c r="N13" i="1"/>
  <c r="H44" i="1"/>
  <c r="H14" i="1"/>
  <c r="M14" i="1"/>
  <c r="N14" i="1"/>
  <c r="H45" i="1"/>
  <c r="H15" i="1"/>
  <c r="M15" i="1"/>
  <c r="N15" i="1"/>
  <c r="H46" i="1"/>
  <c r="H16" i="1"/>
  <c r="M16" i="1"/>
  <c r="N16" i="1"/>
  <c r="H47" i="1"/>
  <c r="H17" i="1"/>
  <c r="M17" i="1"/>
  <c r="N17" i="1"/>
  <c r="H48" i="1"/>
  <c r="H18" i="1"/>
  <c r="M18" i="1"/>
  <c r="N18" i="1"/>
  <c r="H49" i="1"/>
  <c r="H19" i="1"/>
  <c r="M19" i="1"/>
  <c r="N19" i="1"/>
  <c r="H50" i="1"/>
  <c r="H20" i="1"/>
  <c r="M20" i="1"/>
  <c r="N20" i="1"/>
  <c r="H34" i="1"/>
  <c r="H4" i="1"/>
  <c r="M4" i="1"/>
  <c r="N4" i="1"/>
  <c r="H33" i="1"/>
  <c r="H3" i="1"/>
  <c r="M3" i="1"/>
  <c r="N3" i="1"/>
  <c r="H34" i="2"/>
  <c r="H31" i="2"/>
  <c r="H4" i="2"/>
  <c r="M4" i="2"/>
  <c r="N4" i="2"/>
  <c r="H35" i="2"/>
  <c r="H5" i="2"/>
  <c r="M5" i="2"/>
  <c r="N5" i="2"/>
  <c r="H36" i="2"/>
  <c r="H6" i="2"/>
  <c r="M6" i="2"/>
  <c r="N6" i="2"/>
  <c r="H37" i="2"/>
  <c r="H7" i="2"/>
  <c r="M7" i="2"/>
  <c r="N7" i="2"/>
  <c r="H38" i="2"/>
  <c r="H8" i="2"/>
  <c r="M8" i="2"/>
  <c r="N8" i="2"/>
  <c r="H39" i="2"/>
  <c r="H9" i="2"/>
  <c r="M9" i="2"/>
  <c r="N9" i="2"/>
  <c r="H40" i="2"/>
  <c r="H10" i="2"/>
  <c r="M10" i="2"/>
  <c r="N10" i="2"/>
  <c r="H41" i="2"/>
  <c r="H11" i="2"/>
  <c r="M11" i="2"/>
  <c r="N11" i="2"/>
  <c r="H42" i="2"/>
  <c r="H12" i="2"/>
  <c r="M12" i="2"/>
  <c r="N12" i="2"/>
  <c r="H43" i="2"/>
  <c r="H13" i="2"/>
  <c r="M13" i="2"/>
  <c r="N13" i="2"/>
  <c r="H44" i="2"/>
  <c r="H14" i="2"/>
  <c r="M14" i="2"/>
  <c r="N14" i="2"/>
  <c r="H45" i="2"/>
  <c r="H15" i="2"/>
  <c r="M15" i="2"/>
  <c r="N15" i="2"/>
  <c r="H46" i="2"/>
  <c r="H16" i="2"/>
  <c r="M16" i="2"/>
  <c r="N16" i="2"/>
  <c r="H47" i="2"/>
  <c r="H17" i="2"/>
  <c r="M17" i="2"/>
  <c r="N17" i="2"/>
  <c r="H48" i="2"/>
  <c r="H18" i="2"/>
  <c r="M18" i="2"/>
  <c r="N18" i="2"/>
  <c r="H49" i="2"/>
  <c r="H19" i="2"/>
  <c r="M19" i="2"/>
  <c r="N19" i="2"/>
  <c r="H50" i="2"/>
  <c r="H20" i="2"/>
  <c r="M20" i="2"/>
  <c r="N20" i="2"/>
  <c r="H33" i="2"/>
  <c r="H3" i="2"/>
  <c r="M3" i="2"/>
  <c r="N3" i="2"/>
  <c r="I34" i="2"/>
  <c r="I31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33" i="2"/>
  <c r="I3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3" i="2"/>
  <c r="G3" i="1"/>
  <c r="G31" i="2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3" i="1"/>
  <c r="I3" i="1"/>
  <c r="G31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<sst xmlns="http://schemas.openxmlformats.org/spreadsheetml/2006/main" count="393" uniqueCount="268">
  <si>
    <t>E</t>
  </si>
  <si>
    <t>Elarge</t>
  </si>
  <si>
    <t>ZPE</t>
  </si>
  <si>
    <t xml:space="preserve">TCE </t>
  </si>
  <si>
    <t>TCG</t>
  </si>
  <si>
    <t>Ácidos</t>
  </si>
  <si>
    <t>CF3COOH</t>
  </si>
  <si>
    <t>CF3COSH</t>
  </si>
  <si>
    <t>CF3SO3H</t>
  </si>
  <si>
    <t>FHSO3</t>
  </si>
  <si>
    <t>H2CFCOOH</t>
  </si>
  <si>
    <t>H2CFCOSH</t>
  </si>
  <si>
    <t>H2CFSO3H</t>
  </si>
  <si>
    <t>H2CO3</t>
  </si>
  <si>
    <t>H2S2O6</t>
  </si>
  <si>
    <t>H2SO4</t>
  </si>
  <si>
    <t>H3CCOOH</t>
  </si>
  <si>
    <t>H3CCOSH</t>
  </si>
  <si>
    <t>H3CSO3H</t>
  </si>
  <si>
    <t>HCF2COOH</t>
  </si>
  <si>
    <t>HCF2COSH</t>
  </si>
  <si>
    <t>HPO3</t>
  </si>
  <si>
    <t>HNO3</t>
  </si>
  <si>
    <t>acido</t>
  </si>
  <si>
    <t>Ebase grande</t>
  </si>
  <si>
    <t>Aniones</t>
  </si>
  <si>
    <t>HCF2SO3H</t>
  </si>
  <si>
    <t>H3PO4</t>
  </si>
  <si>
    <t>CF3COOH-</t>
  </si>
  <si>
    <t>CF3COSH-</t>
  </si>
  <si>
    <t>CF3SO3H-</t>
  </si>
  <si>
    <t>FHSO3-</t>
  </si>
  <si>
    <t>H2CFCOOH-</t>
  </si>
  <si>
    <t>H2CFCOSH-</t>
  </si>
  <si>
    <t>H2CFSO3H-</t>
  </si>
  <si>
    <t>H2CO3-</t>
  </si>
  <si>
    <t>H2S2O6-</t>
  </si>
  <si>
    <t>H2SO4-</t>
  </si>
  <si>
    <t>H3CCOOH-</t>
  </si>
  <si>
    <t>H3CCOSH-</t>
  </si>
  <si>
    <t>H3CSO3H-</t>
  </si>
  <si>
    <t>HCF2COOH-</t>
  </si>
  <si>
    <t>HCF2COSH-</t>
  </si>
  <si>
    <t>HCF2SO3H-</t>
  </si>
  <si>
    <t>HPO3-</t>
  </si>
  <si>
    <t>HNO3-</t>
  </si>
  <si>
    <t>H3PO4-</t>
  </si>
  <si>
    <t>H(0K)</t>
  </si>
  <si>
    <t>H(289K)</t>
  </si>
  <si>
    <t>G</t>
  </si>
  <si>
    <t>Correccion H</t>
  </si>
  <si>
    <t>H+</t>
  </si>
  <si>
    <t>ACIDEZ</t>
  </si>
  <si>
    <t>en Kcal/mol</t>
  </si>
  <si>
    <t>CF3SO3H-H2O</t>
  </si>
  <si>
    <t>CF3COOH-H2O</t>
  </si>
  <si>
    <t>CF3COSH-H2O</t>
  </si>
  <si>
    <t>FHSO3-H2O</t>
  </si>
  <si>
    <t>H2CFCOOH-H2O</t>
  </si>
  <si>
    <t>H2CFCOSH-H2O</t>
  </si>
  <si>
    <t>H2CFSO3H-H2O</t>
  </si>
  <si>
    <t>H2CO3-H2O</t>
  </si>
  <si>
    <t>H2S2O6-H2O</t>
  </si>
  <si>
    <t>H2SO4-H2O</t>
  </si>
  <si>
    <t>H3CCOOH-H2O</t>
  </si>
  <si>
    <t>H3CCOSH-H2O</t>
  </si>
  <si>
    <t>H3CSO3H-H2O</t>
  </si>
  <si>
    <t>HCF2COOH-H2O</t>
  </si>
  <si>
    <t>HCF2COSH-H2O</t>
  </si>
  <si>
    <t>HCF2SO3H-H2O</t>
  </si>
  <si>
    <t>HPO3-H2O</t>
  </si>
  <si>
    <t>HNO3-H2O</t>
  </si>
  <si>
    <t>H3PO4-H2O</t>
  </si>
  <si>
    <t>CF3COOH-H2O-</t>
  </si>
  <si>
    <t>CF3COSH-H2O-</t>
  </si>
  <si>
    <t>CF3SO3H-H2O-</t>
  </si>
  <si>
    <t>H2CFCOOH-H2O-</t>
  </si>
  <si>
    <t>FHSO3-H2O-</t>
  </si>
  <si>
    <t>H2CFCOSH-H2O-</t>
  </si>
  <si>
    <t>H2CFSO3H-H2O-</t>
  </si>
  <si>
    <t>H2CO3-H2O-</t>
  </si>
  <si>
    <t>H2S2O6-H2O-</t>
  </si>
  <si>
    <t>H2SO4-H2O-</t>
  </si>
  <si>
    <t>H3CCOOH-H2O-</t>
  </si>
  <si>
    <t>H3CCOSH-H2O-</t>
  </si>
  <si>
    <t>H3CSO3H-H2O-</t>
  </si>
  <si>
    <t>HCF2COOH-H2O-</t>
  </si>
  <si>
    <t>HCF2COSH-H2O-</t>
  </si>
  <si>
    <t>HCF2SO3H-H2O-</t>
  </si>
  <si>
    <t>HPO3-H2O-</t>
  </si>
  <si>
    <t>HNO3-H2O-</t>
  </si>
  <si>
    <t>H3PO4-H2O-</t>
  </si>
  <si>
    <t>∆H</t>
  </si>
  <si>
    <t>Kcal/mol</t>
  </si>
  <si>
    <t>1 ua = 627,51Kcal/mol</t>
  </si>
  <si>
    <t xml:space="preserve">∆G </t>
  </si>
  <si>
    <t>exp (Kcal/mol)</t>
  </si>
  <si>
    <t>acidos-h2o</t>
  </si>
  <si>
    <t>distancia</t>
  </si>
  <si>
    <t>valor en A</t>
  </si>
  <si>
    <t>localizacion del máximo de densidad</t>
  </si>
  <si>
    <t>﻿1,69264</t>
  </si>
  <si>
    <t>﻿2,13714</t>
  </si>
  <si>
    <t>d(O3-H10)</t>
  </si>
  <si>
    <t>d(O9-H5)</t>
  </si>
  <si>
    <t>﻿1,65858</t>
  </si>
  <si>
    <t>d(O6-H2)</t>
  </si>
  <si>
    <t>d(O4-H7)</t>
  </si>
  <si>
    <t>﻿2,10344</t>
  </si>
  <si>
    <t>﻿1,67674</t>
  </si>
  <si>
    <t>﻿2,26108</t>
  </si>
  <si>
    <t>d(O5-H12)</t>
  </si>
  <si>
    <t>﻿2,10990</t>
  </si>
  <si>
    <t>d(O10-H4)</t>
  </si>
  <si>
    <t>﻿1,63421</t>
  </si>
  <si>
    <t>d(O9-H7)</t>
  </si>
  <si>
    <t>﻿1,94888</t>
  </si>
  <si>
    <t>﻿2,02138</t>
  </si>
  <si>
    <t>d(O9-H6)</t>
  </si>
  <si>
    <t>﻿1,71458</t>
  </si>
  <si>
    <t>d(O4-H11)</t>
  </si>
  <si>
    <t>﻿2,07815</t>
  </si>
  <si>
    <t>﻿1,68921</t>
  </si>
  <si>
    <t>d(O5-H11)</t>
  </si>
  <si>
    <t>﻿2,06484</t>
  </si>
  <si>
    <t>﻿1,95820</t>
  </si>
  <si>
    <t>﻿1,99994</t>
  </si>
  <si>
    <t>d(O9-H8)</t>
  </si>
  <si>
    <t>﻿1,76728</t>
  </si>
  <si>
    <t>d(O6-H10)</t>
  </si>
  <si>
    <t>﻿1,96071</t>
  </si>
  <si>
    <t>d(O8-H5)</t>
  </si>
  <si>
    <t>﻿1,65136</t>
  </si>
  <si>
    <t>d(O6-H9)</t>
  </si>
  <si>
    <t>﻿2,14594</t>
  </si>
  <si>
    <t>d(O11-H10)</t>
  </si>
  <si>
    <t>﻿1,54798</t>
  </si>
  <si>
    <t>d(O2-H12)</t>
  </si>
  <si>
    <t>﻿2,04779</t>
  </si>
  <si>
    <t>d(O7-H5)</t>
  </si>
  <si>
    <t>﻿1,73673</t>
  </si>
  <si>
    <t>d(O2-H9)</t>
  </si>
  <si>
    <t>﻿2,20107</t>
  </si>
  <si>
    <t>﻿1,64885</t>
  </si>
  <si>
    <t>﻿2,07856</t>
  </si>
  <si>
    <t>﻿1,98471</t>
  </si>
  <si>
    <t>﻿1,98971</t>
  </si>
  <si>
    <t>﻿1,73467</t>
  </si>
  <si>
    <t>﻿2,01193</t>
  </si>
  <si>
    <t>d(O7-H4)</t>
  </si>
  <si>
    <t>﻿1,60976</t>
  </si>
  <si>
    <t>d(O5-H8)</t>
  </si>
  <si>
    <t>﻿2,31341</t>
  </si>
  <si>
    <t>﻿1,61424</t>
  </si>
  <si>
    <t>﻿2,19102</t>
  </si>
  <si>
    <t>﻿1,92253</t>
  </si>
  <si>
    <t>﻿2,04860</t>
  </si>
  <si>
    <t>aniones-h2o</t>
  </si>
  <si>
    <t>localización del máximo de densidad</t>
  </si>
  <si>
    <t>CF3COOH-H2O-A</t>
  </si>
  <si>
    <t>CF3COSH-H2O-A</t>
  </si>
  <si>
    <t>CF3SO3H-H2O-A</t>
  </si>
  <si>
    <t>FHSO3-H2O-A</t>
  </si>
  <si>
    <t>H2CFCOOH-H2O-A</t>
  </si>
  <si>
    <t>H2CFCOSH-H2O-A</t>
  </si>
  <si>
    <t>H2CFSO3H-H2O-A</t>
  </si>
  <si>
    <t>H2CO3-H2O-A</t>
  </si>
  <si>
    <t>H2S2O6-H2O-A</t>
  </si>
  <si>
    <t>H2SO4-H2O-A</t>
  </si>
  <si>
    <t>H3CCOOH-H2O-A</t>
  </si>
  <si>
    <t>H3CCOSH-H2O-A</t>
  </si>
  <si>
    <t>H3CSO3H-H2O-A</t>
  </si>
  <si>
    <t>HCF2COOH-H2O-A</t>
  </si>
  <si>
    <t>HCF2COSH-H2O-A</t>
  </si>
  <si>
    <t>HCF2SO3H-H2O-A</t>
  </si>
  <si>
    <t>HPO3-H2O-A</t>
  </si>
  <si>
    <t>HNO3-H2O-A</t>
  </si>
  <si>
    <t>d(O1-H7)</t>
  </si>
  <si>
    <t>﻿2,07154</t>
  </si>
  <si>
    <t>d(O3-H6)</t>
  </si>
  <si>
    <t>﻿2,07407</t>
  </si>
  <si>
    <t>﻿2,03577</t>
  </si>
  <si>
    <t>﻿2,02689</t>
  </si>
  <si>
    <t>﻿2,10805</t>
  </si>
  <si>
    <t>﻿2,10819</t>
  </si>
  <si>
    <t>d(O3-H9)</t>
  </si>
  <si>
    <t>﻿1,94469</t>
  </si>
  <si>
    <t>d(O5-H9)</t>
  </si>
  <si>
    <t>﻿2,04202</t>
  </si>
  <si>
    <t>d(O4-H10)</t>
  </si>
  <si>
    <t>﻿2,02248</t>
  </si>
  <si>
    <t>﻿2,08674</t>
  </si>
  <si>
    <t>d(O3-H11)</t>
  </si>
  <si>
    <t>﻿2,08661</t>
  </si>
  <si>
    <t>﻿2,68653</t>
  </si>
  <si>
    <t>﻿1,92520</t>
  </si>
  <si>
    <t>﻿1,99144</t>
  </si>
  <si>
    <t>d(O7-H10)</t>
  </si>
  <si>
    <t>﻿1,98636</t>
  </si>
  <si>
    <t>d(O4-H9)</t>
  </si>
  <si>
    <t>﻿2,06550</t>
  </si>
  <si>
    <t>﻿2,10592</t>
  </si>
  <si>
    <t>d(O2-H11)</t>
  </si>
  <si>
    <t>﻿2,07686</t>
  </si>
  <si>
    <t>d(O7-H12)</t>
  </si>
  <si>
    <t>﻿2,06996</t>
  </si>
  <si>
    <t>d(O9-H4)</t>
  </si>
  <si>
    <t>﻿1,91447</t>
  </si>
  <si>
    <t>﻿1,85138</t>
  </si>
  <si>
    <t>d(O2-H8)</t>
  </si>
  <si>
    <t>﻿2,21433</t>
  </si>
  <si>
    <t>﻿2,12124</t>
  </si>
  <si>
    <t>﻿2,07239</t>
  </si>
  <si>
    <t>﻿2,59463</t>
  </si>
  <si>
    <t>﻿1,93105</t>
  </si>
  <si>
    <t>d(O5-H10)</t>
  </si>
  <si>
    <t>﻿1,99896</t>
  </si>
  <si>
    <t>﻿2,03259</t>
  </si>
  <si>
    <t>d(O3-H7)</t>
  </si>
  <si>
    <t>﻿2,11243</t>
  </si>
  <si>
    <t>d(O4-H8)</t>
  </si>
  <si>
    <t>﻿2,11205</t>
  </si>
  <si>
    <t>﻿2,11283</t>
  </si>
  <si>
    <t>﻿2,11187</t>
  </si>
  <si>
    <t>﻿1,96479</t>
  </si>
  <si>
    <t>﻿2,04926</t>
  </si>
  <si>
    <t>﻿2,05089</t>
  </si>
  <si>
    <t>﻿2,54067</t>
  </si>
  <si>
    <t>d(C-F)</t>
  </si>
  <si>
    <t>Ácidos-h2o</t>
  </si>
  <si>
    <t>d(O-H)</t>
  </si>
  <si>
    <t>d(C=O)</t>
  </si>
  <si>
    <t>x</t>
  </si>
  <si>
    <t>y</t>
  </si>
  <si>
    <t>HF2PO4-H2O</t>
  </si>
  <si>
    <t>HF2PO4</t>
  </si>
  <si>
    <t>HF2PO4-</t>
  </si>
  <si>
    <t>HF2PO4-H2O-</t>
  </si>
  <si>
    <t>HFSO4</t>
  </si>
  <si>
    <t>HClSO4</t>
  </si>
  <si>
    <t>HFCO3</t>
  </si>
  <si>
    <t>HClCO3</t>
  </si>
  <si>
    <t>HFSO4-</t>
  </si>
  <si>
    <t>HClSO4-</t>
  </si>
  <si>
    <t>HFCO3-</t>
  </si>
  <si>
    <t>HClCO3-</t>
  </si>
  <si>
    <t>HFSO4-H2O</t>
  </si>
  <si>
    <t>HClSO4-H2O</t>
  </si>
  <si>
    <t>HFCO3-H2O</t>
  </si>
  <si>
    <t>HClCO3-H2O</t>
  </si>
  <si>
    <t>HFSO4-H2O-</t>
  </si>
  <si>
    <t>HClSO4-H2O-</t>
  </si>
  <si>
    <t>HFCO3-H2O-</t>
  </si>
  <si>
    <t>HClCO3-H2O-</t>
  </si>
  <si>
    <t>H2ClPO4</t>
  </si>
  <si>
    <t>H2ClPO4-</t>
  </si>
  <si>
    <t>H2ClPO4-H2O</t>
  </si>
  <si>
    <t>H2ClPO4-H2O-</t>
  </si>
  <si>
    <t>HCl2PO4</t>
  </si>
  <si>
    <t>HCl2PO4-</t>
  </si>
  <si>
    <t>FHSO3-A</t>
  </si>
  <si>
    <t>CF3SO3H-A</t>
  </si>
  <si>
    <t>H2FPO4</t>
  </si>
  <si>
    <t>H2FPO4-</t>
  </si>
  <si>
    <t>H2FPO4-H2O</t>
  </si>
  <si>
    <t>H2FPO4-H2O-</t>
  </si>
  <si>
    <t>HCl2PO4-H2O</t>
  </si>
  <si>
    <t>HCl2PO4-H2O-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</si>
</sst>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#,##0.000000"/>
    <numFmt numFmtId="165" formatCode="#,##0.0000000"/>
    <numFmt numFmtId="166" formatCode="0.000000"/>
    <numFmt numFmtId="167" formatCode="0.0000000"/>
    <numFmt numFmtId="168" formatCode="0.00000"/>
    <numFmt numFmtId="169" formatCode="0.0"/>
    <numFmt numFmtId="170" formatCode="0.0000"/>
    <numFmt numFmtId="171" formatCode="0.000E+00"/>
    <numFmt numFmtId="172" formatCode="0E+00"/>
    <numFmt numFmtId="173" formatCode="0.00000000"/>
  </numFmts>
  <fonts count="8" x14ac:knownFonts="1">
    <font>
      <sz val="12"/>
      <color theme="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165" fontId="0" fillId="0" borderId="0" xfId="0" applyNumberFormat="1"/>
    <xf numFmtId="165" fontId="3" fillId="0" borderId="0" xfId="0" applyNumberFormat="1" applyFont="1" applyBorder="1"/>
    <xf numFmtId="0" fontId="3" fillId="0" borderId="0" xfId="0" applyFont="1" applyBorder="1"/>
    <xf numFmtId="166" fontId="3" fillId="0" borderId="0" xfId="0" applyNumberFormat="1" applyFont="1" applyBorder="1"/>
    <xf numFmtId="167" fontId="0" fillId="0" borderId="0" xfId="0" applyNumberFormat="1"/>
    <xf numFmtId="0" fontId="1" fillId="0" borderId="0" xfId="0" applyFont="1"/>
    <xf numFmtId="0" fontId="2" fillId="0" borderId="0" xfId="0" applyFont="1"/>
    <xf numFmtId="169" fontId="0" fillId="0" borderId="0" xfId="0" applyNumberFormat="1"/>
    <xf numFmtId="166" fontId="0" fillId="0" borderId="0" xfId="0" applyNumberFormat="1"/>
    <xf numFmtId="0" fontId="0" fillId="0" borderId="0" xfId="0" applyBorder="1"/>
    <xf numFmtId="165" fontId="0" fillId="0" borderId="0" xfId="0" applyNumberFormat="1" applyBorder="1"/>
    <xf numFmtId="0" fontId="0" fillId="0" borderId="1" xfId="0" applyBorder="1"/>
    <xf numFmtId="165" fontId="0" fillId="0" borderId="2" xfId="0" applyNumberFormat="1" applyBorder="1"/>
    <xf numFmtId="167" fontId="0" fillId="0" borderId="2" xfId="0" applyNumberFormat="1" applyBorder="1"/>
    <xf numFmtId="170" fontId="0" fillId="0" borderId="2" xfId="0" applyNumberFormat="1" applyBorder="1"/>
    <xf numFmtId="168" fontId="0" fillId="0" borderId="2" xfId="0" applyNumberFormat="1" applyFont="1" applyBorder="1"/>
    <xf numFmtId="166" fontId="0" fillId="0" borderId="2" xfId="0" applyNumberFormat="1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/>
    <xf numFmtId="171" fontId="0" fillId="0" borderId="0" xfId="0" applyNumberFormat="1"/>
    <xf numFmtId="0" fontId="7" fillId="0" borderId="0" xfId="0" applyFont="1" applyAlignment="1">
      <alignment horizontal="left"/>
    </xf>
    <xf numFmtId="11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  <xf numFmtId="0" fontId="0" fillId="0" borderId="7" xfId="0" applyBorder="1"/>
    <xf numFmtId="172" fontId="0" fillId="0" borderId="7" xfId="0" applyNumberFormat="1" applyFont="1" applyBorder="1" applyAlignment="1">
      <alignment horizontal="right"/>
    </xf>
    <xf numFmtId="171" fontId="0" fillId="0" borderId="8" xfId="0" applyNumberFormat="1" applyBorder="1"/>
    <xf numFmtId="0" fontId="0" fillId="0" borderId="10" xfId="0" applyBorder="1"/>
    <xf numFmtId="172" fontId="0" fillId="0" borderId="10" xfId="0" applyNumberFormat="1" applyBorder="1" applyAlignment="1">
      <alignment horizontal="right"/>
    </xf>
    <xf numFmtId="171" fontId="0" fillId="0" borderId="11" xfId="0" applyNumberFormat="1" applyBorder="1"/>
    <xf numFmtId="171" fontId="0" fillId="0" borderId="7" xfId="0" applyNumberFormat="1" applyBorder="1"/>
    <xf numFmtId="171" fontId="0" fillId="0" borderId="10" xfId="0" applyNumberFormat="1" applyBorder="1"/>
    <xf numFmtId="171" fontId="0" fillId="0" borderId="13" xfId="0" applyNumberFormat="1" applyBorder="1"/>
    <xf numFmtId="172" fontId="0" fillId="0" borderId="7" xfId="0" applyNumberFormat="1" applyBorder="1" applyAlignment="1">
      <alignment horizontal="right"/>
    </xf>
    <xf numFmtId="0" fontId="3" fillId="0" borderId="0" xfId="0" applyFont="1"/>
    <xf numFmtId="165" fontId="3" fillId="0" borderId="0" xfId="0" applyNumberFormat="1" applyFont="1"/>
    <xf numFmtId="164" fontId="3" fillId="0" borderId="0" xfId="0" applyNumberFormat="1" applyFont="1" applyBorder="1"/>
    <xf numFmtId="165" fontId="3" fillId="0" borderId="0" xfId="0" applyNumberFormat="1" applyFont="1" applyFill="1" applyBorder="1"/>
    <xf numFmtId="173" fontId="3" fillId="0" borderId="0" xfId="0" applyNumberFormat="1" applyFont="1" applyFill="1" applyBorder="1"/>
    <xf numFmtId="164" fontId="0" fillId="0" borderId="0" xfId="0" applyNumberFormat="1"/>
    <xf numFmtId="0" fontId="0" fillId="0" borderId="14" xfId="0" applyBorder="1"/>
    <xf numFmtId="165" fontId="3" fillId="0" borderId="14" xfId="0" applyNumberFormat="1" applyFont="1" applyBorder="1"/>
    <xf numFmtId="0" fontId="3" fillId="0" borderId="14" xfId="0" applyFont="1" applyBorder="1"/>
    <xf numFmtId="166" fontId="3" fillId="0" borderId="14" xfId="0" applyNumberFormat="1" applyFont="1" applyBorder="1"/>
    <xf numFmtId="167" fontId="3" fillId="0" borderId="14" xfId="0" applyNumberFormat="1" applyFont="1" applyBorder="1"/>
    <xf numFmtId="165" fontId="0" fillId="0" borderId="14" xfId="0" applyNumberFormat="1" applyBorder="1"/>
    <xf numFmtId="169" fontId="7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prst="relaxedInset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Acidez!$K$3:$K$21</c:f>
              <c:numCache>
                <c:formatCode>General</c:formatCode>
                <c:ptCount val="19"/>
                <c:pt idx="0">
                  <c:v>314.037881508042</c:v>
                </c:pt>
                <c:pt idx="1">
                  <c:v>311.5753440149743</c:v>
                </c:pt>
                <c:pt idx="2">
                  <c:v>292.868455152042</c:v>
                </c:pt>
                <c:pt idx="3">
                  <c:v>293.5696348260409</c:v>
                </c:pt>
                <c:pt idx="4">
                  <c:v>328.1430512880283</c:v>
                </c:pt>
                <c:pt idx="5">
                  <c:v>323.9917588829867</c:v>
                </c:pt>
                <c:pt idx="6">
                  <c:v>303.6007586819833</c:v>
                </c:pt>
                <c:pt idx="7">
                  <c:v>327.9470799150166</c:v>
                </c:pt>
                <c:pt idx="8">
                  <c:v>281.7454638960028</c:v>
                </c:pt>
                <c:pt idx="9">
                  <c:v>302.6018882641081</c:v>
                </c:pt>
                <c:pt idx="10">
                  <c:v>338.5732087530191</c:v>
                </c:pt>
                <c:pt idx="11">
                  <c:v>330.4593162000587</c:v>
                </c:pt>
                <c:pt idx="12">
                  <c:v>312.6345808950108</c:v>
                </c:pt>
                <c:pt idx="13">
                  <c:v>321.4249292280111</c:v>
                </c:pt>
                <c:pt idx="14">
                  <c:v>316.8299872529482</c:v>
                </c:pt>
                <c:pt idx="15">
                  <c:v>297.8621169809401</c:v>
                </c:pt>
                <c:pt idx="16">
                  <c:v>303.5418354930393</c:v>
                </c:pt>
                <c:pt idx="17">
                  <c:v>315.0111495180103</c:v>
                </c:pt>
                <c:pt idx="18">
                  <c:v>321.4428760139801</c:v>
                </c:pt>
              </c:numCache>
            </c:numRef>
          </c:xVal>
          <c:yVal>
            <c:numRef>
              <c:f>Acidez!$L$3:$L$21</c:f>
              <c:numCache>
                <c:formatCode>General</c:formatCode>
                <c:ptCount val="19"/>
                <c:pt idx="0">
                  <c:v>316.3</c:v>
                </c:pt>
                <c:pt idx="1">
                  <c:v>312.5</c:v>
                </c:pt>
                <c:pt idx="2" formatCode="0.0">
                  <c:v>299.5</c:v>
                </c:pt>
                <c:pt idx="3">
                  <c:v>299.8</c:v>
                </c:pt>
                <c:pt idx="9">
                  <c:v>302.2</c:v>
                </c:pt>
                <c:pt idx="12" formatCode="0.0">
                  <c:v>315.0</c:v>
                </c:pt>
                <c:pt idx="16">
                  <c:v>303.3</c:v>
                </c:pt>
                <c:pt idx="17">
                  <c:v>317.8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961104"/>
        <c:axId val="-2069958912"/>
      </c:scatterChart>
      <c:valAx>
        <c:axId val="-2069961104"/>
        <c:scaling>
          <c:orientation val="minMax"/>
          <c:max val="320.0"/>
          <c:min val="29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∆G</a:t>
                </a:r>
                <a:r>
                  <a:rPr lang="es-ES_tradnl" baseline="0"/>
                  <a:t> (Kcal/mol)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9958912"/>
        <c:crosses val="autoZero"/>
        <c:crossBetween val="midCat"/>
      </c:valAx>
      <c:valAx>
        <c:axId val="-2069958912"/>
        <c:scaling>
          <c:orientation val="minMax"/>
          <c:max val="350.0"/>
          <c:min val="27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∆G</a:t>
                </a:r>
                <a:r>
                  <a:rPr lang="es-ES_tradnl" baseline="0"/>
                  <a:t> exp. (Kcal/mol)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996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910166</xdr:colOff>
      <xdr:row>2</xdr:row>
      <xdr:rowOff>38097</xdr:rowOff>
    </xdr:from>
    <xdr:to>
      <xdr:col>9</xdr:col>
      <xdr:colOff>681568</xdr:colOff>
      <xdr:row>21</xdr:row>
      <xdr:rowOff>173564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Q61"/>
  <sheetViews>
    <sheetView tabSelected="1" topLeftCell="C1" zoomScale="150" zoomScaleNormal="150" zoomScalePageLayoutView="150" workbookViewId="0">
      <selection activeCell="L5" sqref="L5:L6"/>
    </sheetView>
  </sheetViews>
  <sheetFormatPr baseColWidth="10" defaultRowHeight="16" x14ac:dyDescent="0.2"/>
  <cols>
    <col min="2" max="2" width="19.5" customWidth="1"/>
    <col min="3" max="3" width="15.5" customWidth="1"/>
    <col min="7" max="7" width="11.1640625" customWidth="1"/>
    <col min="9" max="9" width="19.83203125" customWidth="1"/>
    <col min="10" max="10" width="12.83203125" customWidth="1"/>
    <col min="11" max="12" width="13" customWidth="1"/>
    <col min="14" max="14" width="12.6640625" customWidth="1"/>
  </cols>
  <sheetData>
    <row r="1" spans="1:17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6" t="s">
        <v>50</v>
      </c>
      <c r="H1" s="7">
        <v>0.98870000000000002</v>
      </c>
      <c r="I1" s="6" t="s">
        <v>94</v>
      </c>
      <c r="J1" s="51" t="s">
        <v>52</v>
      </c>
      <c r="K1" s="51"/>
      <c r="L1" s="51"/>
      <c r="M1" s="51"/>
      <c r="N1" s="51"/>
    </row>
    <row r="2" spans="1:17" x14ac:dyDescent="0.2">
      <c r="A2" t="s">
        <v>23</v>
      </c>
      <c r="C2" t="s">
        <v>24</v>
      </c>
      <c r="D2" t="s">
        <v>2</v>
      </c>
      <c r="E2" t="s">
        <v>3</v>
      </c>
      <c r="F2" t="s">
        <v>4</v>
      </c>
      <c r="G2" t="s">
        <v>47</v>
      </c>
      <c r="H2" t="s">
        <v>48</v>
      </c>
      <c r="I2" t="s">
        <v>49</v>
      </c>
      <c r="J2" t="s">
        <v>52</v>
      </c>
      <c r="K2" t="s">
        <v>53</v>
      </c>
      <c r="L2" t="s">
        <v>96</v>
      </c>
      <c r="M2" t="s">
        <v>92</v>
      </c>
      <c r="N2" t="s">
        <v>93</v>
      </c>
    </row>
    <row r="3" spans="1:17" x14ac:dyDescent="0.2">
      <c r="A3" t="s">
        <v>6</v>
      </c>
      <c r="B3">
        <v>-526.94772120000005</v>
      </c>
      <c r="C3">
        <v>-526.99382639999999</v>
      </c>
      <c r="D3">
        <v>3.8925000000000001E-2</v>
      </c>
      <c r="E3">
        <v>4.6108999999999997E-2</v>
      </c>
      <c r="F3">
        <v>7.4920000000000004E-3</v>
      </c>
      <c r="G3">
        <f>C3+0.9887*D3</f>
        <v>-526.95534125250003</v>
      </c>
      <c r="H3">
        <f>C3+D3+E3-0.9887*D3</f>
        <v>-526.94727754749999</v>
      </c>
      <c r="I3">
        <f>C3+F3</f>
        <v>-526.98633440000003</v>
      </c>
      <c r="J3">
        <f t="shared" ref="J3:J21" si="0">I33+$I$31-I3</f>
        <v>0.50045080000006692</v>
      </c>
      <c r="K3">
        <f>J3*627.51</f>
        <v>314.03788150804201</v>
      </c>
      <c r="L3">
        <v>316.3</v>
      </c>
      <c r="M3">
        <f t="shared" ref="M3:M21" si="1">H33+$H$31-H3</f>
        <v>0.51291056079992359</v>
      </c>
      <c r="N3" s="9">
        <f>M3*627.51</f>
        <v>321.85650600756003</v>
      </c>
    </row>
    <row r="4" spans="1:17" x14ac:dyDescent="0.2">
      <c r="A4" t="s">
        <v>7</v>
      </c>
      <c r="B4">
        <v>-849.90307859999996</v>
      </c>
      <c r="C4">
        <v>-849.94838230000005</v>
      </c>
      <c r="D4">
        <v>3.3216000000000002E-2</v>
      </c>
      <c r="E4">
        <v>4.0980000000000003E-2</v>
      </c>
      <c r="F4">
        <v>3.9100000000000002E-4</v>
      </c>
      <c r="G4">
        <f t="shared" ref="G4:G31" si="2">C4+0.9887*D4</f>
        <v>-849.91554164080003</v>
      </c>
      <c r="H4">
        <f t="shared" ref="H4:H31" si="3">C4+D4+E4-0.9887*D4</f>
        <v>-849.90702695920004</v>
      </c>
      <c r="I4">
        <f t="shared" ref="I4:I31" si="4">C4+F4</f>
        <v>-849.94799130000001</v>
      </c>
      <c r="J4">
        <f t="shared" si="0"/>
        <v>0.49652649999995901</v>
      </c>
      <c r="K4">
        <f t="shared" ref="K4:K23" si="5">J4*627.51</f>
        <v>311.57534401497429</v>
      </c>
      <c r="L4">
        <v>312.5</v>
      </c>
      <c r="M4">
        <f t="shared" si="1"/>
        <v>0.50828324029998839</v>
      </c>
      <c r="N4">
        <f>M4*627.51</f>
        <v>318.95281612064571</v>
      </c>
    </row>
    <row r="5" spans="1:17" x14ac:dyDescent="0.2">
      <c r="A5" t="s">
        <v>8</v>
      </c>
      <c r="B5">
        <v>-962.19787329999997</v>
      </c>
      <c r="C5">
        <v>-962.29633000000001</v>
      </c>
      <c r="D5">
        <v>3.8363000000000001E-2</v>
      </c>
      <c r="E5">
        <v>4.7149999999999997E-2</v>
      </c>
      <c r="F5">
        <v>5.2350000000000001E-3</v>
      </c>
      <c r="G5">
        <f t="shared" si="2"/>
        <v>-962.25840050190004</v>
      </c>
      <c r="H5">
        <f t="shared" si="3"/>
        <v>-962.24874649809999</v>
      </c>
      <c r="I5">
        <f t="shared" si="4"/>
        <v>-962.29109500000004</v>
      </c>
      <c r="J5">
        <f t="shared" si="0"/>
        <v>0.46671520000006694</v>
      </c>
      <c r="K5">
        <f t="shared" si="5"/>
        <v>292.86845515204203</v>
      </c>
      <c r="L5" s="49">
        <v>299.5</v>
      </c>
      <c r="M5">
        <f t="shared" si="1"/>
        <v>0.47768843079995804</v>
      </c>
      <c r="N5">
        <f t="shared" ref="N5:N20" si="6">M5*627.51</f>
        <v>299.75426721128167</v>
      </c>
    </row>
    <row r="6" spans="1:17" x14ac:dyDescent="0.2">
      <c r="A6" t="s">
        <v>9</v>
      </c>
      <c r="B6">
        <v>-724.34741210000004</v>
      </c>
      <c r="C6">
        <v>-724.43395310000005</v>
      </c>
      <c r="D6">
        <v>2.6554000000000001E-2</v>
      </c>
      <c r="E6">
        <v>3.2335999999999997E-2</v>
      </c>
      <c r="F6">
        <v>-1.5950000000000001E-3</v>
      </c>
      <c r="G6">
        <f t="shared" si="2"/>
        <v>-724.40769916020008</v>
      </c>
      <c r="H6">
        <f t="shared" si="3"/>
        <v>-724.40131703980001</v>
      </c>
      <c r="I6">
        <f t="shared" si="4"/>
        <v>-724.43554810000001</v>
      </c>
      <c r="J6">
        <f t="shared" si="0"/>
        <v>0.46783260000006521</v>
      </c>
      <c r="K6">
        <f t="shared" si="5"/>
        <v>293.5696348260409</v>
      </c>
      <c r="L6" s="50">
        <v>299.8</v>
      </c>
      <c r="M6">
        <f t="shared" si="1"/>
        <v>0.47917585330003476</v>
      </c>
      <c r="N6">
        <f t="shared" si="6"/>
        <v>300.68763970430479</v>
      </c>
      <c r="Q6" s="49">
        <v>299.5</v>
      </c>
    </row>
    <row r="7" spans="1:17" x14ac:dyDescent="0.2">
      <c r="A7" t="s">
        <v>10</v>
      </c>
      <c r="B7">
        <v>-328.40606960000002</v>
      </c>
      <c r="C7">
        <v>-328.43733689999999</v>
      </c>
      <c r="D7">
        <v>5.4892999999999997E-2</v>
      </c>
      <c r="E7">
        <v>6.0824000000000003E-2</v>
      </c>
      <c r="F7">
        <v>2.6306E-2</v>
      </c>
      <c r="G7">
        <f t="shared" si="2"/>
        <v>-328.38306419089997</v>
      </c>
      <c r="H7">
        <f t="shared" si="3"/>
        <v>-328.37589260909999</v>
      </c>
      <c r="I7">
        <f t="shared" si="4"/>
        <v>-328.41103090000001</v>
      </c>
      <c r="J7">
        <f t="shared" si="0"/>
        <v>0.52292880000004516</v>
      </c>
      <c r="K7">
        <f t="shared" si="5"/>
        <v>328.14305128802835</v>
      </c>
      <c r="M7">
        <f t="shared" si="1"/>
        <v>0.53461387140004035</v>
      </c>
      <c r="N7">
        <f t="shared" si="6"/>
        <v>335.4755504422393</v>
      </c>
      <c r="Q7" s="50">
        <v>299.8</v>
      </c>
    </row>
    <row r="8" spans="1:17" x14ac:dyDescent="0.2">
      <c r="A8" t="s">
        <v>11</v>
      </c>
      <c r="B8">
        <v>-651.36367329999996</v>
      </c>
      <c r="C8">
        <v>-651.39288520000002</v>
      </c>
      <c r="D8">
        <v>4.9083000000000002E-2</v>
      </c>
      <c r="E8">
        <v>5.5546999999999999E-2</v>
      </c>
      <c r="F8">
        <v>1.9526999999999999E-2</v>
      </c>
      <c r="G8">
        <f t="shared" si="2"/>
        <v>-651.34435683790002</v>
      </c>
      <c r="H8">
        <f t="shared" si="3"/>
        <v>-651.33678356209998</v>
      </c>
      <c r="I8">
        <f t="shared" si="4"/>
        <v>-651.37335819999998</v>
      </c>
      <c r="J8">
        <f t="shared" si="0"/>
        <v>0.51631329999997888</v>
      </c>
      <c r="K8">
        <f t="shared" si="5"/>
        <v>323.99175888298674</v>
      </c>
      <c r="M8">
        <f t="shared" si="1"/>
        <v>0.52812997809985518</v>
      </c>
      <c r="N8">
        <f t="shared" si="6"/>
        <v>331.40684255744014</v>
      </c>
    </row>
    <row r="9" spans="1:17" x14ac:dyDescent="0.2">
      <c r="A9" t="s">
        <v>12</v>
      </c>
      <c r="B9">
        <v>-763.65990910000005</v>
      </c>
      <c r="C9">
        <v>-763.74250519999998</v>
      </c>
      <c r="D9">
        <v>5.4127000000000002E-2</v>
      </c>
      <c r="E9">
        <v>6.1731000000000001E-2</v>
      </c>
      <c r="F9">
        <v>2.3099000000000001E-2</v>
      </c>
      <c r="G9">
        <f t="shared" si="2"/>
        <v>-763.68898983509996</v>
      </c>
      <c r="H9">
        <f t="shared" si="3"/>
        <v>-763.6801625649</v>
      </c>
      <c r="I9">
        <f t="shared" si="4"/>
        <v>-763.71940619999998</v>
      </c>
      <c r="J9">
        <f t="shared" si="0"/>
        <v>0.48381819999997333</v>
      </c>
      <c r="K9">
        <f t="shared" si="5"/>
        <v>303.60075868198328</v>
      </c>
      <c r="M9">
        <f t="shared" si="1"/>
        <v>0.49428935749995162</v>
      </c>
      <c r="N9">
        <f t="shared" si="6"/>
        <v>310.17151472479463</v>
      </c>
    </row>
    <row r="10" spans="1:17" x14ac:dyDescent="0.2">
      <c r="A10" t="s">
        <v>13</v>
      </c>
      <c r="B10">
        <v>-265.0829865</v>
      </c>
      <c r="C10">
        <v>-265.10946910000001</v>
      </c>
      <c r="D10">
        <v>3.9444E-2</v>
      </c>
      <c r="E10">
        <v>4.4145999999999998E-2</v>
      </c>
      <c r="F10">
        <v>1.3524E-2</v>
      </c>
      <c r="G10">
        <f t="shared" si="2"/>
        <v>-265.07047081720003</v>
      </c>
      <c r="H10">
        <f t="shared" si="3"/>
        <v>-265.06487738279998</v>
      </c>
      <c r="I10">
        <f t="shared" si="4"/>
        <v>-265.09594509999999</v>
      </c>
      <c r="J10">
        <f t="shared" si="0"/>
        <v>0.52261650000002646</v>
      </c>
      <c r="K10">
        <f t="shared" si="5"/>
        <v>327.94707991501662</v>
      </c>
      <c r="M10">
        <f t="shared" si="1"/>
        <v>0.53445466770006078</v>
      </c>
      <c r="N10">
        <f t="shared" si="6"/>
        <v>335.37564852846515</v>
      </c>
    </row>
    <row r="11" spans="1:17" x14ac:dyDescent="0.2">
      <c r="A11" t="s">
        <v>14</v>
      </c>
      <c r="B11">
        <v>-1248.9467447</v>
      </c>
      <c r="C11">
        <v>-1249.0890698000001</v>
      </c>
      <c r="D11">
        <v>4.7730000000000002E-2</v>
      </c>
      <c r="E11">
        <v>5.7702999999999997E-2</v>
      </c>
      <c r="F11">
        <v>1.2506E-2</v>
      </c>
      <c r="G11">
        <f t="shared" si="2"/>
        <v>-1249.0418791490001</v>
      </c>
      <c r="H11">
        <f t="shared" si="3"/>
        <v>-1249.0308274510001</v>
      </c>
      <c r="I11">
        <f t="shared" si="4"/>
        <v>-1249.0765638</v>
      </c>
      <c r="J11">
        <f t="shared" si="0"/>
        <v>0.44898960000000443</v>
      </c>
      <c r="K11">
        <f t="shared" si="5"/>
        <v>281.74546389600278</v>
      </c>
      <c r="M11">
        <f t="shared" si="1"/>
        <v>0.45928180829992016</v>
      </c>
      <c r="N11">
        <f t="shared" si="6"/>
        <v>288.20392752628288</v>
      </c>
    </row>
    <row r="12" spans="1:17" x14ac:dyDescent="0.2">
      <c r="A12" t="s">
        <v>15</v>
      </c>
      <c r="B12">
        <v>-700.32603840000002</v>
      </c>
      <c r="C12">
        <v>-700.41087990000005</v>
      </c>
      <c r="D12">
        <v>3.8037000000000001E-2</v>
      </c>
      <c r="E12">
        <v>4.4477999999999997E-2</v>
      </c>
      <c r="F12">
        <v>9.2379999999999997E-3</v>
      </c>
      <c r="G12">
        <f t="shared" si="2"/>
        <v>-700.37327271810011</v>
      </c>
      <c r="H12">
        <f t="shared" si="3"/>
        <v>-700.36597208189994</v>
      </c>
      <c r="I12">
        <f t="shared" si="4"/>
        <v>-700.40164190000007</v>
      </c>
      <c r="J12">
        <f t="shared" si="0"/>
        <v>0.48222640000017236</v>
      </c>
      <c r="K12">
        <f t="shared" si="5"/>
        <v>302.60188826410814</v>
      </c>
      <c r="L12">
        <v>302.2</v>
      </c>
      <c r="M12">
        <f t="shared" si="1"/>
        <v>0.49410673239992775</v>
      </c>
      <c r="N12">
        <f t="shared" si="6"/>
        <v>310.05691564827868</v>
      </c>
    </row>
    <row r="13" spans="1:17" x14ac:dyDescent="0.2">
      <c r="A13" t="s">
        <v>16</v>
      </c>
      <c r="B13">
        <v>-229.156429</v>
      </c>
      <c r="C13">
        <v>-229.1776978</v>
      </c>
      <c r="D13">
        <v>6.1656000000000002E-2</v>
      </c>
      <c r="E13">
        <v>6.7173999999999998E-2</v>
      </c>
      <c r="F13">
        <v>3.4414E-2</v>
      </c>
      <c r="G13">
        <f t="shared" si="2"/>
        <v>-229.1167385128</v>
      </c>
      <c r="H13">
        <f t="shared" si="3"/>
        <v>-229.10982708720002</v>
      </c>
      <c r="I13">
        <f t="shared" si="4"/>
        <v>-229.14328380000001</v>
      </c>
      <c r="J13">
        <f t="shared" si="0"/>
        <v>0.53955030000003035</v>
      </c>
      <c r="K13">
        <f t="shared" si="5"/>
        <v>338.57320875301906</v>
      </c>
      <c r="M13">
        <f t="shared" si="1"/>
        <v>0.55183143900003984</v>
      </c>
      <c r="N13">
        <f t="shared" si="6"/>
        <v>346.27974628691499</v>
      </c>
    </row>
    <row r="14" spans="1:17" x14ac:dyDescent="0.2">
      <c r="A14" t="s">
        <v>17</v>
      </c>
      <c r="B14">
        <v>-552.11008119999997</v>
      </c>
      <c r="C14">
        <v>-552.12983020000001</v>
      </c>
      <c r="D14">
        <v>5.5576E-2</v>
      </c>
      <c r="E14">
        <v>6.1800000000000001E-2</v>
      </c>
      <c r="F14">
        <v>2.6393E-2</v>
      </c>
      <c r="G14">
        <f t="shared" si="2"/>
        <v>-552.07488220879998</v>
      </c>
      <c r="H14">
        <f t="shared" si="3"/>
        <v>-552.06740219120013</v>
      </c>
      <c r="I14">
        <f t="shared" si="4"/>
        <v>-552.10343720000003</v>
      </c>
      <c r="J14">
        <f t="shared" si="0"/>
        <v>0.52662000000009357</v>
      </c>
      <c r="K14">
        <f t="shared" si="5"/>
        <v>330.45931620005871</v>
      </c>
      <c r="M14">
        <f t="shared" si="1"/>
        <v>0.53734466130003966</v>
      </c>
      <c r="N14">
        <f t="shared" si="6"/>
        <v>337.18914841238791</v>
      </c>
    </row>
    <row r="15" spans="1:17" x14ac:dyDescent="0.2">
      <c r="A15" t="s">
        <v>18</v>
      </c>
      <c r="B15">
        <v>-664.41574149999997</v>
      </c>
      <c r="C15">
        <v>-664.48811560000001</v>
      </c>
      <c r="D15">
        <v>6.1172999999999998E-2</v>
      </c>
      <c r="E15">
        <v>6.8185999999999997E-2</v>
      </c>
      <c r="F15">
        <v>3.1648999999999997E-2</v>
      </c>
      <c r="G15">
        <f t="shared" si="2"/>
        <v>-664.42763385490002</v>
      </c>
      <c r="H15">
        <f t="shared" si="3"/>
        <v>-664.41923834509998</v>
      </c>
      <c r="I15">
        <f t="shared" si="4"/>
        <v>-664.4564666</v>
      </c>
      <c r="J15">
        <f t="shared" si="0"/>
        <v>0.49821450000001732</v>
      </c>
      <c r="K15">
        <f t="shared" si="5"/>
        <v>312.63458089501086</v>
      </c>
      <c r="L15" s="8">
        <v>315</v>
      </c>
      <c r="M15">
        <f t="shared" si="1"/>
        <v>0.50827451059990381</v>
      </c>
      <c r="N15">
        <f t="shared" si="6"/>
        <v>318.94733814654563</v>
      </c>
    </row>
    <row r="16" spans="1:17" x14ac:dyDescent="0.2">
      <c r="A16" t="s">
        <v>19</v>
      </c>
      <c r="B16">
        <v>-427.67150099999998</v>
      </c>
      <c r="C16">
        <v>-427.71115159999999</v>
      </c>
      <c r="D16">
        <v>4.7266000000000002E-2</v>
      </c>
      <c r="E16">
        <v>5.3906999999999997E-2</v>
      </c>
      <c r="F16">
        <v>1.6507000000000001E-2</v>
      </c>
      <c r="G16">
        <f t="shared" si="2"/>
        <v>-427.66441970580001</v>
      </c>
      <c r="H16">
        <f t="shared" si="3"/>
        <v>-427.65671049420001</v>
      </c>
      <c r="I16">
        <f t="shared" si="4"/>
        <v>-427.6946446</v>
      </c>
      <c r="J16">
        <f t="shared" si="0"/>
        <v>0.51222280000001774</v>
      </c>
      <c r="K16">
        <f t="shared" si="5"/>
        <v>321.42492922801114</v>
      </c>
      <c r="M16">
        <f t="shared" si="1"/>
        <v>0.52361557210002729</v>
      </c>
      <c r="N16">
        <f t="shared" si="6"/>
        <v>328.57400764848813</v>
      </c>
    </row>
    <row r="17" spans="1:14" x14ac:dyDescent="0.2">
      <c r="A17" t="s">
        <v>20</v>
      </c>
      <c r="B17">
        <v>-750.62817410000002</v>
      </c>
      <c r="C17">
        <v>-750.66601979999996</v>
      </c>
      <c r="D17">
        <v>4.1496999999999999E-2</v>
      </c>
      <c r="E17">
        <v>4.8642999999999999E-2</v>
      </c>
      <c r="F17">
        <v>1.017E-2</v>
      </c>
      <c r="G17">
        <f t="shared" si="2"/>
        <v>-750.6249917161</v>
      </c>
      <c r="H17">
        <f t="shared" si="3"/>
        <v>-750.6169078838999</v>
      </c>
      <c r="I17">
        <f t="shared" si="4"/>
        <v>-750.65584979999994</v>
      </c>
      <c r="J17">
        <f t="shared" si="0"/>
        <v>0.50490029999991748</v>
      </c>
      <c r="K17">
        <f t="shared" si="5"/>
        <v>316.82998725294823</v>
      </c>
      <c r="M17">
        <f t="shared" si="1"/>
        <v>0.51720063919992754</v>
      </c>
      <c r="N17">
        <f t="shared" si="6"/>
        <v>324.54857310434653</v>
      </c>
    </row>
    <row r="18" spans="1:14" x14ac:dyDescent="0.2">
      <c r="A18" t="s">
        <v>26</v>
      </c>
      <c r="B18" s="1">
        <v>-862.92405980000001</v>
      </c>
      <c r="C18" s="1">
        <v>-863.01482729999998</v>
      </c>
      <c r="D18">
        <v>4.6342000000000001E-2</v>
      </c>
      <c r="E18">
        <v>5.4642000000000003E-2</v>
      </c>
      <c r="F18">
        <v>1.3899E-2</v>
      </c>
      <c r="G18">
        <f t="shared" si="2"/>
        <v>-862.96900896459999</v>
      </c>
      <c r="H18">
        <f t="shared" si="3"/>
        <v>-862.95966163540004</v>
      </c>
      <c r="I18">
        <f t="shared" si="4"/>
        <v>-863.00092829999994</v>
      </c>
      <c r="J18">
        <f t="shared" si="0"/>
        <v>0.47467309999990448</v>
      </c>
      <c r="K18">
        <f t="shared" si="5"/>
        <v>297.86211698094007</v>
      </c>
      <c r="M18">
        <f t="shared" si="1"/>
        <v>0.48516627450010219</v>
      </c>
      <c r="N18">
        <f t="shared" si="6"/>
        <v>304.44668891155914</v>
      </c>
    </row>
    <row r="19" spans="1:14" x14ac:dyDescent="0.2">
      <c r="A19" t="s">
        <v>21</v>
      </c>
      <c r="B19" s="37">
        <v>-567.74940530000003</v>
      </c>
      <c r="C19" s="38">
        <v>-567.80716329999996</v>
      </c>
      <c r="D19" s="37">
        <v>2.2915000000000001E-2</v>
      </c>
      <c r="E19" s="37">
        <v>2.7927E-2</v>
      </c>
      <c r="F19" s="37">
        <v>-3.9439999999999996E-3</v>
      </c>
      <c r="G19">
        <f t="shared" si="2"/>
        <v>-567.78450723949993</v>
      </c>
      <c r="H19">
        <f t="shared" si="3"/>
        <v>-567.77897736049999</v>
      </c>
      <c r="I19">
        <f t="shared" si="4"/>
        <v>-567.8111073</v>
      </c>
      <c r="J19">
        <f t="shared" si="0"/>
        <v>0.48372430000006261</v>
      </c>
      <c r="K19">
        <f t="shared" si="5"/>
        <v>303.54183549303929</v>
      </c>
      <c r="L19">
        <v>303.3</v>
      </c>
      <c r="M19">
        <f t="shared" si="1"/>
        <v>0.4952388753000605</v>
      </c>
      <c r="N19">
        <f t="shared" si="6"/>
        <v>310.76734663954096</v>
      </c>
    </row>
    <row r="20" spans="1:14" x14ac:dyDescent="0.2">
      <c r="A20" t="s">
        <v>22</v>
      </c>
      <c r="B20" s="38">
        <v>-280.96737419999999</v>
      </c>
      <c r="C20" s="39">
        <v>-280.99672800000002</v>
      </c>
      <c r="D20" s="3">
        <v>2.6440000000000002E-2</v>
      </c>
      <c r="E20" s="3">
        <v>3.0915000000000002E-2</v>
      </c>
      <c r="F20" s="3">
        <v>6.8999999999999997E-4</v>
      </c>
      <c r="G20" s="10">
        <f t="shared" si="2"/>
        <v>-280.97058677200005</v>
      </c>
      <c r="H20" s="10">
        <f t="shared" si="3"/>
        <v>-280.96551422800002</v>
      </c>
      <c r="I20" s="10">
        <f t="shared" si="4"/>
        <v>-280.996038</v>
      </c>
      <c r="J20">
        <f t="shared" si="0"/>
        <v>0.50200180000001637</v>
      </c>
      <c r="K20">
        <f t="shared" si="5"/>
        <v>315.01114951801026</v>
      </c>
      <c r="L20">
        <v>317.8</v>
      </c>
      <c r="M20">
        <f t="shared" si="1"/>
        <v>0.51358786650001775</v>
      </c>
      <c r="N20">
        <f t="shared" si="6"/>
        <v>322.28152210742616</v>
      </c>
    </row>
    <row r="21" spans="1:14" s="43" customFormat="1" x14ac:dyDescent="0.2">
      <c r="A21" s="43" t="s">
        <v>27</v>
      </c>
      <c r="B21" s="44">
        <v>-644.26915659999997</v>
      </c>
      <c r="C21" s="44">
        <v>-644.3363885</v>
      </c>
      <c r="D21" s="45">
        <v>4.8676999999999998E-2</v>
      </c>
      <c r="E21" s="45">
        <v>5.5775999999999999E-2</v>
      </c>
      <c r="F21" s="46">
        <v>1.9394000000000002E-2</v>
      </c>
      <c r="G21" s="43">
        <f t="shared" si="2"/>
        <v>-644.28826155009995</v>
      </c>
      <c r="H21" s="43">
        <f t="shared" si="3"/>
        <v>-644.28006244990002</v>
      </c>
      <c r="I21" s="43">
        <f t="shared" si="4"/>
        <v>-644.31699449999996</v>
      </c>
      <c r="J21" s="43">
        <f t="shared" si="0"/>
        <v>0.51225139999996827</v>
      </c>
      <c r="K21" s="43">
        <f t="shared" si="5"/>
        <v>321.44287601398008</v>
      </c>
      <c r="M21" s="43">
        <f t="shared" si="1"/>
        <v>0.52384156849996089</v>
      </c>
      <c r="N21" s="43">
        <f>M21*627.51</f>
        <v>328.71582264941043</v>
      </c>
    </row>
    <row r="22" spans="1:14" x14ac:dyDescent="0.2">
      <c r="A22" t="s">
        <v>235</v>
      </c>
      <c r="B22" s="2"/>
      <c r="C22" s="2">
        <v>-842.69757600000003</v>
      </c>
      <c r="D22" s="3">
        <v>3.2964E-2</v>
      </c>
      <c r="E22" s="3">
        <v>4.0466000000000002E-2</v>
      </c>
      <c r="F22" s="3">
        <v>1.931E-3</v>
      </c>
      <c r="G22" s="10">
        <f t="shared" ref="G22" si="7">C22+0.9887*D22</f>
        <v>-842.6649844932</v>
      </c>
      <c r="H22" s="10">
        <f t="shared" ref="H22" si="8">C22+D22+E22-0.9887*D22</f>
        <v>-842.65673750680003</v>
      </c>
      <c r="I22" s="10">
        <f t="shared" ref="I22:I23" si="9">C22+F22</f>
        <v>-842.69564500000001</v>
      </c>
      <c r="J22">
        <f t="shared" ref="J22" si="10">I52+$I$31-I22</f>
        <v>0.61464320000004591</v>
      </c>
      <c r="K22">
        <f t="shared" ref="K22" si="11">J22*627.51</f>
        <v>385.69475443202879</v>
      </c>
      <c r="M22">
        <f t="shared" ref="M22" si="12">H52+$H$31-H22</f>
        <v>0.63012092550002308</v>
      </c>
      <c r="N22">
        <f>M22*627.51</f>
        <v>395.40718196051949</v>
      </c>
    </row>
    <row r="23" spans="1:14" x14ac:dyDescent="0.2">
      <c r="A23" t="s">
        <v>238</v>
      </c>
      <c r="B23" s="2"/>
      <c r="C23" s="2">
        <v>-799.54973089999999</v>
      </c>
      <c r="D23" s="3">
        <v>2.8022999999999999E-2</v>
      </c>
      <c r="E23" s="4">
        <v>3.49E-2</v>
      </c>
      <c r="F23" s="3">
        <v>-2.5079999999999998E-3</v>
      </c>
      <c r="G23" s="10">
        <f t="shared" ref="G23" si="13">C23+0.9887*D23</f>
        <v>-799.52202455989993</v>
      </c>
      <c r="H23" s="10">
        <f t="shared" ref="H23" si="14">C23+D23+E23-0.9887*D23</f>
        <v>-799.51451424010008</v>
      </c>
      <c r="I23" s="10">
        <f t="shared" si="9"/>
        <v>-799.55223890000002</v>
      </c>
      <c r="J23">
        <f t="shared" ref="J23:J28" si="15">I53+$I$31-I23</f>
        <v>0.45093640000004598</v>
      </c>
      <c r="K23">
        <f t="shared" si="5"/>
        <v>282.96710036402885</v>
      </c>
      <c r="M23">
        <f>H53+$H$31-H23</f>
        <v>0.46232594200012045</v>
      </c>
      <c r="N23">
        <f t="shared" ref="N23:N27" si="16">M23*627.51</f>
        <v>290.11415186449557</v>
      </c>
    </row>
    <row r="24" spans="1:14" x14ac:dyDescent="0.2">
      <c r="A24" t="s">
        <v>239</v>
      </c>
      <c r="B24" s="2"/>
      <c r="C24" s="2">
        <v>-1159.9784328000001</v>
      </c>
      <c r="D24" s="3">
        <v>2.8426E-2</v>
      </c>
      <c r="E24" s="3">
        <v>3.5699000000000002E-2</v>
      </c>
      <c r="F24" s="3">
        <v>-2.6069999999999999E-3</v>
      </c>
      <c r="G24" s="10">
        <f t="shared" ref="G24" si="17">C24+0.9887*D24</f>
        <v>-1159.9503280138001</v>
      </c>
      <c r="H24" s="10">
        <f t="shared" ref="H24" si="18">C24+D24+E24-0.9887*D24</f>
        <v>-1159.9424125861999</v>
      </c>
      <c r="I24" s="10">
        <f t="shared" ref="I24" si="19">C24+F24</f>
        <v>-1159.9810398</v>
      </c>
      <c r="J24">
        <f t="shared" si="15"/>
        <v>0.46733210000002146</v>
      </c>
      <c r="K24">
        <f t="shared" ref="K24" si="20">J24*627.51</f>
        <v>293.25556607101345</v>
      </c>
      <c r="M24">
        <f t="shared" ref="M24" si="21">H54+$H$31-H24</f>
        <v>0.47907115539987899</v>
      </c>
      <c r="N24">
        <f t="shared" si="16"/>
        <v>300.62194072497806</v>
      </c>
    </row>
    <row r="25" spans="1:14" x14ac:dyDescent="0.2">
      <c r="A25" t="s">
        <v>240</v>
      </c>
      <c r="B25" s="2"/>
      <c r="C25" s="2">
        <v>-364.25095349999998</v>
      </c>
      <c r="D25" s="3">
        <v>2.9675E-2</v>
      </c>
      <c r="E25" s="3">
        <v>3.5249000000000003E-2</v>
      </c>
      <c r="F25" s="3">
        <v>1.887E-3</v>
      </c>
      <c r="G25" s="10">
        <f t="shared" ref="G25" si="22">C25+0.9887*D25</f>
        <v>-364.22161382749999</v>
      </c>
      <c r="H25" s="10">
        <f t="shared" ref="H25" si="23">C25+D25+E25-0.9887*D25</f>
        <v>-364.21536917249995</v>
      </c>
      <c r="I25" s="10">
        <f t="shared" ref="I25" si="24">C25+F25</f>
        <v>-364.24906649999997</v>
      </c>
      <c r="J25">
        <f t="shared" si="15"/>
        <v>0.4925461999999925</v>
      </c>
      <c r="K25">
        <f t="shared" ref="K25" si="25">J25*627.51</f>
        <v>309.07766596199531</v>
      </c>
      <c r="M25">
        <f t="shared" ref="M25" si="26">H55+$H$31-H25</f>
        <v>0.50474494929994762</v>
      </c>
      <c r="N25">
        <f t="shared" si="16"/>
        <v>316.73250313521015</v>
      </c>
    </row>
    <row r="26" spans="1:14" x14ac:dyDescent="0.2">
      <c r="A26" t="s">
        <v>241</v>
      </c>
      <c r="B26" s="2"/>
      <c r="C26" s="2">
        <v>-724.66442170000005</v>
      </c>
      <c r="D26" s="3">
        <v>2.8663000000000001E-2</v>
      </c>
      <c r="E26" s="3">
        <v>3.4528999999999997E-2</v>
      </c>
      <c r="F26" s="3">
        <v>-1.4300000000000001E-4</v>
      </c>
      <c r="G26" s="3">
        <f t="shared" ref="G26" si="27">C26+0.9887*D26</f>
        <v>-724.63608259190005</v>
      </c>
      <c r="H26" s="3">
        <f t="shared" ref="H26" si="28">C26+D26+E26-0.9887*D26</f>
        <v>-724.62956880809998</v>
      </c>
      <c r="I26" s="10">
        <f t="shared" ref="I26" si="29">C26+F26</f>
        <v>-724.66456470000003</v>
      </c>
      <c r="J26">
        <f t="shared" si="15"/>
        <v>0.498015500000065</v>
      </c>
      <c r="K26">
        <f t="shared" ref="K26" si="30">J26*627.51</f>
        <v>312.50970640504079</v>
      </c>
      <c r="M26">
        <f t="shared" ref="M26" si="31">H56+$H$31-H26</f>
        <v>0.51030954309999288</v>
      </c>
      <c r="N26">
        <f t="shared" si="16"/>
        <v>320.2243413906765</v>
      </c>
    </row>
    <row r="27" spans="1:14" x14ac:dyDescent="0.2">
      <c r="A27" t="s">
        <v>254</v>
      </c>
      <c r="B27" s="2"/>
      <c r="C27" s="2">
        <v>-1103.8955651000001</v>
      </c>
      <c r="D27" s="3">
        <v>3.8766000000000002E-2</v>
      </c>
      <c r="E27" s="3">
        <v>4.6968999999999997E-2</v>
      </c>
      <c r="F27" s="3">
        <v>6.6680000000000003E-3</v>
      </c>
      <c r="G27" s="3">
        <f t="shared" ref="G27" si="32">C27+0.9887*D27</f>
        <v>-1103.8572371558</v>
      </c>
      <c r="H27" s="3">
        <f t="shared" ref="H27" si="33">C27+D27+E27-0.9887*D27</f>
        <v>-1103.8481580442003</v>
      </c>
      <c r="I27" s="10">
        <f t="shared" ref="I27" si="34">C27+F27</f>
        <v>-1103.8888971000001</v>
      </c>
      <c r="J27">
        <f t="shared" si="15"/>
        <v>0.53703220000011243</v>
      </c>
      <c r="K27">
        <f>J27*627.51</f>
        <v>336.99307582207052</v>
      </c>
      <c r="M27">
        <f t="shared" ref="M27" si="35">H57+$H$31-H27</f>
        <v>0.54965922560040781</v>
      </c>
      <c r="N27">
        <f t="shared" si="16"/>
        <v>344.91666065651191</v>
      </c>
    </row>
    <row r="28" spans="1:14" x14ac:dyDescent="0.2">
      <c r="A28" t="s">
        <v>258</v>
      </c>
      <c r="B28" s="2"/>
      <c r="C28" s="41">
        <v>-1563.4429313000001</v>
      </c>
      <c r="D28" s="3">
        <v>2.8806999999999999E-2</v>
      </c>
      <c r="E28" s="39">
        <v>3.8136999999999997E-2</v>
      </c>
      <c r="F28" s="39">
        <v>-6.045E-3</v>
      </c>
      <c r="G28" s="3">
        <f t="shared" ref="G28" si="36">C28+0.9887*D28</f>
        <v>-1563.4144498191001</v>
      </c>
      <c r="H28" s="3">
        <f t="shared" ref="H28" si="37">C28+D28+E28-0.9887*D28</f>
        <v>-1563.4044687809001</v>
      </c>
      <c r="I28" s="10">
        <f t="shared" ref="I28" si="38">C28+F28</f>
        <v>-1563.4489763000001</v>
      </c>
      <c r="J28">
        <f t="shared" si="15"/>
        <v>0.52944140000022344</v>
      </c>
      <c r="K28">
        <f>J28*627.51</f>
        <v>332.2297729141402</v>
      </c>
      <c r="M28">
        <f t="shared" ref="M28" si="39">H58+$H$31-H28</f>
        <v>0.54255815449982947</v>
      </c>
      <c r="N28">
        <f t="shared" ref="N28" si="40">M28*627.51</f>
        <v>340.460667530188</v>
      </c>
    </row>
    <row r="29" spans="1:14" x14ac:dyDescent="0.2">
      <c r="A29" t="s">
        <v>262</v>
      </c>
      <c r="B29" s="2"/>
      <c r="C29" s="2">
        <v>-743.51708699999995</v>
      </c>
      <c r="D29" s="39">
        <v>4.0370000000000003E-2</v>
      </c>
      <c r="E29" s="39">
        <v>4.8273000000000003E-2</v>
      </c>
      <c r="F29" s="39">
        <v>9.3410000000000003E-3</v>
      </c>
      <c r="G29" s="3">
        <f t="shared" ref="G29" si="41">C29+0.9887*D29</f>
        <v>-743.4771731809999</v>
      </c>
      <c r="H29" s="3">
        <f t="shared" ref="H29" si="42">C29+D29+E29-0.9887*D29</f>
        <v>-743.46835781899995</v>
      </c>
      <c r="I29" s="10">
        <f t="shared" ref="I29" si="43">C29+F29</f>
        <v>-743.507746</v>
      </c>
      <c r="J29">
        <f t="shared" ref="J29" si="44">I59+$I$31-I29</f>
        <v>0.52471570000000156</v>
      </c>
      <c r="K29">
        <f>J29*627.51</f>
        <v>329.26434890700097</v>
      </c>
    </row>
    <row r="30" spans="1:14" x14ac:dyDescent="0.2">
      <c r="A30" s="10"/>
      <c r="B30" s="3"/>
      <c r="C30" s="3"/>
      <c r="D30" s="3"/>
      <c r="E30" s="3"/>
      <c r="F30" s="3"/>
      <c r="G30" s="10"/>
      <c r="H30" s="10"/>
      <c r="I30" s="10"/>
      <c r="K30" t="s">
        <v>232</v>
      </c>
      <c r="L30" t="s">
        <v>233</v>
      </c>
    </row>
    <row r="31" spans="1:14" x14ac:dyDescent="0.2">
      <c r="A31" s="12" t="s">
        <v>51</v>
      </c>
      <c r="B31" s="13">
        <v>0</v>
      </c>
      <c r="C31" s="14">
        <v>0</v>
      </c>
      <c r="D31" s="15">
        <v>0</v>
      </c>
      <c r="E31" s="16">
        <v>2.3600000000000001E-3</v>
      </c>
      <c r="F31" s="17">
        <v>-0.01</v>
      </c>
      <c r="G31" s="18">
        <f t="shared" si="2"/>
        <v>0</v>
      </c>
      <c r="H31" s="18">
        <f t="shared" si="3"/>
        <v>2.3600000000000001E-3</v>
      </c>
      <c r="I31" s="19">
        <f t="shared" si="4"/>
        <v>-0.01</v>
      </c>
    </row>
    <row r="32" spans="1:14" x14ac:dyDescent="0.2">
      <c r="A32" s="10" t="s">
        <v>25</v>
      </c>
      <c r="B32" s="10"/>
      <c r="C32" s="10"/>
      <c r="D32" s="10"/>
      <c r="E32" s="10"/>
      <c r="F32" s="10"/>
      <c r="G32" s="10"/>
      <c r="H32" s="10"/>
      <c r="I32" s="10"/>
    </row>
    <row r="33" spans="1:9" x14ac:dyDescent="0.2">
      <c r="A33" t="s">
        <v>28</v>
      </c>
      <c r="B33" s="5">
        <v>-526.40764439999998</v>
      </c>
      <c r="C33" s="5">
        <v>-526.46961160000001</v>
      </c>
      <c r="D33">
        <v>2.5541000000000001E-2</v>
      </c>
      <c r="E33">
        <v>3.2596E-2</v>
      </c>
      <c r="F33">
        <v>-6.2719999999999998E-3</v>
      </c>
      <c r="G33">
        <f t="shared" ref="G33:G51" si="45">C33+0.9887*D33</f>
        <v>-526.4443592133</v>
      </c>
      <c r="H33">
        <f t="shared" ref="H33:H51" si="46">C33+D33+E33-0.9887*D33</f>
        <v>-526.43672698670002</v>
      </c>
      <c r="I33">
        <f t="shared" ref="I33:I51" si="47">C33+F33</f>
        <v>-526.47588359999997</v>
      </c>
    </row>
    <row r="34" spans="1:9" x14ac:dyDescent="0.2">
      <c r="A34" t="s">
        <v>29</v>
      </c>
      <c r="B34" s="5">
        <v>-849.38178830000004</v>
      </c>
      <c r="C34" s="5">
        <v>-849.43224180000004</v>
      </c>
      <c r="D34">
        <v>2.3546999999999998E-2</v>
      </c>
      <c r="E34">
        <v>3.0872E-2</v>
      </c>
      <c r="F34">
        <v>-9.2230000000000003E-3</v>
      </c>
      <c r="G34">
        <f t="shared" si="45"/>
        <v>-849.40896088110003</v>
      </c>
      <c r="H34">
        <f t="shared" si="46"/>
        <v>-849.4011037189</v>
      </c>
      <c r="I34">
        <f t="shared" si="47"/>
        <v>-849.44146480000006</v>
      </c>
    </row>
    <row r="35" spans="1:9" x14ac:dyDescent="0.2">
      <c r="A35" t="s">
        <v>30</v>
      </c>
      <c r="B35" s="5">
        <v>-961.70167040000001</v>
      </c>
      <c r="C35" s="5">
        <v>-961.80873480000002</v>
      </c>
      <c r="D35">
        <v>2.6879E-2</v>
      </c>
      <c r="E35">
        <v>3.5013000000000002E-2</v>
      </c>
      <c r="F35">
        <v>-5.6449999999999998E-3</v>
      </c>
      <c r="G35">
        <f t="shared" si="45"/>
        <v>-961.78215953270001</v>
      </c>
      <c r="H35">
        <f t="shared" si="46"/>
        <v>-961.77341806729999</v>
      </c>
      <c r="I35">
        <f t="shared" si="47"/>
        <v>-961.81437979999998</v>
      </c>
    </row>
    <row r="36" spans="1:9" x14ac:dyDescent="0.2">
      <c r="A36" t="s">
        <v>31</v>
      </c>
      <c r="B36" s="5">
        <v>-723.85378969999999</v>
      </c>
      <c r="C36" s="5">
        <v>-723.94482349999998</v>
      </c>
      <c r="D36">
        <v>1.4895E-2</v>
      </c>
      <c r="E36">
        <v>2.0153999999999998E-2</v>
      </c>
      <c r="F36">
        <v>-1.2892000000000001E-2</v>
      </c>
      <c r="G36">
        <f t="shared" si="45"/>
        <v>-723.93009681349997</v>
      </c>
      <c r="H36">
        <f t="shared" si="46"/>
        <v>-723.92450118649992</v>
      </c>
      <c r="I36">
        <f t="shared" si="47"/>
        <v>-723.95771549999995</v>
      </c>
    </row>
    <row r="37" spans="1:9" x14ac:dyDescent="0.2">
      <c r="A37" t="s">
        <v>32</v>
      </c>
      <c r="B37" s="5">
        <v>-327.84292160000001</v>
      </c>
      <c r="C37" s="5">
        <v>-327.8911051</v>
      </c>
      <c r="D37">
        <v>4.1271000000000002E-2</v>
      </c>
      <c r="E37">
        <v>4.7E-2</v>
      </c>
      <c r="F37">
        <v>1.3003000000000001E-2</v>
      </c>
      <c r="G37">
        <f t="shared" si="45"/>
        <v>-327.85030046230003</v>
      </c>
      <c r="H37">
        <f t="shared" si="46"/>
        <v>-327.84363873769996</v>
      </c>
      <c r="I37">
        <f t="shared" si="47"/>
        <v>-327.87810209999998</v>
      </c>
    </row>
    <row r="38" spans="1:9" x14ac:dyDescent="0.2">
      <c r="A38" t="s">
        <v>33</v>
      </c>
      <c r="B38" s="5">
        <v>-650.82212460000005</v>
      </c>
      <c r="C38" s="5">
        <v>-650.85684790000005</v>
      </c>
      <c r="D38">
        <v>3.9320000000000001E-2</v>
      </c>
      <c r="E38">
        <v>4.539E-2</v>
      </c>
      <c r="F38">
        <v>9.8029999999999992E-3</v>
      </c>
      <c r="G38">
        <f t="shared" si="45"/>
        <v>-650.81797221600004</v>
      </c>
      <c r="H38">
        <f t="shared" si="46"/>
        <v>-650.81101358400008</v>
      </c>
      <c r="I38">
        <f t="shared" si="47"/>
        <v>-650.84704490000001</v>
      </c>
    </row>
    <row r="39" spans="1:9" x14ac:dyDescent="0.2">
      <c r="A39" t="s">
        <v>34</v>
      </c>
      <c r="B39" s="5">
        <v>-763.14695459999996</v>
      </c>
      <c r="C39" s="5">
        <v>-763.23837500000002</v>
      </c>
      <c r="D39">
        <v>4.2902000000000003E-2</v>
      </c>
      <c r="E39">
        <v>4.9657E-2</v>
      </c>
      <c r="F39">
        <v>1.2787E-2</v>
      </c>
      <c r="G39">
        <f t="shared" si="45"/>
        <v>-763.19595779259998</v>
      </c>
      <c r="H39">
        <f t="shared" si="46"/>
        <v>-763.1882332074</v>
      </c>
      <c r="I39">
        <f t="shared" si="47"/>
        <v>-763.22558800000002</v>
      </c>
    </row>
    <row r="40" spans="1:9" x14ac:dyDescent="0.2">
      <c r="A40" t="s">
        <v>35</v>
      </c>
      <c r="B40" s="5">
        <v>-264.52002970000001</v>
      </c>
      <c r="C40" s="5">
        <v>-264.56382559999997</v>
      </c>
      <c r="D40">
        <v>2.6273000000000001E-2</v>
      </c>
      <c r="E40">
        <v>3.0745999999999999E-2</v>
      </c>
      <c r="F40">
        <v>4.9700000000000005E-4</v>
      </c>
      <c r="G40">
        <f t="shared" si="45"/>
        <v>-264.53784948489999</v>
      </c>
      <c r="H40">
        <f t="shared" si="46"/>
        <v>-264.53278271509993</v>
      </c>
      <c r="I40">
        <f t="shared" si="47"/>
        <v>-264.56332859999998</v>
      </c>
    </row>
    <row r="41" spans="1:9" x14ac:dyDescent="0.2">
      <c r="A41" t="s">
        <v>36</v>
      </c>
      <c r="B41" s="5">
        <v>-1248.4764367</v>
      </c>
      <c r="C41" s="5">
        <v>-1248.6198812</v>
      </c>
      <c r="D41">
        <v>3.6421000000000002E-2</v>
      </c>
      <c r="E41">
        <v>4.5564E-2</v>
      </c>
      <c r="F41">
        <v>2.307E-3</v>
      </c>
      <c r="G41">
        <f t="shared" si="45"/>
        <v>-1248.5838717572999</v>
      </c>
      <c r="H41">
        <f t="shared" si="46"/>
        <v>-1248.5739056427001</v>
      </c>
      <c r="I41">
        <f t="shared" si="47"/>
        <v>-1248.6175742</v>
      </c>
    </row>
    <row r="42" spans="1:9" x14ac:dyDescent="0.2">
      <c r="A42" t="s">
        <v>37</v>
      </c>
      <c r="B42" s="5">
        <v>-699.81567989999996</v>
      </c>
      <c r="C42" s="5">
        <v>-699.90691649999997</v>
      </c>
      <c r="D42">
        <v>2.6384999999999999E-2</v>
      </c>
      <c r="E42">
        <v>3.2392999999999998E-2</v>
      </c>
      <c r="F42">
        <v>-2.4989999999999999E-3</v>
      </c>
      <c r="G42">
        <f t="shared" si="45"/>
        <v>-699.8808296505</v>
      </c>
      <c r="H42">
        <f t="shared" si="46"/>
        <v>-699.87422534949997</v>
      </c>
      <c r="I42">
        <f t="shared" si="47"/>
        <v>-699.90941549999991</v>
      </c>
    </row>
    <row r="43" spans="1:9" x14ac:dyDescent="0.2">
      <c r="A43" t="s">
        <v>38</v>
      </c>
      <c r="B43" s="5">
        <v>-228.5760507</v>
      </c>
      <c r="C43" s="5">
        <v>-228.6139695</v>
      </c>
      <c r="D43">
        <v>4.7685999999999999E-2</v>
      </c>
      <c r="E43">
        <v>5.3074999999999997E-2</v>
      </c>
      <c r="F43">
        <v>2.0236000000000001E-2</v>
      </c>
      <c r="G43">
        <f t="shared" si="45"/>
        <v>-228.5668223518</v>
      </c>
      <c r="H43">
        <f t="shared" si="46"/>
        <v>-228.56035564819999</v>
      </c>
      <c r="I43">
        <f t="shared" si="47"/>
        <v>-228.59373349999998</v>
      </c>
    </row>
    <row r="44" spans="1:9" x14ac:dyDescent="0.2">
      <c r="A44" t="s">
        <v>39</v>
      </c>
      <c r="B44" s="5">
        <v>-551.56100279999998</v>
      </c>
      <c r="C44" s="5">
        <v>-551.58464819999995</v>
      </c>
      <c r="D44">
        <v>4.6077E-2</v>
      </c>
      <c r="E44">
        <v>5.1709999999999999E-2</v>
      </c>
      <c r="F44">
        <v>1.7831E-2</v>
      </c>
      <c r="G44">
        <f t="shared" si="45"/>
        <v>-551.53909187009992</v>
      </c>
      <c r="H44">
        <f t="shared" si="46"/>
        <v>-551.53241752990004</v>
      </c>
      <c r="I44">
        <f t="shared" si="47"/>
        <v>-551.56681719999995</v>
      </c>
    </row>
    <row r="45" spans="1:9" x14ac:dyDescent="0.2">
      <c r="A45" t="s">
        <v>40</v>
      </c>
      <c r="B45" s="5">
        <v>-663.88924940000004</v>
      </c>
      <c r="C45" s="5">
        <v>-663.9698611</v>
      </c>
      <c r="D45">
        <v>4.9935E-2</v>
      </c>
      <c r="E45">
        <v>5.5973000000000002E-2</v>
      </c>
      <c r="F45">
        <v>2.1609E-2</v>
      </c>
      <c r="G45">
        <f t="shared" si="45"/>
        <v>-663.92049036549997</v>
      </c>
      <c r="H45">
        <f t="shared" si="46"/>
        <v>-663.91332383450003</v>
      </c>
      <c r="I45">
        <f t="shared" si="47"/>
        <v>-663.94825209999999</v>
      </c>
    </row>
    <row r="46" spans="1:9" x14ac:dyDescent="0.2">
      <c r="A46" t="s">
        <v>41</v>
      </c>
      <c r="B46" s="5">
        <v>-427.12013280000002</v>
      </c>
      <c r="C46" s="5">
        <v>-427.17611779999999</v>
      </c>
      <c r="D46">
        <v>3.3883000000000003E-2</v>
      </c>
      <c r="E46">
        <v>4.0280000000000003E-2</v>
      </c>
      <c r="F46">
        <v>3.6960000000000001E-3</v>
      </c>
      <c r="G46">
        <f t="shared" si="45"/>
        <v>-427.14261767789998</v>
      </c>
      <c r="H46">
        <f t="shared" si="46"/>
        <v>-427.1354549221</v>
      </c>
      <c r="I46">
        <f t="shared" si="47"/>
        <v>-427.1724218</v>
      </c>
    </row>
    <row r="47" spans="1:9" x14ac:dyDescent="0.2">
      <c r="A47" t="s">
        <v>42</v>
      </c>
      <c r="B47" s="5">
        <v>-750.09768580000002</v>
      </c>
      <c r="C47" s="5">
        <v>-750.14104950000001</v>
      </c>
      <c r="D47">
        <v>3.1881E-2</v>
      </c>
      <c r="E47">
        <v>3.8621999999999997E-2</v>
      </c>
      <c r="F47">
        <v>1E-4</v>
      </c>
      <c r="G47">
        <f t="shared" si="45"/>
        <v>-750.10952875530006</v>
      </c>
      <c r="H47">
        <f t="shared" si="46"/>
        <v>-750.10206724469992</v>
      </c>
      <c r="I47">
        <f t="shared" si="47"/>
        <v>-750.14094950000003</v>
      </c>
    </row>
    <row r="48" spans="1:9" x14ac:dyDescent="0.2">
      <c r="A48" t="s">
        <v>43</v>
      </c>
      <c r="B48" s="5">
        <v>-862.42018419999999</v>
      </c>
      <c r="C48" s="5">
        <v>-862.51991820000001</v>
      </c>
      <c r="D48">
        <v>3.5207000000000002E-2</v>
      </c>
      <c r="E48">
        <v>4.2665000000000002E-2</v>
      </c>
      <c r="F48">
        <v>3.663E-3</v>
      </c>
      <c r="G48">
        <f t="shared" si="45"/>
        <v>-862.48510903910005</v>
      </c>
      <c r="H48">
        <f t="shared" si="46"/>
        <v>-862.47685536089989</v>
      </c>
      <c r="I48">
        <f t="shared" si="47"/>
        <v>-862.51625520000005</v>
      </c>
    </row>
    <row r="49" spans="1:9" x14ac:dyDescent="0.2">
      <c r="A49" t="s">
        <v>44</v>
      </c>
      <c r="B49" s="5">
        <v>-567.23299029999998</v>
      </c>
      <c r="C49" s="5">
        <v>-567.302008</v>
      </c>
      <c r="D49">
        <v>1.1195999999999999E-2</v>
      </c>
      <c r="E49">
        <v>1.5782999999999998E-2</v>
      </c>
      <c r="F49">
        <v>-1.5375E-2</v>
      </c>
      <c r="G49">
        <f t="shared" si="45"/>
        <v>-567.29093851480002</v>
      </c>
      <c r="H49">
        <f t="shared" si="46"/>
        <v>-567.28609848519989</v>
      </c>
      <c r="I49">
        <f t="shared" si="47"/>
        <v>-567.31738299999995</v>
      </c>
    </row>
    <row r="50" spans="1:9" x14ac:dyDescent="0.2">
      <c r="A50" t="s">
        <v>45</v>
      </c>
      <c r="B50" s="5">
        <v>-280.42517459999999</v>
      </c>
      <c r="C50" s="5">
        <v>-280.47268819999999</v>
      </c>
      <c r="D50">
        <v>1.4145E-2</v>
      </c>
      <c r="E50">
        <v>1.8242000000000001E-2</v>
      </c>
      <c r="F50">
        <v>-1.1348E-2</v>
      </c>
      <c r="G50">
        <f t="shared" si="45"/>
        <v>-280.4587030385</v>
      </c>
      <c r="H50">
        <f t="shared" si="46"/>
        <v>-280.45428636150001</v>
      </c>
      <c r="I50">
        <f t="shared" si="47"/>
        <v>-280.48403619999999</v>
      </c>
    </row>
    <row r="51" spans="1:9" s="43" customFormat="1" x14ac:dyDescent="0.2">
      <c r="A51" s="43" t="s">
        <v>46</v>
      </c>
      <c r="B51" s="47">
        <v>-643.72618469999998</v>
      </c>
      <c r="C51" s="44">
        <v>-643.80259409999996</v>
      </c>
      <c r="D51" s="45">
        <v>3.6922000000000003E-2</v>
      </c>
      <c r="E51" s="45">
        <v>4.3596000000000003E-2</v>
      </c>
      <c r="F51" s="45">
        <v>7.8510000000000003E-3</v>
      </c>
      <c r="G51" s="45">
        <f t="shared" si="45"/>
        <v>-643.76608931859994</v>
      </c>
      <c r="H51" s="43">
        <f t="shared" si="46"/>
        <v>-643.75858088140001</v>
      </c>
      <c r="I51" s="43">
        <f t="shared" si="47"/>
        <v>-643.79474310000001</v>
      </c>
    </row>
    <row r="52" spans="1:9" x14ac:dyDescent="0.2">
      <c r="A52" t="s">
        <v>236</v>
      </c>
      <c r="B52" s="2">
        <v>-842.05456179999999</v>
      </c>
      <c r="C52" s="1">
        <v>-842.13473080000006</v>
      </c>
      <c r="D52" s="3">
        <v>1.7099E-2</v>
      </c>
      <c r="E52" s="3">
        <v>2.5392000000000001E-2</v>
      </c>
      <c r="F52" s="3">
        <v>-1.644E-2</v>
      </c>
      <c r="G52" s="3">
        <f>B52+0.9887*D52</f>
        <v>-842.03765601869998</v>
      </c>
      <c r="H52" s="3">
        <f>B52+D52+E52-0.9887*D52</f>
        <v>-842.02897658129996</v>
      </c>
      <c r="I52">
        <f>B52+F52</f>
        <v>-842.07100179999998</v>
      </c>
    </row>
    <row r="53" spans="1:9" x14ac:dyDescent="0.2">
      <c r="A53" t="s">
        <v>242</v>
      </c>
      <c r="B53" s="3"/>
      <c r="C53" s="2">
        <v>-799.07874749999996</v>
      </c>
      <c r="D53" s="3">
        <v>1.7363E-2</v>
      </c>
      <c r="E53" s="3">
        <v>2.4003E-2</v>
      </c>
      <c r="F53" s="3">
        <v>-1.2555E-2</v>
      </c>
      <c r="G53" s="3">
        <f t="shared" ref="G53" si="48">C53+0.9887*D53</f>
        <v>-799.06158070189997</v>
      </c>
      <c r="H53" s="3">
        <f t="shared" ref="H53" si="49">C53+D53+E53-0.9887*D53</f>
        <v>-799.05454829809992</v>
      </c>
      <c r="I53">
        <f t="shared" ref="I53" si="50">C53+F53</f>
        <v>-799.09130249999998</v>
      </c>
    </row>
    <row r="54" spans="1:9" x14ac:dyDescent="0.2">
      <c r="A54" t="s">
        <v>243</v>
      </c>
      <c r="B54" s="3"/>
      <c r="C54" s="2">
        <v>-1159.4892746999999</v>
      </c>
      <c r="D54" s="3">
        <v>1.6483999999999999E-2</v>
      </c>
      <c r="E54" s="3">
        <v>2.3387000000000002E-2</v>
      </c>
      <c r="F54" s="3">
        <v>-1.4433E-2</v>
      </c>
      <c r="G54" s="3">
        <f t="shared" ref="G54" si="51">C54+0.9887*D54</f>
        <v>-1159.4729769691999</v>
      </c>
      <c r="H54" s="3">
        <f t="shared" ref="H54" si="52">C54+D54+E54-0.9887*D54</f>
        <v>-1159.4657014308</v>
      </c>
      <c r="I54">
        <f t="shared" ref="I54" si="53">C54+F54</f>
        <v>-1159.5037076999999</v>
      </c>
    </row>
    <row r="55" spans="1:9" x14ac:dyDescent="0.2">
      <c r="A55" t="s">
        <v>244</v>
      </c>
      <c r="B55" s="3"/>
      <c r="C55" s="2">
        <v>-363.73465229999999</v>
      </c>
      <c r="D55" s="3">
        <v>1.5935999999999999E-2</v>
      </c>
      <c r="E55" s="3">
        <v>2.1488E-2</v>
      </c>
      <c r="F55" s="3">
        <v>-1.1868E-2</v>
      </c>
      <c r="G55" s="3">
        <f t="shared" ref="G55" si="54">C55+0.9887*D55</f>
        <v>-363.71889637679999</v>
      </c>
      <c r="H55" s="3">
        <f t="shared" ref="H55" si="55">C55+D55+E55-0.9887*D55</f>
        <v>-363.71298422320001</v>
      </c>
      <c r="I55">
        <f t="shared" ref="I55" si="56">C55+F55</f>
        <v>-363.74652029999999</v>
      </c>
    </row>
    <row r="56" spans="1:9" x14ac:dyDescent="0.2">
      <c r="A56" t="s">
        <v>245</v>
      </c>
      <c r="B56" s="3"/>
      <c r="C56" s="2">
        <v>-724.1426252</v>
      </c>
      <c r="D56" s="4">
        <v>1.495E-2</v>
      </c>
      <c r="E56" s="3">
        <v>2.0837000000000001E-2</v>
      </c>
      <c r="F56" s="3">
        <v>-1.3924000000000001E-2</v>
      </c>
      <c r="G56" s="3">
        <f t="shared" ref="G56" si="57">C56+0.9887*D56</f>
        <v>-724.12784413500003</v>
      </c>
      <c r="H56" s="3">
        <f t="shared" ref="H56" si="58">C56+D56+E56-0.9887*D56</f>
        <v>-724.12161926499994</v>
      </c>
      <c r="I56">
        <f t="shared" ref="I56" si="59">C56+F56</f>
        <v>-724.15654919999997</v>
      </c>
    </row>
    <row r="57" spans="1:9" x14ac:dyDescent="0.2">
      <c r="A57" t="s">
        <v>255</v>
      </c>
      <c r="B57" s="2">
        <v>-1103.2601341</v>
      </c>
      <c r="C57" s="40">
        <v>-1103.3335328999999</v>
      </c>
      <c r="D57" s="3">
        <v>2.4077999999999999E-2</v>
      </c>
      <c r="E57" s="3">
        <v>3.2402E-2</v>
      </c>
      <c r="F57" s="3">
        <v>-8.3320000000000009E-3</v>
      </c>
      <c r="G57" s="3">
        <f t="shared" ref="G57:G58" si="60">C57+0.9887*D57</f>
        <v>-1103.3097269814</v>
      </c>
      <c r="H57" s="3">
        <f t="shared" ref="H57" si="61">C57+D57+E57-0.9887*D57</f>
        <v>-1103.3008588185999</v>
      </c>
      <c r="I57">
        <f t="shared" ref="I57" si="62">C57+F57</f>
        <v>-1103.3418649</v>
      </c>
    </row>
    <row r="58" spans="1:9" x14ac:dyDescent="0.2">
      <c r="A58" t="s">
        <v>259</v>
      </c>
      <c r="B58" s="2">
        <v>-1562.8123247999999</v>
      </c>
      <c r="C58" s="2">
        <v>-1562.8882748999999</v>
      </c>
      <c r="D58" s="3">
        <v>1.4272E-2</v>
      </c>
      <c r="E58" s="3">
        <v>2.3843E-2</v>
      </c>
      <c r="F58" s="3">
        <v>-2.1260000000000001E-2</v>
      </c>
      <c r="G58" s="3">
        <f t="shared" si="60"/>
        <v>-1562.8741641735999</v>
      </c>
      <c r="H58" s="3">
        <f t="shared" ref="H58:H59" si="63">C58+D58+E58-0.9887*D58</f>
        <v>-1562.8642706264002</v>
      </c>
      <c r="I58">
        <f t="shared" ref="I58:I59" si="64">C58+F58</f>
        <v>-1562.9095348999999</v>
      </c>
    </row>
    <row r="59" spans="1:9" x14ac:dyDescent="0.2">
      <c r="A59" t="s">
        <v>263</v>
      </c>
      <c r="B59" s="3">
        <v>-742.89247220000004</v>
      </c>
      <c r="C59" s="2">
        <v>-742.96808729999998</v>
      </c>
      <c r="D59" s="3">
        <v>2.5874999999999999E-2</v>
      </c>
      <c r="E59" s="3">
        <v>3.3418000000000003E-2</v>
      </c>
      <c r="F59" s="3">
        <v>-4.9430000000000003E-3</v>
      </c>
      <c r="G59" s="3">
        <f t="shared" ref="G59" si="65">C59+0.9887*D59</f>
        <v>-742.94250468749999</v>
      </c>
      <c r="H59" s="3">
        <f t="shared" si="63"/>
        <v>-742.93437691249994</v>
      </c>
      <c r="I59">
        <f t="shared" si="64"/>
        <v>-742.9730303</v>
      </c>
    </row>
    <row r="60" spans="1:9" x14ac:dyDescent="0.2">
      <c r="B60" s="3"/>
      <c r="C60" s="3"/>
      <c r="D60" s="3"/>
      <c r="E60" s="3"/>
      <c r="F60" s="3"/>
      <c r="G60" s="3"/>
      <c r="H60" s="3"/>
    </row>
    <row r="61" spans="1:9" x14ac:dyDescent="0.2">
      <c r="B61" s="3"/>
      <c r="C61" s="3"/>
      <c r="D61" s="3"/>
      <c r="E61" s="3"/>
      <c r="F61" s="3"/>
      <c r="G61" s="3"/>
      <c r="H61" s="3"/>
    </row>
  </sheetData>
  <mergeCells count="1">
    <mergeCell ref="J1:N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N59"/>
  <sheetViews>
    <sheetView zoomScale="150" zoomScaleNormal="150" zoomScalePageLayoutView="150" workbookViewId="0">
      <selection activeCell="G25" sqref="G25"/>
    </sheetView>
  </sheetViews>
  <sheetFormatPr baseColWidth="10" defaultRowHeight="16" x14ac:dyDescent="0.2"/>
  <cols>
    <col min="1" max="2" width="16.5" customWidth="1"/>
    <col min="3" max="3" width="14" customWidth="1"/>
    <col min="9" max="9" width="20.33203125" customWidth="1"/>
    <col min="10" max="10" width="13.5" customWidth="1"/>
    <col min="12" max="12" width="13.1640625" customWidth="1"/>
  </cols>
  <sheetData>
    <row r="1" spans="1:14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6" t="s">
        <v>50</v>
      </c>
      <c r="H1" s="7">
        <v>0.98870000000000002</v>
      </c>
      <c r="I1" s="6" t="s">
        <v>94</v>
      </c>
      <c r="J1" s="51" t="s">
        <v>52</v>
      </c>
      <c r="K1" s="51"/>
      <c r="L1" s="51"/>
      <c r="M1" s="51"/>
      <c r="N1" s="51"/>
    </row>
    <row r="2" spans="1:14" x14ac:dyDescent="0.2">
      <c r="A2" t="s">
        <v>23</v>
      </c>
      <c r="C2" t="s">
        <v>24</v>
      </c>
      <c r="D2" t="s">
        <v>2</v>
      </c>
      <c r="E2" t="s">
        <v>3</v>
      </c>
      <c r="F2" t="s">
        <v>4</v>
      </c>
      <c r="G2" t="s">
        <v>47</v>
      </c>
      <c r="H2" t="s">
        <v>48</v>
      </c>
      <c r="I2" t="s">
        <v>49</v>
      </c>
      <c r="J2" t="s">
        <v>95</v>
      </c>
      <c r="K2" t="s">
        <v>53</v>
      </c>
      <c r="L2" t="s">
        <v>96</v>
      </c>
      <c r="M2" t="s">
        <v>92</v>
      </c>
      <c r="N2" t="s">
        <v>93</v>
      </c>
    </row>
    <row r="3" spans="1:14" x14ac:dyDescent="0.2">
      <c r="A3" t="s">
        <v>55</v>
      </c>
      <c r="B3" s="1">
        <v>-603.41914970000005</v>
      </c>
      <c r="C3" s="1">
        <v>-603.47290820000001</v>
      </c>
      <c r="D3">
        <v>6.404E-2</v>
      </c>
      <c r="E3">
        <v>7.3999999999999996E-2</v>
      </c>
      <c r="F3">
        <v>2.8707E-2</v>
      </c>
      <c r="G3">
        <f>C3+0.9887*D3</f>
        <v>-603.40959185200006</v>
      </c>
      <c r="H3">
        <f>C3+D3+E3-D3*0.9887</f>
        <v>-603.39818454800002</v>
      </c>
      <c r="I3" s="1">
        <f>C3+F3</f>
        <v>-603.44420119999995</v>
      </c>
      <c r="J3" s="1">
        <f t="shared" ref="J3:J29" si="0">I33+$I$31-I3</f>
        <v>0.49246749999997519</v>
      </c>
      <c r="K3">
        <f>J3*627.51</f>
        <v>309.02828092498441</v>
      </c>
      <c r="M3">
        <f t="shared" ref="M3:M22" si="1">H33+$H$31-H3</f>
        <v>0.50563814229997206</v>
      </c>
      <c r="N3">
        <f>M3*627.51</f>
        <v>317.29299067465547</v>
      </c>
    </row>
    <row r="4" spans="1:14" x14ac:dyDescent="0.2">
      <c r="A4" t="s">
        <v>56</v>
      </c>
      <c r="B4" s="1">
        <v>-926.36681329999999</v>
      </c>
      <c r="C4" s="1">
        <v>-926.42048279999995</v>
      </c>
      <c r="D4">
        <v>5.8075000000000002E-2</v>
      </c>
      <c r="E4">
        <v>6.8749000000000005E-2</v>
      </c>
      <c r="F4">
        <v>2.1052999999999999E-2</v>
      </c>
      <c r="G4">
        <f t="shared" ref="G4:G21" si="2">C4+0.9887*D4</f>
        <v>-926.36306404749996</v>
      </c>
      <c r="H4">
        <f t="shared" ref="H4:H21" si="3">C4+D4+E4-D4*0.9887</f>
        <v>-926.35107755249987</v>
      </c>
      <c r="I4" s="1">
        <f t="shared" ref="I4:I21" si="4">C4+F4</f>
        <v>-926.39942979999989</v>
      </c>
      <c r="J4" s="1">
        <f t="shared" si="0"/>
        <v>0.48342299999990246</v>
      </c>
      <c r="K4">
        <f t="shared" ref="K4:K20" si="5">J4*627.51</f>
        <v>303.35276672993876</v>
      </c>
      <c r="M4">
        <f t="shared" si="1"/>
        <v>0.49674155939987941</v>
      </c>
      <c r="N4">
        <f t="shared" ref="N4:N22" si="6">M4*627.51</f>
        <v>311.71029593901829</v>
      </c>
    </row>
    <row r="5" spans="1:14" x14ac:dyDescent="0.2">
      <c r="A5" t="s">
        <v>54</v>
      </c>
      <c r="B5" s="1">
        <v>-1038.6724142</v>
      </c>
      <c r="C5" s="1">
        <v>-1038.7780607</v>
      </c>
      <c r="D5">
        <v>6.3502000000000003E-2</v>
      </c>
      <c r="E5">
        <v>7.4906E-2</v>
      </c>
      <c r="F5">
        <v>2.6376E-2</v>
      </c>
      <c r="G5">
        <f t="shared" si="2"/>
        <v>-1038.7152762726</v>
      </c>
      <c r="H5">
        <f t="shared" si="3"/>
        <v>-1038.7024371273999</v>
      </c>
      <c r="I5" s="1">
        <f t="shared" si="4"/>
        <v>-1038.7516846999999</v>
      </c>
      <c r="J5" s="1">
        <f t="shared" si="0"/>
        <v>0.46579039999983252</v>
      </c>
      <c r="K5">
        <f t="shared" si="5"/>
        <v>292.2881339038949</v>
      </c>
      <c r="M5">
        <f t="shared" si="1"/>
        <v>0.4784600429998136</v>
      </c>
      <c r="N5">
        <f t="shared" si="6"/>
        <v>300.23846158281304</v>
      </c>
    </row>
    <row r="6" spans="1:14" x14ac:dyDescent="0.2">
      <c r="A6" t="s">
        <v>57</v>
      </c>
      <c r="B6" s="1">
        <v>-800.82268569999997</v>
      </c>
      <c r="C6" s="1">
        <v>-800.91600970000002</v>
      </c>
      <c r="D6">
        <v>5.1573000000000001E-2</v>
      </c>
      <c r="E6">
        <v>6.0051E-2</v>
      </c>
      <c r="F6">
        <v>1.9279000000000001E-2</v>
      </c>
      <c r="G6">
        <f t="shared" si="2"/>
        <v>-800.86501947490001</v>
      </c>
      <c r="H6">
        <f t="shared" si="3"/>
        <v>-800.85537592510002</v>
      </c>
      <c r="I6" s="1">
        <f t="shared" si="4"/>
        <v>-800.89673070000003</v>
      </c>
      <c r="J6" s="1">
        <f t="shared" si="0"/>
        <v>0.46700840000005428</v>
      </c>
      <c r="K6">
        <f t="shared" si="5"/>
        <v>293.05244108403406</v>
      </c>
      <c r="M6">
        <f t="shared" si="1"/>
        <v>0.47953179440003169</v>
      </c>
      <c r="N6">
        <f t="shared" si="6"/>
        <v>300.91099630396388</v>
      </c>
    </row>
    <row r="7" spans="1:14" x14ac:dyDescent="0.2">
      <c r="A7" t="s">
        <v>58</v>
      </c>
      <c r="B7" s="1">
        <v>-404.87647720000001</v>
      </c>
      <c r="C7" s="1">
        <v>-404.91535160000001</v>
      </c>
      <c r="D7">
        <v>8.0226000000000006E-2</v>
      </c>
      <c r="E7">
        <v>8.8802000000000006E-2</v>
      </c>
      <c r="F7">
        <v>4.7967000000000003E-2</v>
      </c>
      <c r="G7">
        <f t="shared" si="2"/>
        <v>-404.83603215380003</v>
      </c>
      <c r="H7">
        <f t="shared" si="3"/>
        <v>-404.82564304620001</v>
      </c>
      <c r="I7" s="1">
        <f t="shared" si="4"/>
        <v>-404.86738459999998</v>
      </c>
      <c r="J7" s="1">
        <f t="shared" si="0"/>
        <v>0.51090800000002901</v>
      </c>
      <c r="K7">
        <f t="shared" si="5"/>
        <v>320.59987908001818</v>
      </c>
      <c r="M7">
        <f t="shared" si="1"/>
        <v>0.52321273820007264</v>
      </c>
      <c r="N7">
        <f t="shared" si="6"/>
        <v>328.32122534792757</v>
      </c>
    </row>
    <row r="8" spans="1:14" x14ac:dyDescent="0.2">
      <c r="A8" t="s">
        <v>59</v>
      </c>
      <c r="B8" s="1">
        <v>-727.82675010000003</v>
      </c>
      <c r="C8" s="1">
        <v>-727.86451769999996</v>
      </c>
      <c r="D8">
        <v>7.4093000000000006E-2</v>
      </c>
      <c r="E8">
        <v>8.3421999999999996E-2</v>
      </c>
      <c r="F8">
        <v>4.0526E-2</v>
      </c>
      <c r="G8">
        <f t="shared" si="2"/>
        <v>-727.79126195089998</v>
      </c>
      <c r="H8">
        <f t="shared" si="3"/>
        <v>-727.78025844909996</v>
      </c>
      <c r="I8" s="1">
        <f t="shared" si="4"/>
        <v>-727.82399169999997</v>
      </c>
      <c r="J8" s="1">
        <f t="shared" si="0"/>
        <v>0.50114089999999578</v>
      </c>
      <c r="K8">
        <f t="shared" si="5"/>
        <v>314.47092615899737</v>
      </c>
      <c r="M8">
        <f t="shared" si="1"/>
        <v>0.5136516628000436</v>
      </c>
      <c r="N8">
        <f t="shared" si="6"/>
        <v>322.32155492365536</v>
      </c>
    </row>
    <row r="9" spans="1:14" x14ac:dyDescent="0.2">
      <c r="A9" t="s">
        <v>60</v>
      </c>
      <c r="B9" s="1">
        <v>-840.13404290000005</v>
      </c>
      <c r="C9" s="1">
        <v>-840.22343969999997</v>
      </c>
      <c r="D9">
        <v>7.9733999999999999E-2</v>
      </c>
      <c r="E9">
        <v>8.9706999999999995E-2</v>
      </c>
      <c r="F9">
        <v>4.4823000000000002E-2</v>
      </c>
      <c r="G9">
        <f t="shared" si="2"/>
        <v>-840.14460669419998</v>
      </c>
      <c r="H9">
        <f t="shared" si="3"/>
        <v>-840.13283170579996</v>
      </c>
      <c r="I9" s="1">
        <f t="shared" si="4"/>
        <v>-840.17861670000002</v>
      </c>
      <c r="J9" s="1">
        <f t="shared" si="0"/>
        <v>0.48272180000003573</v>
      </c>
      <c r="K9">
        <f t="shared" si="5"/>
        <v>302.91275671802242</v>
      </c>
      <c r="M9">
        <f t="shared" si="1"/>
        <v>0.49312944339999376</v>
      </c>
      <c r="N9">
        <f t="shared" si="6"/>
        <v>309.4436570279301</v>
      </c>
    </row>
    <row r="10" spans="1:14" x14ac:dyDescent="0.2">
      <c r="A10" t="s">
        <v>61</v>
      </c>
      <c r="B10" s="1">
        <v>-341.5503258</v>
      </c>
      <c r="C10" s="1">
        <v>-341.5846568</v>
      </c>
      <c r="D10">
        <v>6.4330999999999999E-2</v>
      </c>
      <c r="E10">
        <v>7.1970000000000006E-2</v>
      </c>
      <c r="F10">
        <v>3.4030999999999999E-2</v>
      </c>
      <c r="G10">
        <f t="shared" si="2"/>
        <v>-341.52105274029998</v>
      </c>
      <c r="H10">
        <f t="shared" si="3"/>
        <v>-341.51195985970003</v>
      </c>
      <c r="I10" s="1">
        <f t="shared" si="4"/>
        <v>-341.55062579999998</v>
      </c>
      <c r="J10" s="1">
        <f t="shared" si="0"/>
        <v>0.50947279999996908</v>
      </c>
      <c r="K10">
        <f t="shared" si="5"/>
        <v>319.69927672798059</v>
      </c>
      <c r="M10">
        <f t="shared" si="1"/>
        <v>0.52172562310005333</v>
      </c>
      <c r="N10">
        <f t="shared" si="6"/>
        <v>327.38804575151448</v>
      </c>
    </row>
    <row r="11" spans="1:14" x14ac:dyDescent="0.2">
      <c r="A11" t="s">
        <v>62</v>
      </c>
      <c r="B11" s="1">
        <v>-1325.4261024</v>
      </c>
      <c r="C11" s="1">
        <v>-1325.5738481000001</v>
      </c>
      <c r="D11">
        <v>7.3098999999999997E-2</v>
      </c>
      <c r="E11">
        <v>8.5379999999999998E-2</v>
      </c>
      <c r="F11">
        <v>3.5609000000000002E-2</v>
      </c>
      <c r="G11">
        <f t="shared" si="2"/>
        <v>-1325.5015751187</v>
      </c>
      <c r="H11">
        <f t="shared" si="3"/>
        <v>-1325.4876420813002</v>
      </c>
      <c r="I11" s="1">
        <f t="shared" si="4"/>
        <v>-1325.5382391000001</v>
      </c>
      <c r="J11" s="1">
        <f t="shared" si="0"/>
        <v>0.45164290000002438</v>
      </c>
      <c r="K11">
        <f t="shared" si="5"/>
        <v>283.41043617901528</v>
      </c>
      <c r="M11">
        <f t="shared" si="1"/>
        <v>0.46554053160025433</v>
      </c>
      <c r="N11">
        <f t="shared" si="6"/>
        <v>292.13133898447558</v>
      </c>
    </row>
    <row r="12" spans="1:14" x14ac:dyDescent="0.2">
      <c r="A12" t="s">
        <v>63</v>
      </c>
      <c r="B12" s="1">
        <v>-776.80163289999996</v>
      </c>
      <c r="C12" s="1">
        <v>-776.89378069999998</v>
      </c>
      <c r="D12">
        <v>6.3647999999999996E-2</v>
      </c>
      <c r="E12">
        <v>7.2454000000000005E-2</v>
      </c>
      <c r="F12">
        <v>3.1356000000000002E-2</v>
      </c>
      <c r="G12">
        <f t="shared" si="2"/>
        <v>-776.83085192240003</v>
      </c>
      <c r="H12">
        <f t="shared" si="3"/>
        <v>-776.82060747759999</v>
      </c>
      <c r="I12" s="1">
        <f t="shared" si="4"/>
        <v>-776.86242470000002</v>
      </c>
      <c r="J12" s="1">
        <f t="shared" si="0"/>
        <v>0.48013460000004216</v>
      </c>
      <c r="K12">
        <f t="shared" si="5"/>
        <v>301.28926284602647</v>
      </c>
      <c r="M12">
        <f t="shared" si="1"/>
        <v>0.49367080210004133</v>
      </c>
      <c r="N12">
        <f t="shared" si="6"/>
        <v>309.78336502579691</v>
      </c>
    </row>
    <row r="13" spans="1:14" x14ac:dyDescent="0.2">
      <c r="A13" t="s">
        <v>64</v>
      </c>
      <c r="B13" s="1">
        <v>-305.62642599999998</v>
      </c>
      <c r="C13" s="1">
        <v>-305.65524490000001</v>
      </c>
      <c r="D13">
        <v>8.7225999999999998E-2</v>
      </c>
      <c r="E13">
        <v>9.5280000000000004E-2</v>
      </c>
      <c r="F13">
        <v>5.6416000000000001E-2</v>
      </c>
      <c r="G13">
        <f t="shared" si="2"/>
        <v>-305.56900455380003</v>
      </c>
      <c r="H13">
        <f t="shared" si="3"/>
        <v>-305.55897924620001</v>
      </c>
      <c r="I13" s="1">
        <f t="shared" si="4"/>
        <v>-305.5988289</v>
      </c>
      <c r="J13" s="1">
        <f t="shared" si="0"/>
        <v>0.52416890000000649</v>
      </c>
      <c r="K13">
        <f t="shared" si="5"/>
        <v>328.92122643900404</v>
      </c>
      <c r="M13">
        <f t="shared" si="1"/>
        <v>0.53739193740000246</v>
      </c>
      <c r="N13">
        <f t="shared" si="6"/>
        <v>337.21881463787554</v>
      </c>
    </row>
    <row r="14" spans="1:14" x14ac:dyDescent="0.2">
      <c r="A14" t="s">
        <v>65</v>
      </c>
      <c r="B14" s="1">
        <v>-628.57356319999997</v>
      </c>
      <c r="C14" s="1">
        <v>-628.60183219999999</v>
      </c>
      <c r="D14">
        <v>8.0869999999999997E-2</v>
      </c>
      <c r="E14">
        <v>8.9757000000000003E-2</v>
      </c>
      <c r="F14">
        <v>4.8321000000000003E-2</v>
      </c>
      <c r="G14">
        <f t="shared" si="2"/>
        <v>-628.52187603100003</v>
      </c>
      <c r="H14">
        <f t="shared" si="3"/>
        <v>-628.51116136899998</v>
      </c>
      <c r="I14" s="1">
        <f t="shared" si="4"/>
        <v>-628.5535112</v>
      </c>
      <c r="J14" s="1">
        <f t="shared" si="0"/>
        <v>0.50913390000005165</v>
      </c>
      <c r="K14">
        <f t="shared" si="5"/>
        <v>319.4866135890324</v>
      </c>
      <c r="M14">
        <f t="shared" si="1"/>
        <v>0.52197996789993795</v>
      </c>
      <c r="N14">
        <f t="shared" si="6"/>
        <v>327.54764965689003</v>
      </c>
    </row>
    <row r="15" spans="1:14" x14ac:dyDescent="0.2">
      <c r="A15" t="s">
        <v>66</v>
      </c>
      <c r="B15" s="1">
        <v>-740.88916689999996</v>
      </c>
      <c r="C15" s="1">
        <v>-740.96792760000005</v>
      </c>
      <c r="D15">
        <v>8.7080000000000005E-2</v>
      </c>
      <c r="E15">
        <v>9.6285999999999997E-2</v>
      </c>
      <c r="F15">
        <v>5.4177999999999997E-2</v>
      </c>
      <c r="G15">
        <f t="shared" si="2"/>
        <v>-740.88183160400001</v>
      </c>
      <c r="H15">
        <f t="shared" si="3"/>
        <v>-740.87065759600011</v>
      </c>
      <c r="I15" s="1">
        <f t="shared" si="4"/>
        <v>-740.91374960000007</v>
      </c>
      <c r="J15" s="1">
        <f t="shared" si="0"/>
        <v>0.49356470000009267</v>
      </c>
      <c r="K15">
        <f t="shared" si="5"/>
        <v>309.71678489705818</v>
      </c>
      <c r="M15">
        <f t="shared" si="1"/>
        <v>0.50434736020008586</v>
      </c>
      <c r="N15">
        <f t="shared" si="6"/>
        <v>316.48301199915585</v>
      </c>
    </row>
    <row r="16" spans="1:14" x14ac:dyDescent="0.2">
      <c r="A16" t="s">
        <v>67</v>
      </c>
      <c r="B16" s="1">
        <v>-504.14229799999998</v>
      </c>
      <c r="C16" s="1">
        <v>-504.1895035</v>
      </c>
      <c r="D16">
        <v>7.2528999999999996E-2</v>
      </c>
      <c r="E16">
        <v>8.1864999999999993E-2</v>
      </c>
      <c r="F16">
        <v>3.8129999999999997E-2</v>
      </c>
      <c r="G16">
        <f t="shared" si="2"/>
        <v>-504.11779407770001</v>
      </c>
      <c r="H16">
        <f t="shared" si="3"/>
        <v>-504.10681892230002</v>
      </c>
      <c r="I16" s="1">
        <f t="shared" si="4"/>
        <v>-504.15137349999998</v>
      </c>
      <c r="J16" s="1">
        <f t="shared" si="0"/>
        <v>0.50196149999993622</v>
      </c>
      <c r="K16">
        <f t="shared" si="5"/>
        <v>314.98586086495999</v>
      </c>
      <c r="M16">
        <f t="shared" si="1"/>
        <v>0.5140816112000266</v>
      </c>
      <c r="N16">
        <f t="shared" si="6"/>
        <v>322.59135184412867</v>
      </c>
    </row>
    <row r="17" spans="1:14" x14ac:dyDescent="0.2">
      <c r="A17" t="s">
        <v>68</v>
      </c>
      <c r="B17" s="1">
        <v>-827.0916115</v>
      </c>
      <c r="C17" s="1">
        <v>-827.13787000000002</v>
      </c>
      <c r="D17">
        <v>6.6452999999999998E-2</v>
      </c>
      <c r="E17">
        <v>7.6481999999999994E-2</v>
      </c>
      <c r="F17">
        <v>3.0917E-2</v>
      </c>
      <c r="G17">
        <f t="shared" si="2"/>
        <v>-827.07216791890005</v>
      </c>
      <c r="H17">
        <f t="shared" si="3"/>
        <v>-827.06063708109991</v>
      </c>
      <c r="I17" s="1">
        <f t="shared" si="4"/>
        <v>-827.10695299999998</v>
      </c>
      <c r="J17" s="1">
        <f t="shared" si="0"/>
        <v>0.49173909999990428</v>
      </c>
      <c r="K17">
        <f t="shared" si="5"/>
        <v>308.57120264093993</v>
      </c>
      <c r="M17">
        <f t="shared" si="1"/>
        <v>0.50421812839977065</v>
      </c>
      <c r="N17">
        <f t="shared" si="6"/>
        <v>316.40191775214009</v>
      </c>
    </row>
    <row r="18" spans="1:14" x14ac:dyDescent="0.2">
      <c r="A18" t="s">
        <v>69</v>
      </c>
      <c r="B18" s="1">
        <v>-939.39838480000003</v>
      </c>
      <c r="C18" s="1">
        <v>-939.49632899999995</v>
      </c>
      <c r="D18">
        <v>7.1804999999999994E-2</v>
      </c>
      <c r="E18">
        <v>8.2534999999999997E-2</v>
      </c>
      <c r="F18">
        <v>3.5359000000000002E-2</v>
      </c>
      <c r="G18">
        <f t="shared" si="2"/>
        <v>-939.42533539649992</v>
      </c>
      <c r="H18">
        <f t="shared" si="3"/>
        <v>-939.41298260349993</v>
      </c>
      <c r="I18" s="1">
        <f t="shared" si="4"/>
        <v>-939.46096999999997</v>
      </c>
      <c r="J18" s="1">
        <f t="shared" si="0"/>
        <v>0.47549539999999979</v>
      </c>
      <c r="K18">
        <f t="shared" si="5"/>
        <v>298.37811845399989</v>
      </c>
      <c r="M18">
        <f t="shared" si="1"/>
        <v>0.48565219039994645</v>
      </c>
      <c r="N18">
        <f t="shared" si="6"/>
        <v>304.7516059978704</v>
      </c>
    </row>
    <row r="19" spans="1:14" x14ac:dyDescent="0.2">
      <c r="A19" t="s">
        <v>70</v>
      </c>
      <c r="B19" s="1">
        <v>-644.22423779999997</v>
      </c>
      <c r="C19" s="1">
        <v>-644.28947200000005</v>
      </c>
      <c r="D19">
        <v>4.8193E-2</v>
      </c>
      <c r="E19">
        <v>5.5793000000000002E-2</v>
      </c>
      <c r="F19">
        <v>1.7611000000000002E-2</v>
      </c>
      <c r="G19">
        <f t="shared" si="2"/>
        <v>-644.24182358090002</v>
      </c>
      <c r="H19">
        <f t="shared" si="3"/>
        <v>-644.23313441910011</v>
      </c>
      <c r="I19" s="1">
        <f t="shared" si="4"/>
        <v>-644.27186100000006</v>
      </c>
      <c r="J19" s="1">
        <f t="shared" si="0"/>
        <v>0.479562900000019</v>
      </c>
      <c r="K19">
        <f t="shared" si="5"/>
        <v>300.93051537901192</v>
      </c>
      <c r="M19">
        <f t="shared" si="1"/>
        <v>0.49256104580001647</v>
      </c>
      <c r="N19">
        <f t="shared" si="6"/>
        <v>309.08698184996831</v>
      </c>
    </row>
    <row r="20" spans="1:14" x14ac:dyDescent="0.2">
      <c r="A20" t="s">
        <v>71</v>
      </c>
      <c r="B20" s="1">
        <v>-357.43712879999998</v>
      </c>
      <c r="C20" s="1">
        <v>-357.47441629999997</v>
      </c>
      <c r="D20">
        <v>5.1409000000000003E-2</v>
      </c>
      <c r="E20">
        <v>5.8736999999999998E-2</v>
      </c>
      <c r="F20" s="10">
        <v>2.1347000000000001E-2</v>
      </c>
      <c r="G20">
        <f t="shared" si="2"/>
        <v>-357.42358822169996</v>
      </c>
      <c r="H20">
        <f t="shared" si="3"/>
        <v>-357.4150983783</v>
      </c>
      <c r="I20" s="1">
        <f t="shared" si="4"/>
        <v>-357.45306929999998</v>
      </c>
      <c r="J20" s="1">
        <f t="shared" si="0"/>
        <v>0.49317700000000286</v>
      </c>
      <c r="K20">
        <f t="shared" si="5"/>
        <v>309.47349927000181</v>
      </c>
      <c r="M20">
        <f t="shared" si="1"/>
        <v>0.50518742240001302</v>
      </c>
      <c r="N20">
        <f t="shared" si="6"/>
        <v>317.01015943023219</v>
      </c>
    </row>
    <row r="21" spans="1:14" s="43" customFormat="1" x14ac:dyDescent="0.2">
      <c r="A21" s="43" t="s">
        <v>72</v>
      </c>
      <c r="B21" s="48">
        <v>-720.74316099999999</v>
      </c>
      <c r="C21" s="48">
        <v>-720.81733120000001</v>
      </c>
      <c r="D21" s="43">
        <v>7.4456999999999995E-2</v>
      </c>
      <c r="E21" s="43">
        <v>8.3881999999999998E-2</v>
      </c>
      <c r="F21" s="43">
        <v>4.163E-2</v>
      </c>
      <c r="G21" s="43">
        <f t="shared" si="2"/>
        <v>-720.74371556410006</v>
      </c>
      <c r="H21" s="43">
        <f t="shared" si="3"/>
        <v>-720.7326078358999</v>
      </c>
      <c r="I21" s="48">
        <f t="shared" si="4"/>
        <v>-720.77570119999996</v>
      </c>
      <c r="J21" s="48">
        <f t="shared" si="0"/>
        <v>0.52995929999997315</v>
      </c>
      <c r="K21" s="43">
        <f t="shared" ref="K21" si="7">J21*627.51</f>
        <v>332.55476034298317</v>
      </c>
      <c r="M21" s="43">
        <f t="shared" si="1"/>
        <v>0.54448465829977977</v>
      </c>
      <c r="N21" s="43">
        <f t="shared" si="6"/>
        <v>341.66956792969478</v>
      </c>
    </row>
    <row r="22" spans="1:14" x14ac:dyDescent="0.2">
      <c r="A22" t="s">
        <v>234</v>
      </c>
      <c r="B22" s="1">
        <v>-919.03033600000003</v>
      </c>
      <c r="C22" s="1">
        <v>-919.11517660000004</v>
      </c>
      <c r="D22">
        <v>5.3470999999999998E-2</v>
      </c>
      <c r="E22">
        <v>6.4755999999999994E-2</v>
      </c>
      <c r="F22">
        <v>1.7446E-2</v>
      </c>
      <c r="G22" s="10">
        <f t="shared" ref="G22:G28" si="8">C22+0.9887*D22</f>
        <v>-919.06230982229999</v>
      </c>
      <c r="H22" s="10">
        <f t="shared" ref="H22:H28" si="9">C22+D22+E22-D22*0.9887</f>
        <v>-919.04981637770015</v>
      </c>
      <c r="I22" s="11">
        <f t="shared" ref="I22:I28" si="10">C22+F22</f>
        <v>-919.09773060000009</v>
      </c>
      <c r="J22" s="11">
        <f t="shared" si="0"/>
        <v>919.0877306000001</v>
      </c>
      <c r="K22" s="10">
        <f t="shared" ref="K22:K28" si="11">J22*627.51</f>
        <v>576736.741828806</v>
      </c>
      <c r="M22">
        <f t="shared" si="1"/>
        <v>919.05217637770011</v>
      </c>
      <c r="N22">
        <f t="shared" si="6"/>
        <v>576714.43119877053</v>
      </c>
    </row>
    <row r="23" spans="1:14" x14ac:dyDescent="0.2">
      <c r="A23" t="s">
        <v>246</v>
      </c>
      <c r="B23" s="1">
        <v>-875.85515620000001</v>
      </c>
      <c r="C23" s="1">
        <v>-875.93714520000003</v>
      </c>
      <c r="D23">
        <v>4.8209000000000002E-2</v>
      </c>
      <c r="E23">
        <v>5.9465999999999998E-2</v>
      </c>
      <c r="F23">
        <v>1.1648E-2</v>
      </c>
      <c r="G23" s="10">
        <f t="shared" si="8"/>
        <v>-875.88948096170009</v>
      </c>
      <c r="H23" s="10">
        <f t="shared" si="9"/>
        <v>-875.87713443829989</v>
      </c>
      <c r="I23" s="11">
        <f t="shared" si="10"/>
        <v>-875.9254972</v>
      </c>
      <c r="J23" s="11">
        <f t="shared" si="0"/>
        <v>0.45419670000001133</v>
      </c>
      <c r="K23" s="10">
        <f t="shared" si="11"/>
        <v>285.01297121700713</v>
      </c>
    </row>
    <row r="24" spans="1:14" x14ac:dyDescent="0.2">
      <c r="A24" t="s">
        <v>247</v>
      </c>
      <c r="B24" s="1">
        <v>-1236.2693254000001</v>
      </c>
      <c r="C24" s="1">
        <v>-1236.3512731000001</v>
      </c>
      <c r="D24">
        <v>4.7764000000000001E-2</v>
      </c>
      <c r="E24">
        <v>5.8883999999999999E-2</v>
      </c>
      <c r="F24">
        <v>1.1035E-2</v>
      </c>
      <c r="G24" s="10">
        <f t="shared" si="8"/>
        <v>-1236.3040488332001</v>
      </c>
      <c r="H24" s="10">
        <f t="shared" si="9"/>
        <v>-1236.2918493668001</v>
      </c>
      <c r="I24" s="11">
        <f t="shared" si="10"/>
        <v>-1236.3402381000001</v>
      </c>
      <c r="J24" s="11">
        <f t="shared" si="0"/>
        <v>0.45975610000004963</v>
      </c>
      <c r="K24" s="10">
        <f t="shared" si="11"/>
        <v>288.50155031103111</v>
      </c>
    </row>
    <row r="25" spans="1:14" x14ac:dyDescent="0.2">
      <c r="A25" t="s">
        <v>248</v>
      </c>
      <c r="B25" s="1">
        <v>-440.67755039999997</v>
      </c>
      <c r="C25" s="1">
        <v>-440.71891920000002</v>
      </c>
      <c r="D25">
        <v>5.2618999999999999E-2</v>
      </c>
      <c r="E25">
        <v>6.1224000000000001E-2</v>
      </c>
      <c r="F25">
        <v>2.0451E-2</v>
      </c>
      <c r="G25" s="10">
        <f t="shared" si="8"/>
        <v>-440.6668947947</v>
      </c>
      <c r="H25" s="10">
        <f t="shared" si="9"/>
        <v>-440.65710060530006</v>
      </c>
      <c r="I25" s="11">
        <f t="shared" si="10"/>
        <v>-440.69846820000004</v>
      </c>
      <c r="J25" s="11">
        <f t="shared" si="0"/>
        <v>440.68846820000005</v>
      </c>
      <c r="K25" s="10">
        <f t="shared" si="11"/>
        <v>276536.420680182</v>
      </c>
    </row>
    <row r="26" spans="1:14" x14ac:dyDescent="0.2">
      <c r="A26" t="s">
        <v>249</v>
      </c>
      <c r="B26" s="1">
        <v>-801.08458810000002</v>
      </c>
      <c r="C26" s="1">
        <v>-801.12428990000001</v>
      </c>
      <c r="D26">
        <v>5.1194000000000003E-2</v>
      </c>
      <c r="E26">
        <v>6.0342E-2</v>
      </c>
      <c r="F26">
        <v>1.7503000000000001E-2</v>
      </c>
      <c r="G26" s="10">
        <f t="shared" si="8"/>
        <v>-801.07367439220002</v>
      </c>
      <c r="H26" s="10">
        <f t="shared" si="9"/>
        <v>-801.0633694078</v>
      </c>
      <c r="I26" s="11">
        <f t="shared" si="10"/>
        <v>-801.10678689999997</v>
      </c>
      <c r="J26" s="11">
        <f t="shared" si="0"/>
        <v>801.09678689999998</v>
      </c>
      <c r="K26" s="10">
        <f t="shared" si="11"/>
        <v>502696.24474761897</v>
      </c>
    </row>
    <row r="27" spans="1:14" x14ac:dyDescent="0.2">
      <c r="A27" t="s">
        <v>256</v>
      </c>
      <c r="B27" s="1">
        <v>-1180.247703</v>
      </c>
      <c r="C27" s="1">
        <v>-1180.3209859999999</v>
      </c>
      <c r="D27">
        <v>6.0053000000000002E-2</v>
      </c>
      <c r="E27">
        <v>7.1704000000000004E-2</v>
      </c>
      <c r="F27">
        <v>2.1728999999999998E-2</v>
      </c>
      <c r="G27" s="10">
        <f t="shared" si="8"/>
        <v>-1180.2616115988999</v>
      </c>
      <c r="H27" s="10">
        <f t="shared" si="9"/>
        <v>-1180.2486034011001</v>
      </c>
      <c r="I27" s="11">
        <f t="shared" si="10"/>
        <v>-1180.2992569999999</v>
      </c>
      <c r="J27" s="11">
        <f t="shared" si="0"/>
        <v>1180.2892569999999</v>
      </c>
      <c r="K27" s="10">
        <f t="shared" si="11"/>
        <v>740643.31166006997</v>
      </c>
    </row>
    <row r="28" spans="1:14" x14ac:dyDescent="0.2">
      <c r="A28" t="s">
        <v>264</v>
      </c>
      <c r="B28" s="1">
        <v>-819.87389900000005</v>
      </c>
      <c r="C28" s="1">
        <v>-819.94990199999995</v>
      </c>
      <c r="D28">
        <v>6.2081999999999998E-2</v>
      </c>
      <c r="E28">
        <v>7.2983000000000006E-2</v>
      </c>
      <c r="F28">
        <v>2.6755999999999999E-2</v>
      </c>
      <c r="G28" s="10">
        <f t="shared" si="8"/>
        <v>-819.8885215265999</v>
      </c>
      <c r="H28" s="10">
        <f t="shared" si="9"/>
        <v>-819.87621747339995</v>
      </c>
      <c r="I28" s="11">
        <f t="shared" si="10"/>
        <v>-819.92314599999997</v>
      </c>
      <c r="J28" s="11">
        <f t="shared" si="0"/>
        <v>819.91314599999998</v>
      </c>
      <c r="K28" s="10">
        <f t="shared" si="11"/>
        <v>514503.69824646</v>
      </c>
    </row>
    <row r="29" spans="1:14" x14ac:dyDescent="0.2">
      <c r="A29" t="s">
        <v>266</v>
      </c>
      <c r="B29" s="1">
        <v>-1639.7828497999999</v>
      </c>
      <c r="C29" s="1">
        <v>-1639.8615861000001</v>
      </c>
      <c r="D29">
        <v>5.0261E-2</v>
      </c>
      <c r="E29">
        <v>6.3095999999999999E-2</v>
      </c>
      <c r="F29">
        <v>9.7199999999999995E-3</v>
      </c>
      <c r="G29" s="10">
        <f t="shared" ref="G29" si="12">C29+0.9887*D29</f>
        <v>-1639.8118930493001</v>
      </c>
      <c r="H29" s="10">
        <f t="shared" ref="H29" si="13">C29+D29+E29-D29*0.9887</f>
        <v>-1639.7979221506998</v>
      </c>
      <c r="I29" s="11">
        <f t="shared" ref="I29" si="14">C29+F29</f>
        <v>-1639.8518661000001</v>
      </c>
      <c r="J29" s="11">
        <f t="shared" si="0"/>
        <v>1639.8418661000001</v>
      </c>
      <c r="K29" s="10">
        <f t="shared" ref="K29" si="15">J29*627.51</f>
        <v>1029017.169396411</v>
      </c>
    </row>
    <row r="30" spans="1:14" x14ac:dyDescent="0.2">
      <c r="A30" s="10"/>
      <c r="B30" s="11"/>
      <c r="C30" s="11"/>
      <c r="E30" s="10"/>
      <c r="F30" s="10"/>
      <c r="G30" s="10"/>
      <c r="H30" s="10"/>
      <c r="I30" s="10"/>
    </row>
    <row r="31" spans="1:14" x14ac:dyDescent="0.2">
      <c r="A31" s="12" t="s">
        <v>51</v>
      </c>
      <c r="B31" s="13">
        <v>0</v>
      </c>
      <c r="C31" s="13">
        <v>0</v>
      </c>
      <c r="D31" s="15">
        <v>0</v>
      </c>
      <c r="E31" s="16">
        <v>2.3600000000000001E-3</v>
      </c>
      <c r="F31" s="17">
        <v>-0.01</v>
      </c>
      <c r="G31" s="18">
        <f t="shared" ref="G31" si="16">C31+0.9887*D31</f>
        <v>0</v>
      </c>
      <c r="H31" s="18">
        <f t="shared" ref="H31" si="17">C31+D31+E31-0.9887*D31</f>
        <v>2.3600000000000001E-3</v>
      </c>
      <c r="I31" s="19">
        <f t="shared" ref="I31" si="18">C31+F31</f>
        <v>-0.01</v>
      </c>
    </row>
    <row r="32" spans="1:14" x14ac:dyDescent="0.2">
      <c r="A32" s="10" t="s">
        <v>25</v>
      </c>
      <c r="B32" s="11"/>
      <c r="C32" s="11"/>
      <c r="D32" s="10"/>
      <c r="E32" s="10"/>
      <c r="F32" s="10"/>
      <c r="G32" s="20"/>
      <c r="H32" s="20"/>
      <c r="I32" s="21"/>
    </row>
    <row r="33" spans="1:9" x14ac:dyDescent="0.2">
      <c r="A33" t="s">
        <v>73</v>
      </c>
      <c r="B33" s="1">
        <v>-602.88755470000001</v>
      </c>
      <c r="C33" s="1">
        <v>-602.95625770000004</v>
      </c>
      <c r="D33">
        <v>5.0910999999999998E-2</v>
      </c>
      <c r="E33">
        <v>6.0775999999999997E-2</v>
      </c>
      <c r="F33">
        <v>1.4524E-2</v>
      </c>
      <c r="G33" s="10">
        <f t="shared" ref="G33:G50" si="19">C33+0.9887*D33</f>
        <v>-602.9059219943</v>
      </c>
      <c r="H33" s="10">
        <f t="shared" ref="H33:H50" si="20">C33+D33+E33-0.9887*D33</f>
        <v>-602.8949064057</v>
      </c>
      <c r="I33" s="10">
        <f t="shared" ref="I33:I50" si="21">C33+F33</f>
        <v>-602.94173369999999</v>
      </c>
    </row>
    <row r="34" spans="1:9" x14ac:dyDescent="0.2">
      <c r="A34" t="s">
        <v>74</v>
      </c>
      <c r="B34" s="1">
        <v>-925.85416659999999</v>
      </c>
      <c r="C34" s="1">
        <v>-925.91590780000001</v>
      </c>
      <c r="D34">
        <v>4.8212999999999999E-2</v>
      </c>
      <c r="E34">
        <v>5.8666999999999997E-2</v>
      </c>
      <c r="F34">
        <v>9.9010000000000001E-3</v>
      </c>
      <c r="G34" s="10">
        <f t="shared" si="19"/>
        <v>-925.86823960690003</v>
      </c>
      <c r="H34" s="10">
        <f t="shared" si="20"/>
        <v>-925.85669599309995</v>
      </c>
      <c r="I34" s="10">
        <f t="shared" si="21"/>
        <v>-925.9060068</v>
      </c>
    </row>
    <row r="35" spans="1:9" x14ac:dyDescent="0.2">
      <c r="A35" t="s">
        <v>75</v>
      </c>
      <c r="B35" s="1">
        <v>-1038.1725246000001</v>
      </c>
      <c r="C35" s="1">
        <v>-1038.2898113000001</v>
      </c>
      <c r="D35">
        <v>5.1611999999999998E-2</v>
      </c>
      <c r="E35">
        <v>6.2891000000000002E-2</v>
      </c>
      <c r="F35">
        <v>1.3917000000000001E-2</v>
      </c>
      <c r="G35" s="10">
        <f t="shared" si="19"/>
        <v>-1038.2387825156002</v>
      </c>
      <c r="H35" s="10">
        <f t="shared" si="20"/>
        <v>-1038.2263370844</v>
      </c>
      <c r="I35" s="10">
        <f t="shared" si="21"/>
        <v>-1038.2758943000001</v>
      </c>
    </row>
    <row r="36" spans="1:9" x14ac:dyDescent="0.2">
      <c r="A36" t="s">
        <v>77</v>
      </c>
      <c r="B36" s="1">
        <v>-800.32516439999995</v>
      </c>
      <c r="C36" s="1">
        <v>-800.42665629999999</v>
      </c>
      <c r="D36">
        <v>3.9661000000000002E-2</v>
      </c>
      <c r="E36">
        <v>4.8003999999999998E-2</v>
      </c>
      <c r="F36">
        <v>6.9340000000000001E-3</v>
      </c>
      <c r="G36" s="10">
        <f t="shared" si="19"/>
        <v>-800.38744346930002</v>
      </c>
      <c r="H36" s="10">
        <f t="shared" si="20"/>
        <v>-800.37820413069994</v>
      </c>
      <c r="I36" s="10">
        <f t="shared" si="21"/>
        <v>-800.41972229999999</v>
      </c>
    </row>
    <row r="37" spans="1:9" x14ac:dyDescent="0.2">
      <c r="A37" t="s">
        <v>76</v>
      </c>
      <c r="B37" s="1">
        <v>-404.32673699999998</v>
      </c>
      <c r="C37" s="1">
        <v>-404.38082559999998</v>
      </c>
      <c r="D37">
        <v>6.6839999999999997E-2</v>
      </c>
      <c r="E37">
        <v>7.528E-2</v>
      </c>
      <c r="F37">
        <v>3.4348999999999998E-2</v>
      </c>
      <c r="G37" s="10">
        <f t="shared" si="19"/>
        <v>-404.31474089199997</v>
      </c>
      <c r="H37" s="10">
        <f t="shared" si="20"/>
        <v>-404.30479030799995</v>
      </c>
      <c r="I37" s="10">
        <f t="shared" si="21"/>
        <v>-404.34647659999996</v>
      </c>
    </row>
    <row r="38" spans="1:9" x14ac:dyDescent="0.2">
      <c r="A38" t="s">
        <v>78</v>
      </c>
      <c r="B38" s="1">
        <v>-727.29733999999996</v>
      </c>
      <c r="C38" s="1">
        <v>-727.34298779999995</v>
      </c>
      <c r="D38">
        <v>6.4249000000000001E-2</v>
      </c>
      <c r="E38">
        <v>7.3294999999999999E-2</v>
      </c>
      <c r="F38">
        <v>3.0137000000000001E-2</v>
      </c>
      <c r="G38" s="10">
        <f t="shared" si="19"/>
        <v>-727.27946481369997</v>
      </c>
      <c r="H38" s="10">
        <f t="shared" si="20"/>
        <v>-727.26896678629987</v>
      </c>
      <c r="I38" s="10">
        <f t="shared" si="21"/>
        <v>-727.31285079999998</v>
      </c>
    </row>
    <row r="39" spans="1:9" x14ac:dyDescent="0.2">
      <c r="A39" t="s">
        <v>79</v>
      </c>
      <c r="B39" s="1">
        <v>-839.6227255</v>
      </c>
      <c r="C39" s="1">
        <v>-839.72080889999995</v>
      </c>
      <c r="D39">
        <v>6.8552000000000002E-2</v>
      </c>
      <c r="E39">
        <v>7.7972E-2</v>
      </c>
      <c r="F39">
        <v>3.4914000000000001E-2</v>
      </c>
      <c r="G39" s="10">
        <f t="shared" si="19"/>
        <v>-839.65303153759999</v>
      </c>
      <c r="H39" s="10">
        <f t="shared" si="20"/>
        <v>-839.64206226239992</v>
      </c>
      <c r="I39" s="10">
        <f t="shared" si="21"/>
        <v>-839.68589489999999</v>
      </c>
    </row>
    <row r="40" spans="1:9" x14ac:dyDescent="0.2">
      <c r="A40" t="s">
        <v>80</v>
      </c>
      <c r="B40" s="1">
        <v>-341.00085259999997</v>
      </c>
      <c r="C40" s="1">
        <v>-341.05174199999999</v>
      </c>
      <c r="D40">
        <v>5.1218E-2</v>
      </c>
      <c r="E40">
        <v>5.8569000000000003E-2</v>
      </c>
      <c r="F40">
        <v>2.0589E-2</v>
      </c>
      <c r="G40" s="10">
        <f t="shared" si="19"/>
        <v>-341.00110276340001</v>
      </c>
      <c r="H40" s="10">
        <f t="shared" si="20"/>
        <v>-340.99259423659998</v>
      </c>
      <c r="I40" s="10">
        <f t="shared" si="21"/>
        <v>-341.03115300000002</v>
      </c>
    </row>
    <row r="41" spans="1:9" x14ac:dyDescent="0.2">
      <c r="A41" t="s">
        <v>81</v>
      </c>
      <c r="B41" s="1">
        <v>-1324.9440875</v>
      </c>
      <c r="C41" s="1">
        <v>-1325.0985181999999</v>
      </c>
      <c r="D41">
        <v>6.1031000000000002E-2</v>
      </c>
      <c r="E41">
        <v>7.3367000000000002E-2</v>
      </c>
      <c r="F41">
        <v>2.1922000000000001E-2</v>
      </c>
      <c r="G41" s="10">
        <f t="shared" si="19"/>
        <v>-1325.0381768503</v>
      </c>
      <c r="H41" s="10">
        <f t="shared" si="20"/>
        <v>-1325.0244615496999</v>
      </c>
      <c r="I41" s="10">
        <f t="shared" si="21"/>
        <v>-1325.0765962</v>
      </c>
    </row>
    <row r="42" spans="1:9" x14ac:dyDescent="0.2">
      <c r="A42" t="s">
        <v>82</v>
      </c>
      <c r="B42" s="1">
        <v>-776.28913030000001</v>
      </c>
      <c r="C42" s="1">
        <v>-776.39017809999996</v>
      </c>
      <c r="D42">
        <v>5.1365000000000001E-2</v>
      </c>
      <c r="E42">
        <v>6.0301E-2</v>
      </c>
      <c r="F42">
        <v>1.7888000000000001E-2</v>
      </c>
      <c r="G42" s="10">
        <f t="shared" si="19"/>
        <v>-776.3393935245</v>
      </c>
      <c r="H42" s="10">
        <f t="shared" si="20"/>
        <v>-776.3292966754999</v>
      </c>
      <c r="I42" s="10">
        <f t="shared" si="21"/>
        <v>-776.37229009999999</v>
      </c>
    </row>
    <row r="43" spans="1:9" x14ac:dyDescent="0.2">
      <c r="A43" t="s">
        <v>83</v>
      </c>
      <c r="B43" s="1">
        <v>-305.06272919999998</v>
      </c>
      <c r="C43" s="1">
        <v>-305.10621500000002</v>
      </c>
      <c r="D43">
        <v>7.3424000000000003E-2</v>
      </c>
      <c r="E43">
        <v>8.1437999999999997E-2</v>
      </c>
      <c r="F43">
        <v>4.1555000000000002E-2</v>
      </c>
      <c r="G43" s="10">
        <f t="shared" si="19"/>
        <v>-305.03362069120004</v>
      </c>
      <c r="H43" s="10">
        <f t="shared" si="20"/>
        <v>-305.02394730880002</v>
      </c>
      <c r="I43" s="10">
        <f t="shared" si="21"/>
        <v>-305.06466</v>
      </c>
    </row>
    <row r="44" spans="1:9" x14ac:dyDescent="0.2">
      <c r="A44" t="s">
        <v>84</v>
      </c>
      <c r="B44" s="1">
        <v>-628.03742099999999</v>
      </c>
      <c r="C44" s="1">
        <v>-628.0720053</v>
      </c>
      <c r="D44">
        <v>7.1053000000000005E-2</v>
      </c>
      <c r="E44">
        <v>7.9660999999999996E-2</v>
      </c>
      <c r="F44">
        <v>3.7628000000000002E-2</v>
      </c>
      <c r="G44" s="10">
        <f t="shared" si="19"/>
        <v>-628.00175519890001</v>
      </c>
      <c r="H44" s="10">
        <f t="shared" si="20"/>
        <v>-627.99154140109999</v>
      </c>
      <c r="I44" s="10">
        <f t="shared" si="21"/>
        <v>-628.03437729999996</v>
      </c>
    </row>
    <row r="45" spans="1:9" x14ac:dyDescent="0.2">
      <c r="A45" t="s">
        <v>85</v>
      </c>
      <c r="B45" s="1">
        <v>-740.36607590000006</v>
      </c>
      <c r="C45" s="1">
        <v>-740.45381689999999</v>
      </c>
      <c r="D45">
        <v>7.5634000000000007E-2</v>
      </c>
      <c r="E45">
        <v>8.4292000000000006E-2</v>
      </c>
      <c r="F45">
        <v>4.3631999999999997E-2</v>
      </c>
      <c r="G45" s="10">
        <f t="shared" si="19"/>
        <v>-740.37903756419996</v>
      </c>
      <c r="H45" s="10">
        <f t="shared" si="20"/>
        <v>-740.36867023579998</v>
      </c>
      <c r="I45" s="10">
        <f t="shared" si="21"/>
        <v>-740.41018489999999</v>
      </c>
    </row>
    <row r="46" spans="1:9" x14ac:dyDescent="0.2">
      <c r="A46" t="s">
        <v>86</v>
      </c>
      <c r="B46" s="1">
        <v>-503.60207259999999</v>
      </c>
      <c r="C46" s="1">
        <v>-503.66427700000003</v>
      </c>
      <c r="D46">
        <v>5.9353000000000003E-2</v>
      </c>
      <c r="E46">
        <v>6.8509E-2</v>
      </c>
      <c r="F46">
        <v>2.4865000000000002E-2</v>
      </c>
      <c r="G46" s="10">
        <f t="shared" si="19"/>
        <v>-503.60559468890006</v>
      </c>
      <c r="H46" s="10">
        <f t="shared" si="20"/>
        <v>-503.59509731110001</v>
      </c>
      <c r="I46" s="10">
        <f t="shared" si="21"/>
        <v>-503.63941200000005</v>
      </c>
    </row>
    <row r="47" spans="1:9" x14ac:dyDescent="0.2">
      <c r="A47" t="s">
        <v>87</v>
      </c>
      <c r="B47" s="1">
        <v>-826.57161470000005</v>
      </c>
      <c r="C47" s="1">
        <v>-826.62590290000003</v>
      </c>
      <c r="D47">
        <v>5.6721000000000001E-2</v>
      </c>
      <c r="E47">
        <v>6.6483E-2</v>
      </c>
      <c r="F47">
        <v>2.0688999999999999E-2</v>
      </c>
      <c r="G47" s="10">
        <f t="shared" si="19"/>
        <v>-826.56982284729997</v>
      </c>
      <c r="H47" s="10">
        <f t="shared" si="20"/>
        <v>-826.5587789527001</v>
      </c>
      <c r="I47" s="10">
        <f t="shared" si="21"/>
        <v>-826.60521390000008</v>
      </c>
    </row>
    <row r="48" spans="1:9" x14ac:dyDescent="0.2">
      <c r="A48" t="s">
        <v>88</v>
      </c>
      <c r="B48" s="1">
        <v>-938.89525960000003</v>
      </c>
      <c r="C48" s="1">
        <v>-939.00134560000004</v>
      </c>
      <c r="D48">
        <v>6.0812999999999999E-2</v>
      </c>
      <c r="E48">
        <v>7.0968000000000003E-2</v>
      </c>
      <c r="F48">
        <v>2.5871000000000002E-2</v>
      </c>
      <c r="G48" s="10">
        <f t="shared" si="19"/>
        <v>-938.94121978690009</v>
      </c>
      <c r="H48" s="10">
        <f t="shared" si="20"/>
        <v>-938.92969041309993</v>
      </c>
      <c r="I48" s="10">
        <f t="shared" si="21"/>
        <v>-938.97547459999998</v>
      </c>
    </row>
    <row r="49" spans="1:9" x14ac:dyDescent="0.2">
      <c r="A49" t="s">
        <v>89</v>
      </c>
      <c r="B49" s="1">
        <v>-643.7086438</v>
      </c>
      <c r="C49" s="1">
        <v>-643.78707810000003</v>
      </c>
      <c r="D49">
        <v>3.6259E-2</v>
      </c>
      <c r="E49">
        <v>4.3735000000000003E-2</v>
      </c>
      <c r="F49">
        <v>4.7800000000000004E-3</v>
      </c>
      <c r="G49" s="10">
        <f t="shared" si="19"/>
        <v>-643.75122882670007</v>
      </c>
      <c r="H49" s="10">
        <f t="shared" si="20"/>
        <v>-643.74293337330005</v>
      </c>
      <c r="I49" s="10">
        <f t="shared" si="21"/>
        <v>-643.78229810000005</v>
      </c>
    </row>
    <row r="50" spans="1:9" x14ac:dyDescent="0.2">
      <c r="A50" t="s">
        <v>90</v>
      </c>
      <c r="B50" s="1">
        <v>-356.90564010000003</v>
      </c>
      <c r="C50" s="1">
        <v>-356.95878329999999</v>
      </c>
      <c r="D50">
        <v>3.9057000000000001E-2</v>
      </c>
      <c r="E50">
        <v>4.6071000000000001E-2</v>
      </c>
      <c r="F50">
        <v>8.8909999999999996E-3</v>
      </c>
      <c r="G50" s="10">
        <f t="shared" si="19"/>
        <v>-356.92016764409999</v>
      </c>
      <c r="H50" s="10">
        <f t="shared" si="20"/>
        <v>-356.9122709559</v>
      </c>
      <c r="I50" s="10">
        <f t="shared" si="21"/>
        <v>-356.94989229999999</v>
      </c>
    </row>
    <row r="51" spans="1:9" s="43" customFormat="1" x14ac:dyDescent="0.2">
      <c r="A51" s="43" t="s">
        <v>91</v>
      </c>
      <c r="B51" s="48">
        <v>-720.17887470000005</v>
      </c>
      <c r="C51" s="48">
        <v>-720.25983689999998</v>
      </c>
      <c r="D51" s="43">
        <v>5.8647999999999999E-2</v>
      </c>
      <c r="E51" s="43">
        <v>6.8691000000000002E-2</v>
      </c>
      <c r="F51" s="43">
        <v>2.4094999999999998E-2</v>
      </c>
      <c r="G51" s="43">
        <f t="shared" ref="G51:G54" si="22">C51+0.9887*D51</f>
        <v>-720.2018516224</v>
      </c>
      <c r="H51" s="43">
        <f t="shared" ref="H51:H54" si="23">C51+D51+E51-0.9887*D51</f>
        <v>-720.19048317760007</v>
      </c>
      <c r="I51" s="43">
        <f t="shared" ref="I51:I54" si="24">C51+F51</f>
        <v>-720.23574189999999</v>
      </c>
    </row>
    <row r="52" spans="1:9" x14ac:dyDescent="0.2">
      <c r="A52" t="s">
        <v>237</v>
      </c>
      <c r="G52" s="10">
        <f t="shared" si="22"/>
        <v>0</v>
      </c>
      <c r="H52" s="10">
        <f t="shared" si="23"/>
        <v>0</v>
      </c>
      <c r="I52" s="10">
        <f t="shared" si="24"/>
        <v>0</v>
      </c>
    </row>
    <row r="53" spans="1:9" x14ac:dyDescent="0.2">
      <c r="A53" t="s">
        <v>250</v>
      </c>
      <c r="B53" s="1">
        <v>-875.36914669999999</v>
      </c>
      <c r="C53" s="1">
        <v>-875.46216449999997</v>
      </c>
      <c r="D53">
        <v>3.7116000000000003E-2</v>
      </c>
      <c r="E53">
        <v>4.7968999999999998E-2</v>
      </c>
      <c r="F53">
        <v>8.6399999999999997E-4</v>
      </c>
      <c r="G53" s="10">
        <f t="shared" si="22"/>
        <v>-875.42546791079997</v>
      </c>
      <c r="H53" s="10">
        <f t="shared" si="23"/>
        <v>-875.41377608920004</v>
      </c>
      <c r="I53" s="10">
        <f t="shared" si="24"/>
        <v>-875.46130049999999</v>
      </c>
    </row>
    <row r="54" spans="1:9" x14ac:dyDescent="0.2">
      <c r="A54" t="s">
        <v>251</v>
      </c>
      <c r="B54" s="1">
        <v>-1235.7780826000001</v>
      </c>
      <c r="C54">
        <v>-1235.8683639999999</v>
      </c>
      <c r="D54">
        <v>3.6163000000000001E-2</v>
      </c>
      <c r="E54">
        <v>4.7366999999999999E-2</v>
      </c>
      <c r="F54">
        <v>-2.1180000000000001E-3</v>
      </c>
      <c r="G54" s="10">
        <f t="shared" si="22"/>
        <v>-1235.8326096419</v>
      </c>
      <c r="H54" s="10">
        <f t="shared" si="23"/>
        <v>-1235.8205883580999</v>
      </c>
      <c r="I54" s="10">
        <f t="shared" si="24"/>
        <v>-1235.870482</v>
      </c>
    </row>
    <row r="55" spans="1:9" x14ac:dyDescent="0.2">
      <c r="A55" t="s">
        <v>252</v>
      </c>
    </row>
    <row r="56" spans="1:9" x14ac:dyDescent="0.2">
      <c r="A56" t="s">
        <v>253</v>
      </c>
    </row>
    <row r="57" spans="1:9" x14ac:dyDescent="0.2">
      <c r="A57" t="s">
        <v>257</v>
      </c>
    </row>
    <row r="58" spans="1:9" x14ac:dyDescent="0.2">
      <c r="A58" t="s">
        <v>265</v>
      </c>
    </row>
    <row r="59" spans="1:9" x14ac:dyDescent="0.2">
      <c r="A59" t="s">
        <v>267</v>
      </c>
    </row>
  </sheetData>
  <mergeCells count="1">
    <mergeCell ref="J1:N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A2" workbookViewId="0">
      <selection activeCell="L42" sqref="L42"/>
    </sheetView>
  </sheetViews>
  <sheetFormatPr baseColWidth="10" defaultRowHeight="16" x14ac:dyDescent="0.2"/>
  <cols>
    <col min="2" max="2" width="12.33203125" bestFit="1" customWidth="1"/>
    <col min="3" max="3" width="14.83203125" customWidth="1"/>
    <col min="9" max="9" width="12.33203125" bestFit="1" customWidth="1"/>
    <col min="10" max="10" width="12" customWidth="1"/>
    <col min="11" max="11" width="12.83203125" customWidth="1"/>
    <col min="12" max="12" width="13.5" customWidth="1"/>
  </cols>
  <sheetData>
    <row r="1" spans="1:14" x14ac:dyDescent="0.2">
      <c r="A1" t="s">
        <v>23</v>
      </c>
      <c r="C1" t="s">
        <v>24</v>
      </c>
      <c r="D1" t="s">
        <v>2</v>
      </c>
      <c r="E1" t="s">
        <v>3</v>
      </c>
      <c r="F1" t="s">
        <v>4</v>
      </c>
      <c r="G1" t="s">
        <v>47</v>
      </c>
      <c r="H1" t="s">
        <v>48</v>
      </c>
      <c r="I1" t="s">
        <v>49</v>
      </c>
      <c r="J1" t="s">
        <v>52</v>
      </c>
      <c r="K1" t="s">
        <v>53</v>
      </c>
      <c r="L1" t="s">
        <v>96</v>
      </c>
      <c r="M1" t="s">
        <v>92</v>
      </c>
      <c r="N1" t="s">
        <v>93</v>
      </c>
    </row>
    <row r="2" spans="1:14" x14ac:dyDescent="0.2">
      <c r="A2" t="s">
        <v>9</v>
      </c>
      <c r="C2" s="42">
        <v>-724.09520999999995</v>
      </c>
      <c r="I2" s="42">
        <v>-724.12805300000002</v>
      </c>
      <c r="J2" s="42">
        <f>I3+'Acidez-H2O'!I31-'g4'!I2</f>
        <v>0.46986000000003969</v>
      </c>
      <c r="K2">
        <f>J2*627.51</f>
        <v>294.84184860002489</v>
      </c>
    </row>
    <row r="3" spans="1:14" x14ac:dyDescent="0.2">
      <c r="A3" t="s">
        <v>260</v>
      </c>
      <c r="C3" s="42">
        <v>-723.61626200000001</v>
      </c>
      <c r="I3" s="42">
        <v>-723.64819299999999</v>
      </c>
      <c r="J3" s="42"/>
    </row>
    <row r="4" spans="1:14" x14ac:dyDescent="0.2">
      <c r="A4" t="s">
        <v>8</v>
      </c>
      <c r="C4" s="42">
        <v>-961.81203200000004</v>
      </c>
      <c r="I4" s="42">
        <v>-961.85295199999996</v>
      </c>
      <c r="J4" s="42">
        <f>I5+'Acidez-H2O'!I31-'g4'!I4</f>
        <v>0.4651850000000195</v>
      </c>
      <c r="K4">
        <f t="shared" ref="K4" si="0">J4*627.51</f>
        <v>291.90823935001225</v>
      </c>
    </row>
    <row r="5" spans="1:14" x14ac:dyDescent="0.2">
      <c r="A5" t="s">
        <v>261</v>
      </c>
      <c r="C5" s="42">
        <v>-961.33801300000005</v>
      </c>
      <c r="I5" s="42">
        <v>-961.37776699999995</v>
      </c>
      <c r="J5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:D19"/>
  <sheetViews>
    <sheetView workbookViewId="0">
      <selection activeCell="G35" sqref="G35"/>
    </sheetView>
  </sheetViews>
  <sheetFormatPr baseColWidth="10" defaultRowHeight="16" x14ac:dyDescent="0.2"/>
  <sheetData>
    <row r="1" spans="1:4" x14ac:dyDescent="0.2">
      <c r="A1" t="s">
        <v>6</v>
      </c>
      <c r="B1">
        <f>Acidez!K3</f>
        <v>314.03788150804201</v>
      </c>
      <c r="C1">
        <v>316.3</v>
      </c>
      <c r="D1">
        <f>'Acidez-H2O'!K3</f>
        <v>309.02828092498441</v>
      </c>
    </row>
    <row r="2" spans="1:4" x14ac:dyDescent="0.2">
      <c r="A2" t="s">
        <v>7</v>
      </c>
      <c r="B2">
        <f>Acidez!K4</f>
        <v>311.57534401497429</v>
      </c>
      <c r="C2">
        <v>312.5</v>
      </c>
      <c r="D2">
        <f>'Acidez-H2O'!K4</f>
        <v>303.35276672993876</v>
      </c>
    </row>
    <row r="3" spans="1:4" x14ac:dyDescent="0.2">
      <c r="A3" t="s">
        <v>8</v>
      </c>
      <c r="B3">
        <f>Acidez!K5</f>
        <v>292.86845515204203</v>
      </c>
      <c r="C3" s="8">
        <v>299.5</v>
      </c>
      <c r="D3">
        <f>'Acidez-H2O'!K5</f>
        <v>292.2881339038949</v>
      </c>
    </row>
    <row r="4" spans="1:4" x14ac:dyDescent="0.2">
      <c r="A4" t="s">
        <v>9</v>
      </c>
      <c r="B4">
        <f>Acidez!K6</f>
        <v>293.5696348260409</v>
      </c>
      <c r="C4">
        <v>299.8</v>
      </c>
      <c r="D4">
        <f>'Acidez-H2O'!K6</f>
        <v>293.05244108403406</v>
      </c>
    </row>
    <row r="5" spans="1:4" x14ac:dyDescent="0.2">
      <c r="A5" t="s">
        <v>10</v>
      </c>
      <c r="B5">
        <f>Acidez!K7</f>
        <v>328.14305128802835</v>
      </c>
      <c r="D5">
        <f>'Acidez-H2O'!K7</f>
        <v>320.59987908001818</v>
      </c>
    </row>
    <row r="6" spans="1:4" x14ac:dyDescent="0.2">
      <c r="A6" t="s">
        <v>11</v>
      </c>
      <c r="B6">
        <f>Acidez!K8</f>
        <v>323.99175888298674</v>
      </c>
      <c r="D6">
        <f>'Acidez-H2O'!K8</f>
        <v>314.47092615899737</v>
      </c>
    </row>
    <row r="7" spans="1:4" x14ac:dyDescent="0.2">
      <c r="A7" t="s">
        <v>12</v>
      </c>
      <c r="B7">
        <f>Acidez!K9</f>
        <v>303.60075868198328</v>
      </c>
      <c r="D7">
        <f>'Acidez-H2O'!K9</f>
        <v>302.91275671802242</v>
      </c>
    </row>
    <row r="8" spans="1:4" x14ac:dyDescent="0.2">
      <c r="A8" t="s">
        <v>13</v>
      </c>
      <c r="B8">
        <f>Acidez!K10</f>
        <v>327.94707991501662</v>
      </c>
      <c r="D8">
        <f>'Acidez-H2O'!K10</f>
        <v>319.69927672798059</v>
      </c>
    </row>
    <row r="9" spans="1:4" x14ac:dyDescent="0.2">
      <c r="A9" t="s">
        <v>14</v>
      </c>
      <c r="B9">
        <f>Acidez!K11</f>
        <v>281.74546389600278</v>
      </c>
      <c r="D9">
        <f>'Acidez-H2O'!K11</f>
        <v>283.41043617901528</v>
      </c>
    </row>
    <row r="10" spans="1:4" x14ac:dyDescent="0.2">
      <c r="A10" t="s">
        <v>15</v>
      </c>
      <c r="B10">
        <f>Acidez!K12</f>
        <v>302.60188826410814</v>
      </c>
      <c r="C10">
        <v>302.2</v>
      </c>
      <c r="D10">
        <f>'Acidez-H2O'!K12</f>
        <v>301.28926284602647</v>
      </c>
    </row>
    <row r="11" spans="1:4" x14ac:dyDescent="0.2">
      <c r="A11" t="s">
        <v>16</v>
      </c>
      <c r="B11">
        <f>Acidez!K13</f>
        <v>338.57320875301906</v>
      </c>
      <c r="D11">
        <f>'Acidez-H2O'!K13</f>
        <v>328.92122643900404</v>
      </c>
    </row>
    <row r="12" spans="1:4" x14ac:dyDescent="0.2">
      <c r="A12" t="s">
        <v>17</v>
      </c>
      <c r="B12">
        <f>Acidez!K14</f>
        <v>330.45931620005871</v>
      </c>
      <c r="D12">
        <f>'Acidez-H2O'!K14</f>
        <v>319.4866135890324</v>
      </c>
    </row>
    <row r="13" spans="1:4" x14ac:dyDescent="0.2">
      <c r="A13" t="s">
        <v>18</v>
      </c>
      <c r="B13">
        <f>Acidez!K15</f>
        <v>312.63458089501086</v>
      </c>
      <c r="C13" s="8">
        <v>315</v>
      </c>
      <c r="D13">
        <f>'Acidez-H2O'!K15</f>
        <v>309.71678489705818</v>
      </c>
    </row>
    <row r="14" spans="1:4" x14ac:dyDescent="0.2">
      <c r="A14" t="s">
        <v>19</v>
      </c>
      <c r="B14">
        <f>Acidez!K16</f>
        <v>321.42492922801114</v>
      </c>
      <c r="D14">
        <f>'Acidez-H2O'!K16</f>
        <v>314.98586086495999</v>
      </c>
    </row>
    <row r="15" spans="1:4" x14ac:dyDescent="0.2">
      <c r="A15" t="s">
        <v>20</v>
      </c>
      <c r="B15">
        <f>Acidez!K17</f>
        <v>316.82998725294823</v>
      </c>
      <c r="D15">
        <f>'Acidez-H2O'!K17</f>
        <v>308.57120264093993</v>
      </c>
    </row>
    <row r="16" spans="1:4" x14ac:dyDescent="0.2">
      <c r="A16" t="s">
        <v>26</v>
      </c>
      <c r="B16">
        <f>Acidez!K18</f>
        <v>297.86211698094007</v>
      </c>
      <c r="D16">
        <f>'Acidez-H2O'!K18</f>
        <v>298.37811845399989</v>
      </c>
    </row>
    <row r="17" spans="1:4" x14ac:dyDescent="0.2">
      <c r="A17" t="s">
        <v>21</v>
      </c>
      <c r="B17">
        <f>Acidez!K19</f>
        <v>303.54183549303929</v>
      </c>
      <c r="C17">
        <v>303.3</v>
      </c>
      <c r="D17">
        <f>'Acidez-H2O'!K19</f>
        <v>300.93051537901192</v>
      </c>
    </row>
    <row r="18" spans="1:4" x14ac:dyDescent="0.2">
      <c r="A18" t="s">
        <v>22</v>
      </c>
      <c r="B18">
        <f>Acidez!K20</f>
        <v>315.01114951801026</v>
      </c>
      <c r="C18">
        <v>317.8</v>
      </c>
      <c r="D18">
        <f>'Acidez-H2O'!K20</f>
        <v>309.47349927000181</v>
      </c>
    </row>
    <row r="19" spans="1:4" x14ac:dyDescent="0.2">
      <c r="A19" t="s">
        <v>27</v>
      </c>
      <c r="B19">
        <f>Acidez!K21</f>
        <v>321.44287601398008</v>
      </c>
      <c r="D19">
        <f>'Acidez-H2O'!K21</f>
        <v>332.55476034298317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A1:L37"/>
  <sheetViews>
    <sheetView workbookViewId="0">
      <selection activeCell="B47" sqref="B47"/>
    </sheetView>
  </sheetViews>
  <sheetFormatPr baseColWidth="10" defaultRowHeight="16" x14ac:dyDescent="0.2"/>
  <cols>
    <col min="1" max="1" width="15" customWidth="1"/>
    <col min="3" max="3" width="10.83203125" style="8"/>
    <col min="4" max="4" width="30.5" customWidth="1"/>
    <col min="5" max="5" width="17.1640625" customWidth="1"/>
    <col min="8" max="8" width="31.5" customWidth="1"/>
  </cols>
  <sheetData>
    <row r="1" spans="1:8" x14ac:dyDescent="0.2">
      <c r="A1" t="s">
        <v>97</v>
      </c>
      <c r="B1" t="s">
        <v>98</v>
      </c>
      <c r="C1" s="8" t="s">
        <v>99</v>
      </c>
      <c r="D1" t="s">
        <v>100</v>
      </c>
      <c r="E1" t="s">
        <v>157</v>
      </c>
      <c r="F1" t="s">
        <v>98</v>
      </c>
      <c r="G1" t="s">
        <v>99</v>
      </c>
      <c r="H1" t="s">
        <v>158</v>
      </c>
    </row>
    <row r="2" spans="1:8" x14ac:dyDescent="0.2">
      <c r="A2" s="53" t="s">
        <v>55</v>
      </c>
      <c r="B2" t="s">
        <v>104</v>
      </c>
      <c r="C2" s="25" t="s">
        <v>101</v>
      </c>
      <c r="D2" s="23">
        <v>4.6652371103000002E-2</v>
      </c>
      <c r="E2" s="53" t="s">
        <v>159</v>
      </c>
      <c r="F2" t="s">
        <v>185</v>
      </c>
      <c r="G2" t="s">
        <v>226</v>
      </c>
      <c r="H2" s="23">
        <v>2.2258196479E-2</v>
      </c>
    </row>
    <row r="3" spans="1:8" x14ac:dyDescent="0.2">
      <c r="A3" s="53"/>
      <c r="B3" t="s">
        <v>103</v>
      </c>
      <c r="C3" s="26" t="s">
        <v>102</v>
      </c>
      <c r="D3" s="23">
        <v>1.8516272478000001E-2</v>
      </c>
      <c r="E3" s="53"/>
      <c r="F3" t="s">
        <v>189</v>
      </c>
      <c r="G3" t="s">
        <v>225</v>
      </c>
      <c r="H3" s="23">
        <v>2.2307158810000002E-2</v>
      </c>
    </row>
    <row r="4" spans="1:8" x14ac:dyDescent="0.2">
      <c r="A4" s="52" t="s">
        <v>56</v>
      </c>
      <c r="B4" t="s">
        <v>127</v>
      </c>
      <c r="C4" s="26" t="s">
        <v>155</v>
      </c>
      <c r="D4" s="23">
        <v>3.0141926783000001E-2</v>
      </c>
      <c r="E4" s="22" t="s">
        <v>160</v>
      </c>
      <c r="F4" t="s">
        <v>185</v>
      </c>
      <c r="G4" t="s">
        <v>224</v>
      </c>
      <c r="H4" s="23">
        <v>2.4974895923999998E-2</v>
      </c>
    </row>
    <row r="5" spans="1:8" x14ac:dyDescent="0.2">
      <c r="A5" s="52"/>
      <c r="B5" t="s">
        <v>103</v>
      </c>
      <c r="C5" s="26" t="s">
        <v>156</v>
      </c>
      <c r="D5" s="23">
        <v>2.0639392600999999E-2</v>
      </c>
      <c r="E5" s="52" t="s">
        <v>161</v>
      </c>
      <c r="F5" t="s">
        <v>103</v>
      </c>
      <c r="G5" t="s">
        <v>223</v>
      </c>
      <c r="H5" s="23">
        <v>1.8634049914E-2</v>
      </c>
    </row>
    <row r="6" spans="1:8" x14ac:dyDescent="0.2">
      <c r="A6" s="52" t="s">
        <v>54</v>
      </c>
      <c r="B6" t="s">
        <v>113</v>
      </c>
      <c r="C6" s="26" t="s">
        <v>153</v>
      </c>
      <c r="D6" s="23">
        <v>5.6526825358E-2</v>
      </c>
      <c r="E6" s="52"/>
      <c r="F6" t="s">
        <v>120</v>
      </c>
      <c r="G6" t="s">
        <v>222</v>
      </c>
      <c r="H6" s="23">
        <v>1.8599753948000002E-2</v>
      </c>
    </row>
    <row r="7" spans="1:8" x14ac:dyDescent="0.2">
      <c r="A7" s="52"/>
      <c r="B7" t="s">
        <v>111</v>
      </c>
      <c r="C7" s="26" t="s">
        <v>154</v>
      </c>
      <c r="D7" s="23">
        <v>1.6308193131000001E-2</v>
      </c>
      <c r="E7" s="52" t="s">
        <v>162</v>
      </c>
      <c r="F7" t="s">
        <v>220</v>
      </c>
      <c r="G7" t="s">
        <v>221</v>
      </c>
      <c r="H7" s="23">
        <v>1.8627321051000002E-2</v>
      </c>
    </row>
    <row r="8" spans="1:8" x14ac:dyDescent="0.2">
      <c r="A8" s="52" t="s">
        <v>57</v>
      </c>
      <c r="B8" t="s">
        <v>149</v>
      </c>
      <c r="C8" s="26" t="s">
        <v>150</v>
      </c>
      <c r="D8" s="23">
        <v>5.6821659750000003E-2</v>
      </c>
      <c r="E8" s="52"/>
      <c r="F8" t="s">
        <v>218</v>
      </c>
      <c r="G8" t="s">
        <v>219</v>
      </c>
      <c r="H8" s="23">
        <v>1.8613633285999999E-2</v>
      </c>
    </row>
    <row r="9" spans="1:8" x14ac:dyDescent="0.2">
      <c r="A9" s="52"/>
      <c r="B9" t="s">
        <v>151</v>
      </c>
      <c r="C9" s="26" t="s">
        <v>152</v>
      </c>
      <c r="D9" s="23">
        <v>1.3228378496E-2</v>
      </c>
      <c r="E9" s="52" t="s">
        <v>163</v>
      </c>
      <c r="F9" t="s">
        <v>215</v>
      </c>
      <c r="G9" t="s">
        <v>216</v>
      </c>
      <c r="H9" s="23">
        <v>2.4874870622E-2</v>
      </c>
    </row>
    <row r="10" spans="1:8" x14ac:dyDescent="0.2">
      <c r="A10" s="52" t="s">
        <v>58</v>
      </c>
      <c r="B10" t="s">
        <v>115</v>
      </c>
      <c r="C10" s="26" t="s">
        <v>147</v>
      </c>
      <c r="D10" s="23">
        <v>4.2506905206999998E-2</v>
      </c>
      <c r="E10" s="52"/>
      <c r="F10" t="s">
        <v>133</v>
      </c>
      <c r="G10" t="s">
        <v>217</v>
      </c>
      <c r="H10" s="23">
        <v>2.3341240740000001E-2</v>
      </c>
    </row>
    <row r="11" spans="1:8" x14ac:dyDescent="0.2">
      <c r="A11" s="52"/>
      <c r="B11" t="s">
        <v>123</v>
      </c>
      <c r="C11" s="26" t="s">
        <v>148</v>
      </c>
      <c r="D11" s="23">
        <v>2.3749967899E-2</v>
      </c>
      <c r="E11" s="22" t="s">
        <v>164</v>
      </c>
      <c r="F11" s="22" t="s">
        <v>185</v>
      </c>
      <c r="G11" t="s">
        <v>214</v>
      </c>
      <c r="H11" s="23">
        <v>2.7016943867000001E-2</v>
      </c>
    </row>
    <row r="12" spans="1:8" x14ac:dyDescent="0.2">
      <c r="A12" s="52" t="s">
        <v>59</v>
      </c>
      <c r="B12" t="s">
        <v>103</v>
      </c>
      <c r="C12" s="26" t="s">
        <v>145</v>
      </c>
      <c r="D12" s="23">
        <v>2.3559714453000001E-2</v>
      </c>
      <c r="E12" s="52" t="s">
        <v>165</v>
      </c>
      <c r="F12" t="s">
        <v>192</v>
      </c>
      <c r="G12" t="s">
        <v>212</v>
      </c>
      <c r="H12" s="23">
        <v>2.1040238177999999E-2</v>
      </c>
    </row>
    <row r="13" spans="1:8" x14ac:dyDescent="0.2">
      <c r="A13" s="52"/>
      <c r="B13" t="s">
        <v>118</v>
      </c>
      <c r="C13" s="26" t="s">
        <v>146</v>
      </c>
      <c r="D13" s="23">
        <v>2.6325699235999998E-2</v>
      </c>
      <c r="E13" s="52"/>
      <c r="F13" t="s">
        <v>189</v>
      </c>
      <c r="G13" t="s">
        <v>211</v>
      </c>
      <c r="H13" s="23">
        <v>1.9147872007000001E-2</v>
      </c>
    </row>
    <row r="14" spans="1:8" x14ac:dyDescent="0.2">
      <c r="A14" s="52" t="s">
        <v>60</v>
      </c>
      <c r="B14" t="s">
        <v>113</v>
      </c>
      <c r="C14" s="26" t="s">
        <v>143</v>
      </c>
      <c r="D14" s="23">
        <v>5.2053841881999997E-2</v>
      </c>
      <c r="E14" s="52"/>
      <c r="F14" t="s">
        <v>115</v>
      </c>
      <c r="G14" s="24" t="s">
        <v>213</v>
      </c>
      <c r="H14" s="23">
        <v>8.2048355971000003E-3</v>
      </c>
    </row>
    <row r="15" spans="1:8" x14ac:dyDescent="0.2">
      <c r="A15" s="52"/>
      <c r="B15" t="s">
        <v>123</v>
      </c>
      <c r="C15" s="26" t="s">
        <v>144</v>
      </c>
      <c r="D15" s="23">
        <v>2.0146330630999999E-2</v>
      </c>
      <c r="E15" s="52" t="s">
        <v>166</v>
      </c>
      <c r="F15" t="s">
        <v>107</v>
      </c>
      <c r="G15" t="s">
        <v>208</v>
      </c>
      <c r="H15" s="23">
        <v>3.2825157463E-2</v>
      </c>
    </row>
    <row r="16" spans="1:8" ht="17" thickBot="1" x14ac:dyDescent="0.25">
      <c r="A16" s="52" t="s">
        <v>61</v>
      </c>
      <c r="B16" t="s">
        <v>139</v>
      </c>
      <c r="C16" s="26" t="s">
        <v>140</v>
      </c>
      <c r="D16" s="23">
        <v>4.1633113015999999E-2</v>
      </c>
      <c r="E16" s="52"/>
      <c r="F16" t="s">
        <v>209</v>
      </c>
      <c r="G16" t="s">
        <v>210</v>
      </c>
      <c r="H16" s="23">
        <v>1.5003862737000001E-2</v>
      </c>
    </row>
    <row r="17" spans="1:12" ht="17" thickBot="1" x14ac:dyDescent="0.25">
      <c r="A17" s="52"/>
      <c r="B17" t="s">
        <v>141</v>
      </c>
      <c r="C17" s="26" t="s">
        <v>142</v>
      </c>
      <c r="D17" s="23">
        <v>1.5754432137999999E-2</v>
      </c>
      <c r="E17" s="54" t="s">
        <v>167</v>
      </c>
      <c r="F17" s="27" t="s">
        <v>204</v>
      </c>
      <c r="G17" s="27" t="s">
        <v>205</v>
      </c>
      <c r="H17" s="29">
        <v>1.8366931651999999E-2</v>
      </c>
    </row>
    <row r="18" spans="1:12" x14ac:dyDescent="0.2">
      <c r="A18" s="54" t="s">
        <v>62</v>
      </c>
      <c r="B18" s="27" t="s">
        <v>135</v>
      </c>
      <c r="C18" s="28" t="s">
        <v>136</v>
      </c>
      <c r="D18" s="33">
        <v>6.7529488887E-2</v>
      </c>
      <c r="E18" s="55"/>
      <c r="F18" s="10" t="s">
        <v>202</v>
      </c>
      <c r="G18" s="10" t="s">
        <v>203</v>
      </c>
      <c r="H18" s="35">
        <v>1.8123469981999998E-2</v>
      </c>
    </row>
    <row r="19" spans="1:12" ht="17" thickBot="1" x14ac:dyDescent="0.25">
      <c r="A19" s="56"/>
      <c r="B19" s="30" t="s">
        <v>137</v>
      </c>
      <c r="C19" s="31" t="s">
        <v>138</v>
      </c>
      <c r="D19" s="34">
        <v>1.9594640145000002E-2</v>
      </c>
      <c r="E19" s="56"/>
      <c r="F19" s="30" t="s">
        <v>206</v>
      </c>
      <c r="G19" s="30" t="s">
        <v>207</v>
      </c>
      <c r="H19" s="32">
        <v>2.9768700778E-2</v>
      </c>
    </row>
    <row r="20" spans="1:12" x14ac:dyDescent="0.2">
      <c r="A20" s="52" t="s">
        <v>63</v>
      </c>
      <c r="B20" t="s">
        <v>131</v>
      </c>
      <c r="C20" s="26" t="s">
        <v>132</v>
      </c>
      <c r="D20" s="23">
        <v>5.1805136710999997E-2</v>
      </c>
      <c r="E20" s="52" t="s">
        <v>168</v>
      </c>
      <c r="F20" t="s">
        <v>151</v>
      </c>
      <c r="G20" t="s">
        <v>201</v>
      </c>
      <c r="H20" s="23">
        <v>1.8964672740000001E-2</v>
      </c>
      <c r="K20">
        <v>281.75</v>
      </c>
    </row>
    <row r="21" spans="1:12" x14ac:dyDescent="0.2">
      <c r="A21" s="52"/>
      <c r="B21" t="s">
        <v>133</v>
      </c>
      <c r="C21" s="26" t="s">
        <v>134</v>
      </c>
      <c r="D21" s="23">
        <v>1.7678524639999998E-2</v>
      </c>
      <c r="E21" s="52"/>
      <c r="F21" t="s">
        <v>199</v>
      </c>
      <c r="G21" t="s">
        <v>200</v>
      </c>
      <c r="H21" s="23">
        <v>2.058278522E-2</v>
      </c>
      <c r="K21">
        <v>303.60000000000002</v>
      </c>
      <c r="L21">
        <f>K21-K20</f>
        <v>21.850000000000023</v>
      </c>
    </row>
    <row r="22" spans="1:12" x14ac:dyDescent="0.2">
      <c r="A22" s="52" t="s">
        <v>64</v>
      </c>
      <c r="B22" t="s">
        <v>127</v>
      </c>
      <c r="C22" s="26" t="s">
        <v>128</v>
      </c>
      <c r="D22" s="23">
        <v>3.9466379422999999E-2</v>
      </c>
      <c r="E22" s="52" t="s">
        <v>169</v>
      </c>
      <c r="F22" t="s">
        <v>133</v>
      </c>
      <c r="G22" t="s">
        <v>196</v>
      </c>
      <c r="H22" s="23">
        <v>2.5587327542999999E-2</v>
      </c>
      <c r="K22">
        <v>292.87</v>
      </c>
      <c r="L22">
        <f>K21-K22</f>
        <v>10.730000000000018</v>
      </c>
    </row>
    <row r="23" spans="1:12" x14ac:dyDescent="0.2">
      <c r="A23" s="52"/>
      <c r="B23" t="s">
        <v>129</v>
      </c>
      <c r="C23" s="26" t="s">
        <v>130</v>
      </c>
      <c r="D23" s="23">
        <v>2.6447145485999999E-2</v>
      </c>
      <c r="E23" s="52"/>
      <c r="F23" t="s">
        <v>197</v>
      </c>
      <c r="G23" t="s">
        <v>198</v>
      </c>
      <c r="H23" s="23">
        <v>2.5813371589E-2</v>
      </c>
    </row>
    <row r="24" spans="1:12" x14ac:dyDescent="0.2">
      <c r="A24" s="52" t="s">
        <v>65</v>
      </c>
      <c r="B24" t="s">
        <v>103</v>
      </c>
      <c r="C24" s="26" t="s">
        <v>125</v>
      </c>
      <c r="D24" s="23">
        <v>2.4964010315999999E-2</v>
      </c>
      <c r="E24" s="22" t="s">
        <v>170</v>
      </c>
      <c r="F24" t="s">
        <v>185</v>
      </c>
      <c r="G24" t="s">
        <v>195</v>
      </c>
      <c r="H24" s="23">
        <v>2.7447296828000001E-2</v>
      </c>
    </row>
    <row r="25" spans="1:12" x14ac:dyDescent="0.2">
      <c r="A25" s="52"/>
      <c r="B25" t="s">
        <v>104</v>
      </c>
      <c r="C25" s="26" t="s">
        <v>126</v>
      </c>
      <c r="D25" s="23">
        <v>2.5867070440999999E-2</v>
      </c>
      <c r="E25" s="52" t="s">
        <v>171</v>
      </c>
      <c r="F25" t="s">
        <v>189</v>
      </c>
      <c r="G25" t="s">
        <v>191</v>
      </c>
      <c r="H25" s="23">
        <v>2.0509002511000001E-2</v>
      </c>
    </row>
    <row r="26" spans="1:12" x14ac:dyDescent="0.2">
      <c r="A26" s="52" t="s">
        <v>66</v>
      </c>
      <c r="B26" t="s">
        <v>113</v>
      </c>
      <c r="C26" s="26" t="s">
        <v>122</v>
      </c>
      <c r="D26" s="23">
        <v>4.7364009725000003E-2</v>
      </c>
      <c r="E26" s="52"/>
      <c r="F26" t="s">
        <v>192</v>
      </c>
      <c r="G26" t="s">
        <v>193</v>
      </c>
      <c r="H26" s="23">
        <v>2.0512893781000002E-2</v>
      </c>
    </row>
    <row r="27" spans="1:12" x14ac:dyDescent="0.2">
      <c r="A27" s="52"/>
      <c r="B27" t="s">
        <v>123</v>
      </c>
      <c r="C27" s="26" t="s">
        <v>124</v>
      </c>
      <c r="D27" s="23">
        <v>2.0802877849E-2</v>
      </c>
      <c r="E27" s="52"/>
      <c r="F27" t="s">
        <v>118</v>
      </c>
      <c r="G27" t="s">
        <v>194</v>
      </c>
      <c r="H27" s="23">
        <v>6.9642071523999998E-3</v>
      </c>
    </row>
    <row r="28" spans="1:12" x14ac:dyDescent="0.2">
      <c r="A28" s="52" t="s">
        <v>67</v>
      </c>
      <c r="B28" t="s">
        <v>118</v>
      </c>
      <c r="C28" s="26" t="s">
        <v>119</v>
      </c>
      <c r="D28" s="23">
        <v>4.4461058295000001E-2</v>
      </c>
      <c r="E28" s="52" t="s">
        <v>172</v>
      </c>
      <c r="F28" t="s">
        <v>187</v>
      </c>
      <c r="G28" t="s">
        <v>188</v>
      </c>
      <c r="H28" s="23">
        <v>2.2792286365000001E-2</v>
      </c>
    </row>
    <row r="29" spans="1:12" x14ac:dyDescent="0.2">
      <c r="A29" s="52"/>
      <c r="B29" t="s">
        <v>120</v>
      </c>
      <c r="C29" s="26" t="s">
        <v>121</v>
      </c>
      <c r="D29" s="23">
        <v>2.0830363644E-2</v>
      </c>
      <c r="E29" s="52"/>
      <c r="F29" t="s">
        <v>189</v>
      </c>
      <c r="G29" t="s">
        <v>190</v>
      </c>
      <c r="H29" s="23">
        <v>2.3676295436E-2</v>
      </c>
    </row>
    <row r="30" spans="1:12" ht="17" thickBot="1" x14ac:dyDescent="0.25">
      <c r="A30" s="52" t="s">
        <v>68</v>
      </c>
      <c r="B30" t="s">
        <v>115</v>
      </c>
      <c r="C30" s="26" t="s">
        <v>116</v>
      </c>
      <c r="D30" s="23">
        <v>2.8583036070000001E-2</v>
      </c>
      <c r="E30" s="22" t="s">
        <v>173</v>
      </c>
      <c r="F30" t="s">
        <v>185</v>
      </c>
      <c r="G30" t="s">
        <v>186</v>
      </c>
      <c r="H30" s="23">
        <v>2.6209816952999999E-2</v>
      </c>
    </row>
    <row r="31" spans="1:12" ht="17" thickBot="1" x14ac:dyDescent="0.25">
      <c r="A31" s="52"/>
      <c r="B31" t="s">
        <v>103</v>
      </c>
      <c r="C31" s="26" t="s">
        <v>117</v>
      </c>
      <c r="D31" s="23">
        <v>2.1864158854999999E-2</v>
      </c>
      <c r="E31" s="54" t="s">
        <v>174</v>
      </c>
      <c r="F31" s="27" t="s">
        <v>127</v>
      </c>
      <c r="G31" s="27" t="s">
        <v>227</v>
      </c>
      <c r="H31" s="29">
        <v>9.1279743983999993E-3</v>
      </c>
    </row>
    <row r="32" spans="1:12" x14ac:dyDescent="0.2">
      <c r="A32" s="54" t="s">
        <v>69</v>
      </c>
      <c r="B32" s="27" t="s">
        <v>113</v>
      </c>
      <c r="C32" s="36" t="s">
        <v>114</v>
      </c>
      <c r="D32" s="33">
        <v>5.3859563021999998E-2</v>
      </c>
      <c r="E32" s="55"/>
      <c r="F32" s="10" t="s">
        <v>103</v>
      </c>
      <c r="G32" s="10" t="s">
        <v>183</v>
      </c>
      <c r="H32" s="35">
        <v>1.9604511639E-2</v>
      </c>
    </row>
    <row r="33" spans="1:8" ht="17" thickBot="1" x14ac:dyDescent="0.25">
      <c r="A33" s="56"/>
      <c r="B33" s="30" t="s">
        <v>111</v>
      </c>
      <c r="C33" s="31" t="s">
        <v>112</v>
      </c>
      <c r="D33" s="34">
        <v>1.8988879314E-2</v>
      </c>
      <c r="E33" s="56"/>
      <c r="F33" s="30" t="s">
        <v>120</v>
      </c>
      <c r="G33" s="30" t="s">
        <v>184</v>
      </c>
      <c r="H33" s="32">
        <v>1.9598975277E-2</v>
      </c>
    </row>
    <row r="34" spans="1:8" x14ac:dyDescent="0.2">
      <c r="A34" s="52" t="s">
        <v>70</v>
      </c>
      <c r="B34" t="s">
        <v>106</v>
      </c>
      <c r="C34" s="26" t="s">
        <v>105</v>
      </c>
      <c r="D34" s="23">
        <v>5.0631274116999997E-2</v>
      </c>
      <c r="E34" s="52" t="s">
        <v>175</v>
      </c>
      <c r="F34" t="s">
        <v>177</v>
      </c>
      <c r="G34" t="s">
        <v>178</v>
      </c>
      <c r="H34" s="23">
        <v>2.0785123756000001E-2</v>
      </c>
    </row>
    <row r="35" spans="1:8" x14ac:dyDescent="0.2">
      <c r="A35" s="52"/>
      <c r="B35" t="s">
        <v>107</v>
      </c>
      <c r="C35" s="26" t="s">
        <v>108</v>
      </c>
      <c r="D35" s="23">
        <v>1.9195216830999999E-2</v>
      </c>
      <c r="E35" s="52"/>
      <c r="F35" t="s">
        <v>179</v>
      </c>
      <c r="G35" t="s">
        <v>180</v>
      </c>
      <c r="H35" s="23">
        <v>2.0682496702000001E-2</v>
      </c>
    </row>
    <row r="36" spans="1:8" x14ac:dyDescent="0.2">
      <c r="A36" s="52" t="s">
        <v>71</v>
      </c>
      <c r="B36" t="s">
        <v>106</v>
      </c>
      <c r="C36" s="26" t="s">
        <v>109</v>
      </c>
      <c r="D36" s="23">
        <v>4.8034379889999999E-2</v>
      </c>
      <c r="E36" s="52" t="s">
        <v>176</v>
      </c>
      <c r="F36" t="s">
        <v>179</v>
      </c>
      <c r="G36" t="s">
        <v>182</v>
      </c>
      <c r="H36" s="23">
        <v>2.3422028588999999E-2</v>
      </c>
    </row>
    <row r="37" spans="1:8" x14ac:dyDescent="0.2">
      <c r="A37" s="52"/>
      <c r="B37" t="s">
        <v>107</v>
      </c>
      <c r="C37" s="26" t="s">
        <v>110</v>
      </c>
      <c r="D37" s="23">
        <v>1.5150199381E-2</v>
      </c>
      <c r="E37" s="52"/>
      <c r="F37" t="s">
        <v>177</v>
      </c>
      <c r="G37" t="s">
        <v>181</v>
      </c>
      <c r="H37" s="23">
        <v>2.3035682243999999E-2</v>
      </c>
    </row>
  </sheetData>
  <mergeCells count="32">
    <mergeCell ref="A14:A15"/>
    <mergeCell ref="A12:A13"/>
    <mergeCell ref="A20:A21"/>
    <mergeCell ref="A18:A19"/>
    <mergeCell ref="A16:A17"/>
    <mergeCell ref="A2:A3"/>
    <mergeCell ref="A4:A5"/>
    <mergeCell ref="A10:A11"/>
    <mergeCell ref="A8:A9"/>
    <mergeCell ref="A6:A7"/>
    <mergeCell ref="E36:E37"/>
    <mergeCell ref="E34:E35"/>
    <mergeCell ref="E28:E29"/>
    <mergeCell ref="E22:E23"/>
    <mergeCell ref="A26:A27"/>
    <mergeCell ref="A24:A25"/>
    <mergeCell ref="A22:A23"/>
    <mergeCell ref="A36:A37"/>
    <mergeCell ref="A34:A35"/>
    <mergeCell ref="A32:A33"/>
    <mergeCell ref="A30:A31"/>
    <mergeCell ref="E31:E33"/>
    <mergeCell ref="A28:A29"/>
    <mergeCell ref="E7:E8"/>
    <mergeCell ref="E5:E6"/>
    <mergeCell ref="E2:E3"/>
    <mergeCell ref="E25:E27"/>
    <mergeCell ref="E17:E19"/>
    <mergeCell ref="E12:E14"/>
    <mergeCell ref="E20:E21"/>
    <mergeCell ref="E15:E16"/>
    <mergeCell ref="E9:E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A2:H4"/>
  <sheetViews>
    <sheetView topLeftCell="A2" workbookViewId="0">
      <selection activeCell="B2" sqref="B2"/>
    </sheetView>
  </sheetViews>
  <sheetFormatPr baseColWidth="10" defaultRowHeight="16" x14ac:dyDescent="0.2"/>
  <cols>
    <col min="2" max="2" width="13.1640625" customWidth="1"/>
    <col min="6" max="6" width="15.1640625" customWidth="1"/>
  </cols>
  <sheetData>
    <row r="2" spans="1:8" x14ac:dyDescent="0.2">
      <c r="C2" t="s">
        <v>228</v>
      </c>
      <c r="D2" t="s">
        <v>230</v>
      </c>
      <c r="E2" t="s">
        <v>231</v>
      </c>
      <c r="G2" t="s">
        <v>230</v>
      </c>
      <c r="H2" t="s">
        <v>231</v>
      </c>
    </row>
    <row r="3" spans="1:8" x14ac:dyDescent="0.2">
      <c r="A3" t="s">
        <v>5</v>
      </c>
      <c r="B3" t="s">
        <v>6</v>
      </c>
      <c r="C3">
        <v>1.34</v>
      </c>
      <c r="D3">
        <v>0.97</v>
      </c>
      <c r="E3">
        <v>1.19</v>
      </c>
      <c r="F3" t="s">
        <v>16</v>
      </c>
      <c r="G3">
        <v>0.97</v>
      </c>
      <c r="H3">
        <v>1.21</v>
      </c>
    </row>
    <row r="4" spans="1:8" x14ac:dyDescent="0.2">
      <c r="A4" t="s">
        <v>229</v>
      </c>
      <c r="B4" t="s">
        <v>55</v>
      </c>
      <c r="C4">
        <v>1.34</v>
      </c>
      <c r="D4">
        <v>0.99</v>
      </c>
      <c r="E4">
        <v>1.21</v>
      </c>
      <c r="F4" t="s">
        <v>64</v>
      </c>
      <c r="G4">
        <v>0.99</v>
      </c>
      <c r="H4">
        <v>1.22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Acidez</vt:lpstr>
      <vt:lpstr>Acidez-H2O</vt:lpstr>
      <vt:lpstr>g4</vt:lpstr>
      <vt:lpstr>tabla latex</vt:lpstr>
      <vt:lpstr>Densidad</vt:lpstr>
      <vt:lpstr>Hoja2</vt:lpstr>
    </vt:vector>
  </TitlesOfParts>
  <Company>Universidad Autónoma de Madrid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Mokhtar Lamsabhi</dc:creator>
  <cp:lastModifiedBy>Usuario de Microsoft Office</cp:lastModifiedBy>
  <dcterms:created xsi:type="dcterms:W3CDTF">2017-06-16T11:02:22Z</dcterms:created>
  <dcterms:modified xsi:type="dcterms:W3CDTF">2017-06-26T13:23:57Z</dcterms:modified>
</cp:coreProperties>
</file>