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ara/Desktop/TFG actualizado/TFG/B3LYP/_.out_/"/>
    </mc:Choice>
  </mc:AlternateContent>
  <bookViews>
    <workbookView xWindow="23040" yWindow="5160" windowWidth="28100" windowHeight="16680" tabRatio="500" firstSheet="1" activeTab="4"/>
  </bookViews>
  <sheets>
    <sheet name="Neutros" sheetId="1" r:id="rId1"/>
    <sheet name="estabilidad de estructuras" sheetId="8" r:id="rId2"/>
    <sheet name="Aniones" sheetId="2" r:id="rId3"/>
    <sheet name="H2SO4" sheetId="5" r:id="rId4"/>
    <sheet name="H3PO4" sheetId="6" r:id="rId5"/>
    <sheet name="estabilidad sustitucion de H po" sheetId="9" r:id="rId6"/>
    <sheet name="H2CO3" sheetId="7" r:id="rId7"/>
    <sheet name="ACIDEZ" sheetId="4" r:id="rId8"/>
    <sheet name="G4 Neutros" sheetId="3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5" i="4" l="1"/>
  <c r="A29" i="4"/>
  <c r="D41" i="6"/>
  <c r="D42" i="6"/>
  <c r="D43" i="6"/>
  <c r="D44" i="6"/>
  <c r="D45" i="6"/>
  <c r="D46" i="6"/>
  <c r="D47" i="6"/>
  <c r="D48" i="6"/>
  <c r="D49" i="6"/>
  <c r="D40" i="6"/>
  <c r="D20" i="6"/>
  <c r="D21" i="6"/>
  <c r="D22" i="6"/>
  <c r="D23" i="6"/>
  <c r="D24" i="6"/>
  <c r="D25" i="6"/>
  <c r="D26" i="6"/>
  <c r="D27" i="6"/>
  <c r="D19" i="6"/>
  <c r="D18" i="6"/>
  <c r="F4" i="9"/>
  <c r="F3" i="9"/>
  <c r="F2" i="9"/>
  <c r="D4" i="9"/>
  <c r="D3" i="9"/>
  <c r="D2" i="9"/>
  <c r="B4" i="9"/>
  <c r="B3" i="9"/>
  <c r="B2" i="9"/>
  <c r="Q14" i="5"/>
  <c r="Q15" i="5"/>
  <c r="Q16" i="5"/>
  <c r="Q17" i="5"/>
  <c r="Q18" i="5"/>
  <c r="Q19" i="5"/>
  <c r="Q20" i="5"/>
  <c r="Q13" i="5"/>
  <c r="Q4" i="5"/>
  <c r="Q6" i="5"/>
  <c r="Q7" i="5"/>
  <c r="Q8" i="5"/>
  <c r="Q9" i="5"/>
  <c r="Q10" i="5"/>
  <c r="Q11" i="5"/>
  <c r="Q12" i="5"/>
  <c r="Q5" i="5"/>
  <c r="Q3" i="5"/>
  <c r="Q2" i="5"/>
  <c r="C3" i="4"/>
  <c r="D29" i="6"/>
  <c r="D31" i="6"/>
  <c r="D32" i="6"/>
  <c r="D33" i="6"/>
  <c r="D34" i="6"/>
  <c r="D35" i="6"/>
  <c r="D36" i="6"/>
  <c r="D37" i="6"/>
  <c r="D38" i="6"/>
  <c r="D39" i="6"/>
  <c r="D28" i="6"/>
  <c r="D7" i="6"/>
  <c r="D8" i="6"/>
  <c r="D9" i="6"/>
  <c r="D10" i="6"/>
  <c r="D11" i="6"/>
  <c r="D12" i="6"/>
  <c r="D13" i="6"/>
  <c r="D15" i="6"/>
  <c r="D16" i="6"/>
  <c r="D17" i="6"/>
  <c r="D6" i="6"/>
  <c r="D5" i="6"/>
  <c r="D4" i="6"/>
  <c r="D2" i="6"/>
  <c r="D13" i="7"/>
  <c r="D11" i="7"/>
  <c r="D10" i="7"/>
  <c r="D9" i="7"/>
  <c r="D6" i="7"/>
  <c r="D7" i="7"/>
  <c r="D5" i="7"/>
  <c r="D4" i="7"/>
  <c r="D3" i="7"/>
  <c r="D16" i="5"/>
  <c r="D17" i="5"/>
  <c r="D18" i="5"/>
  <c r="D19" i="5"/>
  <c r="D20" i="5"/>
  <c r="D15" i="5"/>
  <c r="D13" i="5"/>
  <c r="D6" i="5"/>
  <c r="D7" i="5"/>
  <c r="D8" i="5"/>
  <c r="D9" i="5"/>
  <c r="D10" i="5"/>
  <c r="D11" i="5"/>
  <c r="D5" i="5"/>
  <c r="D3" i="5"/>
  <c r="D2" i="5"/>
  <c r="O30" i="6"/>
  <c r="A31" i="4"/>
  <c r="O14" i="6"/>
  <c r="A25" i="4"/>
  <c r="O27" i="5"/>
  <c r="B9" i="4"/>
  <c r="O14" i="5"/>
  <c r="A9" i="4"/>
  <c r="O25" i="5"/>
  <c r="B7" i="4"/>
  <c r="O12" i="5"/>
  <c r="A7" i="4"/>
  <c r="O20" i="7"/>
  <c r="B17" i="4"/>
  <c r="O12" i="7"/>
  <c r="A17" i="4"/>
  <c r="O8" i="7"/>
  <c r="A15" i="4"/>
  <c r="O18" i="7"/>
  <c r="B15" i="4"/>
  <c r="K19" i="6"/>
  <c r="L19" i="6"/>
  <c r="M19" i="6"/>
  <c r="N19" i="6"/>
  <c r="O19" i="6"/>
  <c r="P19" i="6"/>
  <c r="K20" i="6"/>
  <c r="L20" i="6"/>
  <c r="M20" i="6"/>
  <c r="N20" i="6"/>
  <c r="O20" i="6"/>
  <c r="P20" i="6"/>
  <c r="K21" i="6"/>
  <c r="L21" i="6"/>
  <c r="M21" i="6"/>
  <c r="N21" i="6"/>
  <c r="O21" i="6"/>
  <c r="P21" i="6"/>
  <c r="K22" i="6"/>
  <c r="L22" i="6"/>
  <c r="M22" i="6"/>
  <c r="N22" i="6"/>
  <c r="O22" i="6"/>
  <c r="P22" i="6"/>
  <c r="C19" i="6"/>
  <c r="C20" i="6"/>
  <c r="C21" i="6"/>
  <c r="C22" i="6"/>
  <c r="K15" i="5"/>
  <c r="L15" i="5"/>
  <c r="M15" i="5"/>
  <c r="N15" i="5"/>
  <c r="O15" i="5"/>
  <c r="P15" i="5"/>
  <c r="C15" i="5"/>
  <c r="K12" i="7"/>
  <c r="L12" i="7"/>
  <c r="M12" i="7"/>
  <c r="N12" i="7"/>
  <c r="P12" i="7"/>
  <c r="K13" i="7"/>
  <c r="L13" i="7"/>
  <c r="M13" i="7"/>
  <c r="N13" i="7"/>
  <c r="O13" i="7"/>
  <c r="P13" i="7"/>
  <c r="C12" i="7"/>
  <c r="C13" i="7"/>
  <c r="K23" i="6"/>
  <c r="L23" i="6"/>
  <c r="M23" i="6"/>
  <c r="N23" i="6"/>
  <c r="O23" i="6"/>
  <c r="P23" i="6"/>
  <c r="C23" i="6"/>
  <c r="K6" i="5"/>
  <c r="L6" i="5"/>
  <c r="M6" i="5"/>
  <c r="N6" i="5"/>
  <c r="O6" i="5"/>
  <c r="P6" i="5"/>
  <c r="K7" i="5"/>
  <c r="L7" i="5"/>
  <c r="M7" i="5"/>
  <c r="N7" i="5"/>
  <c r="O7" i="5"/>
  <c r="P7" i="5"/>
  <c r="K8" i="5"/>
  <c r="L8" i="5"/>
  <c r="M8" i="5"/>
  <c r="N8" i="5"/>
  <c r="O8" i="5"/>
  <c r="P8" i="5"/>
  <c r="C6" i="5"/>
  <c r="C7" i="5"/>
  <c r="C8" i="5"/>
  <c r="K27" i="6"/>
  <c r="L27" i="6"/>
  <c r="M27" i="6"/>
  <c r="N27" i="6"/>
  <c r="O27" i="6"/>
  <c r="P27" i="6"/>
  <c r="C27" i="6"/>
  <c r="K41" i="6"/>
  <c r="L41" i="6"/>
  <c r="M41" i="6"/>
  <c r="N41" i="6"/>
  <c r="O41" i="6"/>
  <c r="P41" i="6"/>
  <c r="K42" i="6"/>
  <c r="L42" i="6"/>
  <c r="M42" i="6"/>
  <c r="N42" i="6"/>
  <c r="O42" i="6"/>
  <c r="P42" i="6"/>
  <c r="K43" i="6"/>
  <c r="L43" i="6"/>
  <c r="M43" i="6"/>
  <c r="N43" i="6"/>
  <c r="O43" i="6"/>
  <c r="P43" i="6"/>
  <c r="K44" i="6"/>
  <c r="L44" i="6"/>
  <c r="M44" i="6"/>
  <c r="N44" i="6"/>
  <c r="O44" i="6"/>
  <c r="P44" i="6"/>
  <c r="K45" i="6"/>
  <c r="L45" i="6"/>
  <c r="M45" i="6"/>
  <c r="N45" i="6"/>
  <c r="O45" i="6"/>
  <c r="P45" i="6"/>
  <c r="K46" i="6"/>
  <c r="L46" i="6"/>
  <c r="M46" i="6"/>
  <c r="N46" i="6"/>
  <c r="O46" i="6"/>
  <c r="P46" i="6"/>
  <c r="K47" i="6"/>
  <c r="L47" i="6"/>
  <c r="M47" i="6"/>
  <c r="N47" i="6"/>
  <c r="O47" i="6"/>
  <c r="P47" i="6"/>
  <c r="C41" i="6"/>
  <c r="C42" i="6"/>
  <c r="C43" i="6"/>
  <c r="C44" i="6"/>
  <c r="C45" i="6"/>
  <c r="C46" i="6"/>
  <c r="C47" i="6"/>
  <c r="O4" i="5"/>
  <c r="P4" i="5"/>
  <c r="K4" i="5"/>
  <c r="L4" i="5"/>
  <c r="M4" i="5"/>
  <c r="N4" i="5"/>
  <c r="C4" i="5"/>
  <c r="K14" i="6"/>
  <c r="L14" i="6"/>
  <c r="M14" i="6"/>
  <c r="N14" i="6"/>
  <c r="P14" i="6"/>
  <c r="C14" i="6"/>
  <c r="C31" i="6"/>
  <c r="C32" i="6"/>
  <c r="C33" i="6"/>
  <c r="C34" i="6"/>
  <c r="C35" i="6"/>
  <c r="C36" i="6"/>
  <c r="K30" i="6"/>
  <c r="L30" i="6"/>
  <c r="M30" i="6"/>
  <c r="N30" i="6"/>
  <c r="P30" i="6"/>
  <c r="K31" i="6"/>
  <c r="L31" i="6"/>
  <c r="M31" i="6"/>
  <c r="N31" i="6"/>
  <c r="O31" i="6"/>
  <c r="P31" i="6"/>
  <c r="K32" i="6"/>
  <c r="L32" i="6"/>
  <c r="M32" i="6"/>
  <c r="N32" i="6"/>
  <c r="O32" i="6"/>
  <c r="P32" i="6"/>
  <c r="K33" i="6"/>
  <c r="L33" i="6"/>
  <c r="M33" i="6"/>
  <c r="N33" i="6"/>
  <c r="O33" i="6"/>
  <c r="P33" i="6"/>
  <c r="K34" i="6"/>
  <c r="L34" i="6"/>
  <c r="M34" i="6"/>
  <c r="N34" i="6"/>
  <c r="O34" i="6"/>
  <c r="P34" i="6"/>
  <c r="K35" i="6"/>
  <c r="L35" i="6"/>
  <c r="M35" i="6"/>
  <c r="N35" i="6"/>
  <c r="O35" i="6"/>
  <c r="P35" i="6"/>
  <c r="K36" i="6"/>
  <c r="L36" i="6"/>
  <c r="M36" i="6"/>
  <c r="N36" i="6"/>
  <c r="O36" i="6"/>
  <c r="P36" i="6"/>
  <c r="C30" i="6"/>
  <c r="K25" i="6"/>
  <c r="L25" i="6"/>
  <c r="M25" i="6"/>
  <c r="N25" i="6"/>
  <c r="O25" i="6"/>
  <c r="P25" i="6"/>
  <c r="C25" i="6"/>
  <c r="K26" i="6"/>
  <c r="L26" i="6"/>
  <c r="M26" i="6"/>
  <c r="N26" i="6"/>
  <c r="O26" i="6"/>
  <c r="P26" i="6"/>
  <c r="K24" i="6"/>
  <c r="C26" i="6"/>
  <c r="K48" i="6"/>
  <c r="L48" i="6"/>
  <c r="M48" i="6"/>
  <c r="N48" i="6"/>
  <c r="O48" i="6"/>
  <c r="P48" i="6"/>
  <c r="C48" i="6"/>
  <c r="O53" i="6"/>
  <c r="B23" i="4"/>
  <c r="O52" i="6"/>
  <c r="B21" i="4"/>
  <c r="O51" i="6"/>
  <c r="B19" i="4"/>
  <c r="O3" i="6"/>
  <c r="A19" i="4"/>
  <c r="O16" i="7"/>
  <c r="B13" i="4"/>
  <c r="O15" i="7"/>
  <c r="B11" i="4"/>
  <c r="O2" i="7"/>
  <c r="A11" i="4"/>
  <c r="O23" i="5"/>
  <c r="B5" i="4"/>
  <c r="O22" i="5"/>
  <c r="B3" i="4"/>
  <c r="O3" i="5"/>
  <c r="A3" i="4"/>
  <c r="K8" i="7"/>
  <c r="L8" i="7"/>
  <c r="M8" i="7"/>
  <c r="N8" i="7"/>
  <c r="P8" i="7"/>
  <c r="C8" i="7"/>
  <c r="K7" i="7"/>
  <c r="L7" i="7"/>
  <c r="M7" i="7"/>
  <c r="N7" i="7"/>
  <c r="O7" i="7"/>
  <c r="P7" i="7"/>
  <c r="C7" i="7"/>
  <c r="K6" i="7"/>
  <c r="L6" i="7"/>
  <c r="M6" i="7"/>
  <c r="N6" i="7"/>
  <c r="O6" i="7"/>
  <c r="P6" i="7"/>
  <c r="C6" i="7"/>
  <c r="K11" i="7"/>
  <c r="L11" i="7"/>
  <c r="M11" i="7"/>
  <c r="N11" i="7"/>
  <c r="O11" i="7"/>
  <c r="P11" i="7"/>
  <c r="C11" i="7"/>
  <c r="L24" i="6"/>
  <c r="M24" i="6"/>
  <c r="N24" i="6"/>
  <c r="O24" i="6"/>
  <c r="P24" i="6"/>
  <c r="C24" i="6"/>
  <c r="K49" i="6"/>
  <c r="L49" i="6"/>
  <c r="M49" i="6"/>
  <c r="N49" i="6"/>
  <c r="O49" i="6"/>
  <c r="P49" i="6"/>
  <c r="C49" i="6"/>
  <c r="K17" i="6"/>
  <c r="L17" i="6"/>
  <c r="M17" i="6"/>
  <c r="N17" i="6"/>
  <c r="O17" i="6"/>
  <c r="P17" i="6"/>
  <c r="C17" i="6"/>
  <c r="K16" i="6"/>
  <c r="L16" i="6"/>
  <c r="M16" i="6"/>
  <c r="N16" i="6"/>
  <c r="O16" i="6"/>
  <c r="P16" i="6"/>
  <c r="C16" i="6"/>
  <c r="K39" i="6"/>
  <c r="L39" i="6"/>
  <c r="M39" i="6"/>
  <c r="N39" i="6"/>
  <c r="O39" i="6"/>
  <c r="P39" i="6"/>
  <c r="C39" i="6"/>
  <c r="K38" i="6"/>
  <c r="L38" i="6"/>
  <c r="M38" i="6"/>
  <c r="N38" i="6"/>
  <c r="O38" i="6"/>
  <c r="P38" i="6"/>
  <c r="C38" i="6"/>
  <c r="K20" i="5"/>
  <c r="L20" i="5"/>
  <c r="M20" i="5"/>
  <c r="N20" i="5"/>
  <c r="O20" i="5"/>
  <c r="P20" i="5"/>
  <c r="C20" i="5"/>
  <c r="K19" i="5"/>
  <c r="L19" i="5"/>
  <c r="M19" i="5"/>
  <c r="N19" i="5"/>
  <c r="O19" i="5"/>
  <c r="P19" i="5"/>
  <c r="C19" i="5"/>
  <c r="K12" i="5"/>
  <c r="L12" i="5"/>
  <c r="M12" i="5"/>
  <c r="N12" i="5"/>
  <c r="P12" i="5"/>
  <c r="C12" i="5"/>
  <c r="K11" i="5"/>
  <c r="L11" i="5"/>
  <c r="M11" i="5"/>
  <c r="N11" i="5"/>
  <c r="O11" i="5"/>
  <c r="P11" i="5"/>
  <c r="C11" i="5"/>
  <c r="K37" i="6"/>
  <c r="L37" i="6"/>
  <c r="M37" i="6"/>
  <c r="N37" i="6"/>
  <c r="O37" i="6"/>
  <c r="P37" i="6"/>
  <c r="C37" i="6"/>
  <c r="K29" i="6"/>
  <c r="L29" i="6"/>
  <c r="M29" i="6"/>
  <c r="N29" i="6"/>
  <c r="O29" i="6"/>
  <c r="P29" i="6"/>
  <c r="C29" i="6"/>
  <c r="P26" i="1"/>
  <c r="Q26" i="1"/>
  <c r="N26" i="1"/>
  <c r="O26" i="1"/>
  <c r="L26" i="1"/>
  <c r="M26" i="1"/>
  <c r="C26" i="1"/>
  <c r="P25" i="1"/>
  <c r="Q25" i="1"/>
  <c r="N25" i="1"/>
  <c r="O25" i="1"/>
  <c r="L25" i="1"/>
  <c r="M25" i="1"/>
  <c r="C25" i="1"/>
  <c r="P24" i="1"/>
  <c r="Q24" i="1"/>
  <c r="N24" i="1"/>
  <c r="O24" i="1"/>
  <c r="L24" i="1"/>
  <c r="M24" i="1"/>
  <c r="C24" i="1"/>
  <c r="P23" i="1"/>
  <c r="Q23" i="1"/>
  <c r="N23" i="1"/>
  <c r="O23" i="1"/>
  <c r="L23" i="1"/>
  <c r="M23" i="1"/>
  <c r="C23" i="1"/>
  <c r="K13" i="6"/>
  <c r="L13" i="6"/>
  <c r="M13" i="6"/>
  <c r="N13" i="6"/>
  <c r="O13" i="6"/>
  <c r="P13" i="6"/>
  <c r="C13" i="6"/>
  <c r="K12" i="6"/>
  <c r="L12" i="6"/>
  <c r="M12" i="6"/>
  <c r="N12" i="6"/>
  <c r="O12" i="6"/>
  <c r="P12" i="6"/>
  <c r="C12" i="6"/>
  <c r="K10" i="6"/>
  <c r="L10" i="6"/>
  <c r="M10" i="6"/>
  <c r="N10" i="6"/>
  <c r="O10" i="6"/>
  <c r="P10" i="6"/>
  <c r="C10" i="6"/>
  <c r="P27" i="5"/>
  <c r="M27" i="5"/>
  <c r="N27" i="5"/>
  <c r="K27" i="5"/>
  <c r="L27" i="5"/>
  <c r="C27" i="5"/>
  <c r="P25" i="5"/>
  <c r="M25" i="5"/>
  <c r="N25" i="5"/>
  <c r="K25" i="5"/>
  <c r="L25" i="5"/>
  <c r="C25" i="5"/>
  <c r="P23" i="5"/>
  <c r="M23" i="5"/>
  <c r="N23" i="5"/>
  <c r="K23" i="5"/>
  <c r="L23" i="5"/>
  <c r="C23" i="5"/>
  <c r="P22" i="5"/>
  <c r="M22" i="5"/>
  <c r="N22" i="5"/>
  <c r="K22" i="5"/>
  <c r="L22" i="5"/>
  <c r="C22" i="5"/>
  <c r="O65" i="6"/>
  <c r="P65" i="6"/>
  <c r="M65" i="6"/>
  <c r="N65" i="6"/>
  <c r="K65" i="6"/>
  <c r="L65" i="6"/>
  <c r="C65" i="6"/>
  <c r="O63" i="6"/>
  <c r="P63" i="6"/>
  <c r="M63" i="6"/>
  <c r="N63" i="6"/>
  <c r="K63" i="6"/>
  <c r="L63" i="6"/>
  <c r="C63" i="6"/>
  <c r="O62" i="6"/>
  <c r="P62" i="6"/>
  <c r="M62" i="6"/>
  <c r="N62" i="6"/>
  <c r="K62" i="6"/>
  <c r="L62" i="6"/>
  <c r="C62" i="6"/>
  <c r="O60" i="6"/>
  <c r="P60" i="6"/>
  <c r="M60" i="6"/>
  <c r="N60" i="6"/>
  <c r="K60" i="6"/>
  <c r="L60" i="6"/>
  <c r="C60" i="6"/>
  <c r="O56" i="6"/>
  <c r="P56" i="6"/>
  <c r="M56" i="6"/>
  <c r="N56" i="6"/>
  <c r="K56" i="6"/>
  <c r="L56" i="6"/>
  <c r="C56" i="6"/>
  <c r="O55" i="6"/>
  <c r="P55" i="6"/>
  <c r="M55" i="6"/>
  <c r="N55" i="6"/>
  <c r="K55" i="6"/>
  <c r="L55" i="6"/>
  <c r="C55" i="6"/>
  <c r="M52" i="6"/>
  <c r="M53" i="6"/>
  <c r="M51" i="6"/>
  <c r="K52" i="6"/>
  <c r="K53" i="6"/>
  <c r="K51" i="6"/>
  <c r="P53" i="6"/>
  <c r="N53" i="6"/>
  <c r="L53" i="6"/>
  <c r="C53" i="6"/>
  <c r="P52" i="6"/>
  <c r="N52" i="6"/>
  <c r="L52" i="6"/>
  <c r="C52" i="6"/>
  <c r="P51" i="6"/>
  <c r="N51" i="6"/>
  <c r="L51" i="6"/>
  <c r="C51" i="6"/>
  <c r="K20" i="7"/>
  <c r="M20" i="7"/>
  <c r="P20" i="7"/>
  <c r="N20" i="7"/>
  <c r="L20" i="7"/>
  <c r="C20" i="7"/>
  <c r="K18" i="7"/>
  <c r="M18" i="7"/>
  <c r="P18" i="7"/>
  <c r="N18" i="7"/>
  <c r="L18" i="7"/>
  <c r="C18" i="7"/>
  <c r="K16" i="7"/>
  <c r="M16" i="7"/>
  <c r="M15" i="7"/>
  <c r="K15" i="7"/>
  <c r="P16" i="7"/>
  <c r="N16" i="7"/>
  <c r="L16" i="7"/>
  <c r="C16" i="7"/>
  <c r="P15" i="7"/>
  <c r="N15" i="7"/>
  <c r="L15" i="7"/>
  <c r="C15" i="7"/>
  <c r="O10" i="7"/>
  <c r="P10" i="7"/>
  <c r="M10" i="7"/>
  <c r="N10" i="7"/>
  <c r="K10" i="7"/>
  <c r="L10" i="7"/>
  <c r="C10" i="7"/>
  <c r="O9" i="7"/>
  <c r="P9" i="7"/>
  <c r="M9" i="7"/>
  <c r="N9" i="7"/>
  <c r="K9" i="7"/>
  <c r="L9" i="7"/>
  <c r="C9" i="7"/>
  <c r="O5" i="7"/>
  <c r="P5" i="7"/>
  <c r="M5" i="7"/>
  <c r="N5" i="7"/>
  <c r="K5" i="7"/>
  <c r="L5" i="7"/>
  <c r="C5" i="7"/>
  <c r="O4" i="7"/>
  <c r="P4" i="7"/>
  <c r="M4" i="7"/>
  <c r="N4" i="7"/>
  <c r="K4" i="7"/>
  <c r="L4" i="7"/>
  <c r="C4" i="7"/>
  <c r="O3" i="7"/>
  <c r="P3" i="7"/>
  <c r="M3" i="7"/>
  <c r="N3" i="7"/>
  <c r="K3" i="7"/>
  <c r="L3" i="7"/>
  <c r="C3" i="7"/>
  <c r="P2" i="7"/>
  <c r="M2" i="7"/>
  <c r="N2" i="7"/>
  <c r="K2" i="7"/>
  <c r="L2" i="7"/>
  <c r="C2" i="7"/>
  <c r="O40" i="6"/>
  <c r="P40" i="6"/>
  <c r="M40" i="6"/>
  <c r="N40" i="6"/>
  <c r="K40" i="6"/>
  <c r="L40" i="6"/>
  <c r="C40" i="6"/>
  <c r="O28" i="6"/>
  <c r="P28" i="6"/>
  <c r="M28" i="6"/>
  <c r="N28" i="6"/>
  <c r="K28" i="6"/>
  <c r="L28" i="6"/>
  <c r="C28" i="6"/>
  <c r="O18" i="6"/>
  <c r="P18" i="6"/>
  <c r="M18" i="6"/>
  <c r="N18" i="6"/>
  <c r="K18" i="6"/>
  <c r="L18" i="6"/>
  <c r="C18" i="6"/>
  <c r="O15" i="6"/>
  <c r="P15" i="6"/>
  <c r="M15" i="6"/>
  <c r="N15" i="6"/>
  <c r="K15" i="6"/>
  <c r="L15" i="6"/>
  <c r="C15" i="6"/>
  <c r="O11" i="6"/>
  <c r="P11" i="6"/>
  <c r="M11" i="6"/>
  <c r="N11" i="6"/>
  <c r="K11" i="6"/>
  <c r="L11" i="6"/>
  <c r="C11" i="6"/>
  <c r="O9" i="6"/>
  <c r="P9" i="6"/>
  <c r="M9" i="6"/>
  <c r="N9" i="6"/>
  <c r="K9" i="6"/>
  <c r="L9" i="6"/>
  <c r="C9" i="6"/>
  <c r="O8" i="6"/>
  <c r="P8" i="6"/>
  <c r="M8" i="6"/>
  <c r="N8" i="6"/>
  <c r="K8" i="6"/>
  <c r="L8" i="6"/>
  <c r="C8" i="6"/>
  <c r="O7" i="6"/>
  <c r="P7" i="6"/>
  <c r="M7" i="6"/>
  <c r="N7" i="6"/>
  <c r="K7" i="6"/>
  <c r="L7" i="6"/>
  <c r="C7" i="6"/>
  <c r="O6" i="6"/>
  <c r="P6" i="6"/>
  <c r="M6" i="6"/>
  <c r="N6" i="6"/>
  <c r="K6" i="6"/>
  <c r="L6" i="6"/>
  <c r="C6" i="6"/>
  <c r="O5" i="6"/>
  <c r="P5" i="6"/>
  <c r="M5" i="6"/>
  <c r="N5" i="6"/>
  <c r="K5" i="6"/>
  <c r="L5" i="6"/>
  <c r="C5" i="6"/>
  <c r="O4" i="6"/>
  <c r="P4" i="6"/>
  <c r="M4" i="6"/>
  <c r="N4" i="6"/>
  <c r="K4" i="6"/>
  <c r="L4" i="6"/>
  <c r="C4" i="6"/>
  <c r="P3" i="6"/>
  <c r="M3" i="6"/>
  <c r="N3" i="6"/>
  <c r="K3" i="6"/>
  <c r="L3" i="6"/>
  <c r="C3" i="6"/>
  <c r="O2" i="6"/>
  <c r="P2" i="6"/>
  <c r="M2" i="6"/>
  <c r="N2" i="6"/>
  <c r="K2" i="6"/>
  <c r="L2" i="6"/>
  <c r="C2" i="6"/>
  <c r="O18" i="5"/>
  <c r="P18" i="5"/>
  <c r="M18" i="5"/>
  <c r="N18" i="5"/>
  <c r="K18" i="5"/>
  <c r="L18" i="5"/>
  <c r="C18" i="5"/>
  <c r="O17" i="5"/>
  <c r="P17" i="5"/>
  <c r="M17" i="5"/>
  <c r="N17" i="5"/>
  <c r="K17" i="5"/>
  <c r="L17" i="5"/>
  <c r="C17" i="5"/>
  <c r="O16" i="5"/>
  <c r="P16" i="5"/>
  <c r="M16" i="5"/>
  <c r="N16" i="5"/>
  <c r="K16" i="5"/>
  <c r="L16" i="5"/>
  <c r="C16" i="5"/>
  <c r="P14" i="5"/>
  <c r="M14" i="5"/>
  <c r="N14" i="5"/>
  <c r="K14" i="5"/>
  <c r="L14" i="5"/>
  <c r="C14" i="5"/>
  <c r="O13" i="5"/>
  <c r="P13" i="5"/>
  <c r="M13" i="5"/>
  <c r="N13" i="5"/>
  <c r="K13" i="5"/>
  <c r="L13" i="5"/>
  <c r="C13" i="5"/>
  <c r="O10" i="5"/>
  <c r="P10" i="5"/>
  <c r="M10" i="5"/>
  <c r="N10" i="5"/>
  <c r="K10" i="5"/>
  <c r="L10" i="5"/>
  <c r="C10" i="5"/>
  <c r="O9" i="5"/>
  <c r="P9" i="5"/>
  <c r="M9" i="5"/>
  <c r="N9" i="5"/>
  <c r="K9" i="5"/>
  <c r="L9" i="5"/>
  <c r="C9" i="5"/>
  <c r="O5" i="5"/>
  <c r="P5" i="5"/>
  <c r="M5" i="5"/>
  <c r="N5" i="5"/>
  <c r="K5" i="5"/>
  <c r="L5" i="5"/>
  <c r="C5" i="5"/>
  <c r="P3" i="5"/>
  <c r="M3" i="5"/>
  <c r="N3" i="5"/>
  <c r="K3" i="5"/>
  <c r="L3" i="5"/>
  <c r="C3" i="5"/>
  <c r="O2" i="5"/>
  <c r="P2" i="5"/>
  <c r="M2" i="5"/>
  <c r="N2" i="5"/>
  <c r="K2" i="5"/>
  <c r="L2" i="5"/>
  <c r="C2" i="5"/>
  <c r="L77" i="1"/>
  <c r="M77" i="1"/>
  <c r="N77" i="1"/>
  <c r="O77" i="1"/>
  <c r="P77" i="1"/>
  <c r="Q77" i="1"/>
  <c r="C77" i="1"/>
  <c r="L28" i="1"/>
  <c r="M28" i="1"/>
  <c r="N28" i="1"/>
  <c r="O28" i="1"/>
  <c r="P28" i="1"/>
  <c r="Q28" i="1"/>
  <c r="C28" i="1"/>
  <c r="L22" i="1"/>
  <c r="M22" i="1"/>
  <c r="N22" i="1"/>
  <c r="O22" i="1"/>
  <c r="P22" i="1"/>
  <c r="Q22" i="1"/>
  <c r="C22" i="1"/>
  <c r="L21" i="1"/>
  <c r="M21" i="1"/>
  <c r="N21" i="1"/>
  <c r="O21" i="1"/>
  <c r="P21" i="1"/>
  <c r="Q21" i="1"/>
  <c r="C21" i="1"/>
  <c r="P20" i="1"/>
  <c r="Q20" i="1"/>
  <c r="N20" i="1"/>
  <c r="O20" i="1"/>
  <c r="L20" i="1"/>
  <c r="M20" i="1"/>
  <c r="C20" i="1"/>
  <c r="P47" i="1"/>
  <c r="Q47" i="1"/>
  <c r="N47" i="1"/>
  <c r="O47" i="1"/>
  <c r="L47" i="1"/>
  <c r="M47" i="1"/>
  <c r="C47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1" i="1"/>
  <c r="Q11" i="1"/>
  <c r="P15" i="1"/>
  <c r="Q15" i="1"/>
  <c r="P16" i="1"/>
  <c r="Q16" i="1"/>
  <c r="P19" i="1"/>
  <c r="Q19" i="1"/>
  <c r="P31" i="1"/>
  <c r="Q31" i="1"/>
  <c r="P41" i="1"/>
  <c r="Q41" i="1"/>
  <c r="P42" i="1"/>
  <c r="Q42" i="1"/>
  <c r="P46" i="1"/>
  <c r="Q46" i="1"/>
  <c r="P49" i="1"/>
  <c r="Q49" i="1"/>
  <c r="P50" i="1"/>
  <c r="Q50" i="1"/>
  <c r="P51" i="1"/>
  <c r="Q51" i="1"/>
  <c r="P54" i="1"/>
  <c r="Q54" i="1"/>
  <c r="P66" i="1"/>
  <c r="Q66" i="1"/>
  <c r="P76" i="1"/>
  <c r="Q76" i="1"/>
  <c r="P81" i="1"/>
  <c r="Q81" i="1"/>
  <c r="P82" i="1"/>
  <c r="Q8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1" i="1"/>
  <c r="O11" i="1"/>
  <c r="N15" i="1"/>
  <c r="O15" i="1"/>
  <c r="N16" i="1"/>
  <c r="O16" i="1"/>
  <c r="N19" i="1"/>
  <c r="O19" i="1"/>
  <c r="N31" i="1"/>
  <c r="O31" i="1"/>
  <c r="N41" i="1"/>
  <c r="O41" i="1"/>
  <c r="N42" i="1"/>
  <c r="O42" i="1"/>
  <c r="N46" i="1"/>
  <c r="O46" i="1"/>
  <c r="N49" i="1"/>
  <c r="O49" i="1"/>
  <c r="N50" i="1"/>
  <c r="O50" i="1"/>
  <c r="N51" i="1"/>
  <c r="O51" i="1"/>
  <c r="N54" i="1"/>
  <c r="O54" i="1"/>
  <c r="N66" i="1"/>
  <c r="O66" i="1"/>
  <c r="N76" i="1"/>
  <c r="O76" i="1"/>
  <c r="N81" i="1"/>
  <c r="O81" i="1"/>
  <c r="N82" i="1"/>
  <c r="O82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1" i="1"/>
  <c r="M11" i="1"/>
  <c r="L15" i="1"/>
  <c r="M15" i="1"/>
  <c r="L16" i="1"/>
  <c r="M16" i="1"/>
  <c r="L19" i="1"/>
  <c r="M19" i="1"/>
  <c r="L31" i="1"/>
  <c r="M31" i="1"/>
  <c r="L41" i="1"/>
  <c r="M41" i="1"/>
  <c r="L42" i="1"/>
  <c r="M42" i="1"/>
  <c r="L46" i="1"/>
  <c r="M46" i="1"/>
  <c r="L49" i="1"/>
  <c r="M49" i="1"/>
  <c r="L50" i="1"/>
  <c r="M50" i="1"/>
  <c r="L51" i="1"/>
  <c r="M51" i="1"/>
  <c r="L54" i="1"/>
  <c r="M54" i="1"/>
  <c r="L66" i="1"/>
  <c r="M66" i="1"/>
  <c r="L76" i="1"/>
  <c r="M76" i="1"/>
  <c r="L81" i="1"/>
  <c r="M81" i="1"/>
  <c r="L82" i="1"/>
  <c r="M82" i="1"/>
  <c r="N2" i="1"/>
  <c r="C16" i="1"/>
  <c r="C15" i="1"/>
  <c r="C51" i="1"/>
  <c r="C50" i="1"/>
  <c r="C49" i="1"/>
  <c r="P2" i="1"/>
  <c r="Q2" i="1"/>
  <c r="O2" i="1"/>
  <c r="L2" i="1"/>
  <c r="M2" i="1"/>
  <c r="C2" i="1"/>
  <c r="C3" i="1"/>
  <c r="C37" i="4"/>
  <c r="A37" i="4"/>
  <c r="D37" i="4"/>
  <c r="E37" i="4"/>
  <c r="C81" i="1"/>
  <c r="C82" i="1"/>
  <c r="C25" i="4"/>
  <c r="P10" i="2"/>
  <c r="B25" i="4"/>
  <c r="D25" i="4"/>
  <c r="E25" i="4"/>
  <c r="C11" i="4"/>
  <c r="P2" i="2"/>
  <c r="D11" i="4"/>
  <c r="E11" i="4"/>
  <c r="P4" i="2"/>
  <c r="D3" i="4"/>
  <c r="E3" i="4"/>
  <c r="C5" i="4"/>
  <c r="C7" i="4"/>
  <c r="C9" i="4"/>
  <c r="C13" i="4"/>
  <c r="C15" i="4"/>
  <c r="C17" i="4"/>
  <c r="C19" i="4"/>
  <c r="C21" i="4"/>
  <c r="C23" i="4"/>
  <c r="C27" i="4"/>
  <c r="C29" i="4"/>
  <c r="C31" i="4"/>
  <c r="C33" i="4"/>
  <c r="C35" i="4"/>
  <c r="P5" i="2"/>
  <c r="A5" i="4"/>
  <c r="D5" i="4"/>
  <c r="E5" i="4"/>
  <c r="P9" i="2"/>
  <c r="D7" i="4"/>
  <c r="E7" i="4"/>
  <c r="P14" i="2"/>
  <c r="D9" i="4"/>
  <c r="E9" i="4"/>
  <c r="P3" i="2"/>
  <c r="A13" i="4"/>
  <c r="D13" i="4"/>
  <c r="E13" i="4"/>
  <c r="P12" i="2"/>
  <c r="D15" i="4"/>
  <c r="E15" i="4"/>
  <c r="P18" i="2"/>
  <c r="D17" i="4"/>
  <c r="E17" i="4"/>
  <c r="P6" i="2"/>
  <c r="D19" i="4"/>
  <c r="E19" i="4"/>
  <c r="P7" i="2"/>
  <c r="A21" i="4"/>
  <c r="D21" i="4"/>
  <c r="E21" i="4"/>
  <c r="P8" i="2"/>
  <c r="A23" i="4"/>
  <c r="D23" i="4"/>
  <c r="E23" i="4"/>
  <c r="A27" i="4"/>
  <c r="P11" i="2"/>
  <c r="B27" i="4"/>
  <c r="D27" i="4"/>
  <c r="E27" i="4"/>
  <c r="P13" i="2"/>
  <c r="B29" i="4"/>
  <c r="D29" i="4"/>
  <c r="E29" i="4"/>
  <c r="P15" i="2"/>
  <c r="B31" i="4"/>
  <c r="D31" i="4"/>
  <c r="E31" i="4"/>
  <c r="P16" i="2"/>
  <c r="B33" i="4"/>
  <c r="A33" i="4"/>
  <c r="D33" i="4"/>
  <c r="E33" i="4"/>
  <c r="P17" i="2"/>
  <c r="B35" i="4"/>
  <c r="D35" i="4"/>
  <c r="E35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2" i="3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2" i="2"/>
  <c r="N3" i="2"/>
  <c r="O3" i="2"/>
  <c r="N4" i="2"/>
  <c r="O4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2" i="2"/>
  <c r="O2" i="2"/>
  <c r="L3" i="2"/>
  <c r="M3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2" i="2"/>
  <c r="M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" i="2"/>
  <c r="C4" i="1"/>
  <c r="C5" i="1"/>
  <c r="C6" i="1"/>
  <c r="C7" i="1"/>
  <c r="C8" i="1"/>
  <c r="C9" i="1"/>
  <c r="C11" i="1"/>
  <c r="C19" i="1"/>
  <c r="C31" i="1"/>
  <c r="C41" i="1"/>
  <c r="C42" i="1"/>
  <c r="C46" i="1"/>
  <c r="C54" i="1"/>
  <c r="C66" i="1"/>
  <c r="C76" i="1"/>
</calcChain>
</file>

<file path=xl/sharedStrings.xml><?xml version="1.0" encoding="utf-8"?>
<sst xmlns="http://schemas.openxmlformats.org/spreadsheetml/2006/main" count="593" uniqueCount="182">
  <si>
    <t>Ácidos</t>
  </si>
  <si>
    <t>Energía total (u. a.)</t>
  </si>
  <si>
    <t>Energía total en Kcal/mol</t>
  </si>
  <si>
    <t xml:space="preserve">1 u. a. </t>
  </si>
  <si>
    <t>kcal/mol</t>
  </si>
  <si>
    <t>HFCO31</t>
  </si>
  <si>
    <t>HFCO3</t>
  </si>
  <si>
    <t>H3PO42</t>
  </si>
  <si>
    <t>H3PO41</t>
  </si>
  <si>
    <t>H3PO4</t>
  </si>
  <si>
    <t>H2CO3g4</t>
  </si>
  <si>
    <t>H2CO3g41</t>
  </si>
  <si>
    <t>H2SO4</t>
  </si>
  <si>
    <t>H2SO41</t>
  </si>
  <si>
    <t>HFSO4g4</t>
  </si>
  <si>
    <t>H2FPO4g4</t>
  </si>
  <si>
    <t>HF2PO4g4</t>
  </si>
  <si>
    <t>∆E (kcal/mol)</t>
  </si>
  <si>
    <t>Estabilidad</t>
  </si>
  <si>
    <t>Más estable</t>
  </si>
  <si>
    <t>HClSO4g4</t>
  </si>
  <si>
    <t>H2ClPO4g4</t>
  </si>
  <si>
    <t>HCl2PO4g4</t>
  </si>
  <si>
    <t>HClCO3</t>
  </si>
  <si>
    <t>HCO3a1</t>
  </si>
  <si>
    <t>CO3a2</t>
  </si>
  <si>
    <t>HSO4a1</t>
  </si>
  <si>
    <t>SO4a2</t>
  </si>
  <si>
    <t>H2PO42a1</t>
  </si>
  <si>
    <t>HPO42a2</t>
  </si>
  <si>
    <t>PO42a3</t>
  </si>
  <si>
    <t>FSO4g4a1</t>
  </si>
  <si>
    <t>HFPO4g4a1</t>
  </si>
  <si>
    <t>FPO4g4a2</t>
  </si>
  <si>
    <t>FCO3a1</t>
  </si>
  <si>
    <t>F2PO4g4a1</t>
  </si>
  <si>
    <t>ClSO4g4a1</t>
  </si>
  <si>
    <t>HClPO4g4a1</t>
  </si>
  <si>
    <t>ClPO4g4a2</t>
  </si>
  <si>
    <t>Cl2PO4g4a1</t>
  </si>
  <si>
    <t>ClCO3a1</t>
  </si>
  <si>
    <t>ZPE</t>
  </si>
  <si>
    <t>TCE</t>
  </si>
  <si>
    <t>GFE</t>
  </si>
  <si>
    <t>G</t>
  </si>
  <si>
    <t>H (298K)</t>
  </si>
  <si>
    <t>H (0K)</t>
  </si>
  <si>
    <t>Correccion H</t>
  </si>
  <si>
    <t>E</t>
  </si>
  <si>
    <t>H</t>
  </si>
  <si>
    <t xml:space="preserve">                                                                                                                      </t>
  </si>
  <si>
    <t>Reactivos</t>
  </si>
  <si>
    <t>Productos</t>
  </si>
  <si>
    <t>AG</t>
  </si>
  <si>
    <t>Acidez</t>
  </si>
  <si>
    <t>HSO4-</t>
  </si>
  <si>
    <t>H+</t>
  </si>
  <si>
    <t>SO4-2</t>
  </si>
  <si>
    <t>HFSO4</t>
  </si>
  <si>
    <t>FSO4-</t>
  </si>
  <si>
    <t>HClSO4</t>
  </si>
  <si>
    <t>ClSO4-</t>
  </si>
  <si>
    <t>H2CO3</t>
  </si>
  <si>
    <t>HCO3-</t>
  </si>
  <si>
    <t>CO3-2</t>
  </si>
  <si>
    <t>FCO3-</t>
  </si>
  <si>
    <t>ClCO3-</t>
  </si>
  <si>
    <t>H2PO4-</t>
  </si>
  <si>
    <t>HPO4-2</t>
  </si>
  <si>
    <t>PO4-3</t>
  </si>
  <si>
    <t>H2FPO4</t>
  </si>
  <si>
    <t>HFPO4-</t>
  </si>
  <si>
    <t>FPO4-2</t>
  </si>
  <si>
    <t>HF2PO4</t>
  </si>
  <si>
    <t>F2PO4-</t>
  </si>
  <si>
    <t>H2ClPO4</t>
  </si>
  <si>
    <t>HClPO4-</t>
  </si>
  <si>
    <t>ClPO4-2</t>
  </si>
  <si>
    <t>HCl2PO4</t>
  </si>
  <si>
    <t>Cl2PO4-</t>
  </si>
  <si>
    <t>Kcal/mol</t>
  </si>
  <si>
    <t>PROTON</t>
  </si>
  <si>
    <t>HBrSO4</t>
  </si>
  <si>
    <t>BrSO4-</t>
  </si>
  <si>
    <t>H3PO43</t>
  </si>
  <si>
    <t>HClSO43</t>
  </si>
  <si>
    <t>HClSO44</t>
  </si>
  <si>
    <t>HClSO45</t>
  </si>
  <si>
    <t>HFSO44</t>
  </si>
  <si>
    <t>HFSO45</t>
  </si>
  <si>
    <t>HClSO41</t>
  </si>
  <si>
    <t>H2FPO41</t>
  </si>
  <si>
    <t>H2FPO42</t>
  </si>
  <si>
    <t>H2FPO44</t>
  </si>
  <si>
    <t>H2FPO45</t>
  </si>
  <si>
    <t>H2FPO49</t>
  </si>
  <si>
    <t>HClCO31</t>
  </si>
  <si>
    <t>H2SO42</t>
  </si>
  <si>
    <t>Error</t>
  </si>
  <si>
    <t>H2FPO46</t>
  </si>
  <si>
    <t>H2FPO43</t>
  </si>
  <si>
    <t>H2FPO47</t>
  </si>
  <si>
    <t>H2FPO48</t>
  </si>
  <si>
    <t>HFSO41</t>
  </si>
  <si>
    <t>HFSO42</t>
  </si>
  <si>
    <t>HFSO43</t>
  </si>
  <si>
    <t>HClSO42</t>
  </si>
  <si>
    <t>H2ClPO41</t>
  </si>
  <si>
    <t>H2ClPO42</t>
  </si>
  <si>
    <t>H2ClPO43</t>
  </si>
  <si>
    <t>H2ClPO44</t>
  </si>
  <si>
    <t>H2ClPO45</t>
  </si>
  <si>
    <t>H2ClPO46</t>
  </si>
  <si>
    <t>H2ClPO47</t>
  </si>
  <si>
    <t>H2ClPO48</t>
  </si>
  <si>
    <t>H2ClPO49</t>
  </si>
  <si>
    <t>HF2PO41</t>
  </si>
  <si>
    <t>HF2PO42</t>
  </si>
  <si>
    <t>HF2PO43</t>
  </si>
  <si>
    <t>HF2PO44</t>
  </si>
  <si>
    <t>HCl2PO41</t>
  </si>
  <si>
    <t>HCl2PO42</t>
  </si>
  <si>
    <t>HCl2PO43</t>
  </si>
  <si>
    <t>HCl2PO44</t>
  </si>
  <si>
    <t>HSO4F</t>
  </si>
  <si>
    <t>SO4HF</t>
  </si>
  <si>
    <t>HSO4Cl</t>
  </si>
  <si>
    <t>SO4HCl</t>
  </si>
  <si>
    <t>H2PO4Cl</t>
  </si>
  <si>
    <t>PO4H2Cl</t>
  </si>
  <si>
    <t>H2PO4F</t>
  </si>
  <si>
    <t>PO4H2F</t>
  </si>
  <si>
    <t>PO4HF2</t>
  </si>
  <si>
    <t>PO4HF21</t>
  </si>
  <si>
    <t>FPO4HF</t>
  </si>
  <si>
    <t>FPO4HF1</t>
  </si>
  <si>
    <t>FPO4HF2</t>
  </si>
  <si>
    <t>HCO3F</t>
  </si>
  <si>
    <t>CO3HF</t>
  </si>
  <si>
    <t>CO3HF1</t>
  </si>
  <si>
    <t>PO4HCl2</t>
  </si>
  <si>
    <t>PO4HCl21</t>
  </si>
  <si>
    <t>ClPO4HCl</t>
  </si>
  <si>
    <t>ClPO4HCl1</t>
  </si>
  <si>
    <t>ClPO4HCl2</t>
  </si>
  <si>
    <t>HCO3Cl</t>
  </si>
  <si>
    <t>CO3HCl</t>
  </si>
  <si>
    <t>CO3HCl1</t>
  </si>
  <si>
    <t>ClSO41a1</t>
  </si>
  <si>
    <t>CO3F1a1</t>
  </si>
  <si>
    <t>HFPO42a1</t>
  </si>
  <si>
    <t>FPO42a2</t>
  </si>
  <si>
    <t>SO4Fa1</t>
  </si>
  <si>
    <t>HSO42a1</t>
  </si>
  <si>
    <t>CO3Cla1</t>
  </si>
  <si>
    <t>SO42a2</t>
  </si>
  <si>
    <t>HClPO42a1</t>
  </si>
  <si>
    <t>ClPO42a2</t>
  </si>
  <si>
    <t>H2CO31</t>
  </si>
  <si>
    <t>d(O-H)</t>
  </si>
  <si>
    <t>﻿0,96818</t>
  </si>
  <si>
    <t>﻿0,96924</t>
  </si>
  <si>
    <t>﻿0,96852</t>
  </si>
  <si>
    <t>Carga Mulliken del O, del posible puente de hidrógeno (O- - -H)</t>
  </si>
  <si>
    <t>d(O- - - H)</t>
  </si>
  <si>
    <t>d(C, S-O)</t>
  </si>
  <si>
    <t>﻿0,96571</t>
  </si>
  <si>
    <t>﻿0,96594</t>
  </si>
  <si>
    <t>Radios de Van der Waals</t>
  </si>
  <si>
    <t>O = 1,5</t>
  </si>
  <si>
    <t>H = 1,2</t>
  </si>
  <si>
    <t>Σ (OH) = 2,7</t>
  </si>
  <si>
    <t>Carca Mulliken del oxígeno del OH con la del H sumado</t>
  </si>
  <si>
    <t>Carga del H</t>
  </si>
  <si>
    <t>Ácido</t>
  </si>
  <si>
    <t>AE</t>
  </si>
  <si>
    <t>d(C-OH2)</t>
  </si>
  <si>
    <t>d(C-OH1)</t>
  </si>
  <si>
    <t>﻿1,36</t>
  </si>
  <si>
    <t>﻿1,34</t>
  </si>
  <si>
    <t>Agexp</t>
  </si>
  <si>
    <t>AGh2o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</si>
</sst>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\ _€_-;\-* #,##0.00\ _€_-;_-* &quot;-&quot;??\ _€_-;_-@_-"/>
    <numFmt numFmtId="164" formatCode="#,##0.0000000"/>
    <numFmt numFmtId="165" formatCode="0.0000"/>
    <numFmt numFmtId="166" formatCode="0.0000000"/>
    <numFmt numFmtId="167" formatCode="#,##0.000000"/>
    <numFmt numFmtId="168" formatCode="0.000000"/>
    <numFmt numFmtId="169" formatCode="0.00000"/>
    <numFmt numFmtId="170" formatCode="0.00000000"/>
    <numFmt numFmtId="171" formatCode="0.00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sz val="12"/>
      <color rgb="FF92D05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92D050"/>
      <name val="Calibri (Cuerpo)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0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164" fontId="0" fillId="0" borderId="2" xfId="0" applyNumberFormat="1" applyBorder="1"/>
    <xf numFmtId="0" fontId="0" fillId="0" borderId="4" xfId="0" applyBorder="1"/>
    <xf numFmtId="164" fontId="0" fillId="0" borderId="5" xfId="0" applyNumberFormat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0" xfId="0" applyNumberFormat="1" applyBorder="1"/>
    <xf numFmtId="0" fontId="0" fillId="0" borderId="8" xfId="0" applyBorder="1"/>
    <xf numFmtId="165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9" xfId="0" applyBorder="1"/>
    <xf numFmtId="0" fontId="2" fillId="0" borderId="0" xfId="0" applyFont="1"/>
    <xf numFmtId="0" fontId="0" fillId="0" borderId="13" xfId="0" applyBorder="1"/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67" fontId="0" fillId="0" borderId="0" xfId="0" applyNumberFormat="1" applyBorder="1"/>
    <xf numFmtId="0" fontId="0" fillId="0" borderId="7" xfId="0" applyFill="1" applyBorder="1"/>
    <xf numFmtId="0" fontId="0" fillId="0" borderId="4" xfId="0" applyFill="1" applyBorder="1"/>
    <xf numFmtId="168" fontId="0" fillId="0" borderId="0" xfId="0" applyNumberFormat="1" applyBorder="1"/>
    <xf numFmtId="166" fontId="0" fillId="0" borderId="0" xfId="0" applyNumberFormat="1" applyBorder="1"/>
    <xf numFmtId="164" fontId="0" fillId="0" borderId="0" xfId="0" applyNumberFormat="1"/>
    <xf numFmtId="0" fontId="2" fillId="0" borderId="2" xfId="0" applyFont="1" applyBorder="1" applyAlignment="1">
      <alignment horizontal="center"/>
    </xf>
    <xf numFmtId="2" fontId="0" fillId="0" borderId="0" xfId="0" applyNumberFormat="1"/>
    <xf numFmtId="0" fontId="0" fillId="0" borderId="0" xfId="0" applyFill="1" applyBorder="1"/>
    <xf numFmtId="164" fontId="0" fillId="0" borderId="0" xfId="0" applyNumberForma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164" fontId="0" fillId="0" borderId="22" xfId="0" applyNumberFormat="1" applyBorder="1"/>
    <xf numFmtId="0" fontId="0" fillId="0" borderId="23" xfId="0" applyBorder="1"/>
    <xf numFmtId="0" fontId="2" fillId="0" borderId="3" xfId="0" applyFon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1" xfId="0" applyFont="1" applyBorder="1" applyAlignment="1">
      <alignment horizontal="left"/>
    </xf>
    <xf numFmtId="164" fontId="0" fillId="0" borderId="2" xfId="0" applyNumberFormat="1" applyFont="1" applyBorder="1" applyAlignment="1">
      <alignment horizontal="right"/>
    </xf>
    <xf numFmtId="0" fontId="2" fillId="0" borderId="7" xfId="0" applyFont="1" applyBorder="1"/>
    <xf numFmtId="164" fontId="2" fillId="0" borderId="0" xfId="0" applyNumberFormat="1" applyFont="1" applyBorder="1"/>
    <xf numFmtId="0" fontId="2" fillId="0" borderId="0" xfId="0" applyFont="1" applyBorder="1"/>
    <xf numFmtId="0" fontId="2" fillId="0" borderId="8" xfId="0" applyFont="1" applyBorder="1"/>
    <xf numFmtId="0" fontId="0" fillId="0" borderId="1" xfId="0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" xfId="0" applyFill="1" applyBorder="1"/>
    <xf numFmtId="0" fontId="0" fillId="0" borderId="7" xfId="0" applyFont="1" applyFill="1" applyBorder="1"/>
    <xf numFmtId="165" fontId="0" fillId="0" borderId="2" xfId="0" applyNumberFormat="1" applyBorder="1" applyAlignment="1">
      <alignment vertical="center"/>
    </xf>
    <xf numFmtId="165" fontId="0" fillId="0" borderId="5" xfId="0" applyNumberFormat="1" applyBorder="1" applyAlignment="1">
      <alignment vertical="center"/>
    </xf>
    <xf numFmtId="0" fontId="2" fillId="0" borderId="1" xfId="0" applyFont="1" applyBorder="1"/>
    <xf numFmtId="164" fontId="2" fillId="0" borderId="2" xfId="0" applyNumberFormat="1" applyFont="1" applyBorder="1"/>
    <xf numFmtId="0" fontId="2" fillId="0" borderId="2" xfId="0" applyFont="1" applyBorder="1"/>
    <xf numFmtId="0" fontId="2" fillId="0" borderId="3" xfId="0" applyFont="1" applyBorder="1"/>
    <xf numFmtId="164" fontId="0" fillId="0" borderId="5" xfId="0" applyNumberFormat="1" applyFill="1" applyBorder="1"/>
    <xf numFmtId="165" fontId="0" fillId="0" borderId="3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0" fontId="0" fillId="0" borderId="5" xfId="0" applyFill="1" applyBorder="1"/>
    <xf numFmtId="165" fontId="2" fillId="0" borderId="0" xfId="0" applyNumberFormat="1" applyFont="1" applyBorder="1" applyAlignment="1">
      <alignment vertical="center"/>
    </xf>
    <xf numFmtId="0" fontId="0" fillId="0" borderId="0" xfId="0" applyFont="1"/>
    <xf numFmtId="0" fontId="2" fillId="0" borderId="7" xfId="0" applyFont="1" applyFill="1" applyBorder="1"/>
    <xf numFmtId="0" fontId="3" fillId="0" borderId="7" xfId="0" applyFont="1" applyBorder="1"/>
    <xf numFmtId="164" fontId="3" fillId="0" borderId="0" xfId="0" applyNumberFormat="1" applyFont="1" applyBorder="1"/>
    <xf numFmtId="0" fontId="3" fillId="0" borderId="0" xfId="0" applyFont="1" applyBorder="1"/>
    <xf numFmtId="0" fontId="3" fillId="0" borderId="8" xfId="0" applyFont="1" applyBorder="1"/>
    <xf numFmtId="0" fontId="3" fillId="0" borderId="0" xfId="0" applyFont="1"/>
    <xf numFmtId="0" fontId="3" fillId="0" borderId="13" xfId="0" applyFont="1" applyBorder="1"/>
    <xf numFmtId="0" fontId="2" fillId="0" borderId="1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14" xfId="0" applyFont="1" applyBorder="1"/>
    <xf numFmtId="164" fontId="2" fillId="0" borderId="5" xfId="0" applyNumberFormat="1" applyFont="1" applyBorder="1"/>
    <xf numFmtId="0" fontId="4" fillId="0" borderId="7" xfId="0" applyFont="1" applyBorder="1"/>
    <xf numFmtId="164" fontId="4" fillId="0" borderId="0" xfId="0" applyNumberFormat="1" applyFont="1" applyBorder="1"/>
    <xf numFmtId="0" fontId="4" fillId="0" borderId="0" xfId="0" applyFont="1" applyBorder="1"/>
    <xf numFmtId="165" fontId="4" fillId="0" borderId="0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1" xfId="0" applyFont="1" applyBorder="1"/>
    <xf numFmtId="164" fontId="4" fillId="0" borderId="2" xfId="0" applyNumberFormat="1" applyFont="1" applyBorder="1"/>
    <xf numFmtId="0" fontId="4" fillId="0" borderId="2" xfId="0" applyFont="1" applyBorder="1"/>
    <xf numFmtId="165" fontId="4" fillId="0" borderId="2" xfId="0" applyNumberFormat="1" applyFont="1" applyBorder="1" applyAlignment="1">
      <alignment vertical="center"/>
    </xf>
    <xf numFmtId="0" fontId="4" fillId="0" borderId="3" xfId="0" applyFont="1" applyBorder="1"/>
    <xf numFmtId="165" fontId="4" fillId="0" borderId="0" xfId="0" applyNumberFormat="1" applyFont="1" applyBorder="1" applyAlignment="1">
      <alignment vertical="center"/>
    </xf>
    <xf numFmtId="165" fontId="4" fillId="0" borderId="8" xfId="0" applyNumberFormat="1" applyFont="1" applyBorder="1" applyAlignment="1">
      <alignment horizontal="center" vertical="center"/>
    </xf>
    <xf numFmtId="168" fontId="4" fillId="0" borderId="0" xfId="0" applyNumberFormat="1" applyFont="1" applyBorder="1"/>
    <xf numFmtId="0" fontId="5" fillId="0" borderId="0" xfId="0" applyFont="1" applyBorder="1"/>
    <xf numFmtId="0" fontId="5" fillId="0" borderId="8" xfId="0" applyFont="1" applyBorder="1"/>
    <xf numFmtId="0" fontId="4" fillId="0" borderId="0" xfId="0" applyFont="1"/>
    <xf numFmtId="0" fontId="5" fillId="0" borderId="0" xfId="0" applyFont="1"/>
    <xf numFmtId="0" fontId="4" fillId="0" borderId="13" xfId="0" applyFont="1" applyBorder="1"/>
    <xf numFmtId="166" fontId="4" fillId="0" borderId="0" xfId="1" applyNumberFormat="1" applyFont="1" applyBorder="1"/>
    <xf numFmtId="164" fontId="0" fillId="0" borderId="7" xfId="0" applyNumberFormat="1" applyBorder="1"/>
    <xf numFmtId="0" fontId="5" fillId="0" borderId="6" xfId="0" applyFont="1" applyBorder="1"/>
    <xf numFmtId="167" fontId="0" fillId="0" borderId="5" xfId="0" applyNumberFormat="1" applyBorder="1"/>
    <xf numFmtId="0" fontId="0" fillId="0" borderId="7" xfId="0" applyFont="1" applyBorder="1"/>
    <xf numFmtId="164" fontId="0" fillId="0" borderId="0" xfId="0" applyNumberFormat="1" applyFont="1" applyBorder="1"/>
    <xf numFmtId="0" fontId="0" fillId="0" borderId="0" xfId="0" applyFont="1" applyBorder="1"/>
    <xf numFmtId="165" fontId="0" fillId="0" borderId="0" xfId="0" applyNumberFormat="1" applyFont="1" applyBorder="1" applyAlignment="1">
      <alignment vertical="center"/>
    </xf>
    <xf numFmtId="0" fontId="0" fillId="0" borderId="8" xfId="0" applyFont="1" applyBorder="1"/>
    <xf numFmtId="0" fontId="0" fillId="0" borderId="5" xfId="0" applyFont="1" applyBorder="1"/>
    <xf numFmtId="0" fontId="0" fillId="0" borderId="11" xfId="0" applyFill="1" applyBorder="1"/>
    <xf numFmtId="164" fontId="0" fillId="0" borderId="9" xfId="0" applyNumberFormat="1" applyBorder="1"/>
    <xf numFmtId="0" fontId="0" fillId="0" borderId="10" xfId="0" applyBorder="1"/>
    <xf numFmtId="0" fontId="0" fillId="0" borderId="11" xfId="0" applyFont="1" applyFill="1" applyBorder="1"/>
    <xf numFmtId="169" fontId="0" fillId="0" borderId="9" xfId="0" applyNumberFormat="1" applyFont="1" applyBorder="1"/>
    <xf numFmtId="168" fontId="0" fillId="0" borderId="9" xfId="0" applyNumberFormat="1" applyFont="1" applyFill="1" applyBorder="1"/>
    <xf numFmtId="0" fontId="5" fillId="0" borderId="2" xfId="0" applyFont="1" applyBorder="1"/>
    <xf numFmtId="0" fontId="5" fillId="0" borderId="3" xfId="0" applyFont="1" applyBorder="1"/>
    <xf numFmtId="0" fontId="4" fillId="0" borderId="15" xfId="0" applyFont="1" applyBorder="1"/>
    <xf numFmtId="0" fontId="4" fillId="0" borderId="4" xfId="0" applyFont="1" applyBorder="1"/>
    <xf numFmtId="164" fontId="4" fillId="0" borderId="5" xfId="0" applyNumberFormat="1" applyFont="1" applyBorder="1"/>
    <xf numFmtId="0" fontId="4" fillId="0" borderId="5" xfId="0" applyFont="1" applyBorder="1"/>
    <xf numFmtId="0" fontId="5" fillId="0" borderId="5" xfId="0" applyFont="1" applyBorder="1"/>
    <xf numFmtId="0" fontId="4" fillId="0" borderId="14" xfId="0" applyFont="1" applyBorder="1"/>
    <xf numFmtId="0" fontId="4" fillId="0" borderId="6" xfId="0" applyFont="1" applyBorder="1"/>
    <xf numFmtId="0" fontId="0" fillId="0" borderId="11" xfId="0" applyBorder="1"/>
    <xf numFmtId="0" fontId="0" fillId="0" borderId="9" xfId="0" applyFont="1" applyBorder="1"/>
    <xf numFmtId="0" fontId="0" fillId="0" borderId="14" xfId="0" applyBorder="1"/>
    <xf numFmtId="0" fontId="0" fillId="0" borderId="9" xfId="0" applyFill="1" applyBorder="1"/>
    <xf numFmtId="0" fontId="0" fillId="0" borderId="12" xfId="0" applyBorder="1"/>
    <xf numFmtId="166" fontId="4" fillId="0" borderId="2" xfId="1" applyNumberFormat="1" applyFont="1" applyBorder="1"/>
    <xf numFmtId="165" fontId="0" fillId="0" borderId="3" xfId="0" applyNumberFormat="1" applyBorder="1"/>
    <xf numFmtId="167" fontId="0" fillId="0" borderId="7" xfId="0" applyNumberFormat="1" applyBorder="1"/>
    <xf numFmtId="167" fontId="0" fillId="0" borderId="8" xfId="0" applyNumberFormat="1" applyBorder="1"/>
    <xf numFmtId="164" fontId="0" fillId="0" borderId="8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167" fontId="8" fillId="0" borderId="7" xfId="0" applyNumberFormat="1" applyFont="1" applyBorder="1"/>
    <xf numFmtId="167" fontId="8" fillId="0" borderId="0" xfId="0" applyNumberFormat="1" applyFont="1" applyBorder="1"/>
    <xf numFmtId="165" fontId="0" fillId="0" borderId="2" xfId="0" applyNumberFormat="1" applyBorder="1"/>
    <xf numFmtId="165" fontId="0" fillId="0" borderId="0" xfId="0" applyNumberFormat="1" applyBorder="1"/>
    <xf numFmtId="165" fontId="0" fillId="0" borderId="8" xfId="0" applyNumberFormat="1" applyBorder="1"/>
    <xf numFmtId="168" fontId="0" fillId="0" borderId="7" xfId="0" applyNumberFormat="1" applyBorder="1"/>
    <xf numFmtId="165" fontId="0" fillId="0" borderId="5" xfId="0" applyNumberFormat="1" applyBorder="1"/>
    <xf numFmtId="0" fontId="9" fillId="0" borderId="5" xfId="0" applyFont="1" applyBorder="1"/>
    <xf numFmtId="164" fontId="9" fillId="0" borderId="5" xfId="0" applyNumberFormat="1" applyFont="1" applyBorder="1"/>
    <xf numFmtId="0" fontId="9" fillId="0" borderId="6" xfId="0" applyFont="1" applyBorder="1"/>
    <xf numFmtId="168" fontId="0" fillId="0" borderId="0" xfId="0" applyNumberFormat="1" applyFont="1" applyBorder="1"/>
    <xf numFmtId="0" fontId="5" fillId="0" borderId="7" xfId="0" applyFont="1" applyBorder="1"/>
    <xf numFmtId="0" fontId="3" fillId="0" borderId="1" xfId="0" applyFont="1" applyBorder="1"/>
    <xf numFmtId="164" fontId="3" fillId="0" borderId="2" xfId="0" applyNumberFormat="1" applyFont="1" applyFill="1" applyBorder="1"/>
    <xf numFmtId="0" fontId="3" fillId="0" borderId="2" xfId="0" applyFont="1" applyBorder="1"/>
    <xf numFmtId="0" fontId="3" fillId="0" borderId="3" xfId="0" applyFont="1" applyBorder="1"/>
    <xf numFmtId="164" fontId="3" fillId="0" borderId="2" xfId="0" applyNumberFormat="1" applyFont="1" applyBorder="1"/>
    <xf numFmtId="164" fontId="3" fillId="0" borderId="0" xfId="0" applyNumberFormat="1" applyFont="1" applyFill="1" applyBorder="1"/>
    <xf numFmtId="168" fontId="4" fillId="0" borderId="5" xfId="0" applyNumberFormat="1" applyFont="1" applyBorder="1"/>
    <xf numFmtId="165" fontId="4" fillId="0" borderId="0" xfId="0" applyNumberFormat="1" applyFont="1" applyBorder="1"/>
    <xf numFmtId="166" fontId="4" fillId="0" borderId="0" xfId="0" applyNumberFormat="1" applyFont="1" applyBorder="1"/>
    <xf numFmtId="0" fontId="5" fillId="0" borderId="1" xfId="0" applyFont="1" applyBorder="1"/>
    <xf numFmtId="0" fontId="5" fillId="0" borderId="19" xfId="0" applyFont="1" applyBorder="1"/>
    <xf numFmtId="0" fontId="9" fillId="0" borderId="0" xfId="0" applyFont="1" applyBorder="1"/>
    <xf numFmtId="164" fontId="9" fillId="0" borderId="0" xfId="0" applyNumberFormat="1" applyFont="1" applyBorder="1"/>
    <xf numFmtId="0" fontId="9" fillId="0" borderId="8" xfId="0" applyFont="1" applyBorder="1"/>
    <xf numFmtId="0" fontId="4" fillId="0" borderId="11" xfId="0" applyFont="1" applyBorder="1"/>
    <xf numFmtId="164" fontId="4" fillId="0" borderId="9" xfId="0" applyNumberFormat="1" applyFont="1" applyBorder="1"/>
    <xf numFmtId="0" fontId="4" fillId="0" borderId="9" xfId="0" applyFont="1" applyBorder="1"/>
    <xf numFmtId="0" fontId="4" fillId="0" borderId="10" xfId="0" applyFont="1" applyBorder="1"/>
    <xf numFmtId="0" fontId="5" fillId="0" borderId="20" xfId="0" applyFont="1" applyBorder="1"/>
    <xf numFmtId="169" fontId="0" fillId="0" borderId="0" xfId="0" applyNumberFormat="1" applyBorder="1"/>
    <xf numFmtId="2" fontId="0" fillId="0" borderId="0" xfId="0" applyNumberFormat="1" applyBorder="1"/>
    <xf numFmtId="168" fontId="0" fillId="0" borderId="2" xfId="0" applyNumberFormat="1" applyBorder="1"/>
    <xf numFmtId="0" fontId="9" fillId="0" borderId="7" xfId="0" applyFont="1" applyBorder="1"/>
    <xf numFmtId="164" fontId="4" fillId="0" borderId="4" xfId="0" applyNumberFormat="1" applyFont="1" applyBorder="1"/>
    <xf numFmtId="165" fontId="9" fillId="0" borderId="8" xfId="0" applyNumberFormat="1" applyFont="1" applyBorder="1" applyAlignment="1">
      <alignment horizontal="center" vertical="center"/>
    </xf>
    <xf numFmtId="0" fontId="4" fillId="0" borderId="12" xfId="0" applyFont="1" applyBorder="1"/>
    <xf numFmtId="0" fontId="9" fillId="0" borderId="1" xfId="0" applyFont="1" applyBorder="1"/>
    <xf numFmtId="0" fontId="9" fillId="0" borderId="2" xfId="0" applyFont="1" applyBorder="1"/>
    <xf numFmtId="164" fontId="9" fillId="0" borderId="2" xfId="0" applyNumberFormat="1" applyFont="1" applyBorder="1"/>
    <xf numFmtId="168" fontId="9" fillId="0" borderId="0" xfId="0" applyNumberFormat="1" applyFont="1" applyBorder="1"/>
    <xf numFmtId="0" fontId="4" fillId="0" borderId="7" xfId="0" applyFont="1" applyFill="1" applyBorder="1"/>
    <xf numFmtId="0" fontId="9" fillId="0" borderId="1" xfId="0" applyFont="1" applyFill="1" applyBorder="1"/>
    <xf numFmtId="0" fontId="9" fillId="0" borderId="3" xfId="0" applyFont="1" applyBorder="1"/>
    <xf numFmtId="0" fontId="9" fillId="0" borderId="0" xfId="0" applyFont="1"/>
    <xf numFmtId="168" fontId="4" fillId="0" borderId="4" xfId="0" applyNumberFormat="1" applyFont="1" applyBorder="1"/>
    <xf numFmtId="0" fontId="5" fillId="0" borderId="9" xfId="0" applyFont="1" applyBorder="1"/>
    <xf numFmtId="168" fontId="4" fillId="0" borderId="11" xfId="0" applyNumberFormat="1" applyFont="1" applyBorder="1"/>
    <xf numFmtId="165" fontId="4" fillId="0" borderId="5" xfId="0" applyNumberFormat="1" applyFont="1" applyBorder="1"/>
    <xf numFmtId="165" fontId="4" fillId="0" borderId="8" xfId="0" applyNumberFormat="1" applyFont="1" applyBorder="1"/>
    <xf numFmtId="167" fontId="4" fillId="0" borderId="7" xfId="0" applyNumberFormat="1" applyFont="1" applyBorder="1"/>
    <xf numFmtId="167" fontId="4" fillId="0" borderId="0" xfId="0" applyNumberFormat="1" applyFont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2" fontId="0" fillId="0" borderId="2" xfId="0" applyNumberFormat="1" applyBorder="1"/>
    <xf numFmtId="166" fontId="4" fillId="0" borderId="2" xfId="0" applyNumberFormat="1" applyFont="1" applyBorder="1"/>
    <xf numFmtId="0" fontId="0" fillId="0" borderId="6" xfId="0" applyFont="1" applyBorder="1"/>
    <xf numFmtId="165" fontId="0" fillId="0" borderId="3" xfId="0" applyNumberFormat="1" applyFont="1" applyBorder="1" applyAlignment="1">
      <alignment horizontal="center"/>
    </xf>
    <xf numFmtId="2" fontId="0" fillId="0" borderId="5" xfId="0" applyNumberFormat="1" applyBorder="1"/>
    <xf numFmtId="0" fontId="0" fillId="0" borderId="6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4" fillId="0" borderId="8" xfId="0" applyNumberFormat="1" applyFon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164" fontId="5" fillId="0" borderId="0" xfId="0" applyNumberFormat="1" applyFont="1" applyBorder="1"/>
    <xf numFmtId="0" fontId="2" fillId="0" borderId="0" xfId="0" applyFont="1" applyFill="1" applyBorder="1" applyAlignment="1">
      <alignment horizontal="center"/>
    </xf>
    <xf numFmtId="0" fontId="0" fillId="0" borderId="4" xfId="0" applyFont="1" applyBorder="1"/>
    <xf numFmtId="0" fontId="0" fillId="0" borderId="1" xfId="0" applyFont="1" applyBorder="1"/>
    <xf numFmtId="0" fontId="0" fillId="0" borderId="2" xfId="0" applyFill="1" applyBorder="1"/>
    <xf numFmtId="0" fontId="0" fillId="0" borderId="3" xfId="0" applyFill="1" applyBorder="1"/>
    <xf numFmtId="2" fontId="0" fillId="0" borderId="8" xfId="0" applyNumberFormat="1" applyBorder="1"/>
    <xf numFmtId="2" fontId="0" fillId="0" borderId="6" xfId="0" applyNumberFormat="1" applyBorder="1"/>
    <xf numFmtId="2" fontId="0" fillId="0" borderId="3" xfId="0" applyNumberFormat="1" applyBorder="1"/>
    <xf numFmtId="2" fontId="0" fillId="0" borderId="3" xfId="0" applyNumberFormat="1" applyBorder="1" applyAlignment="1"/>
    <xf numFmtId="2" fontId="0" fillId="0" borderId="6" xfId="0" applyNumberFormat="1" applyBorder="1" applyAlignment="1"/>
    <xf numFmtId="168" fontId="0" fillId="0" borderId="5" xfId="0" applyNumberFormat="1" applyBorder="1"/>
    <xf numFmtId="0" fontId="0" fillId="0" borderId="15" xfId="0" applyFill="1" applyBorder="1"/>
    <xf numFmtId="170" fontId="0" fillId="0" borderId="0" xfId="0" applyNumberFormat="1" applyBorder="1"/>
    <xf numFmtId="170" fontId="4" fillId="0" borderId="0" xfId="0" applyNumberFormat="1" applyFont="1" applyFill="1" applyBorder="1"/>
    <xf numFmtId="0" fontId="9" fillId="0" borderId="7" xfId="0" applyFont="1" applyFill="1" applyBorder="1"/>
    <xf numFmtId="164" fontId="5" fillId="0" borderId="2" xfId="0" applyNumberFormat="1" applyFont="1" applyBorder="1"/>
    <xf numFmtId="11" fontId="0" fillId="0" borderId="0" xfId="0" applyNumberFormat="1"/>
    <xf numFmtId="171" fontId="5" fillId="0" borderId="8" xfId="0" applyNumberFormat="1" applyFont="1" applyBorder="1" applyAlignment="1">
      <alignment horizontal="center"/>
    </xf>
    <xf numFmtId="171" fontId="0" fillId="0" borderId="8" xfId="0" applyNumberFormat="1" applyBorder="1" applyAlignment="1">
      <alignment horizontal="center"/>
    </xf>
    <xf numFmtId="0" fontId="10" fillId="0" borderId="19" xfId="0" applyFont="1" applyBorder="1"/>
    <xf numFmtId="0" fontId="0" fillId="0" borderId="0" xfId="0" applyAlignment="1">
      <alignment horizontal="center"/>
    </xf>
  </cellXfs>
  <cellStyles count="14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Millares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6"/>
  <sheetViews>
    <sheetView workbookViewId="0">
      <selection activeCell="K81" sqref="K81"/>
    </sheetView>
  </sheetViews>
  <sheetFormatPr baseColWidth="10" defaultRowHeight="16" x14ac:dyDescent="0.2"/>
  <cols>
    <col min="2" max="2" width="17.33203125" customWidth="1"/>
    <col min="3" max="3" width="22.1640625" customWidth="1"/>
    <col min="4" max="5" width="12.33203125" customWidth="1"/>
    <col min="6" max="6" width="12.5" customWidth="1"/>
    <col min="9" max="9" width="13.5" customWidth="1"/>
    <col min="10" max="10" width="11.1640625" customWidth="1"/>
    <col min="12" max="12" width="14.1640625" customWidth="1"/>
    <col min="13" max="13" width="15.1640625" customWidth="1"/>
    <col min="14" max="14" width="14.6640625" customWidth="1"/>
    <col min="15" max="15" width="15" customWidth="1"/>
    <col min="16" max="16" width="16.6640625" customWidth="1"/>
    <col min="17" max="17" width="14.5" customWidth="1"/>
  </cols>
  <sheetData>
    <row r="1" spans="1:17" ht="17" thickBot="1" x14ac:dyDescent="0.25">
      <c r="A1" s="18" t="s">
        <v>0</v>
      </c>
      <c r="B1" s="19" t="s">
        <v>1</v>
      </c>
      <c r="C1" s="19" t="s">
        <v>2</v>
      </c>
      <c r="D1" s="19" t="s">
        <v>17</v>
      </c>
      <c r="E1" s="20" t="s">
        <v>18</v>
      </c>
      <c r="F1" s="1" t="s">
        <v>3</v>
      </c>
      <c r="G1" s="29">
        <v>627.50940000000003</v>
      </c>
      <c r="H1" s="1" t="s">
        <v>4</v>
      </c>
      <c r="I1" s="18" t="s">
        <v>41</v>
      </c>
      <c r="J1" s="19" t="s">
        <v>42</v>
      </c>
      <c r="K1" s="19" t="s">
        <v>43</v>
      </c>
      <c r="L1" s="19" t="s">
        <v>46</v>
      </c>
      <c r="M1" s="21" t="s">
        <v>4</v>
      </c>
      <c r="N1" s="19" t="s">
        <v>45</v>
      </c>
      <c r="O1" s="21" t="s">
        <v>4</v>
      </c>
      <c r="P1" s="19" t="s">
        <v>44</v>
      </c>
      <c r="Q1" s="21" t="s">
        <v>4</v>
      </c>
    </row>
    <row r="2" spans="1:17" x14ac:dyDescent="0.2">
      <c r="A2" s="43" t="s">
        <v>84</v>
      </c>
      <c r="B2" s="44">
        <v>-644.34450779999997</v>
      </c>
      <c r="C2" s="14">
        <f t="shared" ref="C2:C82" si="0">B2*$G$1</f>
        <v>-404332.23548287334</v>
      </c>
      <c r="D2" s="28"/>
      <c r="E2" s="41"/>
      <c r="F2" s="1"/>
      <c r="G2" s="29"/>
      <c r="H2" s="1"/>
      <c r="I2" s="49">
        <v>4.8632000000000002E-2</v>
      </c>
      <c r="J2" s="50">
        <v>5.5694E-2</v>
      </c>
      <c r="K2" s="50">
        <v>1.9443999999999999E-2</v>
      </c>
      <c r="L2" s="6">
        <f t="shared" ref="L2:L82" si="1">B2+($G$3*I2)</f>
        <v>-644.29642534159996</v>
      </c>
      <c r="M2" s="6">
        <f t="shared" ref="M2:M82" si="2">L2*$G$1</f>
        <v>-404302.06328825222</v>
      </c>
      <c r="N2" s="6">
        <f>B2+J2+I2-($G$3*I2)</f>
        <v>-644.28826425839998</v>
      </c>
      <c r="O2" s="6">
        <f t="shared" ref="O2:O82" si="3">N2*$G$1</f>
        <v>-404296.94213183003</v>
      </c>
      <c r="P2" s="3">
        <f>SUM(B2+K2)</f>
        <v>-644.32506379999995</v>
      </c>
      <c r="Q2" s="7">
        <f>P2*$G$1</f>
        <v>-404320.03419009969</v>
      </c>
    </row>
    <row r="3" spans="1:17" x14ac:dyDescent="0.2">
      <c r="A3" s="78" t="s">
        <v>7</v>
      </c>
      <c r="B3" s="79">
        <v>-644.34602470000004</v>
      </c>
      <c r="C3" s="80">
        <f t="shared" si="0"/>
        <v>-404333.18735188222</v>
      </c>
      <c r="D3" s="81"/>
      <c r="E3" s="82" t="s">
        <v>19</v>
      </c>
      <c r="F3" s="16" t="s">
        <v>47</v>
      </c>
      <c r="G3">
        <v>0.98870000000000002</v>
      </c>
      <c r="I3" s="78">
        <v>4.8676999999999998E-2</v>
      </c>
      <c r="J3" s="80">
        <v>5.5775999999999999E-2</v>
      </c>
      <c r="K3" s="90">
        <v>1.9394000000000002E-2</v>
      </c>
      <c r="L3" s="80">
        <f t="shared" si="1"/>
        <v>-644.29789775009999</v>
      </c>
      <c r="M3" s="80">
        <f t="shared" si="2"/>
        <v>-404302.98723842663</v>
      </c>
      <c r="N3" s="80">
        <f t="shared" ref="N3:N82" si="4">B3+J3+I3-($G$3*I3)</f>
        <v>-644.28969864990006</v>
      </c>
      <c r="O3" s="80">
        <f t="shared" si="3"/>
        <v>-404297.84222597961</v>
      </c>
      <c r="P3" s="79">
        <f t="shared" ref="P3:P82" si="5">SUM(B3+K3)</f>
        <v>-644.32663070000001</v>
      </c>
      <c r="Q3" s="82">
        <f t="shared" ref="Q3:Q82" si="6">P3*$G$1</f>
        <v>-404321.01743457862</v>
      </c>
    </row>
    <row r="4" spans="1:17" x14ac:dyDescent="0.2">
      <c r="A4" s="10" t="s">
        <v>8</v>
      </c>
      <c r="B4" s="11">
        <v>-644.34398120000003</v>
      </c>
      <c r="C4" s="14">
        <f t="shared" si="0"/>
        <v>-404331.9050364233</v>
      </c>
      <c r="D4" s="13"/>
      <c r="E4" s="12"/>
      <c r="I4" s="10">
        <v>4.7499E-2</v>
      </c>
      <c r="J4" s="14">
        <v>5.4392000000000003E-2</v>
      </c>
      <c r="K4" s="14">
        <v>1.8061000000000001E-2</v>
      </c>
      <c r="L4" s="14">
        <f t="shared" si="1"/>
        <v>-644.29701893870003</v>
      </c>
      <c r="M4" s="14">
        <f t="shared" si="2"/>
        <v>-404302.43577601231</v>
      </c>
      <c r="N4" s="14">
        <f t="shared" si="4"/>
        <v>-644.2890524613</v>
      </c>
      <c r="O4" s="14">
        <f t="shared" si="3"/>
        <v>-404297.43673655891</v>
      </c>
      <c r="P4" s="11">
        <f t="shared" si="5"/>
        <v>-644.32592020000004</v>
      </c>
      <c r="Q4" s="12">
        <f t="shared" si="6"/>
        <v>-404320.57158914994</v>
      </c>
    </row>
    <row r="5" spans="1:17" ht="17" thickBot="1" x14ac:dyDescent="0.25">
      <c r="A5" s="4" t="s">
        <v>9</v>
      </c>
      <c r="B5" s="8">
        <v>-644.34481170000004</v>
      </c>
      <c r="C5" s="8">
        <f t="shared" si="0"/>
        <v>-404332.42618298001</v>
      </c>
      <c r="D5" s="42"/>
      <c r="E5" s="9"/>
      <c r="I5" s="4">
        <v>4.8042000000000001E-2</v>
      </c>
      <c r="J5" s="8">
        <v>5.4665999999999999E-2</v>
      </c>
      <c r="K5" s="8">
        <v>1.9167E-2</v>
      </c>
      <c r="L5" s="8">
        <f t="shared" si="1"/>
        <v>-644.29731257460003</v>
      </c>
      <c r="M5" s="8">
        <f t="shared" si="2"/>
        <v>-404302.62003529974</v>
      </c>
      <c r="N5" s="8">
        <f t="shared" si="4"/>
        <v>-644.28960282540004</v>
      </c>
      <c r="O5" s="8">
        <f t="shared" si="3"/>
        <v>-404297.7820952051</v>
      </c>
      <c r="P5" s="5">
        <f t="shared" si="5"/>
        <v>-644.3256447</v>
      </c>
      <c r="Q5" s="9">
        <f t="shared" si="6"/>
        <v>-404320.39871031017</v>
      </c>
    </row>
    <row r="6" spans="1:17" x14ac:dyDescent="0.2">
      <c r="A6" s="83" t="s">
        <v>10</v>
      </c>
      <c r="B6" s="84">
        <v>-265.11604820000002</v>
      </c>
      <c r="C6" s="85">
        <f t="shared" si="0"/>
        <v>-166362.81233635309</v>
      </c>
      <c r="D6" s="86"/>
      <c r="E6" s="87" t="s">
        <v>19</v>
      </c>
      <c r="F6" s="16"/>
      <c r="G6" s="16"/>
      <c r="H6" s="16"/>
      <c r="I6" s="83">
        <v>3.9827000000000001E-2</v>
      </c>
      <c r="J6" s="85">
        <v>4.4469000000000002E-2</v>
      </c>
      <c r="K6" s="85">
        <v>1.3944E-2</v>
      </c>
      <c r="L6" s="85">
        <f t="shared" si="1"/>
        <v>-265.07667124510004</v>
      </c>
      <c r="M6" s="85">
        <f t="shared" si="2"/>
        <v>-166338.10292700998</v>
      </c>
      <c r="N6" s="85">
        <f t="shared" si="4"/>
        <v>-265.07112915490001</v>
      </c>
      <c r="O6" s="85">
        <f t="shared" si="3"/>
        <v>-166334.62521331382</v>
      </c>
      <c r="P6" s="84">
        <f t="shared" si="5"/>
        <v>-265.10210420000004</v>
      </c>
      <c r="Q6" s="87">
        <f t="shared" si="6"/>
        <v>-166354.06234527953</v>
      </c>
    </row>
    <row r="7" spans="1:17" ht="17" thickBot="1" x14ac:dyDescent="0.25">
      <c r="A7" s="4" t="s">
        <v>11</v>
      </c>
      <c r="B7" s="5">
        <v>-265.11343699999998</v>
      </c>
      <c r="C7" s="8">
        <f t="shared" si="0"/>
        <v>-166361.17378380778</v>
      </c>
      <c r="D7" s="54"/>
      <c r="E7" s="9"/>
      <c r="I7" s="4">
        <v>3.9447999999999997E-2</v>
      </c>
      <c r="J7" s="8">
        <v>4.4150000000000002E-2</v>
      </c>
      <c r="K7" s="8">
        <v>1.3528E-2</v>
      </c>
      <c r="L7" s="8">
        <f t="shared" si="1"/>
        <v>-265.07443476239996</v>
      </c>
      <c r="M7" s="8">
        <f t="shared" si="2"/>
        <v>-166336.69951309275</v>
      </c>
      <c r="N7" s="8">
        <f t="shared" si="4"/>
        <v>-265.0688412376</v>
      </c>
      <c r="O7" s="8">
        <f t="shared" si="3"/>
        <v>-166333.18952370164</v>
      </c>
      <c r="P7" s="5">
        <f t="shared" si="5"/>
        <v>-265.09990899999997</v>
      </c>
      <c r="Q7" s="9">
        <f t="shared" si="6"/>
        <v>-166352.68483664459</v>
      </c>
    </row>
    <row r="8" spans="1:17" x14ac:dyDescent="0.2">
      <c r="A8" s="2" t="s">
        <v>12</v>
      </c>
      <c r="B8" s="3">
        <v>-700.41988240000001</v>
      </c>
      <c r="C8" s="6">
        <f t="shared" si="0"/>
        <v>-439520.06015289458</v>
      </c>
      <c r="D8" s="53"/>
      <c r="E8" s="60"/>
      <c r="I8" s="2">
        <v>3.6873000000000003E-2</v>
      </c>
      <c r="J8" s="6">
        <v>4.2247E-2</v>
      </c>
      <c r="K8" s="6">
        <v>9.0270000000000003E-3</v>
      </c>
      <c r="L8" s="6">
        <f t="shared" si="1"/>
        <v>-700.38342606490005</v>
      </c>
      <c r="M8" s="6">
        <f t="shared" si="2"/>
        <v>-439497.18345992983</v>
      </c>
      <c r="N8" s="6">
        <f t="shared" si="4"/>
        <v>-700.37721873509997</v>
      </c>
      <c r="O8" s="6">
        <f t="shared" si="3"/>
        <v>-439493.28830213135</v>
      </c>
      <c r="P8" s="3">
        <f t="shared" si="5"/>
        <v>-700.41085540000006</v>
      </c>
      <c r="Q8" s="7">
        <f t="shared" si="6"/>
        <v>-439514.39562554081</v>
      </c>
    </row>
    <row r="9" spans="1:17" x14ac:dyDescent="0.2">
      <c r="A9" s="78" t="s">
        <v>13</v>
      </c>
      <c r="B9" s="79">
        <v>-700.42186670000001</v>
      </c>
      <c r="C9" s="80">
        <f t="shared" si="0"/>
        <v>-439521.30531979701</v>
      </c>
      <c r="D9" s="88"/>
      <c r="E9" s="89" t="s">
        <v>19</v>
      </c>
      <c r="I9" s="78">
        <v>3.7248999999999997E-2</v>
      </c>
      <c r="J9" s="80">
        <v>4.3360000000000003E-2</v>
      </c>
      <c r="K9" s="80">
        <v>8.3260000000000001E-3</v>
      </c>
      <c r="L9" s="80">
        <f t="shared" si="1"/>
        <v>-700.38503861369998</v>
      </c>
      <c r="M9" s="80">
        <f t="shared" si="2"/>
        <v>-439498.19534945971</v>
      </c>
      <c r="N9" s="80">
        <f t="shared" si="4"/>
        <v>-700.37808578630006</v>
      </c>
      <c r="O9" s="80">
        <f t="shared" si="3"/>
        <v>-439493.83238490968</v>
      </c>
      <c r="P9" s="79">
        <f t="shared" si="5"/>
        <v>-700.4135407</v>
      </c>
      <c r="Q9" s="82">
        <f t="shared" si="6"/>
        <v>-439516.08067653258</v>
      </c>
    </row>
    <row r="10" spans="1:17" ht="17" thickBot="1" x14ac:dyDescent="0.25">
      <c r="A10" s="4" t="s">
        <v>97</v>
      </c>
      <c r="B10" s="5" t="s">
        <v>98</v>
      </c>
      <c r="C10" s="8" t="s">
        <v>98</v>
      </c>
      <c r="D10" s="54"/>
      <c r="E10" s="61"/>
      <c r="I10" s="131" t="s">
        <v>98</v>
      </c>
      <c r="J10" s="5" t="s">
        <v>98</v>
      </c>
      <c r="K10" s="5" t="s">
        <v>98</v>
      </c>
      <c r="L10" s="5" t="s">
        <v>98</v>
      </c>
      <c r="M10" s="5" t="s">
        <v>98</v>
      </c>
      <c r="N10" s="5" t="s">
        <v>98</v>
      </c>
      <c r="O10" s="5" t="s">
        <v>98</v>
      </c>
      <c r="P10" s="5" t="s">
        <v>98</v>
      </c>
      <c r="Q10" s="132" t="s">
        <v>98</v>
      </c>
    </row>
    <row r="11" spans="1:17" x14ac:dyDescent="0.2">
      <c r="A11" s="10" t="s">
        <v>14</v>
      </c>
      <c r="B11" s="11">
        <v>-799.53506770000001</v>
      </c>
      <c r="C11" s="14">
        <f t="shared" si="0"/>
        <v>-501715.7706113864</v>
      </c>
      <c r="D11" s="14"/>
      <c r="E11" s="12"/>
      <c r="I11" s="2">
        <v>2.9267999999999999E-2</v>
      </c>
      <c r="J11" s="6">
        <v>3.5831000000000002E-2</v>
      </c>
      <c r="K11" s="6">
        <v>6.7999999999999999E-5</v>
      </c>
      <c r="L11" s="6">
        <f t="shared" si="1"/>
        <v>-799.50613042840007</v>
      </c>
      <c r="M11" s="6">
        <f t="shared" si="2"/>
        <v>-501697.61220144707</v>
      </c>
      <c r="N11" s="6">
        <f t="shared" si="4"/>
        <v>-799.49890597159992</v>
      </c>
      <c r="O11" s="6">
        <f t="shared" si="3"/>
        <v>-501693.07878689509</v>
      </c>
      <c r="P11" s="3">
        <f t="shared" si="5"/>
        <v>-799.53499969999996</v>
      </c>
      <c r="Q11" s="7">
        <f t="shared" si="6"/>
        <v>-501715.72794074717</v>
      </c>
    </row>
    <row r="12" spans="1:17" x14ac:dyDescent="0.2">
      <c r="A12" s="10" t="s">
        <v>103</v>
      </c>
      <c r="B12" s="11" t="s">
        <v>98</v>
      </c>
      <c r="C12" s="14" t="s">
        <v>98</v>
      </c>
      <c r="D12" s="14"/>
      <c r="E12" s="12"/>
      <c r="I12" s="97" t="s">
        <v>98</v>
      </c>
      <c r="J12" s="11" t="s">
        <v>98</v>
      </c>
      <c r="K12" s="11" t="s">
        <v>98</v>
      </c>
      <c r="L12" s="11" t="s">
        <v>98</v>
      </c>
      <c r="M12" s="11" t="s">
        <v>98</v>
      </c>
      <c r="N12" s="11" t="s">
        <v>98</v>
      </c>
      <c r="O12" s="11" t="s">
        <v>98</v>
      </c>
      <c r="P12" s="11" t="s">
        <v>98</v>
      </c>
      <c r="Q12" s="130" t="s">
        <v>98</v>
      </c>
    </row>
    <row r="13" spans="1:17" x14ac:dyDescent="0.2">
      <c r="A13" s="10" t="s">
        <v>104</v>
      </c>
      <c r="B13" s="11" t="s">
        <v>98</v>
      </c>
      <c r="C13" s="14" t="s">
        <v>98</v>
      </c>
      <c r="D13" s="14"/>
      <c r="E13" s="12"/>
      <c r="I13" s="97" t="s">
        <v>98</v>
      </c>
      <c r="J13" s="11" t="s">
        <v>98</v>
      </c>
      <c r="K13" s="11" t="s">
        <v>98</v>
      </c>
      <c r="L13" s="11" t="s">
        <v>98</v>
      </c>
      <c r="M13" s="11" t="s">
        <v>98</v>
      </c>
      <c r="N13" s="11" t="s">
        <v>98</v>
      </c>
      <c r="O13" s="11" t="s">
        <v>98</v>
      </c>
      <c r="P13" s="11" t="s">
        <v>98</v>
      </c>
      <c r="Q13" s="130" t="s">
        <v>98</v>
      </c>
    </row>
    <row r="14" spans="1:17" x14ac:dyDescent="0.2">
      <c r="A14" s="10" t="s">
        <v>105</v>
      </c>
      <c r="B14" s="11" t="s">
        <v>98</v>
      </c>
      <c r="C14" s="14" t="s">
        <v>98</v>
      </c>
      <c r="D14" s="14"/>
      <c r="E14" s="12"/>
      <c r="I14" s="97" t="s">
        <v>98</v>
      </c>
      <c r="J14" s="11" t="s">
        <v>98</v>
      </c>
      <c r="K14" s="11" t="s">
        <v>98</v>
      </c>
      <c r="L14" s="11" t="s">
        <v>98</v>
      </c>
      <c r="M14" s="11" t="s">
        <v>98</v>
      </c>
      <c r="N14" s="11" t="s">
        <v>98</v>
      </c>
      <c r="O14" s="11" t="s">
        <v>98</v>
      </c>
      <c r="P14" s="11" t="s">
        <v>98</v>
      </c>
      <c r="Q14" s="130" t="s">
        <v>98</v>
      </c>
    </row>
    <row r="15" spans="1:17" x14ac:dyDescent="0.2">
      <c r="A15" s="10" t="s">
        <v>88</v>
      </c>
      <c r="B15" s="11">
        <v>-799.48170889999994</v>
      </c>
      <c r="C15" s="14">
        <f t="shared" si="0"/>
        <v>-501682.28746281366</v>
      </c>
      <c r="D15" s="14"/>
      <c r="E15" s="12"/>
      <c r="I15" s="10">
        <v>2.6821000000000001E-2</v>
      </c>
      <c r="J15" s="14">
        <v>3.3475999999999999E-2</v>
      </c>
      <c r="K15" s="14">
        <v>-2.5230000000000001E-3</v>
      </c>
      <c r="L15" s="14">
        <f t="shared" si="1"/>
        <v>-799.45519097729994</v>
      </c>
      <c r="M15" s="14">
        <f t="shared" si="2"/>
        <v>-501665.64721705089</v>
      </c>
      <c r="N15" s="14">
        <f t="shared" si="4"/>
        <v>-799.44792982269996</v>
      </c>
      <c r="O15" s="14">
        <f t="shared" si="3"/>
        <v>-501661.09077428456</v>
      </c>
      <c r="P15" s="11">
        <f t="shared" si="5"/>
        <v>-799.48423189999994</v>
      </c>
      <c r="Q15" s="12">
        <f t="shared" si="6"/>
        <v>-501683.87066902983</v>
      </c>
    </row>
    <row r="16" spans="1:17" x14ac:dyDescent="0.2">
      <c r="A16" s="10" t="s">
        <v>89</v>
      </c>
      <c r="B16" s="11">
        <v>-799.53505600000005</v>
      </c>
      <c r="C16" s="14">
        <f t="shared" si="0"/>
        <v>-501715.76326952648</v>
      </c>
      <c r="D16" s="14"/>
      <c r="E16" s="12"/>
      <c r="I16" s="10">
        <v>2.9269E-2</v>
      </c>
      <c r="J16" s="14">
        <v>3.5831000000000002E-2</v>
      </c>
      <c r="K16" s="14">
        <v>6.8999999999999997E-5</v>
      </c>
      <c r="L16" s="14">
        <f t="shared" si="1"/>
        <v>-799.50611773970002</v>
      </c>
      <c r="M16" s="14">
        <f t="shared" si="2"/>
        <v>-501697.60423916852</v>
      </c>
      <c r="N16" s="14">
        <f t="shared" si="4"/>
        <v>-799.49889426030006</v>
      </c>
      <c r="O16" s="14">
        <f t="shared" si="3"/>
        <v>-501693.07143794437</v>
      </c>
      <c r="P16" s="11">
        <f t="shared" si="5"/>
        <v>-799.534987</v>
      </c>
      <c r="Q16" s="12">
        <f t="shared" si="6"/>
        <v>-501715.71997137781</v>
      </c>
    </row>
    <row r="17" spans="1:17" x14ac:dyDescent="0.2">
      <c r="A17" s="10" t="s">
        <v>124</v>
      </c>
      <c r="B17" s="11"/>
      <c r="C17" s="14"/>
      <c r="D17" s="14"/>
      <c r="E17" s="12"/>
      <c r="I17" s="10"/>
      <c r="J17" s="14"/>
      <c r="K17" s="14"/>
      <c r="L17" s="14"/>
      <c r="M17" s="14"/>
      <c r="N17" s="14"/>
      <c r="O17" s="14"/>
      <c r="P17" s="11"/>
      <c r="Q17" s="12"/>
    </row>
    <row r="18" spans="1:17" ht="17" thickBot="1" x14ac:dyDescent="0.25">
      <c r="A18" s="10" t="s">
        <v>125</v>
      </c>
      <c r="B18" s="11"/>
      <c r="C18" s="14"/>
      <c r="D18" s="14"/>
      <c r="E18" s="12"/>
      <c r="I18" s="4"/>
      <c r="J18" s="8"/>
      <c r="K18" s="8"/>
      <c r="L18" s="8"/>
      <c r="M18" s="8"/>
      <c r="N18" s="8"/>
      <c r="O18" s="8"/>
      <c r="P18" s="5"/>
      <c r="Q18" s="9"/>
    </row>
    <row r="19" spans="1:17" x14ac:dyDescent="0.2">
      <c r="A19" s="2" t="s">
        <v>15</v>
      </c>
      <c r="B19" s="3">
        <v>-743.5154685</v>
      </c>
      <c r="C19" s="6">
        <f t="shared" si="0"/>
        <v>-466562.94552915392</v>
      </c>
      <c r="D19" s="6"/>
      <c r="E19" s="7"/>
      <c r="I19" s="2">
        <v>4.0580999999999999E-2</v>
      </c>
      <c r="J19" s="6">
        <v>4.8388E-2</v>
      </c>
      <c r="K19" s="6">
        <v>9.7370000000000009E-3</v>
      </c>
      <c r="L19" s="6">
        <f t="shared" si="1"/>
        <v>-743.47534606529996</v>
      </c>
      <c r="M19" s="6">
        <f t="shared" si="2"/>
        <v>-466537.76832422876</v>
      </c>
      <c r="N19" s="6">
        <f t="shared" si="4"/>
        <v>-743.46662193470002</v>
      </c>
      <c r="O19" s="6">
        <f t="shared" si="3"/>
        <v>-466532.29385027045</v>
      </c>
      <c r="P19" s="3">
        <f t="shared" si="5"/>
        <v>-743.50573150000002</v>
      </c>
      <c r="Q19" s="7">
        <f t="shared" si="6"/>
        <v>-466556.83547012613</v>
      </c>
    </row>
    <row r="20" spans="1:17" x14ac:dyDescent="0.2">
      <c r="A20" s="10" t="s">
        <v>91</v>
      </c>
      <c r="B20" s="11">
        <v>-743.51546670000005</v>
      </c>
      <c r="C20" s="14">
        <f t="shared" si="0"/>
        <v>-466562.94439963705</v>
      </c>
      <c r="D20" s="14"/>
      <c r="E20" s="12"/>
      <c r="I20" s="10">
        <v>4.0578999999999997E-2</v>
      </c>
      <c r="J20" s="14">
        <v>4.8388E-2</v>
      </c>
      <c r="K20" s="14">
        <v>9.7350000000000006E-3</v>
      </c>
      <c r="L20" s="14">
        <f t="shared" si="1"/>
        <v>-743.47534624270008</v>
      </c>
      <c r="M20" s="14">
        <f t="shared" si="2"/>
        <v>-466537.76843554899</v>
      </c>
      <c r="N20" s="14">
        <f t="shared" si="4"/>
        <v>-743.46662015729999</v>
      </c>
      <c r="O20" s="14">
        <f t="shared" si="3"/>
        <v>-466532.29273493524</v>
      </c>
      <c r="P20" s="11">
        <f t="shared" si="5"/>
        <v>-743.50573170000007</v>
      </c>
      <c r="Q20" s="12">
        <f t="shared" si="6"/>
        <v>-466556.83559562807</v>
      </c>
    </row>
    <row r="21" spans="1:17" x14ac:dyDescent="0.2">
      <c r="A21" s="10" t="s">
        <v>92</v>
      </c>
      <c r="B21" s="11">
        <v>-743.51722970000003</v>
      </c>
      <c r="C21" s="14">
        <f t="shared" si="0"/>
        <v>-466564.05069870921</v>
      </c>
      <c r="D21" s="14"/>
      <c r="E21" s="12"/>
      <c r="I21" s="10">
        <v>4.0457E-2</v>
      </c>
      <c r="J21" s="14">
        <v>4.8336999999999998E-2</v>
      </c>
      <c r="K21" s="14">
        <v>9.4859999999999996E-3</v>
      </c>
      <c r="L21" s="14">
        <f t="shared" ref="L21" si="7">B21+($G$3*I21)</f>
        <v>-743.47722986410008</v>
      </c>
      <c r="M21" s="14">
        <f t="shared" ref="M21" si="8">L21*$G$1</f>
        <v>-466538.95042568352</v>
      </c>
      <c r="N21" s="14">
        <f t="shared" ref="N21" si="9">B21+J21+I21-($G$3*I21)</f>
        <v>-743.46843553590008</v>
      </c>
      <c r="O21" s="14">
        <f t="shared" ref="O21" si="10">N21*$G$1</f>
        <v>-466533.43190207134</v>
      </c>
      <c r="P21" s="11">
        <f t="shared" ref="P21" si="11">SUM(B21+K21)</f>
        <v>-743.50774369999999</v>
      </c>
      <c r="Q21" s="12">
        <f t="shared" ref="Q21" si="12">P21*$G$1</f>
        <v>-466558.0981445408</v>
      </c>
    </row>
    <row r="22" spans="1:17" x14ac:dyDescent="0.2">
      <c r="A22" s="10" t="s">
        <v>93</v>
      </c>
      <c r="B22" s="11">
        <v>-743.5055294</v>
      </c>
      <c r="C22" s="14">
        <f t="shared" si="0"/>
        <v>-466556.70865047636</v>
      </c>
      <c r="D22" s="14"/>
      <c r="E22" s="12"/>
      <c r="I22" s="10">
        <v>4.1020000000000001E-2</v>
      </c>
      <c r="J22" s="14">
        <v>4.7951000000000001E-2</v>
      </c>
      <c r="K22" s="30">
        <v>1.1521E-2</v>
      </c>
      <c r="L22" s="14">
        <f t="shared" ref="L22:L26" si="13">B22+($G$3*I22)</f>
        <v>-743.46497292599997</v>
      </c>
      <c r="M22" s="14">
        <f t="shared" ref="M22:M26" si="14">L22*$G$1</f>
        <v>-466531.25908181048</v>
      </c>
      <c r="N22" s="14">
        <f t="shared" ref="N22:N26" si="15">B22+J22+I22-($G$3*I22)</f>
        <v>-743.45711487400001</v>
      </c>
      <c r="O22" s="14">
        <f t="shared" ref="O22:O26" si="16">N22*$G$1</f>
        <v>-466526.32808031485</v>
      </c>
      <c r="P22" s="11">
        <f t="shared" ref="P22:P26" si="17">SUM(B22+K22)</f>
        <v>-743.49400839999998</v>
      </c>
      <c r="Q22" s="12">
        <f t="shared" ref="Q22:Q26" si="18">P22*$G$1</f>
        <v>-466549.47911467898</v>
      </c>
    </row>
    <row r="23" spans="1:17" x14ac:dyDescent="0.2">
      <c r="A23" s="10" t="s">
        <v>100</v>
      </c>
      <c r="B23" s="11">
        <v>-743.50552730000004</v>
      </c>
      <c r="C23" s="14">
        <f t="shared" si="0"/>
        <v>-466556.70733270666</v>
      </c>
      <c r="D23" s="14"/>
      <c r="E23" s="12"/>
      <c r="I23" s="10">
        <v>4.1019E-2</v>
      </c>
      <c r="J23" s="14">
        <v>4.795E-2</v>
      </c>
      <c r="K23" s="30">
        <v>1.1521E-2</v>
      </c>
      <c r="L23" s="14">
        <f t="shared" si="13"/>
        <v>-743.46497181469999</v>
      </c>
      <c r="M23" s="14">
        <f t="shared" si="14"/>
        <v>-466531.2583844593</v>
      </c>
      <c r="N23" s="14">
        <f t="shared" si="15"/>
        <v>-743.45711378530007</v>
      </c>
      <c r="O23" s="14">
        <f t="shared" si="16"/>
        <v>-466526.32739714539</v>
      </c>
      <c r="P23" s="11">
        <f t="shared" si="17"/>
        <v>-743.49400630000002</v>
      </c>
      <c r="Q23" s="12">
        <f t="shared" si="18"/>
        <v>-466549.47779690928</v>
      </c>
    </row>
    <row r="24" spans="1:17" x14ac:dyDescent="0.2">
      <c r="A24" s="10" t="s">
        <v>94</v>
      </c>
      <c r="B24" s="11">
        <v>-743.4254214</v>
      </c>
      <c r="C24" s="14">
        <f t="shared" si="0"/>
        <v>-466506.44012746116</v>
      </c>
      <c r="D24" s="14"/>
      <c r="E24" s="12"/>
      <c r="I24" s="10">
        <v>3.7823000000000002E-2</v>
      </c>
      <c r="J24" s="14">
        <v>4.4988E-2</v>
      </c>
      <c r="K24" s="14">
        <v>7.9819999999999995E-3</v>
      </c>
      <c r="L24" s="14">
        <f t="shared" si="13"/>
        <v>-743.38802579989999</v>
      </c>
      <c r="M24" s="14">
        <f t="shared" si="14"/>
        <v>-466482.97403687978</v>
      </c>
      <c r="N24" s="14">
        <f t="shared" si="15"/>
        <v>-743.38000600010002</v>
      </c>
      <c r="O24" s="14">
        <f t="shared" si="16"/>
        <v>-466477.94153711922</v>
      </c>
      <c r="P24" s="11">
        <f t="shared" si="17"/>
        <v>-743.41743940000003</v>
      </c>
      <c r="Q24" s="12">
        <f t="shared" si="18"/>
        <v>-466501.43134743039</v>
      </c>
    </row>
    <row r="25" spans="1:17" x14ac:dyDescent="0.2">
      <c r="A25" s="10" t="s">
        <v>99</v>
      </c>
      <c r="B25" s="11">
        <v>-743.50583610000001</v>
      </c>
      <c r="C25" s="14">
        <f t="shared" si="0"/>
        <v>-466556.90110760939</v>
      </c>
      <c r="D25" s="14"/>
      <c r="E25" s="12"/>
      <c r="I25" s="10">
        <v>4.0982999999999999E-2</v>
      </c>
      <c r="J25" s="14">
        <v>4.7939000000000002E-2</v>
      </c>
      <c r="K25" s="14">
        <v>1.1478E-2</v>
      </c>
      <c r="L25" s="14">
        <f t="shared" si="13"/>
        <v>-743.46531620790006</v>
      </c>
      <c r="M25" s="14">
        <f t="shared" si="14"/>
        <v>-466531.47449442965</v>
      </c>
      <c r="N25" s="14">
        <f t="shared" si="15"/>
        <v>-743.45743399209994</v>
      </c>
      <c r="O25" s="14">
        <f t="shared" si="16"/>
        <v>-466526.52832992224</v>
      </c>
      <c r="P25" s="11">
        <f t="shared" si="17"/>
        <v>-743.4943581</v>
      </c>
      <c r="Q25" s="12">
        <f t="shared" si="18"/>
        <v>-466549.69855471619</v>
      </c>
    </row>
    <row r="26" spans="1:17" x14ac:dyDescent="0.2">
      <c r="A26" s="10" t="s">
        <v>101</v>
      </c>
      <c r="B26" s="11">
        <v>-743.50552770000002</v>
      </c>
      <c r="C26" s="14">
        <f t="shared" si="0"/>
        <v>-466556.70758371043</v>
      </c>
      <c r="D26" s="14"/>
      <c r="E26" s="12"/>
      <c r="I26" s="10">
        <v>4.1015000000000003E-2</v>
      </c>
      <c r="J26" s="14">
        <v>4.7946999999999997E-2</v>
      </c>
      <c r="K26" s="14">
        <v>1.1514999999999999E-2</v>
      </c>
      <c r="L26" s="14">
        <f t="shared" si="13"/>
        <v>-743.46497616950001</v>
      </c>
      <c r="M26" s="14">
        <f t="shared" si="14"/>
        <v>-466531.26111713727</v>
      </c>
      <c r="N26" s="14">
        <f t="shared" si="15"/>
        <v>-743.45711723049999</v>
      </c>
      <c r="O26" s="14">
        <f t="shared" si="16"/>
        <v>-466526.32955904072</v>
      </c>
      <c r="P26" s="11">
        <f t="shared" si="17"/>
        <v>-743.49401269999998</v>
      </c>
      <c r="Q26" s="12">
        <f t="shared" si="18"/>
        <v>-466549.48181296937</v>
      </c>
    </row>
    <row r="27" spans="1:17" x14ac:dyDescent="0.2">
      <c r="A27" s="10" t="s">
        <v>102</v>
      </c>
      <c r="B27" s="11" t="s">
        <v>98</v>
      </c>
      <c r="C27" s="14" t="s">
        <v>98</v>
      </c>
      <c r="D27" s="14"/>
      <c r="E27" s="12"/>
      <c r="I27" s="97" t="s">
        <v>98</v>
      </c>
      <c r="J27" s="11" t="s">
        <v>98</v>
      </c>
      <c r="K27" s="11" t="s">
        <v>98</v>
      </c>
      <c r="L27" s="11" t="s">
        <v>98</v>
      </c>
      <c r="M27" s="11" t="s">
        <v>98</v>
      </c>
      <c r="N27" s="11" t="s">
        <v>98</v>
      </c>
      <c r="O27" s="11" t="s">
        <v>98</v>
      </c>
      <c r="P27" s="11" t="s">
        <v>98</v>
      </c>
      <c r="Q27" s="130" t="s">
        <v>98</v>
      </c>
    </row>
    <row r="28" spans="1:17" x14ac:dyDescent="0.2">
      <c r="A28" s="10" t="s">
        <v>95</v>
      </c>
      <c r="B28" s="11">
        <v>-743.42328450000002</v>
      </c>
      <c r="C28" s="14">
        <f t="shared" si="0"/>
        <v>-466505.09920262435</v>
      </c>
      <c r="D28" s="14"/>
      <c r="E28" s="12"/>
      <c r="I28" s="10">
        <v>3.7571E-2</v>
      </c>
      <c r="J28" s="30">
        <v>4.4725000000000001E-2</v>
      </c>
      <c r="K28" s="14">
        <v>7.7580000000000001E-3</v>
      </c>
      <c r="L28" s="14">
        <f t="shared" ref="L28" si="19">B28+($G$3*I28)</f>
        <v>-743.3861380523</v>
      </c>
      <c r="M28" s="14">
        <f t="shared" ref="M28" si="20">L28*$G$1</f>
        <v>-466481.78945751599</v>
      </c>
      <c r="N28" s="14">
        <f t="shared" ref="N28" si="21">B28+J28+I28-($G$3*I28)</f>
        <v>-743.37813494770012</v>
      </c>
      <c r="O28" s="14">
        <f t="shared" ref="O28" si="22">N28*$G$1</f>
        <v>-466476.76743415033</v>
      </c>
      <c r="P28" s="11">
        <f t="shared" ref="P28" si="23">SUM(B28+K28)</f>
        <v>-743.41552650000006</v>
      </c>
      <c r="Q28" s="12">
        <f t="shared" ref="Q28" si="24">P28*$G$1</f>
        <v>-466500.23098469916</v>
      </c>
    </row>
    <row r="29" spans="1:17" x14ac:dyDescent="0.2">
      <c r="A29" s="10" t="s">
        <v>130</v>
      </c>
      <c r="B29" s="11"/>
      <c r="C29" s="14"/>
      <c r="D29" s="14"/>
      <c r="E29" s="12"/>
      <c r="I29" s="10"/>
      <c r="J29" s="30"/>
      <c r="K29" s="14"/>
      <c r="L29" s="14"/>
      <c r="M29" s="14"/>
      <c r="N29" s="14"/>
      <c r="O29" s="14"/>
      <c r="P29" s="11"/>
      <c r="Q29" s="12"/>
    </row>
    <row r="30" spans="1:17" ht="17" thickBot="1" x14ac:dyDescent="0.25">
      <c r="A30" s="4" t="s">
        <v>131</v>
      </c>
      <c r="B30" s="5"/>
      <c r="C30" s="8"/>
      <c r="D30" s="8"/>
      <c r="E30" s="9"/>
      <c r="I30" s="4"/>
      <c r="J30" s="62"/>
      <c r="K30" s="8"/>
      <c r="L30" s="8"/>
      <c r="M30" s="8"/>
      <c r="N30" s="8"/>
      <c r="O30" s="8"/>
      <c r="P30" s="5"/>
      <c r="Q30" s="9"/>
    </row>
    <row r="31" spans="1:17" x14ac:dyDescent="0.2">
      <c r="A31" s="10" t="s">
        <v>73</v>
      </c>
      <c r="B31" s="22">
        <v>-842.69757600000003</v>
      </c>
      <c r="C31" s="14">
        <f t="shared" si="0"/>
        <v>-528800.65029721439</v>
      </c>
      <c r="D31" s="14"/>
      <c r="E31" s="12"/>
      <c r="I31" s="2">
        <v>3.2964E-2</v>
      </c>
      <c r="J31" s="6">
        <v>4.0466000000000002E-2</v>
      </c>
      <c r="K31" s="6">
        <v>1.931E-3</v>
      </c>
      <c r="L31" s="6">
        <f t="shared" si="1"/>
        <v>-842.6649844932</v>
      </c>
      <c r="M31" s="6">
        <f t="shared" si="2"/>
        <v>-528780.1988203373</v>
      </c>
      <c r="N31" s="6">
        <f t="shared" si="4"/>
        <v>-842.65673750680003</v>
      </c>
      <c r="O31" s="6">
        <f t="shared" si="3"/>
        <v>-528775.02375884959</v>
      </c>
      <c r="P31" s="3">
        <f t="shared" si="5"/>
        <v>-842.69564500000001</v>
      </c>
      <c r="Q31" s="7">
        <f t="shared" si="6"/>
        <v>-528799.43857656303</v>
      </c>
    </row>
    <row r="32" spans="1:17" x14ac:dyDescent="0.2">
      <c r="A32" s="10" t="s">
        <v>116</v>
      </c>
      <c r="B32" s="22" t="s">
        <v>98</v>
      </c>
      <c r="C32" s="22" t="s">
        <v>98</v>
      </c>
      <c r="D32" s="14"/>
      <c r="E32" s="12"/>
      <c r="I32" s="128" t="s">
        <v>98</v>
      </c>
      <c r="J32" s="22" t="s">
        <v>98</v>
      </c>
      <c r="K32" s="22" t="s">
        <v>98</v>
      </c>
      <c r="L32" s="22" t="s">
        <v>98</v>
      </c>
      <c r="M32" s="22" t="s">
        <v>98</v>
      </c>
      <c r="N32" s="22" t="s">
        <v>98</v>
      </c>
      <c r="O32" s="22" t="s">
        <v>98</v>
      </c>
      <c r="P32" s="22" t="s">
        <v>98</v>
      </c>
      <c r="Q32" s="129" t="s">
        <v>98</v>
      </c>
    </row>
    <row r="33" spans="1:17" x14ac:dyDescent="0.2">
      <c r="A33" s="10" t="s">
        <v>117</v>
      </c>
      <c r="B33" s="22" t="s">
        <v>98</v>
      </c>
      <c r="C33" s="22" t="s">
        <v>98</v>
      </c>
      <c r="D33" s="14"/>
      <c r="E33" s="12"/>
      <c r="I33" s="128" t="s">
        <v>98</v>
      </c>
      <c r="J33" s="22" t="s">
        <v>98</v>
      </c>
      <c r="K33" s="22" t="s">
        <v>98</v>
      </c>
      <c r="L33" s="22" t="s">
        <v>98</v>
      </c>
      <c r="M33" s="22" t="s">
        <v>98</v>
      </c>
      <c r="N33" s="22" t="s">
        <v>98</v>
      </c>
      <c r="O33" s="22" t="s">
        <v>98</v>
      </c>
      <c r="P33" s="22" t="s">
        <v>98</v>
      </c>
      <c r="Q33" s="129" t="s">
        <v>98</v>
      </c>
    </row>
    <row r="34" spans="1:17" x14ac:dyDescent="0.2">
      <c r="A34" s="10" t="s">
        <v>118</v>
      </c>
      <c r="B34" s="22" t="s">
        <v>98</v>
      </c>
      <c r="C34" s="22" t="s">
        <v>98</v>
      </c>
      <c r="D34" s="14"/>
      <c r="E34" s="12"/>
      <c r="I34" s="128" t="s">
        <v>98</v>
      </c>
      <c r="J34" s="22" t="s">
        <v>98</v>
      </c>
      <c r="K34" s="22" t="s">
        <v>98</v>
      </c>
      <c r="L34" s="22" t="s">
        <v>98</v>
      </c>
      <c r="M34" s="22" t="s">
        <v>98</v>
      </c>
      <c r="N34" s="22" t="s">
        <v>98</v>
      </c>
      <c r="O34" s="22" t="s">
        <v>98</v>
      </c>
      <c r="P34" s="22" t="s">
        <v>98</v>
      </c>
      <c r="Q34" s="129" t="s">
        <v>98</v>
      </c>
    </row>
    <row r="35" spans="1:17" x14ac:dyDescent="0.2">
      <c r="A35" s="10" t="s">
        <v>119</v>
      </c>
      <c r="B35" s="22" t="s">
        <v>98</v>
      </c>
      <c r="C35" s="22" t="s">
        <v>98</v>
      </c>
      <c r="D35" s="14"/>
      <c r="E35" s="12"/>
      <c r="I35" s="128" t="s">
        <v>98</v>
      </c>
      <c r="J35" s="22" t="s">
        <v>98</v>
      </c>
      <c r="K35" s="22" t="s">
        <v>98</v>
      </c>
      <c r="L35" s="22" t="s">
        <v>98</v>
      </c>
      <c r="M35" s="22" t="s">
        <v>98</v>
      </c>
      <c r="N35" s="22" t="s">
        <v>98</v>
      </c>
      <c r="O35" s="22" t="s">
        <v>98</v>
      </c>
      <c r="P35" s="22" t="s">
        <v>98</v>
      </c>
      <c r="Q35" s="129" t="s">
        <v>98</v>
      </c>
    </row>
    <row r="36" spans="1:17" x14ac:dyDescent="0.2">
      <c r="A36" s="10" t="s">
        <v>132</v>
      </c>
      <c r="B36" s="22"/>
      <c r="C36" s="14"/>
      <c r="D36" s="14"/>
      <c r="E36" s="12"/>
      <c r="I36" s="10"/>
      <c r="J36" s="14"/>
      <c r="K36" s="14"/>
      <c r="L36" s="14"/>
      <c r="M36" s="14"/>
      <c r="N36" s="14"/>
      <c r="O36" s="14"/>
      <c r="P36" s="11"/>
      <c r="Q36" s="12"/>
    </row>
    <row r="37" spans="1:17" x14ac:dyDescent="0.2">
      <c r="A37" s="10" t="s">
        <v>133</v>
      </c>
      <c r="B37" s="22"/>
      <c r="C37" s="14"/>
      <c r="D37" s="14"/>
      <c r="E37" s="12"/>
      <c r="I37" s="10"/>
      <c r="J37" s="14"/>
      <c r="K37" s="14"/>
      <c r="L37" s="14"/>
      <c r="M37" s="14"/>
      <c r="N37" s="14"/>
      <c r="O37" s="14"/>
      <c r="P37" s="11"/>
      <c r="Q37" s="12"/>
    </row>
    <row r="38" spans="1:17" x14ac:dyDescent="0.2">
      <c r="A38" s="10" t="s">
        <v>134</v>
      </c>
      <c r="B38" s="22"/>
      <c r="C38" s="14"/>
      <c r="D38" s="14"/>
      <c r="E38" s="12"/>
      <c r="I38" s="10"/>
      <c r="J38" s="14"/>
      <c r="K38" s="14"/>
      <c r="L38" s="14"/>
      <c r="M38" s="14"/>
      <c r="N38" s="14"/>
      <c r="O38" s="14"/>
      <c r="P38" s="11"/>
      <c r="Q38" s="12"/>
    </row>
    <row r="39" spans="1:17" x14ac:dyDescent="0.2">
      <c r="A39" s="10" t="s">
        <v>135</v>
      </c>
      <c r="B39" s="22"/>
      <c r="C39" s="14"/>
      <c r="D39" s="14"/>
      <c r="E39" s="12"/>
      <c r="I39" s="10"/>
      <c r="J39" s="14"/>
      <c r="K39" s="14"/>
      <c r="L39" s="14"/>
      <c r="M39" s="14"/>
      <c r="N39" s="14"/>
      <c r="O39" s="14"/>
      <c r="P39" s="11"/>
      <c r="Q39" s="12"/>
    </row>
    <row r="40" spans="1:17" ht="17" thickBot="1" x14ac:dyDescent="0.25">
      <c r="A40" s="10" t="s">
        <v>136</v>
      </c>
      <c r="B40" s="99"/>
      <c r="C40" s="8"/>
      <c r="D40" s="8"/>
      <c r="E40" s="9"/>
      <c r="I40" s="4"/>
      <c r="J40" s="8"/>
      <c r="K40" s="8"/>
      <c r="L40" s="8"/>
      <c r="M40" s="8"/>
      <c r="N40" s="8"/>
      <c r="O40" s="8"/>
      <c r="P40" s="5"/>
      <c r="Q40" s="9"/>
    </row>
    <row r="41" spans="1:17" x14ac:dyDescent="0.2">
      <c r="A41" s="2" t="s">
        <v>5</v>
      </c>
      <c r="B41" s="3">
        <v>-364.24275180000001</v>
      </c>
      <c r="C41" s="6">
        <f t="shared" si="0"/>
        <v>-228565.75063636692</v>
      </c>
      <c r="D41" s="53"/>
      <c r="E41" s="7"/>
      <c r="I41" s="2">
        <v>2.8624E-2</v>
      </c>
      <c r="J41" s="6">
        <v>3.4356999999999999E-2</v>
      </c>
      <c r="K41" s="6">
        <v>9.9999999999999995E-7</v>
      </c>
      <c r="L41" s="6">
        <f t="shared" si="1"/>
        <v>-364.21445125119999</v>
      </c>
      <c r="M41" s="6">
        <f t="shared" si="2"/>
        <v>-228547.99177596977</v>
      </c>
      <c r="N41" s="6">
        <f t="shared" si="4"/>
        <v>-364.20807134880005</v>
      </c>
      <c r="O41" s="6">
        <f t="shared" si="3"/>
        <v>-228543.98832724273</v>
      </c>
      <c r="P41" s="3">
        <f t="shared" si="5"/>
        <v>-364.24275080000001</v>
      </c>
      <c r="Q41" s="7">
        <f t="shared" si="6"/>
        <v>-228565.75000885755</v>
      </c>
    </row>
    <row r="42" spans="1:17" x14ac:dyDescent="0.2">
      <c r="A42" s="45" t="s">
        <v>6</v>
      </c>
      <c r="B42" s="46">
        <v>-364.24520430000001</v>
      </c>
      <c r="C42" s="47">
        <f t="shared" si="0"/>
        <v>-228567.28960317044</v>
      </c>
      <c r="D42" s="63"/>
      <c r="E42" s="48" t="s">
        <v>19</v>
      </c>
      <c r="I42" s="45">
        <v>2.9394E-2</v>
      </c>
      <c r="J42" s="47">
        <v>3.4629E-2</v>
      </c>
      <c r="K42" s="47">
        <v>2.2650000000000001E-3</v>
      </c>
      <c r="L42" s="47">
        <f t="shared" si="1"/>
        <v>-364.21614245220002</v>
      </c>
      <c r="M42" s="47">
        <f t="shared" si="2"/>
        <v>-228549.05302049458</v>
      </c>
      <c r="N42" s="47">
        <f t="shared" si="4"/>
        <v>-364.21024314779999</v>
      </c>
      <c r="O42" s="47">
        <f t="shared" si="3"/>
        <v>-228545.35115153008</v>
      </c>
      <c r="P42" s="46">
        <f t="shared" si="5"/>
        <v>-364.24293929999999</v>
      </c>
      <c r="Q42" s="48">
        <f t="shared" si="6"/>
        <v>-228565.86829437941</v>
      </c>
    </row>
    <row r="43" spans="1:17" x14ac:dyDescent="0.2">
      <c r="A43" s="100" t="s">
        <v>137</v>
      </c>
      <c r="B43" s="101"/>
      <c r="C43" s="102"/>
      <c r="D43" s="103"/>
      <c r="E43" s="104"/>
      <c r="F43" s="64"/>
      <c r="G43" s="64"/>
      <c r="H43" s="64"/>
      <c r="I43" s="100"/>
      <c r="J43" s="102"/>
      <c r="K43" s="102"/>
      <c r="L43" s="102"/>
      <c r="M43" s="102"/>
      <c r="N43" s="102"/>
      <c r="O43" s="102"/>
      <c r="P43" s="101"/>
      <c r="Q43" s="104"/>
    </row>
    <row r="44" spans="1:17" x14ac:dyDescent="0.2">
      <c r="A44" s="100" t="s">
        <v>138</v>
      </c>
      <c r="B44" s="101"/>
      <c r="C44" s="102"/>
      <c r="D44" s="103"/>
      <c r="E44" s="104"/>
      <c r="F44" s="64"/>
      <c r="G44" s="64"/>
      <c r="H44" s="64"/>
      <c r="I44" s="100"/>
      <c r="J44" s="102"/>
      <c r="K44" s="102"/>
      <c r="L44" s="102"/>
      <c r="M44" s="102"/>
      <c r="N44" s="102"/>
      <c r="O44" s="102"/>
      <c r="P44" s="101"/>
      <c r="Q44" s="104"/>
    </row>
    <row r="45" spans="1:17" ht="17" thickBot="1" x14ac:dyDescent="0.25">
      <c r="A45" s="100" t="s">
        <v>139</v>
      </c>
      <c r="B45" s="101"/>
      <c r="C45" s="102"/>
      <c r="D45" s="103"/>
      <c r="E45" s="104"/>
      <c r="F45" s="64"/>
      <c r="G45" s="64"/>
      <c r="H45" s="64"/>
      <c r="I45" s="100"/>
      <c r="J45" s="102"/>
      <c r="K45" s="102"/>
      <c r="L45" s="102"/>
      <c r="M45" s="102"/>
      <c r="N45" s="102"/>
      <c r="O45" s="102"/>
      <c r="P45" s="101"/>
      <c r="Q45" s="104"/>
    </row>
    <row r="46" spans="1:17" x14ac:dyDescent="0.2">
      <c r="A46" s="51" t="s">
        <v>20</v>
      </c>
      <c r="B46" s="3">
        <v>-1159.9779913</v>
      </c>
      <c r="C46" s="6">
        <f t="shared" si="0"/>
        <v>-727897.09333386819</v>
      </c>
      <c r="D46" s="6"/>
      <c r="E46" s="7"/>
      <c r="I46" s="2">
        <v>2.8195000000000001E-2</v>
      </c>
      <c r="J46" s="6">
        <v>3.5580000000000001E-2</v>
      </c>
      <c r="K46" s="6">
        <v>-2.96E-3</v>
      </c>
      <c r="L46" s="6">
        <f t="shared" si="1"/>
        <v>-1159.9501149035</v>
      </c>
      <c r="M46" s="6">
        <f t="shared" si="2"/>
        <v>-727879.60063302633</v>
      </c>
      <c r="N46" s="6">
        <f t="shared" si="4"/>
        <v>-1159.9420926964999</v>
      </c>
      <c r="O46" s="6">
        <f t="shared" si="3"/>
        <v>-727874.56662272511</v>
      </c>
      <c r="P46" s="3">
        <f t="shared" si="5"/>
        <v>-1159.9809513</v>
      </c>
      <c r="Q46" s="7">
        <f t="shared" si="6"/>
        <v>-727898.95076169225</v>
      </c>
    </row>
    <row r="47" spans="1:17" x14ac:dyDescent="0.2">
      <c r="A47" s="65" t="s">
        <v>90</v>
      </c>
      <c r="B47" s="46">
        <v>-1159.9784328000001</v>
      </c>
      <c r="C47" s="47">
        <f t="shared" si="0"/>
        <v>-727897.37037926842</v>
      </c>
      <c r="D47" s="47"/>
      <c r="E47" s="48" t="s">
        <v>19</v>
      </c>
      <c r="F47" s="16"/>
      <c r="G47" s="16"/>
      <c r="H47" s="16"/>
      <c r="I47" s="45">
        <v>2.8426E-2</v>
      </c>
      <c r="J47" s="47">
        <v>3.5699000000000002E-2</v>
      </c>
      <c r="K47" s="47">
        <v>-2.6069999999999999E-3</v>
      </c>
      <c r="L47" s="47">
        <f t="shared" si="1"/>
        <v>-1159.9503280138001</v>
      </c>
      <c r="M47" s="47">
        <f t="shared" si="2"/>
        <v>-727879.73436174297</v>
      </c>
      <c r="N47" s="47">
        <f t="shared" si="4"/>
        <v>-1159.9424125861999</v>
      </c>
      <c r="O47" s="47">
        <f t="shared" si="3"/>
        <v>-727874.76735651877</v>
      </c>
      <c r="P47" s="46">
        <f t="shared" si="5"/>
        <v>-1159.9810398</v>
      </c>
      <c r="Q47" s="48">
        <f t="shared" si="6"/>
        <v>-727899.00629627414</v>
      </c>
    </row>
    <row r="48" spans="1:17" x14ac:dyDescent="0.2">
      <c r="A48" s="52" t="s">
        <v>106</v>
      </c>
      <c r="B48" s="101"/>
      <c r="C48" s="101"/>
      <c r="D48" s="47"/>
      <c r="E48" s="48"/>
      <c r="F48" s="16"/>
      <c r="G48" s="16"/>
      <c r="H48" s="16"/>
      <c r="I48" s="45"/>
      <c r="J48" s="47"/>
      <c r="K48" s="47"/>
      <c r="L48" s="47"/>
      <c r="M48" s="47"/>
      <c r="N48" s="47"/>
      <c r="O48" s="47"/>
      <c r="P48" s="46"/>
      <c r="Q48" s="48"/>
    </row>
    <row r="49" spans="1:17" x14ac:dyDescent="0.2">
      <c r="A49" s="23" t="s">
        <v>85</v>
      </c>
      <c r="B49" s="11">
        <v>-1159.8755676999999</v>
      </c>
      <c r="C49" s="14">
        <f t="shared" si="0"/>
        <v>-727832.82156208635</v>
      </c>
      <c r="D49" s="14"/>
      <c r="E49" s="12"/>
      <c r="I49" s="10">
        <v>2.734E-2</v>
      </c>
      <c r="J49" s="14">
        <v>3.4547000000000001E-2</v>
      </c>
      <c r="K49" s="14">
        <v>-3.1199999999999999E-3</v>
      </c>
      <c r="L49" s="14">
        <f t="shared" si="1"/>
        <v>-1159.848536642</v>
      </c>
      <c r="M49" s="14">
        <f t="shared" si="2"/>
        <v>-727815.85931909946</v>
      </c>
      <c r="N49" s="14">
        <f t="shared" si="4"/>
        <v>-1159.8407117579998</v>
      </c>
      <c r="O49" s="14">
        <f t="shared" si="3"/>
        <v>-727810.94913083536</v>
      </c>
      <c r="P49" s="11">
        <f t="shared" si="5"/>
        <v>-1159.8786877</v>
      </c>
      <c r="Q49" s="12">
        <f t="shared" si="6"/>
        <v>-727834.77939141437</v>
      </c>
    </row>
    <row r="50" spans="1:17" x14ac:dyDescent="0.2">
      <c r="A50" s="23" t="s">
        <v>86</v>
      </c>
      <c r="B50" s="11">
        <v>-1159.9392726000001</v>
      </c>
      <c r="C50" s="14">
        <f t="shared" si="0"/>
        <v>-727872.79698566254</v>
      </c>
      <c r="D50" s="14"/>
      <c r="E50" s="12"/>
      <c r="I50" s="10">
        <v>2.8305E-2</v>
      </c>
      <c r="J50" s="14">
        <v>3.5816000000000001E-2</v>
      </c>
      <c r="K50" s="14">
        <v>-2.8389999999999999E-3</v>
      </c>
      <c r="L50" s="14">
        <f t="shared" si="1"/>
        <v>-1159.9112874465002</v>
      </c>
      <c r="M50" s="14">
        <f t="shared" si="2"/>
        <v>-727855.23603878089</v>
      </c>
      <c r="N50" s="14">
        <f t="shared" si="4"/>
        <v>-1159.9031367534999</v>
      </c>
      <c r="O50" s="14">
        <f t="shared" si="3"/>
        <v>-727850.12140230672</v>
      </c>
      <c r="P50" s="11">
        <f t="shared" si="5"/>
        <v>-1159.9421116000001</v>
      </c>
      <c r="Q50" s="12">
        <f t="shared" si="6"/>
        <v>-727874.57848484907</v>
      </c>
    </row>
    <row r="51" spans="1:17" x14ac:dyDescent="0.2">
      <c r="A51" s="23" t="s">
        <v>87</v>
      </c>
      <c r="B51" s="11">
        <v>-1159.9780178000001</v>
      </c>
      <c r="C51" s="14">
        <f t="shared" si="0"/>
        <v>-727897.10996286746</v>
      </c>
      <c r="D51" s="14"/>
      <c r="E51" s="12"/>
      <c r="I51" s="10">
        <v>2.8198999999999998E-2</v>
      </c>
      <c r="J51" s="14">
        <v>3.5583999999999998E-2</v>
      </c>
      <c r="K51" s="30">
        <v>-2.954E-3</v>
      </c>
      <c r="L51" s="14">
        <f t="shared" si="1"/>
        <v>-1159.9501374487002</v>
      </c>
      <c r="M51" s="14">
        <f t="shared" si="2"/>
        <v>-727879.6147803514</v>
      </c>
      <c r="N51" s="14">
        <f t="shared" si="4"/>
        <v>-1159.9421151513</v>
      </c>
      <c r="O51" s="14">
        <f t="shared" si="3"/>
        <v>-727874.5807133232</v>
      </c>
      <c r="P51" s="11">
        <f t="shared" si="5"/>
        <v>-1159.9809718000001</v>
      </c>
      <c r="Q51" s="12">
        <f t="shared" si="6"/>
        <v>-727898.96362563502</v>
      </c>
    </row>
    <row r="52" spans="1:17" x14ac:dyDescent="0.2">
      <c r="A52" s="23" t="s">
        <v>126</v>
      </c>
      <c r="B52" s="11"/>
      <c r="C52" s="14"/>
      <c r="D52" s="14"/>
      <c r="E52" s="12"/>
      <c r="I52" s="10"/>
      <c r="J52" s="14"/>
      <c r="K52" s="30"/>
      <c r="L52" s="14"/>
      <c r="M52" s="14"/>
      <c r="N52" s="14"/>
      <c r="O52" s="14"/>
      <c r="P52" s="11"/>
      <c r="Q52" s="12"/>
    </row>
    <row r="53" spans="1:17" ht="17" thickBot="1" x14ac:dyDescent="0.25">
      <c r="A53" s="23" t="s">
        <v>127</v>
      </c>
      <c r="B53" s="11"/>
      <c r="C53" s="14"/>
      <c r="D53" s="14"/>
      <c r="E53" s="12"/>
      <c r="I53" s="4"/>
      <c r="J53" s="8"/>
      <c r="K53" s="62"/>
      <c r="L53" s="8"/>
      <c r="M53" s="8"/>
      <c r="N53" s="8"/>
      <c r="O53" s="8"/>
      <c r="P53" s="5"/>
      <c r="Q53" s="9"/>
    </row>
    <row r="54" spans="1:17" x14ac:dyDescent="0.2">
      <c r="A54" s="51" t="s">
        <v>21</v>
      </c>
      <c r="B54" s="3">
        <v>-1103.8942428</v>
      </c>
      <c r="C54" s="6">
        <f t="shared" si="0"/>
        <v>-692704.01396288234</v>
      </c>
      <c r="D54" s="6"/>
      <c r="E54" s="7"/>
      <c r="I54" s="2">
        <v>3.8703000000000001E-2</v>
      </c>
      <c r="J54" s="6">
        <v>4.6885999999999997E-2</v>
      </c>
      <c r="K54" s="6">
        <v>6.7229999999999998E-3</v>
      </c>
      <c r="L54" s="6">
        <f t="shared" si="1"/>
        <v>-1103.8559771439</v>
      </c>
      <c r="M54" s="6">
        <f t="shared" si="2"/>
        <v>-692680.00190398237</v>
      </c>
      <c r="N54" s="6">
        <f t="shared" si="4"/>
        <v>-1103.8469194561001</v>
      </c>
      <c r="O54" s="6">
        <f t="shared" si="3"/>
        <v>-692674.3181197457</v>
      </c>
      <c r="P54" s="3">
        <f t="shared" si="5"/>
        <v>-1103.8875198000001</v>
      </c>
      <c r="Q54" s="7">
        <f t="shared" si="6"/>
        <v>-692699.79521718621</v>
      </c>
    </row>
    <row r="55" spans="1:17" x14ac:dyDescent="0.2">
      <c r="A55" s="23" t="s">
        <v>107</v>
      </c>
      <c r="B55" s="11"/>
      <c r="C55" s="11"/>
      <c r="D55" s="14"/>
      <c r="E55" s="12"/>
      <c r="I55" s="10"/>
      <c r="J55" s="14"/>
      <c r="K55" s="14"/>
      <c r="L55" s="14"/>
      <c r="M55" s="14"/>
      <c r="N55" s="14"/>
      <c r="O55" s="14"/>
      <c r="P55" s="11"/>
      <c r="Q55" s="12"/>
    </row>
    <row r="56" spans="1:17" x14ac:dyDescent="0.2">
      <c r="A56" s="23" t="s">
        <v>108</v>
      </c>
      <c r="B56" s="11"/>
      <c r="C56" s="11"/>
      <c r="D56" s="14"/>
      <c r="E56" s="12"/>
      <c r="I56" s="10"/>
      <c r="J56" s="14"/>
      <c r="K56" s="14"/>
      <c r="L56" s="14"/>
      <c r="M56" s="14"/>
      <c r="N56" s="14"/>
      <c r="O56" s="14"/>
      <c r="P56" s="11"/>
      <c r="Q56" s="12"/>
    </row>
    <row r="57" spans="1:17" x14ac:dyDescent="0.2">
      <c r="A57" s="23" t="s">
        <v>109</v>
      </c>
      <c r="B57" s="11"/>
      <c r="C57" s="11"/>
      <c r="D57" s="14"/>
      <c r="E57" s="12"/>
      <c r="I57" s="10"/>
      <c r="J57" s="14"/>
      <c r="K57" s="14"/>
      <c r="L57" s="14"/>
      <c r="M57" s="14"/>
      <c r="N57" s="14"/>
      <c r="O57" s="14"/>
      <c r="P57" s="11"/>
      <c r="Q57" s="12"/>
    </row>
    <row r="58" spans="1:17" x14ac:dyDescent="0.2">
      <c r="A58" s="23" t="s">
        <v>110</v>
      </c>
      <c r="B58" s="11"/>
      <c r="C58" s="11"/>
      <c r="D58" s="14"/>
      <c r="E58" s="12"/>
      <c r="I58" s="10"/>
      <c r="J58" s="14"/>
      <c r="K58" s="14"/>
      <c r="L58" s="14"/>
      <c r="M58" s="14"/>
      <c r="N58" s="14"/>
      <c r="O58" s="14"/>
      <c r="P58" s="11"/>
      <c r="Q58" s="12"/>
    </row>
    <row r="59" spans="1:17" x14ac:dyDescent="0.2">
      <c r="A59" s="23" t="s">
        <v>111</v>
      </c>
      <c r="B59" s="11"/>
      <c r="C59" s="11"/>
      <c r="D59" s="14"/>
      <c r="E59" s="12"/>
      <c r="I59" s="10"/>
      <c r="J59" s="14"/>
      <c r="K59" s="14"/>
      <c r="L59" s="14"/>
      <c r="M59" s="14"/>
      <c r="N59" s="14"/>
      <c r="O59" s="14"/>
      <c r="P59" s="11"/>
      <c r="Q59" s="12"/>
    </row>
    <row r="60" spans="1:17" x14ac:dyDescent="0.2">
      <c r="A60" s="23" t="s">
        <v>112</v>
      </c>
      <c r="B60" s="11"/>
      <c r="C60" s="11"/>
      <c r="D60" s="14"/>
      <c r="E60" s="12"/>
      <c r="I60" s="10"/>
      <c r="J60" s="14"/>
      <c r="K60" s="14"/>
      <c r="L60" s="14"/>
      <c r="M60" s="14"/>
      <c r="N60" s="14"/>
      <c r="O60" s="14"/>
      <c r="P60" s="11"/>
      <c r="Q60" s="12"/>
    </row>
    <row r="61" spans="1:17" x14ac:dyDescent="0.2">
      <c r="A61" s="23" t="s">
        <v>113</v>
      </c>
      <c r="B61" s="11"/>
      <c r="C61" s="11"/>
      <c r="D61" s="14"/>
      <c r="E61" s="12"/>
      <c r="I61" s="10"/>
      <c r="J61" s="14"/>
      <c r="K61" s="14"/>
      <c r="L61" s="14"/>
      <c r="M61" s="14"/>
      <c r="N61" s="14"/>
      <c r="O61" s="14"/>
      <c r="P61" s="11"/>
      <c r="Q61" s="12"/>
    </row>
    <row r="62" spans="1:17" x14ac:dyDescent="0.2">
      <c r="A62" s="23" t="s">
        <v>114</v>
      </c>
      <c r="B62" s="11"/>
      <c r="C62" s="11"/>
      <c r="D62" s="14"/>
      <c r="E62" s="12"/>
      <c r="I62" s="10"/>
      <c r="J62" s="14"/>
      <c r="K62" s="14"/>
      <c r="L62" s="14"/>
      <c r="M62" s="14"/>
      <c r="N62" s="14"/>
      <c r="O62" s="14"/>
      <c r="P62" s="11"/>
      <c r="Q62" s="12"/>
    </row>
    <row r="63" spans="1:17" x14ac:dyDescent="0.2">
      <c r="A63" s="23" t="s">
        <v>115</v>
      </c>
      <c r="B63" s="11"/>
      <c r="C63" s="11"/>
      <c r="D63" s="14"/>
      <c r="E63" s="12"/>
      <c r="I63" s="10"/>
      <c r="J63" s="14"/>
      <c r="K63" s="14"/>
      <c r="L63" s="14"/>
      <c r="M63" s="14"/>
      <c r="N63" s="14"/>
      <c r="O63" s="14"/>
      <c r="P63" s="11"/>
      <c r="Q63" s="12"/>
    </row>
    <row r="64" spans="1:17" x14ac:dyDescent="0.2">
      <c r="A64" s="23" t="s">
        <v>128</v>
      </c>
      <c r="B64" s="11"/>
      <c r="C64" s="14"/>
      <c r="D64" s="14"/>
      <c r="E64" s="12"/>
      <c r="I64" s="10"/>
      <c r="J64" s="14"/>
      <c r="K64" s="14"/>
      <c r="L64" s="14"/>
      <c r="M64" s="14"/>
      <c r="N64" s="14"/>
      <c r="O64" s="14"/>
      <c r="P64" s="11"/>
      <c r="Q64" s="12"/>
    </row>
    <row r="65" spans="1:17" ht="17" thickBot="1" x14ac:dyDescent="0.25">
      <c r="A65" s="24" t="s">
        <v>129</v>
      </c>
      <c r="B65" s="5"/>
      <c r="C65" s="8"/>
      <c r="D65" s="8"/>
      <c r="E65" s="9"/>
      <c r="I65" s="4"/>
      <c r="J65" s="8"/>
      <c r="K65" s="8"/>
      <c r="L65" s="8"/>
      <c r="M65" s="8"/>
      <c r="N65" s="8"/>
      <c r="O65" s="8"/>
      <c r="P65" s="5"/>
      <c r="Q65" s="9"/>
    </row>
    <row r="66" spans="1:17" x14ac:dyDescent="0.2">
      <c r="A66" s="23" t="s">
        <v>78</v>
      </c>
      <c r="B66" s="14">
        <v>-1563.2857240000001</v>
      </c>
      <c r="C66" s="14">
        <f t="shared" si="0"/>
        <v>-980976.48669580568</v>
      </c>
      <c r="D66" s="14"/>
      <c r="E66" s="12"/>
      <c r="I66" s="10">
        <v>2.8764000000000001E-2</v>
      </c>
      <c r="J66" s="14">
        <v>3.7589999999999998E-2</v>
      </c>
      <c r="K66" s="14">
        <v>-4.6210000000000001E-3</v>
      </c>
      <c r="L66" s="14">
        <f t="shared" si="1"/>
        <v>-1563.2572850332001</v>
      </c>
      <c r="M66" s="14">
        <f t="shared" si="2"/>
        <v>-980958.64097681246</v>
      </c>
      <c r="N66" s="14">
        <f t="shared" si="4"/>
        <v>-1563.2478089668002</v>
      </c>
      <c r="O66" s="14">
        <f t="shared" si="3"/>
        <v>-980952.69465607149</v>
      </c>
      <c r="P66" s="11">
        <f t="shared" si="5"/>
        <v>-1563.2903450000001</v>
      </c>
      <c r="Q66" s="12">
        <f t="shared" si="6"/>
        <v>-980979.38641674316</v>
      </c>
    </row>
    <row r="67" spans="1:17" x14ac:dyDescent="0.2">
      <c r="A67" s="23" t="s">
        <v>120</v>
      </c>
      <c r="B67" s="14" t="s">
        <v>98</v>
      </c>
      <c r="C67" s="14" t="s">
        <v>98</v>
      </c>
      <c r="D67" s="14"/>
      <c r="E67" s="12"/>
      <c r="I67" s="14" t="s">
        <v>98</v>
      </c>
      <c r="J67" s="14" t="s">
        <v>98</v>
      </c>
      <c r="K67" s="14" t="s">
        <v>98</v>
      </c>
      <c r="L67" s="14" t="s">
        <v>98</v>
      </c>
      <c r="M67" s="14" t="s">
        <v>98</v>
      </c>
      <c r="N67" s="14" t="s">
        <v>98</v>
      </c>
      <c r="O67" s="14" t="s">
        <v>98</v>
      </c>
      <c r="P67" s="14" t="s">
        <v>98</v>
      </c>
      <c r="Q67" s="14" t="s">
        <v>98</v>
      </c>
    </row>
    <row r="68" spans="1:17" x14ac:dyDescent="0.2">
      <c r="A68" s="23" t="s">
        <v>121</v>
      </c>
      <c r="B68" s="14" t="s">
        <v>98</v>
      </c>
      <c r="C68" s="14" t="s">
        <v>98</v>
      </c>
      <c r="D68" s="14"/>
      <c r="E68" s="12"/>
      <c r="I68" s="14" t="s">
        <v>98</v>
      </c>
      <c r="J68" s="14" t="s">
        <v>98</v>
      </c>
      <c r="K68" s="14" t="s">
        <v>98</v>
      </c>
      <c r="L68" s="14" t="s">
        <v>98</v>
      </c>
      <c r="M68" s="14" t="s">
        <v>98</v>
      </c>
      <c r="N68" s="14" t="s">
        <v>98</v>
      </c>
      <c r="O68" s="14" t="s">
        <v>98</v>
      </c>
      <c r="P68" s="14" t="s">
        <v>98</v>
      </c>
      <c r="Q68" s="14" t="s">
        <v>98</v>
      </c>
    </row>
    <row r="69" spans="1:17" x14ac:dyDescent="0.2">
      <c r="A69" s="23" t="s">
        <v>122</v>
      </c>
      <c r="B69" s="14" t="s">
        <v>98</v>
      </c>
      <c r="C69" s="14" t="s">
        <v>98</v>
      </c>
      <c r="D69" s="14"/>
      <c r="E69" s="12"/>
      <c r="I69" s="14" t="s">
        <v>98</v>
      </c>
      <c r="J69" s="14" t="s">
        <v>98</v>
      </c>
      <c r="K69" s="14" t="s">
        <v>98</v>
      </c>
      <c r="L69" s="14" t="s">
        <v>98</v>
      </c>
      <c r="M69" s="14" t="s">
        <v>98</v>
      </c>
      <c r="N69" s="14" t="s">
        <v>98</v>
      </c>
      <c r="O69" s="14" t="s">
        <v>98</v>
      </c>
      <c r="P69" s="14" t="s">
        <v>98</v>
      </c>
      <c r="Q69" s="14" t="s">
        <v>98</v>
      </c>
    </row>
    <row r="70" spans="1:17" x14ac:dyDescent="0.2">
      <c r="A70" s="23" t="s">
        <v>123</v>
      </c>
      <c r="B70" s="14" t="s">
        <v>98</v>
      </c>
      <c r="C70" s="14" t="s">
        <v>98</v>
      </c>
      <c r="D70" s="14"/>
      <c r="E70" s="12"/>
      <c r="I70" s="14" t="s">
        <v>98</v>
      </c>
      <c r="J70" s="14" t="s">
        <v>98</v>
      </c>
      <c r="K70" s="14" t="s">
        <v>98</v>
      </c>
      <c r="L70" s="14" t="s">
        <v>98</v>
      </c>
      <c r="M70" s="14" t="s">
        <v>98</v>
      </c>
      <c r="N70" s="14" t="s">
        <v>98</v>
      </c>
      <c r="O70" s="14" t="s">
        <v>98</v>
      </c>
      <c r="P70" s="14" t="s">
        <v>98</v>
      </c>
      <c r="Q70" s="14" t="s">
        <v>98</v>
      </c>
    </row>
    <row r="71" spans="1:17" x14ac:dyDescent="0.2">
      <c r="A71" s="23" t="s">
        <v>140</v>
      </c>
      <c r="B71" s="14"/>
      <c r="C71" s="14"/>
      <c r="D71" s="14"/>
      <c r="E71" s="12"/>
      <c r="I71" s="10"/>
      <c r="J71" s="14"/>
      <c r="K71" s="14"/>
      <c r="L71" s="14"/>
      <c r="M71" s="14"/>
      <c r="N71" s="14"/>
      <c r="O71" s="14"/>
      <c r="P71" s="11"/>
      <c r="Q71" s="12"/>
    </row>
    <row r="72" spans="1:17" x14ac:dyDescent="0.2">
      <c r="A72" s="23" t="s">
        <v>141</v>
      </c>
      <c r="B72" s="14"/>
      <c r="C72" s="14"/>
      <c r="D72" s="14"/>
      <c r="E72" s="12"/>
      <c r="I72" s="10"/>
      <c r="J72" s="14"/>
      <c r="K72" s="14"/>
      <c r="L72" s="14"/>
      <c r="M72" s="14"/>
      <c r="N72" s="14"/>
      <c r="O72" s="14"/>
      <c r="P72" s="11"/>
      <c r="Q72" s="12"/>
    </row>
    <row r="73" spans="1:17" x14ac:dyDescent="0.2">
      <c r="A73" s="23" t="s">
        <v>142</v>
      </c>
      <c r="B73" s="14"/>
      <c r="C73" s="14"/>
      <c r="D73" s="14"/>
      <c r="E73" s="12"/>
      <c r="I73" s="10"/>
      <c r="J73" s="14"/>
      <c r="K73" s="14"/>
      <c r="L73" s="14"/>
      <c r="M73" s="14"/>
      <c r="N73" s="14"/>
      <c r="O73" s="14"/>
      <c r="P73" s="11"/>
      <c r="Q73" s="12"/>
    </row>
    <row r="74" spans="1:17" x14ac:dyDescent="0.2">
      <c r="A74" s="23" t="s">
        <v>143</v>
      </c>
      <c r="B74" s="14"/>
      <c r="C74" s="14"/>
      <c r="D74" s="14"/>
      <c r="E74" s="12"/>
      <c r="I74" s="10"/>
      <c r="J74" s="14"/>
      <c r="K74" s="14"/>
      <c r="L74" s="14"/>
      <c r="M74" s="14"/>
      <c r="N74" s="14"/>
      <c r="O74" s="14"/>
      <c r="P74" s="11"/>
      <c r="Q74" s="12"/>
    </row>
    <row r="75" spans="1:17" ht="17" thickBot="1" x14ac:dyDescent="0.25">
      <c r="A75" s="23" t="s">
        <v>144</v>
      </c>
      <c r="B75" s="14"/>
      <c r="C75" s="14"/>
      <c r="D75" s="14"/>
      <c r="E75" s="12"/>
      <c r="I75" s="10"/>
      <c r="J75" s="14"/>
      <c r="K75" s="14"/>
      <c r="L75" s="14"/>
      <c r="M75" s="14"/>
      <c r="N75" s="14"/>
      <c r="O75" s="14"/>
      <c r="P75" s="11"/>
      <c r="Q75" s="12"/>
    </row>
    <row r="76" spans="1:17" x14ac:dyDescent="0.2">
      <c r="A76" s="72" t="s">
        <v>23</v>
      </c>
      <c r="B76" s="56">
        <v>-724.58578169999998</v>
      </c>
      <c r="C76" s="57">
        <f t="shared" si="0"/>
        <v>-454684.38912309799</v>
      </c>
      <c r="D76" s="57"/>
      <c r="E76" s="58" t="s">
        <v>19</v>
      </c>
      <c r="F76" s="16"/>
      <c r="G76" s="16"/>
      <c r="H76" s="16"/>
      <c r="I76" s="55">
        <v>2.7383999999999999E-2</v>
      </c>
      <c r="J76" s="57">
        <v>3.2999000000000001E-2</v>
      </c>
      <c r="K76" s="57">
        <v>-7.7300000000000003E-4</v>
      </c>
      <c r="L76" s="57">
        <f t="shared" si="1"/>
        <v>-724.55870713920001</v>
      </c>
      <c r="M76" s="57">
        <f t="shared" si="2"/>
        <v>-454667.39958169515</v>
      </c>
      <c r="N76" s="57">
        <f t="shared" si="4"/>
        <v>-724.55247326079996</v>
      </c>
      <c r="O76" s="57">
        <f t="shared" si="3"/>
        <v>-454663.48776440066</v>
      </c>
      <c r="P76" s="56">
        <f t="shared" si="5"/>
        <v>-724.58655469999997</v>
      </c>
      <c r="Q76" s="58">
        <f t="shared" si="6"/>
        <v>-454684.87418786419</v>
      </c>
    </row>
    <row r="77" spans="1:17" x14ac:dyDescent="0.2">
      <c r="A77" s="23" t="s">
        <v>96</v>
      </c>
      <c r="B77" s="11">
        <v>-724.58380099999999</v>
      </c>
      <c r="C77" s="14">
        <f t="shared" si="0"/>
        <v>-454683.14621522941</v>
      </c>
      <c r="D77" s="14"/>
      <c r="E77" s="12"/>
      <c r="I77" s="10">
        <v>2.7139E-2</v>
      </c>
      <c r="J77" s="14">
        <v>3.2948999999999999E-2</v>
      </c>
      <c r="K77" s="14">
        <v>-1.2589999999999999E-3</v>
      </c>
      <c r="L77" s="14">
        <f t="shared" ref="L77" si="25">B77+($G$3*I77)</f>
        <v>-724.55696867070003</v>
      </c>
      <c r="M77" s="14">
        <f t="shared" ref="M77" si="26">L77*$G$1</f>
        <v>-454666.30867636978</v>
      </c>
      <c r="N77" s="14">
        <f t="shared" ref="N77" si="27">B77+J77+I77-($G$3*I77)</f>
        <v>-724.55054532929989</v>
      </c>
      <c r="O77" s="14">
        <f t="shared" ref="O77" si="28">N77*$G$1</f>
        <v>-454662.27796926181</v>
      </c>
      <c r="P77" s="11">
        <f t="shared" ref="P77" si="29">SUM(B77+K77)</f>
        <v>-724.58506</v>
      </c>
      <c r="Q77" s="12">
        <f t="shared" ref="Q77" si="30">P77*$G$1</f>
        <v>-454683.93624956399</v>
      </c>
    </row>
    <row r="78" spans="1:17" x14ac:dyDescent="0.2">
      <c r="A78" s="23" t="s">
        <v>145</v>
      </c>
      <c r="B78" s="11"/>
      <c r="C78" s="14"/>
      <c r="D78" s="14"/>
      <c r="E78" s="12"/>
      <c r="I78" s="10"/>
      <c r="J78" s="14"/>
      <c r="K78" s="14"/>
      <c r="L78" s="14"/>
      <c r="M78" s="14"/>
      <c r="N78" s="14"/>
      <c r="O78" s="14"/>
      <c r="P78" s="11"/>
      <c r="Q78" s="12"/>
    </row>
    <row r="79" spans="1:17" x14ac:dyDescent="0.2">
      <c r="A79" s="23" t="s">
        <v>146</v>
      </c>
      <c r="B79" s="11"/>
      <c r="C79" s="14"/>
      <c r="D79" s="14"/>
      <c r="E79" s="12"/>
      <c r="I79" s="10"/>
      <c r="J79" s="14"/>
      <c r="K79" s="14"/>
      <c r="L79" s="14"/>
      <c r="M79" s="14"/>
      <c r="N79" s="14"/>
      <c r="O79" s="14"/>
      <c r="P79" s="11"/>
      <c r="Q79" s="12"/>
    </row>
    <row r="80" spans="1:17" ht="17" thickBot="1" x14ac:dyDescent="0.25">
      <c r="A80" s="24" t="s">
        <v>147</v>
      </c>
      <c r="B80" s="5"/>
      <c r="C80" s="8"/>
      <c r="D80" s="8"/>
      <c r="E80" s="9"/>
      <c r="I80" s="4"/>
      <c r="J80" s="8"/>
      <c r="K80" s="8"/>
      <c r="L80" s="8"/>
      <c r="M80" s="8"/>
      <c r="N80" s="8"/>
      <c r="O80" s="8"/>
      <c r="P80" s="5"/>
      <c r="Q80" s="9"/>
    </row>
    <row r="81" spans="1:17" ht="17" thickBot="1" x14ac:dyDescent="0.25">
      <c r="A81" s="24" t="s">
        <v>81</v>
      </c>
      <c r="B81" s="59">
        <v>0</v>
      </c>
      <c r="C81" s="8">
        <f t="shared" si="0"/>
        <v>0</v>
      </c>
      <c r="D81" s="8"/>
      <c r="E81" s="9"/>
      <c r="I81" s="109">
        <v>0</v>
      </c>
      <c r="J81" s="110">
        <v>2.3600000000000001E-3</v>
      </c>
      <c r="K81" s="111">
        <v>-0.01</v>
      </c>
      <c r="L81" s="15">
        <f t="shared" si="1"/>
        <v>0</v>
      </c>
      <c r="M81" s="15">
        <f t="shared" si="2"/>
        <v>0</v>
      </c>
      <c r="N81" s="15">
        <f t="shared" si="4"/>
        <v>2.3600000000000001E-3</v>
      </c>
      <c r="O81" s="15">
        <f t="shared" si="3"/>
        <v>1.4809221840000002</v>
      </c>
      <c r="P81" s="107">
        <f t="shared" si="5"/>
        <v>-0.01</v>
      </c>
      <c r="Q81" s="108">
        <f t="shared" si="6"/>
        <v>-6.2750940000000002</v>
      </c>
    </row>
    <row r="82" spans="1:17" ht="17" thickBot="1" x14ac:dyDescent="0.25">
      <c r="A82" s="106" t="s">
        <v>82</v>
      </c>
      <c r="B82" s="107">
        <v>-3273.9138472999998</v>
      </c>
      <c r="C82" s="15">
        <f t="shared" si="0"/>
        <v>-2054411.7139709145</v>
      </c>
      <c r="D82" s="15"/>
      <c r="E82" s="108"/>
      <c r="I82" s="4">
        <v>2.7827999999999999E-2</v>
      </c>
      <c r="J82" s="8">
        <v>3.5401000000000002E-2</v>
      </c>
      <c r="K82" s="8">
        <v>-4.5100000000000001E-3</v>
      </c>
      <c r="L82" s="8">
        <f t="shared" si="1"/>
        <v>-3273.8863337563998</v>
      </c>
      <c r="M82" s="8">
        <f t="shared" si="2"/>
        <v>-2054394.4489636782</v>
      </c>
      <c r="N82" s="8">
        <f t="shared" si="4"/>
        <v>-3273.8781318435995</v>
      </c>
      <c r="O82" s="8">
        <f t="shared" si="3"/>
        <v>-2054389.3021862982</v>
      </c>
      <c r="P82" s="5">
        <f t="shared" si="5"/>
        <v>-3273.9183573</v>
      </c>
      <c r="Q82" s="9">
        <f t="shared" si="6"/>
        <v>-2054414.5440383088</v>
      </c>
    </row>
    <row r="96" spans="1:17" x14ac:dyDescent="0.2">
      <c r="B96" t="s">
        <v>50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9" sqref="I9"/>
    </sheetView>
  </sheetViews>
  <sheetFormatPr baseColWidth="10" defaultRowHeight="16" x14ac:dyDescent="0.2"/>
  <cols>
    <col min="1" max="1" width="11.83203125" customWidth="1"/>
    <col min="2" max="2" width="52.83203125" customWidth="1"/>
    <col min="3" max="3" width="45.83203125" customWidth="1"/>
    <col min="4" max="4" width="21.33203125" customWidth="1"/>
    <col min="5" max="5" width="12.5" customWidth="1"/>
    <col min="8" max="8" width="22.5" customWidth="1"/>
  </cols>
  <sheetData>
    <row r="1" spans="1:9" x14ac:dyDescent="0.2">
      <c r="A1" s="2" t="s">
        <v>0</v>
      </c>
      <c r="B1" s="6" t="s">
        <v>163</v>
      </c>
      <c r="C1" s="6" t="s">
        <v>172</v>
      </c>
      <c r="D1" s="6" t="s">
        <v>173</v>
      </c>
      <c r="E1" s="6" t="s">
        <v>159</v>
      </c>
      <c r="F1" s="212" t="s">
        <v>165</v>
      </c>
      <c r="G1" s="213" t="s">
        <v>164</v>
      </c>
      <c r="H1" s="220" t="s">
        <v>168</v>
      </c>
    </row>
    <row r="2" spans="1:9" x14ac:dyDescent="0.2">
      <c r="A2" s="10" t="s">
        <v>12</v>
      </c>
      <c r="B2" s="25">
        <v>-0.41906300000000002</v>
      </c>
      <c r="C2" s="25">
        <v>-0.14085600000000001</v>
      </c>
      <c r="D2" s="25">
        <v>0.241845</v>
      </c>
      <c r="E2" s="25" t="s">
        <v>160</v>
      </c>
      <c r="F2" s="165">
        <v>1.44</v>
      </c>
      <c r="G2" s="214">
        <v>2.78</v>
      </c>
      <c r="H2" s="17" t="s">
        <v>169</v>
      </c>
    </row>
    <row r="3" spans="1:9" x14ac:dyDescent="0.2">
      <c r="A3" s="167" t="s">
        <v>13</v>
      </c>
      <c r="B3" s="25">
        <v>-0.45691100000000001</v>
      </c>
      <c r="C3" s="25">
        <v>-9.6988000000000005E-2</v>
      </c>
      <c r="D3" s="25">
        <v>0.25808999999999999</v>
      </c>
      <c r="E3" s="25" t="s">
        <v>162</v>
      </c>
      <c r="F3" s="165">
        <v>1.44</v>
      </c>
      <c r="G3" s="214">
        <v>2.75</v>
      </c>
      <c r="H3" s="17" t="s">
        <v>170</v>
      </c>
    </row>
    <row r="4" spans="1:9" ht="17" thickBot="1" x14ac:dyDescent="0.25">
      <c r="A4" s="210" t="s">
        <v>97</v>
      </c>
      <c r="B4" s="219">
        <v>-0.43403799999999998</v>
      </c>
      <c r="C4" s="219">
        <v>-9.9649000000000001E-2</v>
      </c>
      <c r="D4" s="219">
        <v>0.279918</v>
      </c>
      <c r="E4" s="219" t="s">
        <v>161</v>
      </c>
      <c r="F4" s="198">
        <v>1.37</v>
      </c>
      <c r="G4" s="215">
        <v>2.4900000000000002</v>
      </c>
      <c r="H4" s="123" t="s">
        <v>171</v>
      </c>
    </row>
    <row r="5" spans="1:9" x14ac:dyDescent="0.2">
      <c r="A5" s="43" t="s">
        <v>84</v>
      </c>
      <c r="B5" s="166"/>
      <c r="C5" s="166"/>
      <c r="D5" s="166"/>
      <c r="E5" s="166"/>
      <c r="F5" s="194"/>
      <c r="G5" s="216"/>
    </row>
    <row r="6" spans="1:9" x14ac:dyDescent="0.2">
      <c r="A6" s="100" t="s">
        <v>7</v>
      </c>
      <c r="B6" s="25"/>
      <c r="C6" s="25"/>
      <c r="D6" s="25"/>
      <c r="E6" s="25"/>
      <c r="F6" s="165"/>
      <c r="G6" s="214"/>
    </row>
    <row r="7" spans="1:9" x14ac:dyDescent="0.2">
      <c r="A7" s="10" t="s">
        <v>8</v>
      </c>
      <c r="B7" s="25"/>
      <c r="C7" s="25"/>
      <c r="D7" s="25"/>
      <c r="E7" s="25"/>
      <c r="F7" s="165"/>
      <c r="G7" s="214"/>
    </row>
    <row r="8" spans="1:9" ht="17" thickBot="1" x14ac:dyDescent="0.25">
      <c r="A8" s="4" t="s">
        <v>9</v>
      </c>
      <c r="B8" s="219"/>
      <c r="C8" s="219"/>
      <c r="D8" s="219"/>
      <c r="E8" s="219"/>
      <c r="F8" s="198"/>
      <c r="G8" s="215"/>
      <c r="H8" t="s">
        <v>177</v>
      </c>
      <c r="I8" t="s">
        <v>176</v>
      </c>
    </row>
    <row r="9" spans="1:9" x14ac:dyDescent="0.2">
      <c r="A9" s="211" t="s">
        <v>62</v>
      </c>
      <c r="B9" s="166">
        <v>-0.69921299999999997</v>
      </c>
      <c r="C9" s="166">
        <v>-0.24749199999999999</v>
      </c>
      <c r="D9" s="166">
        <v>0.26729599999999998</v>
      </c>
      <c r="E9" s="166" t="s">
        <v>166</v>
      </c>
      <c r="F9" s="194">
        <v>1.34</v>
      </c>
      <c r="G9" s="217">
        <v>2.3117999999999999</v>
      </c>
      <c r="H9" t="s">
        <v>179</v>
      </c>
      <c r="I9" t="s">
        <v>179</v>
      </c>
    </row>
    <row r="10" spans="1:9" ht="17" thickBot="1" x14ac:dyDescent="0.25">
      <c r="A10" s="4" t="s">
        <v>158</v>
      </c>
      <c r="B10" s="219">
        <v>-0.66754400000000003</v>
      </c>
      <c r="C10" s="219">
        <v>-0.28168599999999999</v>
      </c>
      <c r="D10" s="219">
        <v>0.25387500000000002</v>
      </c>
      <c r="E10" s="219" t="s">
        <v>167</v>
      </c>
      <c r="F10" s="198">
        <v>1.19</v>
      </c>
      <c r="G10" s="218">
        <v>2.32877</v>
      </c>
      <c r="H10" t="s">
        <v>178</v>
      </c>
      <c r="I10" t="s">
        <v>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P2" sqref="P2"/>
    </sheetView>
  </sheetViews>
  <sheetFormatPr baseColWidth="10" defaultRowHeight="16" x14ac:dyDescent="0.2"/>
  <cols>
    <col min="2" max="2" width="17.1640625" customWidth="1"/>
    <col min="3" max="3" width="24" customWidth="1"/>
    <col min="4" max="4" width="12.6640625" customWidth="1"/>
    <col min="6" max="6" width="12.1640625" customWidth="1"/>
    <col min="16" max="16" width="15.1640625" customWidth="1"/>
  </cols>
  <sheetData>
    <row r="1" spans="1:17" ht="17" thickBot="1" x14ac:dyDescent="0.25">
      <c r="A1" s="18" t="s">
        <v>0</v>
      </c>
      <c r="B1" s="19" t="s">
        <v>1</v>
      </c>
      <c r="C1" s="19" t="s">
        <v>2</v>
      </c>
      <c r="D1" s="19" t="s">
        <v>17</v>
      </c>
      <c r="E1" s="20" t="s">
        <v>18</v>
      </c>
      <c r="F1" s="1" t="s">
        <v>3</v>
      </c>
      <c r="G1">
        <v>627.50940000000003</v>
      </c>
      <c r="H1" s="1" t="s">
        <v>4</v>
      </c>
      <c r="I1" s="18" t="s">
        <v>41</v>
      </c>
      <c r="J1" s="19" t="s">
        <v>42</v>
      </c>
      <c r="K1" s="19" t="s">
        <v>43</v>
      </c>
      <c r="L1" s="19" t="s">
        <v>46</v>
      </c>
      <c r="M1" s="21" t="s">
        <v>4</v>
      </c>
      <c r="N1" s="19" t="s">
        <v>45</v>
      </c>
      <c r="O1" s="21" t="s">
        <v>4</v>
      </c>
      <c r="P1" s="19" t="s">
        <v>44</v>
      </c>
      <c r="Q1" s="21" t="s">
        <v>4</v>
      </c>
    </row>
    <row r="2" spans="1:17" x14ac:dyDescent="0.2">
      <c r="A2" s="78" t="s">
        <v>24</v>
      </c>
      <c r="B2" s="79">
        <v>-264.56754610000002</v>
      </c>
      <c r="C2" s="80">
        <f>B2*$G$1</f>
        <v>-166018.62211268337</v>
      </c>
      <c r="D2" s="91"/>
      <c r="E2" s="92"/>
      <c r="F2" s="93" t="s">
        <v>47</v>
      </c>
      <c r="G2" s="94">
        <v>0.98870000000000002</v>
      </c>
      <c r="H2" s="94"/>
      <c r="I2" s="78">
        <v>2.6273000000000001E-2</v>
      </c>
      <c r="J2" s="80">
        <v>3.0745999999999999E-2</v>
      </c>
      <c r="K2" s="80">
        <v>4.9700000000000005E-4</v>
      </c>
      <c r="L2" s="80">
        <f>B2+($G$2*I2)</f>
        <v>-264.54156998490004</v>
      </c>
      <c r="M2" s="95">
        <f>L2*$G$1</f>
        <v>-166002.32185628265</v>
      </c>
      <c r="N2" s="80">
        <f>B2+J2+I2-($G$2*I2)</f>
        <v>-264.53650321509997</v>
      </c>
      <c r="O2" s="95">
        <f>N2*$G$1</f>
        <v>-165999.14241060545</v>
      </c>
      <c r="P2" s="79">
        <f>B2+K2</f>
        <v>-264.56704910000002</v>
      </c>
      <c r="Q2" s="95">
        <f>P2*$G$1</f>
        <v>-166018.31024051155</v>
      </c>
    </row>
    <row r="3" spans="1:17" x14ac:dyDescent="0.2">
      <c r="A3" s="78" t="s">
        <v>25</v>
      </c>
      <c r="B3" s="79">
        <v>-263.78503590000003</v>
      </c>
      <c r="C3" s="80">
        <f t="shared" ref="C3:C18" si="0">B3*$G$1</f>
        <v>-165527.58960658748</v>
      </c>
      <c r="D3" s="91"/>
      <c r="E3" s="92"/>
      <c r="F3" s="94"/>
      <c r="G3" s="94"/>
      <c r="H3" s="94"/>
      <c r="I3" s="78">
        <v>1.383E-2</v>
      </c>
      <c r="J3" s="80">
        <v>1.7964999999999998E-2</v>
      </c>
      <c r="K3" s="80">
        <v>-1.1741E-2</v>
      </c>
      <c r="L3" s="80">
        <f t="shared" ref="L3:L18" si="1">B3+($G$2*I3)</f>
        <v>-263.77136217900005</v>
      </c>
      <c r="M3" s="95">
        <f t="shared" ref="M3:M18" si="2">L3*$G$1</f>
        <v>-165519.00921812703</v>
      </c>
      <c r="N3" s="80">
        <f t="shared" ref="N3:N18" si="3">B3+J3+I3-($G$2*I3)</f>
        <v>-263.76691462100001</v>
      </c>
      <c r="O3" s="95">
        <f t="shared" ref="O3:O18" si="4">N3*$G$1</f>
        <v>-165516.21833367494</v>
      </c>
      <c r="P3" s="79">
        <f t="shared" ref="P3:P18" si="5">B3+K3</f>
        <v>-263.7967769</v>
      </c>
      <c r="Q3" s="95">
        <f t="shared" ref="Q3:Q18" si="6">P3*$G$1</f>
        <v>-165534.95719445287</v>
      </c>
    </row>
    <row r="4" spans="1:17" x14ac:dyDescent="0.2">
      <c r="A4" s="78" t="s">
        <v>26</v>
      </c>
      <c r="B4" s="96">
        <v>-699.9207007</v>
      </c>
      <c r="C4" s="80">
        <f t="shared" si="0"/>
        <v>-439206.81894383661</v>
      </c>
      <c r="D4" s="91"/>
      <c r="E4" s="92"/>
      <c r="F4" s="94"/>
      <c r="G4" s="94"/>
      <c r="H4" s="94"/>
      <c r="I4" s="78">
        <v>2.6095E-2</v>
      </c>
      <c r="J4" s="80">
        <v>3.1350999999999997E-2</v>
      </c>
      <c r="K4" s="80">
        <v>-1.639E-3</v>
      </c>
      <c r="L4" s="80">
        <f t="shared" si="1"/>
        <v>-699.89490057349997</v>
      </c>
      <c r="M4" s="95">
        <f t="shared" si="2"/>
        <v>-439190.62912193662</v>
      </c>
      <c r="N4" s="80">
        <f t="shared" si="3"/>
        <v>-699.8890548265</v>
      </c>
      <c r="O4" s="95">
        <f t="shared" si="4"/>
        <v>-439186.96086074412</v>
      </c>
      <c r="P4" s="79">
        <f t="shared" si="5"/>
        <v>-699.92233969999995</v>
      </c>
      <c r="Q4" s="95">
        <f t="shared" si="6"/>
        <v>-439207.84743174317</v>
      </c>
    </row>
    <row r="5" spans="1:17" x14ac:dyDescent="0.2">
      <c r="A5" s="78" t="s">
        <v>27</v>
      </c>
      <c r="B5" s="79">
        <v>-699.19596439999998</v>
      </c>
      <c r="C5" s="80">
        <f t="shared" si="0"/>
        <v>-438752.04010306537</v>
      </c>
      <c r="D5" s="80"/>
      <c r="E5" s="82"/>
      <c r="F5" s="94"/>
      <c r="G5" s="94"/>
      <c r="H5" s="94"/>
      <c r="I5" s="78">
        <v>1.5158E-2</v>
      </c>
      <c r="J5" s="80">
        <v>2.0174000000000001E-2</v>
      </c>
      <c r="K5" s="80">
        <v>-1.0023000000000001E-2</v>
      </c>
      <c r="L5" s="80">
        <f t="shared" si="1"/>
        <v>-699.18097768539997</v>
      </c>
      <c r="M5" s="95">
        <f t="shared" si="2"/>
        <v>-438742.63579877873</v>
      </c>
      <c r="N5" s="80">
        <f t="shared" si="3"/>
        <v>-699.17561911459995</v>
      </c>
      <c r="O5" s="95">
        <f t="shared" si="4"/>
        <v>-438739.27324523119</v>
      </c>
      <c r="P5" s="79">
        <f t="shared" si="5"/>
        <v>-699.20598740000003</v>
      </c>
      <c r="Q5" s="95">
        <f t="shared" si="6"/>
        <v>-438758.3296297816</v>
      </c>
    </row>
    <row r="6" spans="1:17" x14ac:dyDescent="0.2">
      <c r="A6" s="78" t="s">
        <v>28</v>
      </c>
      <c r="B6" s="79">
        <v>-643.81217270000002</v>
      </c>
      <c r="C6" s="80">
        <f t="shared" si="0"/>
        <v>-403998.19020367338</v>
      </c>
      <c r="D6" s="80"/>
      <c r="E6" s="82"/>
      <c r="F6" s="94"/>
      <c r="G6" s="94"/>
      <c r="H6" s="94"/>
      <c r="I6" s="78">
        <v>3.6921000000000002E-2</v>
      </c>
      <c r="J6" s="80">
        <v>4.3596999999999997E-2</v>
      </c>
      <c r="K6" s="80">
        <v>7.8469999999999998E-3</v>
      </c>
      <c r="L6" s="80">
        <f t="shared" si="1"/>
        <v>-643.77566890729997</v>
      </c>
      <c r="M6" s="95">
        <f t="shared" si="2"/>
        <v>-403975.28373061848</v>
      </c>
      <c r="N6" s="80">
        <f t="shared" si="3"/>
        <v>-643.76815849270008</v>
      </c>
      <c r="O6" s="95">
        <f t="shared" si="4"/>
        <v>-403970.57087485917</v>
      </c>
      <c r="P6" s="79">
        <f t="shared" si="5"/>
        <v>-643.80432570000005</v>
      </c>
      <c r="Q6" s="95">
        <f t="shared" si="6"/>
        <v>-403993.26613741164</v>
      </c>
    </row>
    <row r="7" spans="1:17" x14ac:dyDescent="0.2">
      <c r="A7" s="78" t="s">
        <v>29</v>
      </c>
      <c r="B7" s="79">
        <v>-643.07321449999995</v>
      </c>
      <c r="C7" s="80">
        <f t="shared" si="0"/>
        <v>-403534.48698696628</v>
      </c>
      <c r="D7" s="80"/>
      <c r="E7" s="82"/>
      <c r="F7" s="94"/>
      <c r="G7" s="94"/>
      <c r="H7" s="94"/>
      <c r="I7" s="78">
        <v>2.5276E-2</v>
      </c>
      <c r="J7" s="80">
        <v>3.1191E-2</v>
      </c>
      <c r="K7" s="80">
        <v>-2.9680000000000002E-3</v>
      </c>
      <c r="L7" s="80">
        <f t="shared" si="1"/>
        <v>-643.04822411879991</v>
      </c>
      <c r="M7" s="95">
        <f t="shared" si="2"/>
        <v>-403518.8052878537</v>
      </c>
      <c r="N7" s="80">
        <f t="shared" si="3"/>
        <v>-643.04173788119999</v>
      </c>
      <c r="O7" s="95">
        <f t="shared" si="4"/>
        <v>-403514.73511278909</v>
      </c>
      <c r="P7" s="79">
        <f t="shared" si="5"/>
        <v>-643.07618249999996</v>
      </c>
      <c r="Q7" s="95">
        <f t="shared" si="6"/>
        <v>-403536.34943486546</v>
      </c>
    </row>
    <row r="8" spans="1:17" x14ac:dyDescent="0.2">
      <c r="A8" s="78" t="s">
        <v>30</v>
      </c>
      <c r="B8" s="80">
        <v>-642.14004890000001</v>
      </c>
      <c r="C8" s="80">
        <f t="shared" si="0"/>
        <v>-402948.91680120968</v>
      </c>
      <c r="D8" s="80"/>
      <c r="E8" s="82"/>
      <c r="F8" s="94"/>
      <c r="G8" s="94"/>
      <c r="H8" s="94"/>
      <c r="I8" s="78">
        <v>1.3738E-2</v>
      </c>
      <c r="J8" s="80">
        <v>1.8974000000000001E-2</v>
      </c>
      <c r="K8" s="80">
        <v>-1.1679E-2</v>
      </c>
      <c r="L8" s="80">
        <f t="shared" si="1"/>
        <v>-642.12646613940001</v>
      </c>
      <c r="M8" s="95">
        <f t="shared" si="2"/>
        <v>-402940.39349125524</v>
      </c>
      <c r="N8" s="80">
        <f t="shared" si="3"/>
        <v>-642.12091966060007</v>
      </c>
      <c r="O8" s="95">
        <f t="shared" si="4"/>
        <v>-402936.91302367137</v>
      </c>
      <c r="P8" s="79">
        <f t="shared" si="5"/>
        <v>-642.15172789999997</v>
      </c>
      <c r="Q8" s="95">
        <f t="shared" si="6"/>
        <v>-402956.24548349227</v>
      </c>
    </row>
    <row r="9" spans="1:17" x14ac:dyDescent="0.2">
      <c r="A9" s="10" t="s">
        <v>31</v>
      </c>
      <c r="B9" s="11">
        <v>-799.05144619999999</v>
      </c>
      <c r="C9" s="14">
        <f t="shared" si="0"/>
        <v>-501412.29357409431</v>
      </c>
      <c r="D9" s="14"/>
      <c r="E9" s="12"/>
      <c r="F9" s="64"/>
      <c r="G9" s="64"/>
      <c r="H9" s="64"/>
      <c r="I9" s="10">
        <v>1.6937000000000001E-2</v>
      </c>
      <c r="J9" s="14">
        <v>2.3376999999999998E-2</v>
      </c>
      <c r="K9" s="14">
        <v>-1.2256E-2</v>
      </c>
      <c r="L9" s="14">
        <f t="shared" si="1"/>
        <v>-799.03470058810001</v>
      </c>
      <c r="M9" s="17">
        <f t="shared" si="2"/>
        <v>-501401.78554521833</v>
      </c>
      <c r="N9" s="14">
        <f t="shared" si="3"/>
        <v>-799.0278778119</v>
      </c>
      <c r="O9" s="17">
        <f t="shared" si="4"/>
        <v>-501397.50418901868</v>
      </c>
      <c r="P9" s="11">
        <f t="shared" si="5"/>
        <v>-799.06370219999997</v>
      </c>
      <c r="Q9" s="17">
        <f t="shared" si="6"/>
        <v>-501419.9843293007</v>
      </c>
    </row>
    <row r="10" spans="1:17" x14ac:dyDescent="0.2">
      <c r="A10" s="10" t="s">
        <v>32</v>
      </c>
      <c r="B10" s="31">
        <v>-742.97489199999995</v>
      </c>
      <c r="C10" s="14">
        <f t="shared" si="0"/>
        <v>-466223.7286939848</v>
      </c>
      <c r="D10" s="14"/>
      <c r="E10" s="12"/>
      <c r="F10" s="64"/>
      <c r="G10" s="64"/>
      <c r="H10" s="64"/>
      <c r="I10" s="10">
        <v>2.8088999999999999E-2</v>
      </c>
      <c r="J10" s="14">
        <v>3.5070999999999998E-2</v>
      </c>
      <c r="K10" s="14">
        <v>-1.6329999999999999E-3</v>
      </c>
      <c r="L10" s="14">
        <f t="shared" si="1"/>
        <v>-742.94712040569993</v>
      </c>
      <c r="M10" s="17">
        <f t="shared" si="2"/>
        <v>-466206.30175750854</v>
      </c>
      <c r="N10" s="14">
        <f t="shared" si="3"/>
        <v>-742.93950359429994</v>
      </c>
      <c r="O10" s="17">
        <f t="shared" si="4"/>
        <v>-466201.52213675703</v>
      </c>
      <c r="P10" s="11">
        <f t="shared" si="5"/>
        <v>-742.97652499999992</v>
      </c>
      <c r="Q10" s="17">
        <f t="shared" si="6"/>
        <v>-466224.75341683498</v>
      </c>
    </row>
    <row r="11" spans="1:17" x14ac:dyDescent="0.2">
      <c r="A11" s="10" t="s">
        <v>33</v>
      </c>
      <c r="B11" s="11">
        <v>-742.26822919999995</v>
      </c>
      <c r="C11" s="14">
        <f t="shared" si="0"/>
        <v>-465780.29114435444</v>
      </c>
      <c r="D11" s="14"/>
      <c r="E11" s="12"/>
      <c r="F11" s="64"/>
      <c r="G11" s="64"/>
      <c r="H11" s="64"/>
      <c r="I11" s="10">
        <v>1.5878E-2</v>
      </c>
      <c r="J11" s="14">
        <v>2.2807999999999998E-2</v>
      </c>
      <c r="K11" s="14">
        <v>-1.4322E-2</v>
      </c>
      <c r="L11" s="14">
        <f t="shared" si="1"/>
        <v>-742.25253062139996</v>
      </c>
      <c r="M11" s="17">
        <f t="shared" si="2"/>
        <v>-465770.44013871631</v>
      </c>
      <c r="N11" s="14">
        <f t="shared" si="3"/>
        <v>-742.24524177859985</v>
      </c>
      <c r="O11" s="17">
        <f t="shared" si="4"/>
        <v>-465765.86632134416</v>
      </c>
      <c r="P11" s="11">
        <f t="shared" si="5"/>
        <v>-742.28255119999994</v>
      </c>
      <c r="Q11" s="17">
        <f t="shared" si="6"/>
        <v>-465789.27833398129</v>
      </c>
    </row>
    <row r="12" spans="1:17" x14ac:dyDescent="0.2">
      <c r="A12" s="10" t="s">
        <v>34</v>
      </c>
      <c r="B12" s="22">
        <v>-363.67508600000002</v>
      </c>
      <c r="C12" s="14">
        <f t="shared" si="0"/>
        <v>-228209.53501080841</v>
      </c>
      <c r="D12" s="14"/>
      <c r="E12" s="12"/>
      <c r="F12" s="64"/>
      <c r="G12" s="64"/>
      <c r="H12" s="64"/>
      <c r="I12" s="10">
        <v>1.4267E-2</v>
      </c>
      <c r="J12" s="14">
        <v>2.0097E-2</v>
      </c>
      <c r="K12" s="14">
        <v>-1.3814999999999999E-2</v>
      </c>
      <c r="L12" s="14">
        <f t="shared" si="1"/>
        <v>-363.66098021710002</v>
      </c>
      <c r="M12" s="17">
        <f t="shared" si="2"/>
        <v>-228200.68349944431</v>
      </c>
      <c r="N12" s="14">
        <f t="shared" si="3"/>
        <v>-363.65482778289999</v>
      </c>
      <c r="O12" s="17">
        <f t="shared" si="4"/>
        <v>-228196.8227891509</v>
      </c>
      <c r="P12" s="11">
        <f t="shared" si="5"/>
        <v>-363.68890100000004</v>
      </c>
      <c r="Q12" s="17">
        <f t="shared" si="6"/>
        <v>-228218.20405316944</v>
      </c>
    </row>
    <row r="13" spans="1:17" x14ac:dyDescent="0.2">
      <c r="A13" s="10" t="s">
        <v>35</v>
      </c>
      <c r="B13" s="14">
        <v>-842.04200430000003</v>
      </c>
      <c r="C13" s="14">
        <f t="shared" si="0"/>
        <v>-528389.2728930905</v>
      </c>
      <c r="D13" s="14"/>
      <c r="E13" s="12"/>
      <c r="F13" s="64"/>
      <c r="G13" s="64"/>
      <c r="H13" s="64"/>
      <c r="I13" s="10">
        <v>1.6896999999999999E-2</v>
      </c>
      <c r="J13" s="30">
        <v>2.3496E-2</v>
      </c>
      <c r="K13" s="14">
        <v>-1.218E-2</v>
      </c>
      <c r="L13" s="14">
        <f t="shared" si="1"/>
        <v>-842.02529823610007</v>
      </c>
      <c r="M13" s="17">
        <f t="shared" si="2"/>
        <v>-528378.78968095628</v>
      </c>
      <c r="N13" s="14">
        <f t="shared" si="3"/>
        <v>-842.0183173639</v>
      </c>
      <c r="O13" s="17">
        <f t="shared" si="4"/>
        <v>-528374.40911803045</v>
      </c>
      <c r="P13" s="11">
        <f t="shared" si="5"/>
        <v>-842.05418429999997</v>
      </c>
      <c r="Q13" s="17">
        <f t="shared" si="6"/>
        <v>-528396.91595758242</v>
      </c>
    </row>
    <row r="14" spans="1:17" x14ac:dyDescent="0.2">
      <c r="A14" s="66" t="s">
        <v>36</v>
      </c>
      <c r="B14" s="67">
        <v>-1159.4893411</v>
      </c>
      <c r="C14" s="68">
        <f t="shared" si="0"/>
        <v>-727590.46074005635</v>
      </c>
      <c r="D14" s="68"/>
      <c r="E14" s="69"/>
      <c r="F14" s="70"/>
      <c r="G14" s="70"/>
      <c r="H14" s="70"/>
      <c r="I14" s="66">
        <v>1.6494000000000002E-2</v>
      </c>
      <c r="J14" s="68">
        <v>2.3396E-2</v>
      </c>
      <c r="K14" s="68">
        <v>-1.4425E-2</v>
      </c>
      <c r="L14" s="68">
        <f t="shared" si="1"/>
        <v>-1159.4730334822</v>
      </c>
      <c r="M14" s="71">
        <f t="shared" si="2"/>
        <v>-727580.22755659523</v>
      </c>
      <c r="N14" s="68">
        <f t="shared" si="3"/>
        <v>-1159.4657587178001</v>
      </c>
      <c r="O14" s="71">
        <f t="shared" si="4"/>
        <v>-727575.66257355153</v>
      </c>
      <c r="P14" s="67">
        <f t="shared" si="5"/>
        <v>-1159.5037661000001</v>
      </c>
      <c r="Q14" s="71">
        <f t="shared" si="6"/>
        <v>-727599.51256315142</v>
      </c>
    </row>
    <row r="15" spans="1:17" x14ac:dyDescent="0.2">
      <c r="A15" s="10" t="s">
        <v>37</v>
      </c>
      <c r="B15" s="26">
        <v>-1103.3760124</v>
      </c>
      <c r="C15" s="14">
        <f t="shared" si="0"/>
        <v>-692378.81951551663</v>
      </c>
      <c r="D15" s="14"/>
      <c r="E15" s="12"/>
      <c r="F15" s="64"/>
      <c r="G15" s="64"/>
      <c r="H15" s="64"/>
      <c r="I15" s="10">
        <v>2.7217000000000002E-2</v>
      </c>
      <c r="J15" s="14">
        <v>3.4866000000000001E-2</v>
      </c>
      <c r="K15" s="14">
        <v>-4.5380000000000004E-3</v>
      </c>
      <c r="L15" s="14">
        <f t="shared" si="1"/>
        <v>-1103.3491029521001</v>
      </c>
      <c r="M15" s="17">
        <f t="shared" si="2"/>
        <v>-692361.93358401058</v>
      </c>
      <c r="N15" s="14">
        <f t="shared" si="3"/>
        <v>-1103.3408388478999</v>
      </c>
      <c r="O15" s="17">
        <f t="shared" si="4"/>
        <v>-692356.74778094236</v>
      </c>
      <c r="P15" s="11">
        <f t="shared" si="5"/>
        <v>-1103.3805503999999</v>
      </c>
      <c r="Q15" s="17">
        <f t="shared" si="6"/>
        <v>-692381.66715317371</v>
      </c>
    </row>
    <row r="16" spans="1:17" x14ac:dyDescent="0.2">
      <c r="A16" s="10" t="s">
        <v>38</v>
      </c>
      <c r="B16" s="14"/>
      <c r="C16" s="14">
        <f t="shared" si="0"/>
        <v>0</v>
      </c>
      <c r="D16" s="14"/>
      <c r="E16" s="12"/>
      <c r="F16" s="64"/>
      <c r="G16" s="64"/>
      <c r="H16" s="64"/>
      <c r="I16" s="10"/>
      <c r="J16" s="14"/>
      <c r="K16" s="14"/>
      <c r="L16" s="14">
        <f t="shared" si="1"/>
        <v>0</v>
      </c>
      <c r="M16" s="17">
        <f t="shared" si="2"/>
        <v>0</v>
      </c>
      <c r="N16" s="14">
        <f t="shared" si="3"/>
        <v>0</v>
      </c>
      <c r="O16" s="17">
        <f t="shared" si="4"/>
        <v>0</v>
      </c>
      <c r="P16" s="11">
        <f t="shared" si="5"/>
        <v>0</v>
      </c>
      <c r="Q16" s="17">
        <f t="shared" si="6"/>
        <v>0</v>
      </c>
    </row>
    <row r="17" spans="1:17" x14ac:dyDescent="0.2">
      <c r="A17" s="10" t="s">
        <v>39</v>
      </c>
      <c r="B17" s="14">
        <v>-1562.7464474000001</v>
      </c>
      <c r="C17" s="14">
        <f t="shared" si="0"/>
        <v>-980638.08556010562</v>
      </c>
      <c r="D17" s="14"/>
      <c r="E17" s="12"/>
      <c r="F17" s="64"/>
      <c r="G17" s="64"/>
      <c r="H17" s="64"/>
      <c r="I17" s="10">
        <v>1.3889E-2</v>
      </c>
      <c r="J17" s="14">
        <v>2.3403E-2</v>
      </c>
      <c r="K17" s="30">
        <v>-2.0750000000000001E-2</v>
      </c>
      <c r="L17" s="14">
        <f t="shared" si="1"/>
        <v>-1562.7327153457002</v>
      </c>
      <c r="M17" s="17">
        <f t="shared" si="2"/>
        <v>-980629.46856695111</v>
      </c>
      <c r="N17" s="14">
        <f t="shared" si="3"/>
        <v>-1562.7228874543</v>
      </c>
      <c r="O17" s="17">
        <f t="shared" si="4"/>
        <v>-980623.30147271533</v>
      </c>
      <c r="P17" s="11">
        <f t="shared" si="5"/>
        <v>-1562.7671974</v>
      </c>
      <c r="Q17" s="17">
        <f t="shared" si="6"/>
        <v>-980651.10638015554</v>
      </c>
    </row>
    <row r="18" spans="1:17" ht="17" thickBot="1" x14ac:dyDescent="0.25">
      <c r="A18" s="73" t="s">
        <v>40</v>
      </c>
      <c r="B18" s="74"/>
      <c r="C18" s="74">
        <f t="shared" si="0"/>
        <v>0</v>
      </c>
      <c r="D18" s="74"/>
      <c r="E18" s="75"/>
      <c r="F18" s="64"/>
      <c r="G18" s="64"/>
      <c r="H18" s="64"/>
      <c r="I18" s="73"/>
      <c r="J18" s="74"/>
      <c r="K18" s="74"/>
      <c r="L18" s="74">
        <f t="shared" si="1"/>
        <v>0</v>
      </c>
      <c r="M18" s="76">
        <f t="shared" si="2"/>
        <v>0</v>
      </c>
      <c r="N18" s="74">
        <f t="shared" si="3"/>
        <v>0</v>
      </c>
      <c r="O18" s="76">
        <f t="shared" si="4"/>
        <v>0</v>
      </c>
      <c r="P18" s="77">
        <f t="shared" si="5"/>
        <v>0</v>
      </c>
      <c r="Q18" s="76">
        <f t="shared" si="6"/>
        <v>0</v>
      </c>
    </row>
  </sheetData>
  <pageMargins left="0.7" right="0.7" top="0.75" bottom="0.75" header="0.3" footer="0.3"/>
  <ignoredErrors>
    <ignoredError sqref="N14:N18 P14:P18 P2:P13 N2:N1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zoomScale="101" workbookViewId="0">
      <selection activeCell="H27" sqref="H27:J27"/>
    </sheetView>
  </sheetViews>
  <sheetFormatPr baseColWidth="10" defaultRowHeight="16" x14ac:dyDescent="0.2"/>
  <cols>
    <col min="2" max="2" width="18.1640625" customWidth="1"/>
    <col min="3" max="3" width="23.1640625" customWidth="1"/>
    <col min="4" max="4" width="12.1640625" customWidth="1"/>
    <col min="5" max="5" width="12" customWidth="1"/>
    <col min="6" max="6" width="8.83203125" customWidth="1"/>
    <col min="7" max="7" width="9.1640625" customWidth="1"/>
    <col min="9" max="9" width="13.5" customWidth="1"/>
    <col min="10" max="10" width="13.83203125" customWidth="1"/>
    <col min="11" max="11" width="15.6640625" customWidth="1"/>
    <col min="12" max="12" width="13.83203125" customWidth="1"/>
    <col min="13" max="13" width="13.6640625" customWidth="1"/>
    <col min="14" max="14" width="13.33203125" customWidth="1"/>
    <col min="15" max="15" width="15.6640625" customWidth="1"/>
    <col min="16" max="16" width="13.5" customWidth="1"/>
  </cols>
  <sheetData>
    <row r="1" spans="1:17" ht="17" thickBot="1" x14ac:dyDescent="0.25">
      <c r="A1" s="18" t="s">
        <v>0</v>
      </c>
      <c r="B1" s="19" t="s">
        <v>1</v>
      </c>
      <c r="C1" s="19" t="s">
        <v>2</v>
      </c>
      <c r="D1" s="20" t="s">
        <v>18</v>
      </c>
      <c r="E1" s="28" t="s">
        <v>3</v>
      </c>
      <c r="F1" s="194">
        <v>627.50940000000003</v>
      </c>
      <c r="G1" s="28" t="s">
        <v>4</v>
      </c>
      <c r="H1" s="18" t="s">
        <v>41</v>
      </c>
      <c r="I1" s="19" t="s">
        <v>42</v>
      </c>
      <c r="J1" s="19" t="s">
        <v>43</v>
      </c>
      <c r="K1" s="19" t="s">
        <v>46</v>
      </c>
      <c r="L1" s="21" t="s">
        <v>4</v>
      </c>
      <c r="M1" s="19" t="s">
        <v>45</v>
      </c>
      <c r="N1" s="21" t="s">
        <v>4</v>
      </c>
      <c r="O1" s="19" t="s">
        <v>44</v>
      </c>
      <c r="P1" s="21" t="s">
        <v>4</v>
      </c>
      <c r="Q1" s="209" t="s">
        <v>18</v>
      </c>
    </row>
    <row r="2" spans="1:17" x14ac:dyDescent="0.2">
      <c r="A2" s="2" t="s">
        <v>12</v>
      </c>
      <c r="B2" s="3">
        <v>-700.41988240000001</v>
      </c>
      <c r="C2" s="6">
        <f t="shared" ref="C2:C20" si="0">B2*$F$1</f>
        <v>-439520.06015289458</v>
      </c>
      <c r="D2" s="60">
        <f>P2-P4</f>
        <v>4.1908215278526768</v>
      </c>
      <c r="E2" s="14"/>
      <c r="F2" s="14"/>
      <c r="G2" s="14"/>
      <c r="H2" s="2">
        <v>3.6873000000000003E-2</v>
      </c>
      <c r="I2" s="6">
        <v>4.2247E-2</v>
      </c>
      <c r="J2" s="6">
        <v>9.0270000000000003E-3</v>
      </c>
      <c r="K2" s="6">
        <f t="shared" ref="K2:K20" si="1">B2+($F$3*H2)</f>
        <v>-700.38342606490005</v>
      </c>
      <c r="L2" s="6">
        <f t="shared" ref="L2:L3" si="2">K2*$F$1</f>
        <v>-439497.18345992983</v>
      </c>
      <c r="M2" s="6">
        <f t="shared" ref="M2:M20" si="3">B2+I2+H2-($F$3*H2)</f>
        <v>-700.37721873509997</v>
      </c>
      <c r="N2" s="6">
        <f t="shared" ref="N2:N3" si="4">M2*$F$1</f>
        <v>-439493.28830213135</v>
      </c>
      <c r="O2" s="3">
        <f t="shared" ref="O2:O20" si="5">SUM(B2+J2)</f>
        <v>-700.41085540000006</v>
      </c>
      <c r="P2" s="7">
        <f t="shared" ref="P2:P3" si="6">O2*$F$1</f>
        <v>-439514.39562554081</v>
      </c>
      <c r="Q2">
        <f>P2-P4</f>
        <v>4.1908215278526768</v>
      </c>
    </row>
    <row r="3" spans="1:17" x14ac:dyDescent="0.2">
      <c r="A3" s="167" t="s">
        <v>13</v>
      </c>
      <c r="B3" s="157">
        <v>-700.42186670000001</v>
      </c>
      <c r="C3" s="156">
        <f t="shared" si="0"/>
        <v>-439521.30531979701</v>
      </c>
      <c r="D3" s="169">
        <f>P3-P4</f>
        <v>2.5057705360813998</v>
      </c>
      <c r="E3" s="47" t="s">
        <v>47</v>
      </c>
      <c r="F3" s="14">
        <v>0.98870000000000002</v>
      </c>
      <c r="G3" s="14"/>
      <c r="H3" s="167">
        <v>3.7248999999999997E-2</v>
      </c>
      <c r="I3" s="156">
        <v>4.3360000000000003E-2</v>
      </c>
      <c r="J3" s="156">
        <v>8.3260000000000001E-3</v>
      </c>
      <c r="K3" s="156">
        <f t="shared" si="1"/>
        <v>-700.38503861369998</v>
      </c>
      <c r="L3" s="156">
        <f t="shared" si="2"/>
        <v>-439498.19534945971</v>
      </c>
      <c r="M3" s="156">
        <f t="shared" si="3"/>
        <v>-700.37808578630006</v>
      </c>
      <c r="N3" s="156">
        <f t="shared" si="4"/>
        <v>-439493.83238490968</v>
      </c>
      <c r="O3" s="157">
        <f t="shared" si="5"/>
        <v>-700.4135407</v>
      </c>
      <c r="P3" s="158">
        <f t="shared" si="6"/>
        <v>-439516.08067653258</v>
      </c>
      <c r="Q3">
        <f>P3-P4</f>
        <v>2.5057705360813998</v>
      </c>
    </row>
    <row r="4" spans="1:17" ht="17" thickBot="1" x14ac:dyDescent="0.25">
      <c r="A4" s="78" t="s">
        <v>97</v>
      </c>
      <c r="B4" s="79">
        <v>-700.42761789999997</v>
      </c>
      <c r="C4" s="80">
        <f t="shared" si="0"/>
        <v>-439524.91425185825</v>
      </c>
      <c r="D4" s="89" t="s">
        <v>19</v>
      </c>
      <c r="E4" s="91"/>
      <c r="F4" s="91"/>
      <c r="G4" s="91"/>
      <c r="H4" s="168">
        <v>3.8442999999999998E-2</v>
      </c>
      <c r="I4" s="117">
        <v>4.4637999999999997E-2</v>
      </c>
      <c r="J4" s="116">
        <v>1.0083999999999999E-2</v>
      </c>
      <c r="K4" s="80">
        <f t="shared" si="1"/>
        <v>-700.38960930589997</v>
      </c>
      <c r="L4" s="80">
        <f t="shared" ref="L4" si="7">K4*$F$1</f>
        <v>-439501.06350177975</v>
      </c>
      <c r="M4" s="80">
        <f t="shared" si="3"/>
        <v>-700.38254549409999</v>
      </c>
      <c r="N4" s="80">
        <f t="shared" ref="N4" si="8">M4*$F$1</f>
        <v>-439496.63089347543</v>
      </c>
      <c r="O4" s="79">
        <f t="shared" si="5"/>
        <v>-700.41753389999997</v>
      </c>
      <c r="P4" s="82">
        <f>O4*$F$1</f>
        <v>-439518.58644706866</v>
      </c>
      <c r="Q4">
        <f>P4-P5</f>
        <v>62197.1414936785</v>
      </c>
    </row>
    <row r="5" spans="1:17" x14ac:dyDescent="0.2">
      <c r="A5" s="2" t="s">
        <v>14</v>
      </c>
      <c r="B5" s="3">
        <v>-799.53506770000001</v>
      </c>
      <c r="C5" s="6">
        <f t="shared" si="0"/>
        <v>-501715.7706113864</v>
      </c>
      <c r="D5" s="187">
        <f>P5-$P$12</f>
        <v>10.817760048550554</v>
      </c>
      <c r="E5" s="6"/>
      <c r="F5" s="6"/>
      <c r="G5" s="6"/>
      <c r="H5" s="2">
        <v>2.9267999999999999E-2</v>
      </c>
      <c r="I5" s="6">
        <v>3.5831000000000002E-2</v>
      </c>
      <c r="J5" s="6">
        <v>6.7999999999999999E-5</v>
      </c>
      <c r="K5" s="6">
        <f t="shared" si="1"/>
        <v>-799.50613042840007</v>
      </c>
      <c r="L5" s="6">
        <f t="shared" ref="L5:L10" si="9">K5*$F$1</f>
        <v>-501697.61220144707</v>
      </c>
      <c r="M5" s="6">
        <f t="shared" si="3"/>
        <v>-799.49890597159992</v>
      </c>
      <c r="N5" s="6">
        <f t="shared" ref="N5:N10" si="10">M5*$F$1</f>
        <v>-501693.07878689509</v>
      </c>
      <c r="O5" s="3">
        <f t="shared" si="5"/>
        <v>-799.53499969999996</v>
      </c>
      <c r="P5" s="7">
        <f t="shared" ref="P5:P10" si="11">O5*$F$1</f>
        <v>-501715.72794074717</v>
      </c>
      <c r="Q5">
        <f>P5-$P$12</f>
        <v>10.817760048550554</v>
      </c>
    </row>
    <row r="6" spans="1:17" x14ac:dyDescent="0.2">
      <c r="A6" s="10" t="s">
        <v>103</v>
      </c>
      <c r="B6" s="11">
        <v>-799.53508910000005</v>
      </c>
      <c r="C6" s="14">
        <f t="shared" si="0"/>
        <v>-501715.7840400876</v>
      </c>
      <c r="D6" s="188">
        <f t="shared" ref="D6:D11" si="12">P6-$P$12</f>
        <v>10.777348443167284</v>
      </c>
      <c r="E6" s="14"/>
      <c r="F6" s="14"/>
      <c r="G6" s="14"/>
      <c r="H6" s="97">
        <v>2.9232999999999999E-2</v>
      </c>
      <c r="I6" s="14">
        <v>3.5831000000000002E-2</v>
      </c>
      <c r="J6" s="22">
        <v>2.5000000000000001E-5</v>
      </c>
      <c r="K6" s="26">
        <f t="shared" si="1"/>
        <v>-799.50618643289999</v>
      </c>
      <c r="L6" s="14">
        <f t="shared" ref="L6:L8" si="13">K6*$F$1</f>
        <v>-501697.64734479721</v>
      </c>
      <c r="M6" s="14">
        <f t="shared" si="3"/>
        <v>-799.4989277671001</v>
      </c>
      <c r="N6" s="14">
        <f t="shared" ref="N6:N8" si="14">M6*$F$1</f>
        <v>-501693.09246377635</v>
      </c>
      <c r="O6" s="11">
        <f t="shared" si="5"/>
        <v>-799.5350641</v>
      </c>
      <c r="P6" s="12">
        <f t="shared" ref="P6:P8" si="15">O6*$F$1</f>
        <v>-501715.76835235255</v>
      </c>
      <c r="Q6">
        <f t="shared" ref="Q6:Q12" si="16">P6-$P$12</f>
        <v>10.777348443167284</v>
      </c>
    </row>
    <row r="7" spans="1:17" x14ac:dyDescent="0.2">
      <c r="A7" s="10" t="s">
        <v>104</v>
      </c>
      <c r="B7" s="11">
        <v>-799.5350856</v>
      </c>
      <c r="C7" s="14">
        <f t="shared" si="0"/>
        <v>-501715.78184380464</v>
      </c>
      <c r="D7" s="188">
        <f t="shared" si="12"/>
        <v>10.780172235507052</v>
      </c>
      <c r="E7" s="14"/>
      <c r="F7" s="14"/>
      <c r="G7" s="14"/>
      <c r="H7" s="97">
        <v>2.9232999999999999E-2</v>
      </c>
      <c r="I7" s="14">
        <v>3.5831000000000002E-2</v>
      </c>
      <c r="J7" s="22">
        <v>2.5999999999999998E-5</v>
      </c>
      <c r="K7" s="26">
        <f t="shared" si="1"/>
        <v>-799.50618293289995</v>
      </c>
      <c r="L7" s="14">
        <f t="shared" si="13"/>
        <v>-501697.6451485143</v>
      </c>
      <c r="M7" s="14">
        <f t="shared" si="3"/>
        <v>-799.49892426710005</v>
      </c>
      <c r="N7" s="14">
        <f t="shared" si="14"/>
        <v>-501693.09026749339</v>
      </c>
      <c r="O7" s="11">
        <f t="shared" si="5"/>
        <v>-799.53505959999995</v>
      </c>
      <c r="P7" s="12">
        <f t="shared" si="15"/>
        <v>-501715.76552856021</v>
      </c>
      <c r="Q7">
        <f t="shared" si="16"/>
        <v>10.780172235507052</v>
      </c>
    </row>
    <row r="8" spans="1:17" x14ac:dyDescent="0.2">
      <c r="A8" s="10" t="s">
        <v>105</v>
      </c>
      <c r="B8" s="11">
        <v>-799.53505600000005</v>
      </c>
      <c r="C8" s="14">
        <f t="shared" si="0"/>
        <v>-501715.76326952648</v>
      </c>
      <c r="D8" s="188">
        <f t="shared" si="12"/>
        <v>10.825729417905677</v>
      </c>
      <c r="E8" s="14"/>
      <c r="F8" s="14"/>
      <c r="G8" s="14"/>
      <c r="H8" s="97">
        <v>2.9269E-2</v>
      </c>
      <c r="I8" s="14">
        <v>3.5831000000000002E-2</v>
      </c>
      <c r="J8" s="22">
        <v>6.8999999999999997E-5</v>
      </c>
      <c r="K8" s="26">
        <f t="shared" si="1"/>
        <v>-799.50611773970002</v>
      </c>
      <c r="L8" s="14">
        <f t="shared" si="13"/>
        <v>-501697.60423916852</v>
      </c>
      <c r="M8" s="14">
        <f t="shared" si="3"/>
        <v>-799.49889426030006</v>
      </c>
      <c r="N8" s="14">
        <f t="shared" si="14"/>
        <v>-501693.07143794437</v>
      </c>
      <c r="O8" s="11">
        <f t="shared" si="5"/>
        <v>-799.534987</v>
      </c>
      <c r="P8" s="12">
        <f t="shared" si="15"/>
        <v>-501715.71997137781</v>
      </c>
      <c r="Q8">
        <f t="shared" si="16"/>
        <v>10.825729417905677</v>
      </c>
    </row>
    <row r="9" spans="1:17" x14ac:dyDescent="0.2">
      <c r="A9" s="10" t="s">
        <v>88</v>
      </c>
      <c r="B9" s="11">
        <v>-799.48170889999994</v>
      </c>
      <c r="C9" s="14">
        <f t="shared" si="0"/>
        <v>-501682.28746281366</v>
      </c>
      <c r="D9" s="188">
        <f t="shared" si="12"/>
        <v>42.675031765887979</v>
      </c>
      <c r="E9" s="14"/>
      <c r="F9" s="14"/>
      <c r="G9" s="14"/>
      <c r="H9" s="10">
        <v>2.6821000000000001E-2</v>
      </c>
      <c r="I9" s="14">
        <v>3.3475999999999999E-2</v>
      </c>
      <c r="J9" s="14">
        <v>-2.5230000000000001E-3</v>
      </c>
      <c r="K9" s="26">
        <f t="shared" si="1"/>
        <v>-799.45519097729994</v>
      </c>
      <c r="L9" s="14">
        <f t="shared" si="9"/>
        <v>-501665.64721705089</v>
      </c>
      <c r="M9" s="14">
        <f t="shared" si="3"/>
        <v>-799.44792982269996</v>
      </c>
      <c r="N9" s="14">
        <f t="shared" si="10"/>
        <v>-501661.09077428456</v>
      </c>
      <c r="O9" s="11">
        <f t="shared" si="5"/>
        <v>-799.48423189999994</v>
      </c>
      <c r="P9" s="12">
        <f t="shared" si="11"/>
        <v>-501683.87066902983</v>
      </c>
      <c r="Q9">
        <f t="shared" si="16"/>
        <v>42.675031765887979</v>
      </c>
    </row>
    <row r="10" spans="1:17" x14ac:dyDescent="0.2">
      <c r="A10" s="10" t="s">
        <v>89</v>
      </c>
      <c r="B10" s="11">
        <v>-799.53505600000005</v>
      </c>
      <c r="C10" s="14">
        <f t="shared" si="0"/>
        <v>-501715.76326952648</v>
      </c>
      <c r="D10" s="188">
        <f t="shared" si="12"/>
        <v>10.825729417905677</v>
      </c>
      <c r="E10" s="14"/>
      <c r="F10" s="14"/>
      <c r="G10" s="14"/>
      <c r="H10" s="10">
        <v>2.9269E-2</v>
      </c>
      <c r="I10" s="14">
        <v>3.5831000000000002E-2</v>
      </c>
      <c r="J10" s="14">
        <v>6.8999999999999997E-5</v>
      </c>
      <c r="K10" s="14">
        <f t="shared" si="1"/>
        <v>-799.50611773970002</v>
      </c>
      <c r="L10" s="14">
        <f t="shared" si="9"/>
        <v>-501697.60423916852</v>
      </c>
      <c r="M10" s="14">
        <f t="shared" si="3"/>
        <v>-799.49889426030006</v>
      </c>
      <c r="N10" s="14">
        <f t="shared" si="10"/>
        <v>-501693.07143794437</v>
      </c>
      <c r="O10" s="11">
        <f t="shared" si="5"/>
        <v>-799.534987</v>
      </c>
      <c r="P10" s="137">
        <f t="shared" si="11"/>
        <v>-501715.71997137781</v>
      </c>
      <c r="Q10">
        <f t="shared" si="16"/>
        <v>10.825729417905677</v>
      </c>
    </row>
    <row r="11" spans="1:17" x14ac:dyDescent="0.2">
      <c r="A11" s="10" t="s">
        <v>124</v>
      </c>
      <c r="B11" s="11">
        <v>-799.38718040000003</v>
      </c>
      <c r="C11" s="14">
        <f t="shared" si="0"/>
        <v>-501622.96994049579</v>
      </c>
      <c r="D11" s="188">
        <f t="shared" si="12"/>
        <v>101.31233389413683</v>
      </c>
      <c r="E11" s="14"/>
      <c r="F11" s="14"/>
      <c r="G11" s="14"/>
      <c r="H11" s="10">
        <v>2.6582000000000001E-2</v>
      </c>
      <c r="I11" s="14">
        <v>3.3547E-2</v>
      </c>
      <c r="J11" s="14">
        <v>-3.607E-3</v>
      </c>
      <c r="K11" s="14">
        <f t="shared" si="1"/>
        <v>-799.36089877660004</v>
      </c>
      <c r="L11" s="136">
        <f t="shared" ref="L11" si="17">K11*$F$1</f>
        <v>-501606.47797476506</v>
      </c>
      <c r="M11" s="26">
        <f t="shared" si="3"/>
        <v>-799.35333302340007</v>
      </c>
      <c r="N11" s="14">
        <f t="shared" ref="N11" si="18">M11*$F$1</f>
        <v>-501601.73039351398</v>
      </c>
      <c r="O11" s="11">
        <f t="shared" si="5"/>
        <v>-799.39078740000002</v>
      </c>
      <c r="P11" s="12">
        <f t="shared" ref="P11" si="19">O11*$F$1</f>
        <v>-501625.23336690158</v>
      </c>
      <c r="Q11">
        <f t="shared" si="16"/>
        <v>101.31233389413683</v>
      </c>
    </row>
    <row r="12" spans="1:17" ht="17" thickBot="1" x14ac:dyDescent="0.25">
      <c r="A12" s="115" t="s">
        <v>125</v>
      </c>
      <c r="B12" s="116">
        <v>-799.54973089999999</v>
      </c>
      <c r="C12" s="117">
        <f t="shared" si="0"/>
        <v>-501724.97190722049</v>
      </c>
      <c r="D12" s="189" t="s">
        <v>19</v>
      </c>
      <c r="E12" s="117"/>
      <c r="F12" s="117"/>
      <c r="G12" s="117"/>
      <c r="H12" s="115">
        <v>2.8022999999999999E-2</v>
      </c>
      <c r="I12" s="151">
        <v>3.49E-2</v>
      </c>
      <c r="J12" s="117">
        <v>-2.5079999999999998E-3</v>
      </c>
      <c r="K12" s="80">
        <f t="shared" si="1"/>
        <v>-799.52202455989993</v>
      </c>
      <c r="L12" s="152">
        <f t="shared" ref="L12" si="20">K12*$F$1</f>
        <v>-501707.58591836807</v>
      </c>
      <c r="M12" s="153">
        <f t="shared" si="3"/>
        <v>-799.51451424010008</v>
      </c>
      <c r="N12" s="80">
        <f t="shared" ref="N12" si="21">M12*$F$1</f>
        <v>-501702.8731220967</v>
      </c>
      <c r="O12" s="79">
        <f t="shared" si="5"/>
        <v>-799.55223890000002</v>
      </c>
      <c r="P12" s="82">
        <f t="shared" ref="P12" si="22">O12*$F$1</f>
        <v>-501726.54570079572</v>
      </c>
      <c r="Q12">
        <f t="shared" si="16"/>
        <v>0</v>
      </c>
    </row>
    <row r="13" spans="1:17" x14ac:dyDescent="0.2">
      <c r="A13" s="51" t="s">
        <v>20</v>
      </c>
      <c r="B13" s="3">
        <v>-1159.9779913</v>
      </c>
      <c r="C13" s="6">
        <f t="shared" si="0"/>
        <v>-727897.09333386819</v>
      </c>
      <c r="D13" s="187">
        <f>P13-P14</f>
        <v>5.5534581886604428E-2</v>
      </c>
      <c r="E13" s="6"/>
      <c r="F13" s="6"/>
      <c r="G13" s="6"/>
      <c r="H13" s="2">
        <v>2.8195000000000001E-2</v>
      </c>
      <c r="I13" s="6">
        <v>3.5580000000000001E-2</v>
      </c>
      <c r="J13" s="166">
        <v>-2.96E-3</v>
      </c>
      <c r="K13" s="6">
        <f t="shared" si="1"/>
        <v>-1159.9501149035</v>
      </c>
      <c r="L13" s="6">
        <f t="shared" ref="L13:L18" si="23">K13*$F$1</f>
        <v>-727879.60063302633</v>
      </c>
      <c r="M13" s="6">
        <f t="shared" si="3"/>
        <v>-1159.9420926964999</v>
      </c>
      <c r="N13" s="6">
        <f t="shared" ref="N13:N18" si="24">M13*$F$1</f>
        <v>-727874.56662272511</v>
      </c>
      <c r="O13" s="3">
        <f t="shared" si="5"/>
        <v>-1159.9809513</v>
      </c>
      <c r="P13" s="7">
        <f t="shared" ref="P13:P18" si="25">O13*$F$1</f>
        <v>-727898.95076169225</v>
      </c>
      <c r="Q13">
        <f>P13-$P$14</f>
        <v>5.5534581886604428E-2</v>
      </c>
    </row>
    <row r="14" spans="1:17" x14ac:dyDescent="0.2">
      <c r="A14" s="175" t="s">
        <v>90</v>
      </c>
      <c r="B14" s="79">
        <v>-1159.9784328000001</v>
      </c>
      <c r="C14" s="80">
        <f t="shared" si="0"/>
        <v>-727897.37037926842</v>
      </c>
      <c r="D14" s="190" t="s">
        <v>19</v>
      </c>
      <c r="E14" s="80"/>
      <c r="F14" s="80"/>
      <c r="G14" s="80"/>
      <c r="H14" s="78">
        <v>2.8426E-2</v>
      </c>
      <c r="I14" s="80">
        <v>3.5699000000000002E-2</v>
      </c>
      <c r="J14" s="80">
        <v>-2.6069999999999999E-3</v>
      </c>
      <c r="K14" s="80">
        <f t="shared" si="1"/>
        <v>-1159.9503280138001</v>
      </c>
      <c r="L14" s="80">
        <f t="shared" si="23"/>
        <v>-727879.73436174297</v>
      </c>
      <c r="M14" s="80">
        <f t="shared" si="3"/>
        <v>-1159.9424125861999</v>
      </c>
      <c r="N14" s="80">
        <f t="shared" si="24"/>
        <v>-727874.76735651877</v>
      </c>
      <c r="O14" s="79">
        <f t="shared" si="5"/>
        <v>-1159.9810398</v>
      </c>
      <c r="P14" s="82">
        <f t="shared" si="25"/>
        <v>-727899.00629627414</v>
      </c>
      <c r="Q14">
        <f t="shared" ref="Q14:Q20" si="26">P14-$P$14</f>
        <v>0</v>
      </c>
    </row>
    <row r="15" spans="1:17" x14ac:dyDescent="0.2">
      <c r="A15" s="52" t="s">
        <v>106</v>
      </c>
      <c r="B15" s="101">
        <v>-1159.8742161</v>
      </c>
      <c r="C15" s="14">
        <f t="shared" si="0"/>
        <v>-727831.97342038143</v>
      </c>
      <c r="D15" s="104">
        <f>P15-$P$14</f>
        <v>65.027983359759673</v>
      </c>
      <c r="E15" s="47"/>
      <c r="F15" s="47"/>
      <c r="G15" s="47"/>
      <c r="H15" s="100">
        <v>2.7215E-2</v>
      </c>
      <c r="I15" s="102">
        <v>3.4457000000000002E-2</v>
      </c>
      <c r="J15" s="102">
        <v>-3.1949999999999999E-3</v>
      </c>
      <c r="K15" s="14">
        <f t="shared" si="1"/>
        <v>-1159.8473086295</v>
      </c>
      <c r="L15" s="14">
        <f t="shared" ref="L15" si="27">K15*$F$1</f>
        <v>-727815.08872971241</v>
      </c>
      <c r="M15" s="14">
        <f t="shared" si="3"/>
        <v>-1159.8394515704999</v>
      </c>
      <c r="N15" s="14">
        <f t="shared" ref="N15" si="28">M15*$F$1</f>
        <v>-727810.15835133346</v>
      </c>
      <c r="O15" s="11">
        <f t="shared" si="5"/>
        <v>-1159.8774111</v>
      </c>
      <c r="P15" s="12">
        <f t="shared" ref="P15" si="29">O15*$F$1</f>
        <v>-727833.97831291438</v>
      </c>
      <c r="Q15">
        <f t="shared" si="26"/>
        <v>65.027983359759673</v>
      </c>
    </row>
    <row r="16" spans="1:17" x14ac:dyDescent="0.2">
      <c r="A16" s="23" t="s">
        <v>85</v>
      </c>
      <c r="B16" s="11">
        <v>-1159.8755676999999</v>
      </c>
      <c r="C16" s="14">
        <f t="shared" si="0"/>
        <v>-727832.82156208635</v>
      </c>
      <c r="D16" s="104">
        <f t="shared" ref="D16:D20" si="30">P16-$P$14</f>
        <v>64.226904859766364</v>
      </c>
      <c r="E16" s="14"/>
      <c r="F16" s="14"/>
      <c r="G16" s="14"/>
      <c r="H16" s="138">
        <v>2.734E-2</v>
      </c>
      <c r="I16" s="14">
        <v>3.4547000000000001E-2</v>
      </c>
      <c r="J16" s="25">
        <v>-3.1199999999999999E-3</v>
      </c>
      <c r="K16" s="14">
        <f t="shared" si="1"/>
        <v>-1159.848536642</v>
      </c>
      <c r="L16" s="14">
        <f t="shared" si="23"/>
        <v>-727815.85931909946</v>
      </c>
      <c r="M16" s="14">
        <f t="shared" si="3"/>
        <v>-1159.8407117579998</v>
      </c>
      <c r="N16" s="14">
        <f t="shared" si="24"/>
        <v>-727810.94913083536</v>
      </c>
      <c r="O16" s="11">
        <f t="shared" si="5"/>
        <v>-1159.8786877</v>
      </c>
      <c r="P16" s="12">
        <f t="shared" si="25"/>
        <v>-727834.77939141437</v>
      </c>
      <c r="Q16">
        <f t="shared" si="26"/>
        <v>64.226904859766364</v>
      </c>
    </row>
    <row r="17" spans="1:17" x14ac:dyDescent="0.2">
      <c r="A17" s="23" t="s">
        <v>86</v>
      </c>
      <c r="B17" s="11">
        <v>-1159.9392726000001</v>
      </c>
      <c r="C17" s="136">
        <f t="shared" si="0"/>
        <v>-727872.79698566254</v>
      </c>
      <c r="D17" s="104">
        <f t="shared" si="30"/>
        <v>24.427811425062828</v>
      </c>
      <c r="E17" s="14"/>
      <c r="F17" s="14"/>
      <c r="G17" s="14"/>
      <c r="H17" s="10">
        <v>2.8305E-2</v>
      </c>
      <c r="I17" s="14">
        <v>3.5816000000000001E-2</v>
      </c>
      <c r="J17" s="14">
        <v>-2.8389999999999999E-3</v>
      </c>
      <c r="K17" s="14">
        <f t="shared" si="1"/>
        <v>-1159.9112874465002</v>
      </c>
      <c r="L17" s="136">
        <f t="shared" si="23"/>
        <v>-727855.23603878089</v>
      </c>
      <c r="M17" s="14">
        <f t="shared" si="3"/>
        <v>-1159.9031367534999</v>
      </c>
      <c r="N17" s="14">
        <f t="shared" si="24"/>
        <v>-727850.12140230672</v>
      </c>
      <c r="O17" s="11">
        <f t="shared" si="5"/>
        <v>-1159.9421116000001</v>
      </c>
      <c r="P17" s="12">
        <f t="shared" si="25"/>
        <v>-727874.57848484907</v>
      </c>
      <c r="Q17">
        <f t="shared" si="26"/>
        <v>24.427811425062828</v>
      </c>
    </row>
    <row r="18" spans="1:17" x14ac:dyDescent="0.2">
      <c r="A18" s="23" t="s">
        <v>87</v>
      </c>
      <c r="B18" s="11">
        <v>-1159.9780178000001</v>
      </c>
      <c r="C18" s="136">
        <f t="shared" si="0"/>
        <v>-727897.10996286746</v>
      </c>
      <c r="D18" s="104">
        <f t="shared" si="30"/>
        <v>4.2670639115385711E-2</v>
      </c>
      <c r="E18" s="14"/>
      <c r="F18" s="14"/>
      <c r="G18" s="14"/>
      <c r="H18" s="10">
        <v>2.8198999999999998E-2</v>
      </c>
      <c r="I18" s="14">
        <v>3.5583999999999998E-2</v>
      </c>
      <c r="J18" s="30">
        <v>-2.954E-3</v>
      </c>
      <c r="K18" s="14">
        <f t="shared" si="1"/>
        <v>-1159.9501374487002</v>
      </c>
      <c r="L18" s="14">
        <f t="shared" si="23"/>
        <v>-727879.6147803514</v>
      </c>
      <c r="M18" s="14">
        <f t="shared" si="3"/>
        <v>-1159.9421151513</v>
      </c>
      <c r="N18" s="14">
        <f t="shared" si="24"/>
        <v>-727874.5807133232</v>
      </c>
      <c r="O18" s="11">
        <f t="shared" si="5"/>
        <v>-1159.9809718000001</v>
      </c>
      <c r="P18" s="12">
        <f t="shared" si="25"/>
        <v>-727898.96362563502</v>
      </c>
      <c r="Q18">
        <f t="shared" si="26"/>
        <v>4.2670639115385711E-2</v>
      </c>
    </row>
    <row r="19" spans="1:17" x14ac:dyDescent="0.2">
      <c r="A19" s="23" t="s">
        <v>126</v>
      </c>
      <c r="B19" s="11">
        <v>-1159.8002623</v>
      </c>
      <c r="C19" s="136">
        <f t="shared" si="0"/>
        <v>-727785.56671571569</v>
      </c>
      <c r="D19" s="104">
        <f t="shared" si="30"/>
        <v>109.94749074755237</v>
      </c>
      <c r="E19" s="14"/>
      <c r="F19" s="14"/>
      <c r="G19" s="14"/>
      <c r="H19" s="10">
        <v>2.5596000000000001E-2</v>
      </c>
      <c r="I19" s="14">
        <v>3.2828999999999997E-2</v>
      </c>
      <c r="J19" s="30">
        <v>-5.5649999999999996E-3</v>
      </c>
      <c r="K19" s="14">
        <f t="shared" si="1"/>
        <v>-1159.7749555348</v>
      </c>
      <c r="L19" s="14">
        <f t="shared" ref="L19" si="31">K19*$F$1</f>
        <v>-727769.68648266909</v>
      </c>
      <c r="M19" s="14">
        <f t="shared" si="3"/>
        <v>-1159.7671440652</v>
      </c>
      <c r="N19" s="14">
        <f t="shared" ref="N19" si="32">M19*$F$1</f>
        <v>-727764.78471206722</v>
      </c>
      <c r="O19" s="11">
        <f t="shared" si="5"/>
        <v>-1159.8058272999999</v>
      </c>
      <c r="P19" s="12">
        <f t="shared" ref="P19" si="33">O19*$F$1</f>
        <v>-727789.05880552658</v>
      </c>
      <c r="Q19">
        <f t="shared" si="26"/>
        <v>109.94749074755237</v>
      </c>
    </row>
    <row r="20" spans="1:17" ht="17" thickBot="1" x14ac:dyDescent="0.25">
      <c r="A20" s="24" t="s">
        <v>127</v>
      </c>
      <c r="B20" s="5">
        <v>-1159.9692207999999</v>
      </c>
      <c r="C20" s="139">
        <f t="shared" si="0"/>
        <v>-727891.58976267546</v>
      </c>
      <c r="D20" s="196">
        <f t="shared" si="30"/>
        <v>4.8299398517701775</v>
      </c>
      <c r="E20" s="8"/>
      <c r="F20" s="8"/>
      <c r="G20" s="8"/>
      <c r="H20" s="4">
        <v>2.7303999999999998E-2</v>
      </c>
      <c r="I20" s="8">
        <v>3.4347999999999997E-2</v>
      </c>
      <c r="J20" s="62">
        <v>-4.1219999999999998E-3</v>
      </c>
      <c r="K20" s="8">
        <f t="shared" si="1"/>
        <v>-1159.9422253352</v>
      </c>
      <c r="L20" s="8">
        <f t="shared" ref="L20" si="34">K20*$F$1</f>
        <v>-727874.64985475619</v>
      </c>
      <c r="M20" s="8">
        <f t="shared" si="3"/>
        <v>-1159.9345642648</v>
      </c>
      <c r="N20" s="8">
        <f t="shared" ref="N20" si="35">M20*$F$1</f>
        <v>-727869.84246106609</v>
      </c>
      <c r="O20" s="5">
        <f t="shared" si="5"/>
        <v>-1159.9733428</v>
      </c>
      <c r="P20" s="9">
        <f t="shared" ref="P20" si="36">O20*$F$1</f>
        <v>-727894.17635642237</v>
      </c>
      <c r="Q20">
        <f t="shared" si="26"/>
        <v>4.8299398517701775</v>
      </c>
    </row>
    <row r="21" spans="1:17" ht="17" thickBot="1" x14ac:dyDescent="0.25">
      <c r="A21" s="10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2"/>
    </row>
    <row r="22" spans="1:17" x14ac:dyDescent="0.2">
      <c r="A22" s="83" t="s">
        <v>153</v>
      </c>
      <c r="B22" s="126">
        <v>-699.9210511</v>
      </c>
      <c r="C22" s="85">
        <f>B22*$F$1</f>
        <v>-439207.03882313037</v>
      </c>
      <c r="D22" s="87"/>
      <c r="E22" s="85"/>
      <c r="F22" s="85"/>
      <c r="G22" s="85"/>
      <c r="H22" s="83">
        <v>2.6349000000000001E-2</v>
      </c>
      <c r="I22" s="85">
        <v>3.2395E-2</v>
      </c>
      <c r="J22" s="85">
        <v>-2.8019999999999998E-3</v>
      </c>
      <c r="K22" s="85">
        <f>B22+($F$2*H22)</f>
        <v>-699.9210511</v>
      </c>
      <c r="L22" s="114">
        <f t="shared" ref="L22:L23" si="37">K22*$F$1</f>
        <v>-439207.03882313037</v>
      </c>
      <c r="M22" s="85">
        <f>B22+I22+H22-($F$2*H22)</f>
        <v>-699.86230710000007</v>
      </c>
      <c r="N22" s="114">
        <f t="shared" ref="N22:N23" si="38">M22*$F$1</f>
        <v>-439170.17641093681</v>
      </c>
      <c r="O22" s="84">
        <f>B22+J22</f>
        <v>-699.92385309999997</v>
      </c>
      <c r="P22" s="114">
        <f t="shared" ref="P22:P23" si="39">O22*$F$1</f>
        <v>-439208.79710446915</v>
      </c>
    </row>
    <row r="23" spans="1:17" ht="17" thickBot="1" x14ac:dyDescent="0.25">
      <c r="A23" s="115" t="s">
        <v>155</v>
      </c>
      <c r="B23" s="116">
        <v>-699.1959865</v>
      </c>
      <c r="C23" s="182">
        <f>B23*$F$1</f>
        <v>-438752.05397102312</v>
      </c>
      <c r="D23" s="120"/>
      <c r="E23" s="117"/>
      <c r="F23" s="117"/>
      <c r="G23" s="117"/>
      <c r="H23" s="115">
        <v>1.5166000000000001E-2</v>
      </c>
      <c r="I23" s="117">
        <v>2.0181000000000001E-2</v>
      </c>
      <c r="J23" s="151">
        <v>-1.2359999999999999E-2</v>
      </c>
      <c r="K23" s="117">
        <f>B23+($F$2*H23)</f>
        <v>-699.1959865</v>
      </c>
      <c r="L23" s="119">
        <f t="shared" si="37"/>
        <v>-438752.05397102312</v>
      </c>
      <c r="M23" s="117">
        <f>B23+I23+H23-($F$2*H23)</f>
        <v>-699.1606395</v>
      </c>
      <c r="N23" s="119">
        <f t="shared" si="38"/>
        <v>-438729.8733962613</v>
      </c>
      <c r="O23" s="116">
        <f>B23+J23</f>
        <v>-699.20834649999995</v>
      </c>
      <c r="P23" s="119">
        <f t="shared" si="39"/>
        <v>-438759.80998720706</v>
      </c>
    </row>
    <row r="24" spans="1:17" ht="17" thickBot="1" x14ac:dyDescent="0.25">
      <c r="A24" s="10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2"/>
    </row>
    <row r="25" spans="1:17" ht="17" thickBot="1" x14ac:dyDescent="0.25">
      <c r="A25" s="159" t="s">
        <v>152</v>
      </c>
      <c r="B25" s="160">
        <v>-799.07874749999996</v>
      </c>
      <c r="C25" s="161">
        <f>B25*$F$1</f>
        <v>-501429.42539647652</v>
      </c>
      <c r="D25" s="162"/>
      <c r="E25" s="161"/>
      <c r="F25" s="161"/>
      <c r="G25" s="161"/>
      <c r="H25" s="159">
        <v>1.7363E-2</v>
      </c>
      <c r="I25" s="161">
        <v>2.4003E-2</v>
      </c>
      <c r="J25" s="161">
        <v>-1.2555E-2</v>
      </c>
      <c r="K25" s="161">
        <f>B25+($F$2*H25)</f>
        <v>-799.07874749999996</v>
      </c>
      <c r="L25" s="170">
        <f t="shared" ref="L25" si="40">K25*$F$1</f>
        <v>-501429.42539647652</v>
      </c>
      <c r="M25" s="161">
        <f>B25+I25+H25-($F$2*H25)</f>
        <v>-799.03738149999992</v>
      </c>
      <c r="N25" s="170">
        <f t="shared" ref="N25" si="41">M25*$F$1</f>
        <v>-501403.46784263605</v>
      </c>
      <c r="O25" s="160">
        <f>B25+J25</f>
        <v>-799.09130249999998</v>
      </c>
      <c r="P25" s="170">
        <f t="shared" ref="P25" si="42">O25*$F$1</f>
        <v>-501437.30377699353</v>
      </c>
    </row>
    <row r="26" spans="1:17" ht="17" thickBot="1" x14ac:dyDescent="0.25">
      <c r="A26" s="23"/>
      <c r="B26" s="11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2"/>
    </row>
    <row r="27" spans="1:17" ht="17" thickBot="1" x14ac:dyDescent="0.25">
      <c r="A27" s="159" t="s">
        <v>148</v>
      </c>
      <c r="B27" s="160">
        <v>-1159.4892746999999</v>
      </c>
      <c r="C27" s="161">
        <f>B27*$F$1</f>
        <v>-727590.4190734321</v>
      </c>
      <c r="D27" s="162"/>
      <c r="E27" s="161"/>
      <c r="F27" s="161"/>
      <c r="G27" s="161"/>
      <c r="H27" s="159">
        <v>1.6483999999999999E-2</v>
      </c>
      <c r="I27" s="161">
        <v>2.3387000000000002E-2</v>
      </c>
      <c r="J27" s="161">
        <v>-1.4433E-2</v>
      </c>
      <c r="K27" s="161">
        <f>B27+($F$2*H27)</f>
        <v>-1159.4892746999999</v>
      </c>
      <c r="L27" s="170">
        <f t="shared" ref="L27" si="43">K27*$F$1</f>
        <v>-727590.4190734321</v>
      </c>
      <c r="M27" s="161">
        <f>B27+I27+H27-($F$2*H27)</f>
        <v>-1159.4494036999999</v>
      </c>
      <c r="N27" s="170">
        <f t="shared" ref="N27" si="44">M27*$F$1</f>
        <v>-727565.39964614483</v>
      </c>
      <c r="O27" s="160">
        <f>B27+J27</f>
        <v>-1159.5037076999999</v>
      </c>
      <c r="P27" s="170">
        <f t="shared" ref="P27" si="45">O27*$F$1</f>
        <v>-727599.47591660242</v>
      </c>
    </row>
    <row r="28" spans="1:17" x14ac:dyDescent="0.2">
      <c r="B28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abSelected="1" topLeftCell="A29" workbookViewId="0">
      <selection activeCell="H45" sqref="H45:J45"/>
    </sheetView>
  </sheetViews>
  <sheetFormatPr baseColWidth="10" defaultRowHeight="16" x14ac:dyDescent="0.2"/>
  <cols>
    <col min="2" max="2" width="18.6640625" customWidth="1"/>
    <col min="3" max="3" width="24.83203125" customWidth="1"/>
    <col min="4" max="4" width="13.6640625" style="186" customWidth="1"/>
    <col min="5" max="5" width="12.6640625" customWidth="1"/>
    <col min="11" max="11" width="15.33203125" bestFit="1" customWidth="1"/>
    <col min="15" max="15" width="13.6640625" customWidth="1"/>
    <col min="16" max="16" width="12.33203125" bestFit="1" customWidth="1"/>
  </cols>
  <sheetData>
    <row r="1" spans="1:16" ht="17" thickBot="1" x14ac:dyDescent="0.25">
      <c r="A1" s="18" t="s">
        <v>0</v>
      </c>
      <c r="B1" s="19" t="s">
        <v>1</v>
      </c>
      <c r="C1" s="19" t="s">
        <v>2</v>
      </c>
      <c r="D1" s="20" t="s">
        <v>18</v>
      </c>
      <c r="E1" s="1" t="s">
        <v>3</v>
      </c>
      <c r="F1" s="29">
        <v>627.50940000000003</v>
      </c>
      <c r="G1" s="1" t="s">
        <v>4</v>
      </c>
      <c r="H1" s="18" t="s">
        <v>41</v>
      </c>
      <c r="I1" s="19" t="s">
        <v>42</v>
      </c>
      <c r="J1" s="19" t="s">
        <v>43</v>
      </c>
      <c r="K1" s="19" t="s">
        <v>46</v>
      </c>
      <c r="L1" s="21" t="s">
        <v>4</v>
      </c>
      <c r="M1" s="19" t="s">
        <v>45</v>
      </c>
      <c r="N1" s="21" t="s">
        <v>4</v>
      </c>
      <c r="O1" s="19" t="s">
        <v>44</v>
      </c>
      <c r="P1" s="21" t="s">
        <v>4</v>
      </c>
    </row>
    <row r="2" spans="1:16" x14ac:dyDescent="0.2">
      <c r="A2" s="43" t="s">
        <v>84</v>
      </c>
      <c r="B2" s="44">
        <v>-644.34450779999997</v>
      </c>
      <c r="C2" s="14">
        <f t="shared" ref="C2:C49" si="0">B2*$F$1</f>
        <v>-404332.23548287334</v>
      </c>
      <c r="D2" s="197">
        <f>P2-P3</f>
        <v>0.98324447893537581</v>
      </c>
      <c r="E2" s="1"/>
      <c r="F2" s="29"/>
      <c r="G2" s="1"/>
      <c r="H2" s="49">
        <v>4.8632000000000002E-2</v>
      </c>
      <c r="I2" s="50">
        <v>5.5694E-2</v>
      </c>
      <c r="J2" s="50">
        <v>1.9443999999999999E-2</v>
      </c>
      <c r="K2" s="6">
        <f t="shared" ref="K2:K49" si="1">B2+($F$3*H2)</f>
        <v>-644.29642534159996</v>
      </c>
      <c r="L2" s="6">
        <f t="shared" ref="L2:L9" si="2">K2*$F$1</f>
        <v>-404302.06328825222</v>
      </c>
      <c r="M2" s="6">
        <f t="shared" ref="M2:M49" si="3">B2+I2+H2-($F$3*H2)</f>
        <v>-644.28826425839998</v>
      </c>
      <c r="N2" s="6">
        <f t="shared" ref="N2:N9" si="4">M2*$F$1</f>
        <v>-404296.94213183003</v>
      </c>
      <c r="O2" s="3">
        <f t="shared" ref="O2:O40" si="5">SUM(B2+J2)</f>
        <v>-644.32506379999995</v>
      </c>
      <c r="P2" s="127">
        <f>O2*$F$1</f>
        <v>-404320.03419009969</v>
      </c>
    </row>
    <row r="3" spans="1:16" x14ac:dyDescent="0.2">
      <c r="A3" s="78" t="s">
        <v>7</v>
      </c>
      <c r="B3" s="79">
        <v>-644.34602470000004</v>
      </c>
      <c r="C3" s="80">
        <f t="shared" si="0"/>
        <v>-404333.18735188222</v>
      </c>
      <c r="D3" s="190" t="s">
        <v>19</v>
      </c>
      <c r="E3" s="16" t="s">
        <v>47</v>
      </c>
      <c r="F3">
        <v>0.98870000000000002</v>
      </c>
      <c r="H3" s="78">
        <v>4.8676999999999998E-2</v>
      </c>
      <c r="I3" s="80">
        <v>5.5775999999999999E-2</v>
      </c>
      <c r="J3" s="90">
        <v>1.9394000000000002E-2</v>
      </c>
      <c r="K3" s="80">
        <f t="shared" si="1"/>
        <v>-644.29789775009999</v>
      </c>
      <c r="L3" s="80">
        <f t="shared" si="2"/>
        <v>-404302.98723842663</v>
      </c>
      <c r="M3" s="80">
        <f t="shared" si="3"/>
        <v>-644.28969864990006</v>
      </c>
      <c r="N3" s="80">
        <f t="shared" si="4"/>
        <v>-404297.84222597961</v>
      </c>
      <c r="O3" s="79">
        <f t="shared" si="5"/>
        <v>-644.32663070000001</v>
      </c>
      <c r="P3" s="82">
        <f t="shared" ref="P3:P9" si="6">O3*$F$1</f>
        <v>-404321.01743457862</v>
      </c>
    </row>
    <row r="4" spans="1:16" x14ac:dyDescent="0.2">
      <c r="A4" s="10" t="s">
        <v>8</v>
      </c>
      <c r="B4" s="11">
        <v>-644.34398120000003</v>
      </c>
      <c r="C4" s="14">
        <f t="shared" si="0"/>
        <v>-404331.9050364233</v>
      </c>
      <c r="D4" s="201">
        <f>P4-P3</f>
        <v>0.44584542867960408</v>
      </c>
      <c r="H4" s="10">
        <v>4.7499E-2</v>
      </c>
      <c r="I4" s="14">
        <v>5.4392000000000003E-2</v>
      </c>
      <c r="J4" s="14">
        <v>1.8061000000000001E-2</v>
      </c>
      <c r="K4" s="14">
        <f t="shared" si="1"/>
        <v>-644.29701893870003</v>
      </c>
      <c r="L4" s="14">
        <f t="shared" si="2"/>
        <v>-404302.43577601231</v>
      </c>
      <c r="M4" s="14">
        <f t="shared" si="3"/>
        <v>-644.2890524613</v>
      </c>
      <c r="N4" s="14">
        <f t="shared" si="4"/>
        <v>-404297.43673655891</v>
      </c>
      <c r="O4" s="11">
        <f t="shared" si="5"/>
        <v>-644.32592020000004</v>
      </c>
      <c r="P4" s="12">
        <f t="shared" si="6"/>
        <v>-404320.57158914994</v>
      </c>
    </row>
    <row r="5" spans="1:16" ht="17" thickBot="1" x14ac:dyDescent="0.25">
      <c r="A5" s="10" t="s">
        <v>9</v>
      </c>
      <c r="B5" s="14">
        <v>-644.34481170000004</v>
      </c>
      <c r="C5" s="14">
        <f t="shared" si="0"/>
        <v>-404332.42618298001</v>
      </c>
      <c r="D5" s="201">
        <f>P5-P3</f>
        <v>0.61872426845366135</v>
      </c>
      <c r="H5" s="4">
        <v>4.8042000000000001E-2</v>
      </c>
      <c r="I5" s="8">
        <v>5.4665999999999999E-2</v>
      </c>
      <c r="J5" s="8">
        <v>1.9167E-2</v>
      </c>
      <c r="K5" s="8">
        <f t="shared" si="1"/>
        <v>-644.29731257460003</v>
      </c>
      <c r="L5" s="8">
        <f t="shared" si="2"/>
        <v>-404302.62003529974</v>
      </c>
      <c r="M5" s="8">
        <f t="shared" si="3"/>
        <v>-644.28960282540004</v>
      </c>
      <c r="N5" s="8">
        <f t="shared" si="4"/>
        <v>-404297.7820952051</v>
      </c>
      <c r="O5" s="5">
        <f t="shared" si="5"/>
        <v>-644.3256447</v>
      </c>
      <c r="P5" s="9">
        <f t="shared" si="6"/>
        <v>-404320.39871031017</v>
      </c>
    </row>
    <row r="6" spans="1:16" x14ac:dyDescent="0.2">
      <c r="A6" s="2" t="s">
        <v>15</v>
      </c>
      <c r="B6" s="3">
        <v>-743.5154685</v>
      </c>
      <c r="C6" s="6">
        <f t="shared" si="0"/>
        <v>-466562.94552915392</v>
      </c>
      <c r="D6" s="187">
        <f>P6-$P$14</f>
        <v>1.264117686310783</v>
      </c>
      <c r="H6" s="2">
        <v>4.0580999999999999E-2</v>
      </c>
      <c r="I6" s="6">
        <v>4.8388E-2</v>
      </c>
      <c r="J6" s="6">
        <v>9.7370000000000009E-3</v>
      </c>
      <c r="K6" s="6">
        <f t="shared" si="1"/>
        <v>-743.47534606529996</v>
      </c>
      <c r="L6" s="6">
        <f t="shared" si="2"/>
        <v>-466537.76832422876</v>
      </c>
      <c r="M6" s="6">
        <f t="shared" si="3"/>
        <v>-743.46662193470002</v>
      </c>
      <c r="N6" s="6">
        <f t="shared" si="4"/>
        <v>-466532.29385027045</v>
      </c>
      <c r="O6" s="3">
        <f t="shared" si="5"/>
        <v>-743.50573150000002</v>
      </c>
      <c r="P6" s="7">
        <f t="shared" si="6"/>
        <v>-466556.83547012613</v>
      </c>
    </row>
    <row r="7" spans="1:16" x14ac:dyDescent="0.2">
      <c r="A7" s="10" t="s">
        <v>91</v>
      </c>
      <c r="B7" s="11">
        <v>-743.51546670000005</v>
      </c>
      <c r="C7" s="14">
        <f t="shared" si="0"/>
        <v>-466562.94439963705</v>
      </c>
      <c r="D7" s="188">
        <f t="shared" ref="D7:D17" si="7">P7-$P$14</f>
        <v>1.2639921843656339</v>
      </c>
      <c r="H7" s="10">
        <v>4.0578999999999997E-2</v>
      </c>
      <c r="I7" s="14">
        <v>4.8388E-2</v>
      </c>
      <c r="J7" s="14">
        <v>9.7350000000000006E-3</v>
      </c>
      <c r="K7" s="14">
        <f t="shared" si="1"/>
        <v>-743.47534624270008</v>
      </c>
      <c r="L7" s="14">
        <f t="shared" si="2"/>
        <v>-466537.76843554899</v>
      </c>
      <c r="M7" s="14">
        <f t="shared" si="3"/>
        <v>-743.46662015729999</v>
      </c>
      <c r="N7" s="14">
        <f t="shared" si="4"/>
        <v>-466532.29273493524</v>
      </c>
      <c r="O7" s="11">
        <f t="shared" si="5"/>
        <v>-743.50573170000007</v>
      </c>
      <c r="P7" s="12">
        <f t="shared" si="6"/>
        <v>-466556.83559562807</v>
      </c>
    </row>
    <row r="8" spans="1:16" x14ac:dyDescent="0.2">
      <c r="A8" s="167" t="s">
        <v>92</v>
      </c>
      <c r="B8" s="157">
        <v>-743.51722970000003</v>
      </c>
      <c r="C8" s="156">
        <f t="shared" si="0"/>
        <v>-466564.05069870921</v>
      </c>
      <c r="D8" s="188">
        <f t="shared" si="7"/>
        <v>1.4432716416195035E-3</v>
      </c>
      <c r="E8" s="178"/>
      <c r="F8" s="178"/>
      <c r="G8" s="178"/>
      <c r="H8" s="167">
        <v>4.0457E-2</v>
      </c>
      <c r="I8" s="156">
        <v>4.8336999999999998E-2</v>
      </c>
      <c r="J8" s="156">
        <v>9.4859999999999996E-3</v>
      </c>
      <c r="K8" s="156">
        <f t="shared" si="1"/>
        <v>-743.47722986410008</v>
      </c>
      <c r="L8" s="156">
        <f t="shared" si="2"/>
        <v>-466538.95042568352</v>
      </c>
      <c r="M8" s="156">
        <f t="shared" si="3"/>
        <v>-743.46843553590008</v>
      </c>
      <c r="N8" s="156">
        <f t="shared" si="4"/>
        <v>-466533.43190207134</v>
      </c>
      <c r="O8" s="157">
        <f t="shared" si="5"/>
        <v>-743.50774369999999</v>
      </c>
      <c r="P8" s="158">
        <f t="shared" si="6"/>
        <v>-466558.0981445408</v>
      </c>
    </row>
    <row r="9" spans="1:16" x14ac:dyDescent="0.2">
      <c r="A9" s="10" t="s">
        <v>93</v>
      </c>
      <c r="B9" s="11">
        <v>-743.5055294</v>
      </c>
      <c r="C9" s="14">
        <f t="shared" si="0"/>
        <v>-466556.70865047636</v>
      </c>
      <c r="D9" s="188">
        <f t="shared" si="7"/>
        <v>8.6204731334582902</v>
      </c>
      <c r="H9" s="138">
        <v>4.1020000000000001E-2</v>
      </c>
      <c r="I9" s="14">
        <v>4.7951000000000001E-2</v>
      </c>
      <c r="J9" s="30">
        <v>1.1521E-2</v>
      </c>
      <c r="K9" s="14">
        <f t="shared" si="1"/>
        <v>-743.46497292599997</v>
      </c>
      <c r="L9" s="14">
        <f t="shared" si="2"/>
        <v>-466531.25908181048</v>
      </c>
      <c r="M9" s="14">
        <f t="shared" si="3"/>
        <v>-743.45711487400001</v>
      </c>
      <c r="N9" s="14">
        <f t="shared" si="4"/>
        <v>-466526.32808031485</v>
      </c>
      <c r="O9" s="11">
        <f t="shared" si="5"/>
        <v>-743.49400839999998</v>
      </c>
      <c r="P9" s="12">
        <f t="shared" si="6"/>
        <v>-466549.47911467898</v>
      </c>
    </row>
    <row r="10" spans="1:16" x14ac:dyDescent="0.2">
      <c r="A10" s="10" t="s">
        <v>100</v>
      </c>
      <c r="B10" s="11">
        <v>-743.50552730000004</v>
      </c>
      <c r="C10" s="14">
        <f t="shared" si="0"/>
        <v>-466556.70733270666</v>
      </c>
      <c r="D10" s="188">
        <f t="shared" si="7"/>
        <v>8.6217909031547606</v>
      </c>
      <c r="H10" s="10">
        <v>4.1019E-2</v>
      </c>
      <c r="I10" s="14">
        <v>4.795E-2</v>
      </c>
      <c r="J10" s="30">
        <v>1.1521E-2</v>
      </c>
      <c r="K10" s="14">
        <f t="shared" si="1"/>
        <v>-743.46497181469999</v>
      </c>
      <c r="L10" s="14">
        <f t="shared" ref="L10" si="8">K10*$F$1</f>
        <v>-466531.2583844593</v>
      </c>
      <c r="M10" s="14">
        <f t="shared" si="3"/>
        <v>-743.45711378530007</v>
      </c>
      <c r="N10" s="14">
        <f t="shared" ref="N10" si="9">M10*$F$1</f>
        <v>-466526.32739714539</v>
      </c>
      <c r="O10" s="11">
        <f t="shared" si="5"/>
        <v>-743.49400630000002</v>
      </c>
      <c r="P10" s="12">
        <f t="shared" ref="P10" si="10">O10*$F$1</f>
        <v>-466549.47779690928</v>
      </c>
    </row>
    <row r="11" spans="1:16" x14ac:dyDescent="0.2">
      <c r="A11" s="10" t="s">
        <v>94</v>
      </c>
      <c r="B11" s="11">
        <v>-743.4254214</v>
      </c>
      <c r="C11" s="14">
        <f t="shared" si="0"/>
        <v>-466506.44012746116</v>
      </c>
      <c r="D11" s="188">
        <f t="shared" si="7"/>
        <v>56.668240382045042</v>
      </c>
      <c r="H11" s="10">
        <v>3.7823000000000002E-2</v>
      </c>
      <c r="I11" s="14">
        <v>4.4988E-2</v>
      </c>
      <c r="J11" s="14">
        <v>7.9819999999999995E-3</v>
      </c>
      <c r="K11" s="14">
        <f t="shared" si="1"/>
        <v>-743.38802579989999</v>
      </c>
      <c r="L11" s="14">
        <f t="shared" ref="L11:L15" si="11">K11*$F$1</f>
        <v>-466482.97403687978</v>
      </c>
      <c r="M11" s="14">
        <f t="shared" si="3"/>
        <v>-743.38000600010002</v>
      </c>
      <c r="N11" s="14">
        <f t="shared" ref="N11:N15" si="12">M11*$F$1</f>
        <v>-466477.94153711922</v>
      </c>
      <c r="O11" s="11">
        <f t="shared" si="5"/>
        <v>-743.41743940000003</v>
      </c>
      <c r="P11" s="12">
        <f t="shared" ref="P11:P15" si="13">O11*$F$1</f>
        <v>-466501.43134743039</v>
      </c>
    </row>
    <row r="12" spans="1:16" x14ac:dyDescent="0.2">
      <c r="A12" s="10" t="s">
        <v>99</v>
      </c>
      <c r="B12" s="11">
        <v>-743.50583610000001</v>
      </c>
      <c r="C12" s="14">
        <f t="shared" si="0"/>
        <v>-466556.90110760939</v>
      </c>
      <c r="D12" s="188">
        <f t="shared" si="7"/>
        <v>8.401033096248284</v>
      </c>
      <c r="H12" s="10">
        <v>4.0982999999999999E-2</v>
      </c>
      <c r="I12" s="14">
        <v>4.7939000000000002E-2</v>
      </c>
      <c r="J12" s="14">
        <v>1.1478E-2</v>
      </c>
      <c r="K12" s="14">
        <f t="shared" si="1"/>
        <v>-743.46531620790006</v>
      </c>
      <c r="L12" s="14">
        <f t="shared" ref="L12" si="14">K12*$F$1</f>
        <v>-466531.47449442965</v>
      </c>
      <c r="M12" s="14">
        <f t="shared" si="3"/>
        <v>-743.45743399209994</v>
      </c>
      <c r="N12" s="14">
        <f t="shared" ref="N12" si="15">M12*$F$1</f>
        <v>-466526.52832992224</v>
      </c>
      <c r="O12" s="11">
        <f t="shared" si="5"/>
        <v>-743.4943581</v>
      </c>
      <c r="P12" s="12">
        <f t="shared" ref="P12" si="16">O12*$F$1</f>
        <v>-466549.69855471619</v>
      </c>
    </row>
    <row r="13" spans="1:16" x14ac:dyDescent="0.2">
      <c r="A13" s="10" t="s">
        <v>101</v>
      </c>
      <c r="B13" s="11">
        <v>-743.50552770000002</v>
      </c>
      <c r="C13" s="14">
        <f t="shared" si="0"/>
        <v>-466556.70758371043</v>
      </c>
      <c r="D13" s="188">
        <f t="shared" si="7"/>
        <v>8.6177748430636711</v>
      </c>
      <c r="H13" s="10">
        <v>4.1015000000000003E-2</v>
      </c>
      <c r="I13" s="14">
        <v>4.7946999999999997E-2</v>
      </c>
      <c r="J13" s="14">
        <v>1.1514999999999999E-2</v>
      </c>
      <c r="K13" s="14">
        <f t="shared" si="1"/>
        <v>-743.46497616950001</v>
      </c>
      <c r="L13" s="14">
        <f t="shared" ref="L13" si="17">K13*$F$1</f>
        <v>-466531.26111713727</v>
      </c>
      <c r="M13" s="14">
        <f t="shared" si="3"/>
        <v>-743.45711723049999</v>
      </c>
      <c r="N13" s="14">
        <f t="shared" ref="N13" si="18">M13*$F$1</f>
        <v>-466526.32955904072</v>
      </c>
      <c r="O13" s="11">
        <f t="shared" si="5"/>
        <v>-743.49401269999998</v>
      </c>
      <c r="P13" s="12">
        <f t="shared" ref="P13" si="19">O13*$F$1</f>
        <v>-466549.48181296937</v>
      </c>
    </row>
    <row r="14" spans="1:16" x14ac:dyDescent="0.2">
      <c r="A14" s="78" t="s">
        <v>102</v>
      </c>
      <c r="B14" s="79">
        <v>-743.51708699999995</v>
      </c>
      <c r="C14" s="80">
        <f t="shared" si="0"/>
        <v>-466563.96115311777</v>
      </c>
      <c r="D14" s="190" t="s">
        <v>19</v>
      </c>
      <c r="E14" s="93"/>
      <c r="F14" s="93"/>
      <c r="G14" s="93"/>
      <c r="H14" s="184">
        <v>4.0370000000000003E-2</v>
      </c>
      <c r="I14" s="185">
        <v>4.8273000000000003E-2</v>
      </c>
      <c r="J14" s="185">
        <v>9.3410000000000003E-3</v>
      </c>
      <c r="K14" s="80">
        <f t="shared" si="1"/>
        <v>-743.4771731809999</v>
      </c>
      <c r="L14" s="80">
        <f t="shared" ref="L14" si="20">K14*$F$1</f>
        <v>-466538.91485650535</v>
      </c>
      <c r="M14" s="80">
        <f t="shared" si="3"/>
        <v>-743.46835781899995</v>
      </c>
      <c r="N14" s="80">
        <f t="shared" ref="N14" si="21">M14*$F$1</f>
        <v>-466533.38313398598</v>
      </c>
      <c r="O14" s="79">
        <f t="shared" si="5"/>
        <v>-743.507746</v>
      </c>
      <c r="P14" s="82">
        <f t="shared" ref="P14" si="22">O14*$F$1</f>
        <v>-466558.09958781244</v>
      </c>
    </row>
    <row r="15" spans="1:16" x14ac:dyDescent="0.2">
      <c r="A15" s="10" t="s">
        <v>95</v>
      </c>
      <c r="B15" s="11">
        <v>-743.42328450000002</v>
      </c>
      <c r="C15" s="14">
        <f t="shared" si="0"/>
        <v>-466505.09920262435</v>
      </c>
      <c r="D15" s="188">
        <f t="shared" si="7"/>
        <v>57.868603113282006</v>
      </c>
      <c r="H15" s="10">
        <v>3.7571E-2</v>
      </c>
      <c r="I15" s="30">
        <v>4.4725000000000001E-2</v>
      </c>
      <c r="J15" s="14">
        <v>7.7580000000000001E-3</v>
      </c>
      <c r="K15" s="14">
        <f t="shared" si="1"/>
        <v>-743.3861380523</v>
      </c>
      <c r="L15" s="14">
        <f t="shared" si="11"/>
        <v>-466481.78945751599</v>
      </c>
      <c r="M15" s="14">
        <f t="shared" si="3"/>
        <v>-743.37813494770012</v>
      </c>
      <c r="N15" s="14">
        <f t="shared" si="12"/>
        <v>-466476.76743415033</v>
      </c>
      <c r="O15" s="11">
        <f t="shared" si="5"/>
        <v>-743.41552650000006</v>
      </c>
      <c r="P15" s="12">
        <f t="shared" si="13"/>
        <v>-466500.23098469916</v>
      </c>
    </row>
    <row r="16" spans="1:16" x14ac:dyDescent="0.2">
      <c r="A16" s="10" t="s">
        <v>130</v>
      </c>
      <c r="B16" s="11">
        <v>-743.48006950000001</v>
      </c>
      <c r="C16" s="14">
        <f t="shared" si="0"/>
        <v>-466540.73232390336</v>
      </c>
      <c r="D16" s="188">
        <f t="shared" si="7"/>
        <v>22.242384437762666</v>
      </c>
      <c r="H16" s="138">
        <v>3.9300000000000002E-2</v>
      </c>
      <c r="I16" s="30">
        <v>4.7388E-2</v>
      </c>
      <c r="J16" s="14">
        <v>7.7689999999999999E-3</v>
      </c>
      <c r="K16" s="14">
        <f t="shared" si="1"/>
        <v>-743.44121358999996</v>
      </c>
      <c r="L16" s="14">
        <f t="shared" ref="L16" si="23">K16*$F$1</f>
        <v>-466516.34987513273</v>
      </c>
      <c r="M16" s="14">
        <f t="shared" si="3"/>
        <v>-743.43223741000008</v>
      </c>
      <c r="N16" s="14">
        <f t="shared" ref="N16" si="24">M16*$F$1</f>
        <v>-466510.7172378067</v>
      </c>
      <c r="O16" s="11">
        <f t="shared" si="5"/>
        <v>-743.47230049999996</v>
      </c>
      <c r="P16" s="12">
        <f t="shared" ref="P16" si="25">O16*$F$1</f>
        <v>-466535.85720337468</v>
      </c>
    </row>
    <row r="17" spans="1:16" ht="17" thickBot="1" x14ac:dyDescent="0.25">
      <c r="A17" s="4" t="s">
        <v>131</v>
      </c>
      <c r="B17" s="5">
        <v>-743.47932739999999</v>
      </c>
      <c r="C17" s="8">
        <f t="shared" si="0"/>
        <v>-466540.26664917759</v>
      </c>
      <c r="D17" s="199">
        <f t="shared" si="7"/>
        <v>23.164258497301489</v>
      </c>
      <c r="H17" s="10">
        <v>3.9385999999999997E-2</v>
      </c>
      <c r="I17" s="30">
        <v>4.7294000000000003E-2</v>
      </c>
      <c r="J17" s="14">
        <v>8.4960000000000001E-3</v>
      </c>
      <c r="K17" s="14">
        <f t="shared" si="1"/>
        <v>-743.44038646180002</v>
      </c>
      <c r="L17" s="14">
        <f t="shared" ref="L17" si="26">K17*$F$1</f>
        <v>-466515.83084441227</v>
      </c>
      <c r="M17" s="14">
        <f t="shared" si="3"/>
        <v>-743.43158833819996</v>
      </c>
      <c r="N17" s="14">
        <f t="shared" ref="N17" si="27">M17*$F$1</f>
        <v>-466510.30993915087</v>
      </c>
      <c r="O17" s="11">
        <f t="shared" si="5"/>
        <v>-743.47083139999995</v>
      </c>
      <c r="P17" s="12">
        <f t="shared" ref="P17" si="28">O17*$F$1</f>
        <v>-466534.93532931514</v>
      </c>
    </row>
    <row r="18" spans="1:16" x14ac:dyDescent="0.2">
      <c r="A18" s="144" t="s">
        <v>73</v>
      </c>
      <c r="B18" s="208">
        <v>-842.69757600000003</v>
      </c>
      <c r="C18" s="91">
        <f t="shared" si="0"/>
        <v>-528800.65029721439</v>
      </c>
      <c r="D18" s="226">
        <f>C18-C18</f>
        <v>0</v>
      </c>
      <c r="E18" s="94"/>
      <c r="F18" s="94"/>
      <c r="G18" s="94"/>
      <c r="H18" s="154">
        <v>3.2964E-2</v>
      </c>
      <c r="I18" s="112">
        <v>4.0466000000000002E-2</v>
      </c>
      <c r="J18" s="112">
        <v>1.931E-3</v>
      </c>
      <c r="K18" s="112">
        <f t="shared" si="1"/>
        <v>-842.6649844932</v>
      </c>
      <c r="L18" s="112">
        <f t="shared" ref="L18:L22" si="29">K18*$F$1</f>
        <v>-528780.1988203373</v>
      </c>
      <c r="M18" s="112">
        <f t="shared" si="3"/>
        <v>-842.65673750680003</v>
      </c>
      <c r="N18" s="112">
        <f t="shared" ref="N18:N22" si="30">M18*$F$1</f>
        <v>-528775.02375884959</v>
      </c>
      <c r="O18" s="224">
        <f t="shared" si="5"/>
        <v>-842.69564500000001</v>
      </c>
      <c r="P18" s="113">
        <f t="shared" ref="P18:P22" si="31">O18*$F$1</f>
        <v>-528799.43857656303</v>
      </c>
    </row>
    <row r="19" spans="1:16" x14ac:dyDescent="0.2">
      <c r="A19" s="10" t="s">
        <v>116</v>
      </c>
      <c r="B19" s="11">
        <v>-842.66883080000002</v>
      </c>
      <c r="C19" s="14">
        <f t="shared" si="0"/>
        <v>-528782.61241400952</v>
      </c>
      <c r="D19" s="227">
        <f>C19-$C$18</f>
        <v>18.037883204873651</v>
      </c>
      <c r="H19" s="128">
        <v>3.1626000000000001E-2</v>
      </c>
      <c r="I19" s="22">
        <v>3.9944E-2</v>
      </c>
      <c r="J19" s="22">
        <v>-3.59E-4</v>
      </c>
      <c r="K19" s="14">
        <f t="shared" si="1"/>
        <v>-842.63756217380001</v>
      </c>
      <c r="L19" s="14">
        <f t="shared" si="29"/>
        <v>-528762.99105714401</v>
      </c>
      <c r="M19" s="14">
        <f t="shared" si="3"/>
        <v>-842.62852942620009</v>
      </c>
      <c r="N19" s="14">
        <f t="shared" si="30"/>
        <v>-528757.3229231172</v>
      </c>
      <c r="O19" s="11">
        <f t="shared" si="5"/>
        <v>-842.66918980000003</v>
      </c>
      <c r="P19" s="12">
        <f t="shared" si="31"/>
        <v>-528782.83768988412</v>
      </c>
    </row>
    <row r="20" spans="1:16" x14ac:dyDescent="0.2">
      <c r="A20" s="10" t="s">
        <v>117</v>
      </c>
      <c r="B20" s="22" t="s">
        <v>98</v>
      </c>
      <c r="C20" s="14" t="e">
        <f t="shared" si="0"/>
        <v>#VALUE!</v>
      </c>
      <c r="D20" s="227" t="e">
        <f t="shared" ref="D20:D27" si="32">C20-$C$18</f>
        <v>#VALUE!</v>
      </c>
      <c r="H20" s="128" t="s">
        <v>98</v>
      </c>
      <c r="I20" s="22" t="s">
        <v>98</v>
      </c>
      <c r="J20" s="22" t="s">
        <v>98</v>
      </c>
      <c r="K20" s="14" t="e">
        <f t="shared" si="1"/>
        <v>#VALUE!</v>
      </c>
      <c r="L20" s="14" t="e">
        <f t="shared" si="29"/>
        <v>#VALUE!</v>
      </c>
      <c r="M20" s="14" t="e">
        <f t="shared" si="3"/>
        <v>#VALUE!</v>
      </c>
      <c r="N20" s="14" t="e">
        <f t="shared" si="30"/>
        <v>#VALUE!</v>
      </c>
      <c r="O20" s="11" t="e">
        <f t="shared" si="5"/>
        <v>#VALUE!</v>
      </c>
      <c r="P20" s="12" t="e">
        <f t="shared" si="31"/>
        <v>#VALUE!</v>
      </c>
    </row>
    <row r="21" spans="1:16" x14ac:dyDescent="0.2">
      <c r="A21" s="10" t="s">
        <v>118</v>
      </c>
      <c r="B21" s="22" t="s">
        <v>98</v>
      </c>
      <c r="C21" s="14" t="e">
        <f t="shared" si="0"/>
        <v>#VALUE!</v>
      </c>
      <c r="D21" s="227" t="e">
        <f t="shared" si="32"/>
        <v>#VALUE!</v>
      </c>
      <c r="H21" s="128" t="s">
        <v>98</v>
      </c>
      <c r="I21" s="22" t="s">
        <v>98</v>
      </c>
      <c r="J21" s="22" t="s">
        <v>98</v>
      </c>
      <c r="K21" s="14" t="e">
        <f t="shared" si="1"/>
        <v>#VALUE!</v>
      </c>
      <c r="L21" s="14" t="e">
        <f t="shared" si="29"/>
        <v>#VALUE!</v>
      </c>
      <c r="M21" s="14" t="e">
        <f t="shared" si="3"/>
        <v>#VALUE!</v>
      </c>
      <c r="N21" s="14" t="e">
        <f t="shared" si="30"/>
        <v>#VALUE!</v>
      </c>
      <c r="O21" s="11" t="e">
        <f t="shared" si="5"/>
        <v>#VALUE!</v>
      </c>
      <c r="P21" s="12" t="e">
        <f t="shared" si="31"/>
        <v>#VALUE!</v>
      </c>
    </row>
    <row r="22" spans="1:16" x14ac:dyDescent="0.2">
      <c r="A22" s="10" t="s">
        <v>119</v>
      </c>
      <c r="B22" s="22" t="s">
        <v>98</v>
      </c>
      <c r="C22" s="14" t="e">
        <f t="shared" si="0"/>
        <v>#VALUE!</v>
      </c>
      <c r="D22" s="227" t="e">
        <f t="shared" si="32"/>
        <v>#VALUE!</v>
      </c>
      <c r="H22" s="128" t="s">
        <v>98</v>
      </c>
      <c r="I22" s="22" t="s">
        <v>98</v>
      </c>
      <c r="J22" s="22" t="s">
        <v>98</v>
      </c>
      <c r="K22" s="14" t="e">
        <f t="shared" si="1"/>
        <v>#VALUE!</v>
      </c>
      <c r="L22" s="14" t="e">
        <f t="shared" si="29"/>
        <v>#VALUE!</v>
      </c>
      <c r="M22" s="14" t="e">
        <f t="shared" si="3"/>
        <v>#VALUE!</v>
      </c>
      <c r="N22" s="14" t="e">
        <f t="shared" si="30"/>
        <v>#VALUE!</v>
      </c>
      <c r="O22" s="11" t="e">
        <f t="shared" si="5"/>
        <v>#VALUE!</v>
      </c>
      <c r="P22" s="12" t="e">
        <f t="shared" si="31"/>
        <v>#VALUE!</v>
      </c>
    </row>
    <row r="23" spans="1:16" x14ac:dyDescent="0.2">
      <c r="A23" s="10" t="s">
        <v>132</v>
      </c>
      <c r="B23" s="11">
        <v>-842.6010685</v>
      </c>
      <c r="C23" s="14">
        <f t="shared" si="0"/>
        <v>-528740.09093379392</v>
      </c>
      <c r="D23" s="227">
        <f t="shared" si="32"/>
        <v>60.559363420470618</v>
      </c>
      <c r="H23" s="10">
        <v>3.0197999999999999E-2</v>
      </c>
      <c r="I23" s="14">
        <v>3.9252000000000002E-2</v>
      </c>
      <c r="J23" s="14">
        <v>-5.3039999999999997E-3</v>
      </c>
      <c r="K23" s="14">
        <f t="shared" si="1"/>
        <v>-842.57121173739995</v>
      </c>
      <c r="L23" s="14">
        <f t="shared" ref="L23" si="33">K23*$F$1</f>
        <v>-528721.35553460883</v>
      </c>
      <c r="M23" s="14">
        <f t="shared" si="3"/>
        <v>-842.56147526259997</v>
      </c>
      <c r="N23" s="14">
        <f t="shared" ref="N23" si="34">M23*$F$1</f>
        <v>-528715.24580514897</v>
      </c>
      <c r="O23" s="11">
        <f t="shared" si="5"/>
        <v>-842.60637250000002</v>
      </c>
      <c r="P23" s="12">
        <f t="shared" ref="P23" si="35">O23*$F$1</f>
        <v>-528743.41924365156</v>
      </c>
    </row>
    <row r="24" spans="1:16" x14ac:dyDescent="0.2">
      <c r="A24" s="10" t="s">
        <v>133</v>
      </c>
      <c r="B24" s="11">
        <v>-842.60106840000003</v>
      </c>
      <c r="C24" s="14">
        <f t="shared" si="0"/>
        <v>-528740.09087104304</v>
      </c>
      <c r="D24" s="227">
        <f t="shared" si="32"/>
        <v>60.559426171355881</v>
      </c>
      <c r="H24" s="10">
        <v>3.0197999999999999E-2</v>
      </c>
      <c r="I24" s="14">
        <v>3.9252000000000002E-2</v>
      </c>
      <c r="J24" s="14">
        <v>-5.3080000000000002E-3</v>
      </c>
      <c r="K24" s="14">
        <f t="shared" si="1"/>
        <v>-842.57121163739998</v>
      </c>
      <c r="L24" s="14">
        <f t="shared" ref="L24:L25" si="36">K24*$F$1</f>
        <v>-528721.35547185794</v>
      </c>
      <c r="M24" s="14">
        <f t="shared" si="3"/>
        <v>-842.5614751626</v>
      </c>
      <c r="N24" s="14">
        <f t="shared" ref="N24:N25" si="37">M24*$F$1</f>
        <v>-528715.24574239808</v>
      </c>
      <c r="O24" s="11">
        <f t="shared" si="5"/>
        <v>-842.60637640000004</v>
      </c>
      <c r="P24" s="12">
        <f t="shared" ref="P24:P25" si="38">O24*$F$1</f>
        <v>-528743.42169093818</v>
      </c>
    </row>
    <row r="25" spans="1:16" x14ac:dyDescent="0.2">
      <c r="A25" s="10" t="s">
        <v>134</v>
      </c>
      <c r="B25" s="11">
        <v>-842.67225770000005</v>
      </c>
      <c r="C25" s="14">
        <f t="shared" si="0"/>
        <v>-528784.7628259724</v>
      </c>
      <c r="D25" s="227">
        <f t="shared" si="32"/>
        <v>15.887471241992898</v>
      </c>
      <c r="H25" s="128">
        <v>3.1005000000000001E-2</v>
      </c>
      <c r="I25" s="22">
        <v>3.9611E-2</v>
      </c>
      <c r="J25" s="22">
        <v>-1.885E-3</v>
      </c>
      <c r="K25" s="164">
        <f t="shared" si="1"/>
        <v>-842.6416030565</v>
      </c>
      <c r="L25" s="14">
        <f t="shared" si="36"/>
        <v>-528765.52674902254</v>
      </c>
      <c r="M25" s="164">
        <f t="shared" si="3"/>
        <v>-842.6322963435</v>
      </c>
      <c r="N25" s="14">
        <f t="shared" si="37"/>
        <v>-528759.68669913185</v>
      </c>
      <c r="O25" s="11">
        <f t="shared" si="5"/>
        <v>-842.67414270000006</v>
      </c>
      <c r="P25" s="12">
        <f t="shared" si="38"/>
        <v>-528785.9456811914</v>
      </c>
    </row>
    <row r="26" spans="1:16" x14ac:dyDescent="0.2">
      <c r="A26" s="10" t="s">
        <v>135</v>
      </c>
      <c r="B26" s="11">
        <v>-842.63938659999997</v>
      </c>
      <c r="C26" s="14">
        <f t="shared" si="0"/>
        <v>-528764.135901734</v>
      </c>
      <c r="D26" s="227">
        <f t="shared" si="32"/>
        <v>36.514395480393432</v>
      </c>
      <c r="H26" s="10">
        <v>3.1350999999999997E-2</v>
      </c>
      <c r="I26" s="14">
        <v>4.0188000000000001E-2</v>
      </c>
      <c r="J26" s="25">
        <v>-2.0100000000000001E-3</v>
      </c>
      <c r="K26" s="14">
        <f t="shared" si="1"/>
        <v>-842.60838986629994</v>
      </c>
      <c r="L26" s="14">
        <f t="shared" ref="L26" si="39">K26*$F$1</f>
        <v>-528744.68515996798</v>
      </c>
      <c r="M26" s="14">
        <f t="shared" si="3"/>
        <v>-842.59884433370007</v>
      </c>
      <c r="N26" s="165">
        <f t="shared" ref="N26" si="40">M26*$F$1</f>
        <v>-528738.69524853351</v>
      </c>
      <c r="O26" s="11">
        <f t="shared" si="5"/>
        <v>-842.64139660000001</v>
      </c>
      <c r="P26" s="12">
        <f t="shared" ref="P26" si="41">O26*$F$1</f>
        <v>-528765.39719562803</v>
      </c>
    </row>
    <row r="27" spans="1:16" ht="17" thickBot="1" x14ac:dyDescent="0.25">
      <c r="A27" s="10" t="s">
        <v>136</v>
      </c>
      <c r="B27" s="11">
        <v>-842.63522420000004</v>
      </c>
      <c r="C27" s="14">
        <f t="shared" si="0"/>
        <v>-528761.52395660756</v>
      </c>
      <c r="D27" s="227">
        <f t="shared" si="32"/>
        <v>39.126340606831945</v>
      </c>
      <c r="H27" s="4">
        <v>3.1579999999999997E-2</v>
      </c>
      <c r="I27" s="8">
        <v>3.9528000000000001E-2</v>
      </c>
      <c r="J27" s="8">
        <v>2.22E-4</v>
      </c>
      <c r="K27" s="8">
        <f t="shared" si="1"/>
        <v>-842.60400105400004</v>
      </c>
      <c r="L27" s="8">
        <f t="shared" ref="L27" si="42">K27*$F$1</f>
        <v>-528741.93113899499</v>
      </c>
      <c r="M27" s="8">
        <f t="shared" si="3"/>
        <v>-842.59533934600006</v>
      </c>
      <c r="N27" s="198">
        <f t="shared" ref="N27" si="43">M27*$F$1</f>
        <v>-528736.49583580496</v>
      </c>
      <c r="O27" s="5">
        <f t="shared" si="5"/>
        <v>-842.63500220000003</v>
      </c>
      <c r="P27" s="9">
        <f t="shared" ref="P27" si="44">O27*$F$1</f>
        <v>-528761.38464952074</v>
      </c>
    </row>
    <row r="28" spans="1:16" x14ac:dyDescent="0.2">
      <c r="A28" s="51" t="s">
        <v>21</v>
      </c>
      <c r="B28" s="3">
        <v>-1103.8942428</v>
      </c>
      <c r="C28" s="135">
        <f t="shared" si="0"/>
        <v>-692704.01396288234</v>
      </c>
      <c r="D28" s="200">
        <f>P28-$P$30</f>
        <v>0.86426869663409889</v>
      </c>
      <c r="H28" s="10">
        <v>3.8703000000000001E-2</v>
      </c>
      <c r="I28" s="14">
        <v>4.6885999999999997E-2</v>
      </c>
      <c r="J28" s="14">
        <v>6.7229999999999998E-3</v>
      </c>
      <c r="K28" s="14">
        <f t="shared" si="1"/>
        <v>-1103.8559771439</v>
      </c>
      <c r="L28" s="165">
        <f t="shared" ref="L28:L47" si="45">K28*$F$1</f>
        <v>-692680.00190398237</v>
      </c>
      <c r="M28" s="14">
        <f t="shared" si="3"/>
        <v>-1103.8469194561001</v>
      </c>
      <c r="N28" s="14">
        <f t="shared" ref="N28:N47" si="46">M28*$F$1</f>
        <v>-692674.3181197457</v>
      </c>
      <c r="O28" s="11">
        <f t="shared" si="5"/>
        <v>-1103.8875198000001</v>
      </c>
      <c r="P28" s="12">
        <f t="shared" ref="P28:P47" si="47">O28*$F$1</f>
        <v>-692699.79521718621</v>
      </c>
    </row>
    <row r="29" spans="1:16" x14ac:dyDescent="0.2">
      <c r="A29" s="23" t="s">
        <v>107</v>
      </c>
      <c r="B29" s="11">
        <v>-1103.8942387</v>
      </c>
      <c r="C29" s="14">
        <f t="shared" si="0"/>
        <v>-692704.01139009383</v>
      </c>
      <c r="D29" s="201">
        <f t="shared" ref="D29:D39" si="48">P29-$P$30</f>
        <v>0.86746899469289929</v>
      </c>
      <c r="H29" s="10">
        <v>3.8703000000000001E-2</v>
      </c>
      <c r="I29" s="14">
        <v>4.6885999999999997E-2</v>
      </c>
      <c r="J29" s="14">
        <v>6.7239999999999999E-3</v>
      </c>
      <c r="K29" s="14">
        <f t="shared" si="1"/>
        <v>-1103.8559730438999</v>
      </c>
      <c r="L29" s="165">
        <f t="shared" ref="L29" si="49">K29*$F$1</f>
        <v>-692679.99933119386</v>
      </c>
      <c r="M29" s="14">
        <f t="shared" si="3"/>
        <v>-1103.8469153561</v>
      </c>
      <c r="N29" s="14">
        <f t="shared" ref="N29" si="50">M29*$F$1</f>
        <v>-692674.31554695708</v>
      </c>
      <c r="O29" s="11">
        <f t="shared" si="5"/>
        <v>-1103.8875146999999</v>
      </c>
      <c r="P29" s="137">
        <f t="shared" ref="P29" si="51">O29*$F$1</f>
        <v>-692699.79201688815</v>
      </c>
    </row>
    <row r="30" spans="1:16" x14ac:dyDescent="0.2">
      <c r="A30" s="175" t="s">
        <v>108</v>
      </c>
      <c r="B30" s="79">
        <v>-1103.8955651000001</v>
      </c>
      <c r="C30" s="80">
        <f t="shared" si="0"/>
        <v>-692704.84371856204</v>
      </c>
      <c r="D30" s="202" t="s">
        <v>19</v>
      </c>
      <c r="E30" s="93"/>
      <c r="F30" s="93"/>
      <c r="G30" s="93"/>
      <c r="H30" s="78">
        <v>3.8766000000000002E-2</v>
      </c>
      <c r="I30" s="80">
        <v>4.6968999999999997E-2</v>
      </c>
      <c r="J30" s="80">
        <v>6.6680000000000003E-3</v>
      </c>
      <c r="K30" s="80">
        <f t="shared" si="1"/>
        <v>-1103.8572371558</v>
      </c>
      <c r="L30" s="80">
        <f t="shared" ref="L30:L36" si="52">K30*$F$1</f>
        <v>-692680.79257329379</v>
      </c>
      <c r="M30" s="80">
        <f t="shared" si="3"/>
        <v>-1103.8481580442003</v>
      </c>
      <c r="N30" s="80">
        <f t="shared" ref="N30:N36" si="53">M30*$F$1</f>
        <v>-692675.09534542134</v>
      </c>
      <c r="O30" s="79">
        <f t="shared" si="5"/>
        <v>-1103.8888971000001</v>
      </c>
      <c r="P30" s="183">
        <f t="shared" ref="P30:P36" si="54">O30*$F$1</f>
        <v>-692700.65948588285</v>
      </c>
    </row>
    <row r="31" spans="1:16" x14ac:dyDescent="0.2">
      <c r="A31" s="23" t="s">
        <v>109</v>
      </c>
      <c r="B31" s="11">
        <v>-1103.8335985000001</v>
      </c>
      <c r="C31" s="14">
        <f t="shared" si="0"/>
        <v>-692665.95909457596</v>
      </c>
      <c r="D31" s="201">
        <f t="shared" si="48"/>
        <v>40.00535577442497</v>
      </c>
      <c r="H31" s="10">
        <v>3.9076E-2</v>
      </c>
      <c r="I31" s="14">
        <v>4.6585000000000001E-2</v>
      </c>
      <c r="J31" s="14">
        <v>8.4539999999999997E-3</v>
      </c>
      <c r="K31" s="25">
        <f t="shared" si="1"/>
        <v>-1103.7949640588001</v>
      </c>
      <c r="L31" s="14">
        <f t="shared" si="52"/>
        <v>-692641.71561955928</v>
      </c>
      <c r="M31" s="14">
        <f t="shared" si="3"/>
        <v>-1103.7865719412</v>
      </c>
      <c r="N31" s="14">
        <f t="shared" si="53"/>
        <v>-692636.44948687928</v>
      </c>
      <c r="O31" s="11">
        <f t="shared" si="5"/>
        <v>-1103.8251445000001</v>
      </c>
      <c r="P31" s="137">
        <f t="shared" si="54"/>
        <v>-692660.65413010842</v>
      </c>
    </row>
    <row r="32" spans="1:16" x14ac:dyDescent="0.2">
      <c r="A32" s="23" t="s">
        <v>110</v>
      </c>
      <c r="B32" s="101">
        <v>-1103.8336039000001</v>
      </c>
      <c r="C32" s="14">
        <f t="shared" si="0"/>
        <v>-692665.96248312679</v>
      </c>
      <c r="D32" s="201">
        <f t="shared" si="48"/>
        <v>40.000712204957381</v>
      </c>
      <c r="H32" s="10">
        <v>3.9074999999999999E-2</v>
      </c>
      <c r="I32" s="14">
        <v>4.6585000000000001E-2</v>
      </c>
      <c r="J32" s="14">
        <v>8.4519999999999994E-3</v>
      </c>
      <c r="K32" s="14">
        <f t="shared" si="1"/>
        <v>-1103.7949704475</v>
      </c>
      <c r="L32" s="14">
        <f t="shared" si="52"/>
        <v>-692641.71962852846</v>
      </c>
      <c r="M32" s="14">
        <f t="shared" si="3"/>
        <v>-1103.7865773525002</v>
      </c>
      <c r="N32" s="14">
        <f t="shared" si="53"/>
        <v>-692636.45288252109</v>
      </c>
      <c r="O32" s="11">
        <f t="shared" si="5"/>
        <v>-1103.8251519</v>
      </c>
      <c r="P32" s="137">
        <f t="shared" si="54"/>
        <v>-692660.65877367789</v>
      </c>
    </row>
    <row r="33" spans="1:16" x14ac:dyDescent="0.2">
      <c r="A33" s="23" t="s">
        <v>111</v>
      </c>
      <c r="B33" s="11">
        <v>-1103.8490568</v>
      </c>
      <c r="C33" s="14">
        <f t="shared" si="0"/>
        <v>-692675.65932313388</v>
      </c>
      <c r="D33" s="201">
        <f t="shared" si="48"/>
        <v>29.134194676065817</v>
      </c>
      <c r="H33" s="10">
        <v>3.8744000000000001E-2</v>
      </c>
      <c r="I33" s="14">
        <v>4.7118E-2</v>
      </c>
      <c r="J33" s="14">
        <v>6.5880000000000001E-3</v>
      </c>
      <c r="K33" s="14">
        <f t="shared" si="1"/>
        <v>-1103.8107506071999</v>
      </c>
      <c r="L33" s="14">
        <f t="shared" si="52"/>
        <v>-692651.62182707363</v>
      </c>
      <c r="M33" s="14">
        <f t="shared" si="3"/>
        <v>-1103.8015009928001</v>
      </c>
      <c r="N33" s="14">
        <f t="shared" si="53"/>
        <v>-692645.81760709139</v>
      </c>
      <c r="O33" s="11">
        <f t="shared" si="5"/>
        <v>-1103.8424688</v>
      </c>
      <c r="P33" s="137">
        <f t="shared" si="54"/>
        <v>-692671.52529120678</v>
      </c>
    </row>
    <row r="34" spans="1:16" x14ac:dyDescent="0.2">
      <c r="A34" s="23" t="s">
        <v>112</v>
      </c>
      <c r="B34" s="11">
        <v>-1103.8324941000001</v>
      </c>
      <c r="C34" s="14">
        <f t="shared" si="0"/>
        <v>-692665.26607319457</v>
      </c>
      <c r="D34" s="201">
        <f t="shared" si="48"/>
        <v>40.725360059994273</v>
      </c>
      <c r="H34" s="10">
        <v>3.9065000000000003E-2</v>
      </c>
      <c r="I34" s="14">
        <v>4.6545999999999997E-2</v>
      </c>
      <c r="J34" s="14">
        <v>8.4969999999999993E-3</v>
      </c>
      <c r="K34" s="14">
        <f t="shared" si="1"/>
        <v>-1103.7938705345</v>
      </c>
      <c r="L34" s="14">
        <f t="shared" si="52"/>
        <v>-692641.02942278178</v>
      </c>
      <c r="M34" s="14">
        <f t="shared" si="3"/>
        <v>-1103.7855066655002</v>
      </c>
      <c r="N34" s="14">
        <f t="shared" si="53"/>
        <v>-692635.781016364</v>
      </c>
      <c r="O34" s="11">
        <f t="shared" si="5"/>
        <v>-1103.8239971</v>
      </c>
      <c r="P34" s="137">
        <f t="shared" si="54"/>
        <v>-692659.93412582285</v>
      </c>
    </row>
    <row r="35" spans="1:16" x14ac:dyDescent="0.2">
      <c r="A35" s="23" t="s">
        <v>113</v>
      </c>
      <c r="B35" s="11">
        <v>-1103.8273395000001</v>
      </c>
      <c r="C35" s="14">
        <f t="shared" si="0"/>
        <v>-692662.03151324135</v>
      </c>
      <c r="D35" s="201">
        <f t="shared" si="48"/>
        <v>43.487405435065739</v>
      </c>
      <c r="H35" s="10">
        <v>3.8768999999999998E-2</v>
      </c>
      <c r="I35" s="14">
        <v>4.6467000000000001E-2</v>
      </c>
      <c r="J35" s="14">
        <v>7.744E-3</v>
      </c>
      <c r="K35" s="14">
        <f t="shared" si="1"/>
        <v>-1103.7890085897002</v>
      </c>
      <c r="L35" s="14">
        <f t="shared" si="52"/>
        <v>-692637.9785067176</v>
      </c>
      <c r="M35" s="14">
        <f t="shared" si="3"/>
        <v>-1103.7804344103001</v>
      </c>
      <c r="N35" s="14">
        <f t="shared" si="53"/>
        <v>-692632.59812854684</v>
      </c>
      <c r="O35" s="11">
        <f t="shared" si="5"/>
        <v>-1103.8195955000001</v>
      </c>
      <c r="P35" s="137">
        <f t="shared" si="54"/>
        <v>-692657.17208044778</v>
      </c>
    </row>
    <row r="36" spans="1:16" x14ac:dyDescent="0.2">
      <c r="A36" s="23" t="s">
        <v>114</v>
      </c>
      <c r="B36" s="11">
        <v>-1103.8482326000001</v>
      </c>
      <c r="C36" s="14">
        <f t="shared" si="0"/>
        <v>-692675.14212988655</v>
      </c>
      <c r="D36" s="201">
        <f t="shared" si="48"/>
        <v>29.958867529639974</v>
      </c>
      <c r="H36" s="138">
        <v>3.8929999999999999E-2</v>
      </c>
      <c r="I36" s="14">
        <v>4.7169000000000003E-2</v>
      </c>
      <c r="J36" s="14">
        <v>7.0780000000000001E-3</v>
      </c>
      <c r="K36" s="14">
        <f t="shared" si="1"/>
        <v>-1103.809742509</v>
      </c>
      <c r="L36" s="14">
        <f t="shared" si="52"/>
        <v>-692650.98923597706</v>
      </c>
      <c r="M36" s="14">
        <f t="shared" si="3"/>
        <v>-1103.8006236910003</v>
      </c>
      <c r="N36" s="14">
        <f t="shared" si="53"/>
        <v>-692645.26709196542</v>
      </c>
      <c r="O36" s="11">
        <f t="shared" si="5"/>
        <v>-1103.8411546</v>
      </c>
      <c r="P36" s="137">
        <f t="shared" si="54"/>
        <v>-692670.70061835321</v>
      </c>
    </row>
    <row r="37" spans="1:16" x14ac:dyDescent="0.2">
      <c r="A37" s="23" t="s">
        <v>115</v>
      </c>
      <c r="B37" s="11">
        <v>-1103.7519404</v>
      </c>
      <c r="C37" s="14">
        <f t="shared" si="0"/>
        <v>-692614.71786923974</v>
      </c>
      <c r="D37" s="201">
        <f t="shared" si="48"/>
        <v>90.160989848780446</v>
      </c>
      <c r="H37" s="10">
        <v>3.8703000000000001E-2</v>
      </c>
      <c r="I37" s="14">
        <v>4.6885999999999997E-2</v>
      </c>
      <c r="J37" s="14">
        <v>6.7239999999999999E-3</v>
      </c>
      <c r="K37" s="14">
        <f t="shared" si="1"/>
        <v>-1103.7136747438999</v>
      </c>
      <c r="L37" s="14">
        <f t="shared" ref="L37" si="55">K37*$F$1</f>
        <v>-692590.70581033977</v>
      </c>
      <c r="M37" s="14">
        <f t="shared" si="3"/>
        <v>-1103.7046170561</v>
      </c>
      <c r="N37" s="14">
        <f t="shared" ref="N37" si="56">M37*$F$1</f>
        <v>-692585.02202610311</v>
      </c>
      <c r="O37" s="11">
        <f t="shared" si="5"/>
        <v>-1103.7452163999999</v>
      </c>
      <c r="P37" s="137">
        <f t="shared" ref="P37" si="57">O37*$F$1</f>
        <v>-692610.49849603407</v>
      </c>
    </row>
    <row r="38" spans="1:16" x14ac:dyDescent="0.2">
      <c r="A38" s="23" t="s">
        <v>128</v>
      </c>
      <c r="B38" s="11">
        <v>-1103.8936137000001</v>
      </c>
      <c r="C38" s="14">
        <f t="shared" si="0"/>
        <v>-692703.61919671879</v>
      </c>
      <c r="D38" s="201">
        <f t="shared" si="48"/>
        <v>1.2929203677922487</v>
      </c>
      <c r="H38" s="10">
        <v>3.8793000000000001E-2</v>
      </c>
      <c r="I38" s="14">
        <v>4.6931E-2</v>
      </c>
      <c r="J38" s="14">
        <v>6.777E-3</v>
      </c>
      <c r="K38" s="14">
        <f t="shared" si="1"/>
        <v>-1103.8552590609002</v>
      </c>
      <c r="L38" s="14">
        <f t="shared" ref="L38" si="58">K38*$F$1</f>
        <v>-692679.55130014999</v>
      </c>
      <c r="M38" s="14">
        <f t="shared" si="3"/>
        <v>-1103.8462443390999</v>
      </c>
      <c r="N38" s="14">
        <f t="shared" ref="N38" si="59">M38*$F$1</f>
        <v>-692673.89447748207</v>
      </c>
      <c r="O38" s="11">
        <f t="shared" si="5"/>
        <v>-1103.8868367</v>
      </c>
      <c r="P38" s="137">
        <f t="shared" ref="P38" si="60">O38*$F$1</f>
        <v>-692699.36656551505</v>
      </c>
    </row>
    <row r="39" spans="1:16" ht="17" thickBot="1" x14ac:dyDescent="0.25">
      <c r="A39" s="24" t="s">
        <v>129</v>
      </c>
      <c r="B39" s="5">
        <v>-1103.8948258999999</v>
      </c>
      <c r="C39" s="8">
        <f t="shared" si="0"/>
        <v>-692704.3798636134</v>
      </c>
      <c r="D39" s="203">
        <f t="shared" si="48"/>
        <v>0.51656573824584484</v>
      </c>
      <c r="H39" s="10">
        <v>3.8726999999999998E-2</v>
      </c>
      <c r="I39" s="14">
        <v>4.6899000000000003E-2</v>
      </c>
      <c r="J39" s="14">
        <v>6.7520000000000002E-3</v>
      </c>
      <c r="K39" s="14">
        <f t="shared" si="1"/>
        <v>-1103.8565365150998</v>
      </c>
      <c r="L39" s="14">
        <f t="shared" ref="L39" si="61">K39*$F$1</f>
        <v>-692680.35291466839</v>
      </c>
      <c r="M39" s="14">
        <f t="shared" si="3"/>
        <v>-1103.8474892848999</v>
      </c>
      <c r="N39" s="14">
        <f t="shared" ref="N39" si="62">M39*$F$1</f>
        <v>-692674.67569267401</v>
      </c>
      <c r="O39" s="11">
        <f t="shared" si="5"/>
        <v>-1103.8880738999999</v>
      </c>
      <c r="P39" s="137">
        <f t="shared" ref="P39" si="63">O39*$F$1</f>
        <v>-692700.1429201446</v>
      </c>
    </row>
    <row r="40" spans="1:16" x14ac:dyDescent="0.2">
      <c r="A40" s="23" t="s">
        <v>78</v>
      </c>
      <c r="B40" s="221">
        <v>-1563.2857240000001</v>
      </c>
      <c r="C40" s="14">
        <f t="shared" si="0"/>
        <v>-980976.48669580568</v>
      </c>
      <c r="D40" s="227">
        <f>C40-$C$45</f>
        <v>98.649058498675004</v>
      </c>
      <c r="H40" s="2">
        <v>2.8764000000000001E-2</v>
      </c>
      <c r="I40" s="166">
        <v>3.7589999999999998E-2</v>
      </c>
      <c r="J40" s="6">
        <v>-4.6210000000000001E-3</v>
      </c>
      <c r="K40" s="6">
        <f t="shared" si="1"/>
        <v>-1563.2572850332001</v>
      </c>
      <c r="L40" s="6">
        <f t="shared" si="45"/>
        <v>-980958.64097681246</v>
      </c>
      <c r="M40" s="6">
        <f t="shared" si="3"/>
        <v>-1563.2478089668002</v>
      </c>
      <c r="N40" s="6">
        <f t="shared" si="46"/>
        <v>-980952.69465607149</v>
      </c>
      <c r="O40" s="3">
        <f t="shared" si="5"/>
        <v>-1563.2903450000001</v>
      </c>
      <c r="P40" s="7">
        <f t="shared" si="47"/>
        <v>-980979.38641674316</v>
      </c>
    </row>
    <row r="41" spans="1:16" x14ac:dyDescent="0.2">
      <c r="A41" s="23" t="s">
        <v>120</v>
      </c>
      <c r="B41" s="11">
        <v>-1563.3816457999999</v>
      </c>
      <c r="C41" s="14">
        <f t="shared" si="0"/>
        <v>-981036.67852697044</v>
      </c>
      <c r="D41" s="227">
        <f t="shared" ref="D41:D49" si="64">C41-$C$45</f>
        <v>38.457227333914489</v>
      </c>
      <c r="H41" s="133">
        <v>2.8764000000000001E-2</v>
      </c>
      <c r="I41" s="134">
        <v>3.7590999999999999E-2</v>
      </c>
      <c r="J41" s="134">
        <v>-4.6220000000000002E-3</v>
      </c>
      <c r="K41" s="156">
        <f t="shared" si="1"/>
        <v>-1563.3532068331999</v>
      </c>
      <c r="L41" s="156">
        <f t="shared" si="45"/>
        <v>-981018.83280797722</v>
      </c>
      <c r="M41" s="156">
        <f t="shared" si="3"/>
        <v>-1563.3437297667999</v>
      </c>
      <c r="N41" s="156">
        <f t="shared" si="46"/>
        <v>-981012.88585972681</v>
      </c>
      <c r="O41" s="157">
        <f t="shared" ref="O41:O49" si="65">B41+J41</f>
        <v>-1563.3862677999998</v>
      </c>
      <c r="P41" s="158">
        <f t="shared" si="47"/>
        <v>-981039.57887541724</v>
      </c>
    </row>
    <row r="42" spans="1:16" x14ac:dyDescent="0.2">
      <c r="A42" s="23" t="s">
        <v>121</v>
      </c>
      <c r="B42" s="11">
        <v>-1563.3803069000001</v>
      </c>
      <c r="C42" s="14">
        <f t="shared" si="0"/>
        <v>-981035.83835463494</v>
      </c>
      <c r="D42" s="227">
        <f t="shared" si="64"/>
        <v>39.297399669419974</v>
      </c>
      <c r="H42" s="133">
        <v>2.8936E-2</v>
      </c>
      <c r="I42" s="134">
        <v>3.7716E-2</v>
      </c>
      <c r="J42" s="134">
        <v>-4.5300000000000002E-3</v>
      </c>
      <c r="K42" s="156">
        <f t="shared" si="1"/>
        <v>-1563.3516978768</v>
      </c>
      <c r="L42" s="156">
        <f t="shared" si="45"/>
        <v>-981017.88592365209</v>
      </c>
      <c r="M42" s="156">
        <f t="shared" si="3"/>
        <v>-1563.3422639232001</v>
      </c>
      <c r="N42" s="156">
        <f t="shared" si="46"/>
        <v>-981011.96602908894</v>
      </c>
      <c r="O42" s="157">
        <f t="shared" si="65"/>
        <v>-1563.3848369</v>
      </c>
      <c r="P42" s="158">
        <f t="shared" si="47"/>
        <v>-981038.68097221688</v>
      </c>
    </row>
    <row r="43" spans="1:16" x14ac:dyDescent="0.2">
      <c r="A43" s="23" t="s">
        <v>122</v>
      </c>
      <c r="B43" s="11">
        <v>-1563.3802553999999</v>
      </c>
      <c r="C43" s="136">
        <f t="shared" si="0"/>
        <v>-981035.80603790074</v>
      </c>
      <c r="D43" s="227">
        <f t="shared" si="64"/>
        <v>39.329716403619386</v>
      </c>
      <c r="H43" s="133">
        <v>2.8986999999999999E-2</v>
      </c>
      <c r="I43" s="134">
        <v>3.7753000000000002E-2</v>
      </c>
      <c r="J43" s="134">
        <v>-4.4660000000000004E-3</v>
      </c>
      <c r="K43" s="156">
        <f t="shared" si="1"/>
        <v>-1563.3515959530998</v>
      </c>
      <c r="L43" s="156">
        <f t="shared" si="45"/>
        <v>-981017.82196557219</v>
      </c>
      <c r="M43" s="156">
        <f t="shared" si="3"/>
        <v>-1563.3421748469</v>
      </c>
      <c r="N43" s="156">
        <f t="shared" si="46"/>
        <v>-981011.91013287334</v>
      </c>
      <c r="O43" s="157">
        <f t="shared" si="65"/>
        <v>-1563.3847214</v>
      </c>
      <c r="P43" s="158">
        <f t="shared" si="47"/>
        <v>-981038.60849488119</v>
      </c>
    </row>
    <row r="44" spans="1:16" x14ac:dyDescent="0.2">
      <c r="A44" s="23" t="s">
        <v>123</v>
      </c>
      <c r="B44" s="11">
        <v>-1563.3816386999999</v>
      </c>
      <c r="C44" s="14">
        <f t="shared" si="0"/>
        <v>-981036.67407165375</v>
      </c>
      <c r="D44" s="227">
        <f t="shared" si="64"/>
        <v>38.461682650609873</v>
      </c>
      <c r="H44" s="133">
        <v>2.8763E-2</v>
      </c>
      <c r="I44" s="134">
        <v>3.7588999999999997E-2</v>
      </c>
      <c r="J44" s="134">
        <v>-4.6230000000000004E-3</v>
      </c>
      <c r="K44" s="156">
        <f t="shared" si="1"/>
        <v>-1563.3532007218998</v>
      </c>
      <c r="L44" s="156">
        <f t="shared" si="45"/>
        <v>-981018.82897307898</v>
      </c>
      <c r="M44" s="156">
        <f t="shared" si="3"/>
        <v>-1563.3437246781</v>
      </c>
      <c r="N44" s="156">
        <f t="shared" si="46"/>
        <v>-981012.88266651973</v>
      </c>
      <c r="O44" s="157">
        <f t="shared" si="65"/>
        <v>-1563.3862617</v>
      </c>
      <c r="P44" s="158">
        <f t="shared" si="47"/>
        <v>-981039.57504760998</v>
      </c>
    </row>
    <row r="45" spans="1:16" x14ac:dyDescent="0.2">
      <c r="A45" s="175" t="s">
        <v>140</v>
      </c>
      <c r="B45" s="222">
        <v>-1563.4429313000001</v>
      </c>
      <c r="C45" s="80">
        <f t="shared" si="0"/>
        <v>-981075.13575430436</v>
      </c>
      <c r="D45" s="227">
        <f t="shared" si="64"/>
        <v>0</v>
      </c>
      <c r="E45" s="93"/>
      <c r="F45" s="93"/>
      <c r="G45" s="93"/>
      <c r="H45" s="93">
        <v>2.8806999999999999E-2</v>
      </c>
      <c r="I45" s="185">
        <v>3.8136999999999997E-2</v>
      </c>
      <c r="J45" s="185">
        <v>-6.045E-3</v>
      </c>
      <c r="K45" s="80">
        <f t="shared" si="1"/>
        <v>-1563.4144498191001</v>
      </c>
      <c r="L45" s="80">
        <f t="shared" si="45"/>
        <v>-981057.2633573137</v>
      </c>
      <c r="M45" s="80">
        <f t="shared" si="3"/>
        <v>-1563.4044687809001</v>
      </c>
      <c r="N45" s="80">
        <f t="shared" si="46"/>
        <v>-981051.00016202137</v>
      </c>
      <c r="O45" s="79">
        <f t="shared" si="65"/>
        <v>-1563.4489763000001</v>
      </c>
      <c r="P45" s="82">
        <f t="shared" si="47"/>
        <v>-981078.92904862738</v>
      </c>
    </row>
    <row r="46" spans="1:16" x14ac:dyDescent="0.2">
      <c r="A46" s="23" t="s">
        <v>141</v>
      </c>
      <c r="B46" s="31">
        <v>-1563.4396208999999</v>
      </c>
      <c r="C46" s="14">
        <f t="shared" si="0"/>
        <v>-981073.05844718649</v>
      </c>
      <c r="D46" s="227">
        <f t="shared" si="64"/>
        <v>2.0773071178700775</v>
      </c>
      <c r="H46" s="133">
        <v>2.8570000000000002E-2</v>
      </c>
      <c r="I46" s="134">
        <v>3.8147E-2</v>
      </c>
      <c r="J46" s="134">
        <v>-8.4960000000000001E-3</v>
      </c>
      <c r="K46" s="156">
        <f t="shared" si="1"/>
        <v>-1563.4113737409998</v>
      </c>
      <c r="L46" s="156">
        <f t="shared" si="45"/>
        <v>-981055.33308939054</v>
      </c>
      <c r="M46" s="156">
        <f t="shared" si="3"/>
        <v>-1563.4011510590001</v>
      </c>
      <c r="N46" s="156">
        <f t="shared" si="46"/>
        <v>-981048.91826034256</v>
      </c>
      <c r="O46" s="157">
        <f t="shared" si="65"/>
        <v>-1563.4481168999998</v>
      </c>
      <c r="P46" s="158">
        <f t="shared" si="47"/>
        <v>-981078.38976704876</v>
      </c>
    </row>
    <row r="47" spans="1:16" x14ac:dyDescent="0.2">
      <c r="A47" s="23" t="s">
        <v>142</v>
      </c>
      <c r="B47" s="31">
        <v>-1563.4118189999999</v>
      </c>
      <c r="C47" s="14">
        <f t="shared" si="0"/>
        <v>-981055.6124935986</v>
      </c>
      <c r="D47" s="227">
        <f t="shared" si="64"/>
        <v>19.523260705755092</v>
      </c>
      <c r="H47" s="133">
        <v>2.8348999999999999E-2</v>
      </c>
      <c r="I47" s="134">
        <v>3.7717000000000001E-2</v>
      </c>
      <c r="J47" s="134">
        <v>-6.4140000000000004E-3</v>
      </c>
      <c r="K47" s="174">
        <f t="shared" si="1"/>
        <v>-1563.3837903437</v>
      </c>
      <c r="L47" s="156">
        <f t="shared" si="45"/>
        <v>-981038.02424830105</v>
      </c>
      <c r="M47" s="156">
        <f t="shared" si="3"/>
        <v>-1563.3737816563</v>
      </c>
      <c r="N47" s="156">
        <f t="shared" si="46"/>
        <v>-981031.74370287592</v>
      </c>
      <c r="O47" s="157">
        <f t="shared" si="65"/>
        <v>-1563.4182329999999</v>
      </c>
      <c r="P47" s="158">
        <f t="shared" si="47"/>
        <v>-981059.63733889011</v>
      </c>
    </row>
    <row r="48" spans="1:16" x14ac:dyDescent="0.2">
      <c r="A48" s="223" t="s">
        <v>143</v>
      </c>
      <c r="B48" s="157">
        <v>-1563.4427699</v>
      </c>
      <c r="C48" s="156">
        <f t="shared" si="0"/>
        <v>-981075.03447428707</v>
      </c>
      <c r="D48" s="227">
        <f t="shared" si="64"/>
        <v>0.10128001729026437</v>
      </c>
      <c r="E48" s="178"/>
      <c r="F48" s="178"/>
      <c r="G48" s="178"/>
      <c r="H48" s="167">
        <v>2.9135000000000001E-2</v>
      </c>
      <c r="I48" s="156">
        <v>3.8331999999999998E-2</v>
      </c>
      <c r="J48" s="156">
        <v>-5.5360000000000001E-3</v>
      </c>
      <c r="K48" s="156">
        <f t="shared" si="1"/>
        <v>-1563.4139641255001</v>
      </c>
      <c r="L48" s="156">
        <f t="shared" ref="L48" si="66">K48*$F$1</f>
        <v>-981056.95858001418</v>
      </c>
      <c r="M48" s="156">
        <f t="shared" si="3"/>
        <v>-1563.4041086744999</v>
      </c>
      <c r="N48" s="156">
        <f t="shared" ref="N48" si="67">M48*$F$1</f>
        <v>-981050.77419187024</v>
      </c>
      <c r="O48" s="157">
        <f t="shared" si="65"/>
        <v>-1563.4483058999999</v>
      </c>
      <c r="P48" s="158">
        <f t="shared" ref="P48" si="68">O48*$F$1</f>
        <v>-981078.5083663254</v>
      </c>
    </row>
    <row r="49" spans="1:16" ht="17" thickBot="1" x14ac:dyDescent="0.25">
      <c r="A49" s="24" t="s">
        <v>144</v>
      </c>
      <c r="B49" s="5">
        <v>-1563.3813465000001</v>
      </c>
      <c r="C49" s="8">
        <f t="shared" si="0"/>
        <v>-981036.49071340717</v>
      </c>
      <c r="D49" s="227">
        <f t="shared" si="64"/>
        <v>38.645040897186846</v>
      </c>
      <c r="H49" s="4">
        <v>2.8738E-2</v>
      </c>
      <c r="I49" s="8">
        <v>3.7532999999999997E-2</v>
      </c>
      <c r="J49" s="8">
        <v>-4.581E-3</v>
      </c>
      <c r="K49" s="140">
        <f t="shared" si="1"/>
        <v>-1563.3529332394</v>
      </c>
      <c r="L49" s="140">
        <f t="shared" ref="L49" si="69">K49*$F$1</f>
        <v>-981018.66112529603</v>
      </c>
      <c r="M49" s="140">
        <f t="shared" si="3"/>
        <v>-1563.3434887606002</v>
      </c>
      <c r="N49" s="140">
        <f t="shared" ref="N49" si="70">M49*$F$1</f>
        <v>-981012.73462607095</v>
      </c>
      <c r="O49" s="141">
        <f t="shared" si="65"/>
        <v>-1563.3859275</v>
      </c>
      <c r="P49" s="142">
        <f t="shared" ref="P49" si="71">O49*$F$1</f>
        <v>-981039.36533396854</v>
      </c>
    </row>
    <row r="50" spans="1:16" ht="17" thickBot="1" x14ac:dyDescent="0.25">
      <c r="K50" s="80"/>
      <c r="L50" s="80"/>
      <c r="M50" s="80"/>
      <c r="N50" s="80"/>
      <c r="O50" s="79"/>
      <c r="P50" s="82"/>
    </row>
    <row r="51" spans="1:16" x14ac:dyDescent="0.2">
      <c r="A51" s="83" t="s">
        <v>28</v>
      </c>
      <c r="B51" s="84">
        <v>-643.81217270000002</v>
      </c>
      <c r="C51" s="85">
        <f>B51*$F$1</f>
        <v>-403998.19020367338</v>
      </c>
      <c r="D51" s="191"/>
      <c r="E51" s="112"/>
      <c r="F51" s="112"/>
      <c r="G51" s="112"/>
      <c r="H51" s="83">
        <v>3.6921000000000002E-2</v>
      </c>
      <c r="I51" s="85">
        <v>4.3596999999999997E-2</v>
      </c>
      <c r="J51" s="85">
        <v>7.8469999999999998E-3</v>
      </c>
      <c r="K51" s="85">
        <f>B51+($F$3*H51)</f>
        <v>-643.77566890729997</v>
      </c>
      <c r="L51" s="85">
        <f t="shared" ref="L51:L53" si="72">K51*$F$1</f>
        <v>-403975.28373061848</v>
      </c>
      <c r="M51" s="85">
        <f>B51+I51+H51-($F$3*H51)</f>
        <v>-643.76815849270008</v>
      </c>
      <c r="N51" s="85">
        <f t="shared" ref="N51:N53" si="73">M51*$F$1</f>
        <v>-403970.57087485917</v>
      </c>
      <c r="O51" s="84">
        <f>B51+J51</f>
        <v>-643.80432570000005</v>
      </c>
      <c r="P51" s="87">
        <f t="shared" ref="P51:P53" si="74">O51*$F$1</f>
        <v>-403993.26613741164</v>
      </c>
    </row>
    <row r="52" spans="1:16" x14ac:dyDescent="0.2">
      <c r="A52" s="78" t="s">
        <v>29</v>
      </c>
      <c r="B52" s="79">
        <v>-643.07321449999995</v>
      </c>
      <c r="C52" s="80">
        <f>B52*$F$1</f>
        <v>-403534.48698696628</v>
      </c>
      <c r="D52" s="190"/>
      <c r="E52" s="91"/>
      <c r="F52" s="91"/>
      <c r="G52" s="91"/>
      <c r="H52" s="78">
        <v>2.5276E-2</v>
      </c>
      <c r="I52" s="80">
        <v>3.1191E-2</v>
      </c>
      <c r="J52" s="80">
        <v>-2.9680000000000002E-3</v>
      </c>
      <c r="K52" s="80">
        <f>B52+($F$3*H52)</f>
        <v>-643.04822411879991</v>
      </c>
      <c r="L52" s="80">
        <f t="shared" si="72"/>
        <v>-403518.8052878537</v>
      </c>
      <c r="M52" s="80">
        <f>B52+I52+H52-($F$3*H52)</f>
        <v>-643.04173788119999</v>
      </c>
      <c r="N52" s="80">
        <f t="shared" si="73"/>
        <v>-403514.73511278909</v>
      </c>
      <c r="O52" s="79">
        <f>B52+J52</f>
        <v>-643.07618249999996</v>
      </c>
      <c r="P52" s="82">
        <f t="shared" si="74"/>
        <v>-403536.34943486546</v>
      </c>
    </row>
    <row r="53" spans="1:16" ht="17" thickBot="1" x14ac:dyDescent="0.25">
      <c r="A53" s="115" t="s">
        <v>30</v>
      </c>
      <c r="B53" s="117">
        <v>-642.14004890000001</v>
      </c>
      <c r="C53" s="117">
        <f>B53*$F$1</f>
        <v>-402948.91680120968</v>
      </c>
      <c r="D53" s="189"/>
      <c r="E53" s="118"/>
      <c r="F53" s="118"/>
      <c r="G53" s="118"/>
      <c r="H53" s="115">
        <v>1.3738E-2</v>
      </c>
      <c r="I53" s="117">
        <v>1.8974000000000001E-2</v>
      </c>
      <c r="J53" s="117">
        <v>-1.1679E-2</v>
      </c>
      <c r="K53" s="117">
        <f>B53+($F$3*H53)</f>
        <v>-642.12646613940001</v>
      </c>
      <c r="L53" s="117">
        <f t="shared" si="72"/>
        <v>-402940.39349125524</v>
      </c>
      <c r="M53" s="117">
        <f>B53+I53+H53-($F$3*H53)</f>
        <v>-642.12091966060007</v>
      </c>
      <c r="N53" s="117">
        <f t="shared" si="73"/>
        <v>-402936.91302367137</v>
      </c>
      <c r="O53" s="116">
        <f>B53+J53</f>
        <v>-642.15172789999997</v>
      </c>
      <c r="P53" s="120">
        <f t="shared" si="74"/>
        <v>-402956.24548349227</v>
      </c>
    </row>
    <row r="54" spans="1:16" ht="17" thickBot="1" x14ac:dyDescent="0.25"/>
    <row r="55" spans="1:16" x14ac:dyDescent="0.2">
      <c r="A55" s="145" t="s">
        <v>32</v>
      </c>
      <c r="B55" s="146">
        <v>-742.97489199999995</v>
      </c>
      <c r="C55" s="147">
        <f>B55*$F$1</f>
        <v>-466223.7286939848</v>
      </c>
      <c r="D55" s="204"/>
      <c r="E55" s="147"/>
      <c r="F55" s="147"/>
      <c r="G55" s="147"/>
      <c r="H55" s="147">
        <v>2.8088999999999999E-2</v>
      </c>
      <c r="I55" s="147">
        <v>3.5070999999999998E-2</v>
      </c>
      <c r="J55" s="147">
        <v>-1.6329999999999999E-3</v>
      </c>
      <c r="K55" s="147">
        <f>B55+($F$2*H55)</f>
        <v>-742.97489199999995</v>
      </c>
      <c r="L55" s="147">
        <f t="shared" ref="L55" si="75">K55*$F$1</f>
        <v>-466223.7286939848</v>
      </c>
      <c r="M55" s="147">
        <f>B55+I55+H55-($F$2*H55)</f>
        <v>-742.91173199999992</v>
      </c>
      <c r="N55" s="147">
        <f t="shared" ref="N55" si="76">M55*$F$1</f>
        <v>-466184.09520028078</v>
      </c>
      <c r="O55" s="149">
        <f>B55+J55</f>
        <v>-742.97652499999992</v>
      </c>
      <c r="P55" s="148">
        <f t="shared" ref="P55" si="77">O55*$F$1</f>
        <v>-466224.75341683498</v>
      </c>
    </row>
    <row r="56" spans="1:16" x14ac:dyDescent="0.2">
      <c r="A56" s="66" t="s">
        <v>33</v>
      </c>
      <c r="B56" s="67">
        <v>-742.26822919999995</v>
      </c>
      <c r="C56" s="68">
        <f>B56*$F$1</f>
        <v>-465780.29114435444</v>
      </c>
      <c r="D56" s="205"/>
      <c r="E56" s="68"/>
      <c r="F56" s="68"/>
      <c r="G56" s="68"/>
      <c r="H56" s="68">
        <v>1.5878E-2</v>
      </c>
      <c r="I56" s="68">
        <v>2.2807999999999998E-2</v>
      </c>
      <c r="J56" s="68">
        <v>-1.4322E-2</v>
      </c>
      <c r="K56" s="68">
        <f>B56+($F$2*H56)</f>
        <v>-742.26822919999995</v>
      </c>
      <c r="L56" s="68">
        <f>K56*$F$1</f>
        <v>-465780.29114435444</v>
      </c>
      <c r="M56" s="68">
        <f>B56+I56+H56-($F$2*H56)</f>
        <v>-742.22954319999985</v>
      </c>
      <c r="N56" s="68">
        <f>M56*$F$1</f>
        <v>-465756.01531570603</v>
      </c>
      <c r="O56" s="67">
        <f>B56+J56</f>
        <v>-742.28255119999994</v>
      </c>
      <c r="P56" s="69">
        <f>O56*$F$1</f>
        <v>-465789.27833398129</v>
      </c>
    </row>
    <row r="57" spans="1:16" x14ac:dyDescent="0.2">
      <c r="A57" s="100" t="s">
        <v>150</v>
      </c>
      <c r="B57" s="150"/>
      <c r="C57" s="68"/>
      <c r="D57" s="205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7"/>
      <c r="P57" s="69"/>
    </row>
    <row r="58" spans="1:16" ht="17" thickBot="1" x14ac:dyDescent="0.25">
      <c r="A58" s="4" t="s">
        <v>151</v>
      </c>
      <c r="B58" s="8"/>
      <c r="C58" s="8"/>
      <c r="D58" s="206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9"/>
    </row>
    <row r="59" spans="1:16" ht="17" thickBot="1" x14ac:dyDescent="0.25"/>
    <row r="60" spans="1:16" ht="17" thickBot="1" x14ac:dyDescent="0.25">
      <c r="A60" s="121" t="s">
        <v>35</v>
      </c>
      <c r="B60" s="15">
        <v>-842.04200430000003</v>
      </c>
      <c r="C60" s="15">
        <f>B60*$F$1</f>
        <v>-528389.2728930905</v>
      </c>
      <c r="D60" s="207"/>
      <c r="E60" s="122"/>
      <c r="F60" s="122"/>
      <c r="G60" s="122"/>
      <c r="H60" s="121">
        <v>1.6896999999999999E-2</v>
      </c>
      <c r="I60" s="124">
        <v>2.3496E-2</v>
      </c>
      <c r="J60" s="15">
        <v>-1.218E-2</v>
      </c>
      <c r="K60" s="15">
        <f>B60+($F$2*H60)</f>
        <v>-842.04200430000003</v>
      </c>
      <c r="L60" s="125">
        <f t="shared" ref="L60" si="78">K60*$F$1</f>
        <v>-528389.2728930905</v>
      </c>
      <c r="M60" s="15">
        <f>B60+I60+H60-($F$2*H60)</f>
        <v>-842.00161130000004</v>
      </c>
      <c r="N60" s="125">
        <f t="shared" ref="N60" si="79">M60*$F$1</f>
        <v>-528363.92590589623</v>
      </c>
      <c r="O60" s="107">
        <f>B60+J60</f>
        <v>-842.05418429999997</v>
      </c>
      <c r="P60" s="125">
        <f t="shared" ref="P60" si="80">O60*$F$1</f>
        <v>-528396.91595758242</v>
      </c>
    </row>
    <row r="61" spans="1:16" ht="17" thickBot="1" x14ac:dyDescent="0.25"/>
    <row r="62" spans="1:16" x14ac:dyDescent="0.2">
      <c r="A62" s="83" t="s">
        <v>156</v>
      </c>
      <c r="B62" s="195">
        <v>-1103.3760322999999</v>
      </c>
      <c r="C62" s="85">
        <f>B62*$F$1</f>
        <v>-692378.83200295363</v>
      </c>
      <c r="D62" s="191"/>
      <c r="E62" s="85"/>
      <c r="F62" s="85"/>
      <c r="G62" s="85"/>
      <c r="H62" s="83">
        <v>2.7213999999999999E-2</v>
      </c>
      <c r="I62" s="85">
        <v>3.4865E-2</v>
      </c>
      <c r="J62" s="85">
        <v>-4.5510000000000004E-3</v>
      </c>
      <c r="K62" s="85">
        <f>B62+($F$2*H62)</f>
        <v>-1103.3760322999999</v>
      </c>
      <c r="L62" s="114">
        <f t="shared" ref="L62:L63" si="81">K62*$F$1</f>
        <v>-692378.83200295363</v>
      </c>
      <c r="M62" s="85">
        <f>B62+I62+H62-($F$2*H62)</f>
        <v>-1103.3139532999999</v>
      </c>
      <c r="N62" s="114">
        <f t="shared" ref="N62:N63" si="82">M62*$F$1</f>
        <v>-692339.87684691092</v>
      </c>
      <c r="O62" s="84">
        <f>B62+J62</f>
        <v>-1103.3805832999999</v>
      </c>
      <c r="P62" s="114">
        <f t="shared" ref="P62:P63" si="83">O62*$F$1</f>
        <v>-692381.687798233</v>
      </c>
    </row>
    <row r="63" spans="1:16" ht="17" thickBot="1" x14ac:dyDescent="0.25">
      <c r="A63" s="4" t="s">
        <v>157</v>
      </c>
      <c r="B63" s="8"/>
      <c r="C63" s="8">
        <f>B63*$F$1</f>
        <v>0</v>
      </c>
      <c r="D63" s="199"/>
      <c r="E63" s="105"/>
      <c r="F63" s="105"/>
      <c r="G63" s="105"/>
      <c r="H63" s="4"/>
      <c r="I63" s="8"/>
      <c r="J63" s="8"/>
      <c r="K63" s="8">
        <f>B63+($F$2*H63)</f>
        <v>0</v>
      </c>
      <c r="L63" s="123">
        <f t="shared" si="81"/>
        <v>0</v>
      </c>
      <c r="M63" s="8">
        <f>B63+I63+H63-($F$2*H63)</f>
        <v>0</v>
      </c>
      <c r="N63" s="123">
        <f t="shared" si="82"/>
        <v>0</v>
      </c>
      <c r="O63" s="5">
        <f>B63+J63</f>
        <v>0</v>
      </c>
      <c r="P63" s="123">
        <f t="shared" si="83"/>
        <v>0</v>
      </c>
    </row>
    <row r="64" spans="1:16" ht="17" thickBot="1" x14ac:dyDescent="0.25"/>
    <row r="65" spans="1:16" ht="17" thickBot="1" x14ac:dyDescent="0.25">
      <c r="A65" s="121" t="s">
        <v>39</v>
      </c>
      <c r="B65" s="15">
        <v>-1562.7464474000001</v>
      </c>
      <c r="C65" s="15">
        <f>B65*$F$1</f>
        <v>-980638.08556010562</v>
      </c>
      <c r="D65" s="207"/>
      <c r="E65" s="122"/>
      <c r="F65" s="122"/>
      <c r="G65" s="122"/>
      <c r="H65" s="121">
        <v>1.3889E-2</v>
      </c>
      <c r="I65" s="15">
        <v>2.3403E-2</v>
      </c>
      <c r="J65" s="124">
        <v>-2.0750000000000001E-2</v>
      </c>
      <c r="K65" s="15">
        <f>B65+($F$2*H65)</f>
        <v>-1562.7464474000001</v>
      </c>
      <c r="L65" s="125">
        <f t="shared" ref="L65" si="84">K65*$F$1</f>
        <v>-980638.08556010562</v>
      </c>
      <c r="M65" s="15">
        <f>B65+I65+H65-($F$2*H65)</f>
        <v>-1562.7091554000001</v>
      </c>
      <c r="N65" s="125">
        <f t="shared" ref="N65" si="85">M65*$F$1</f>
        <v>-980614.68447956082</v>
      </c>
      <c r="O65" s="107">
        <f>B65+J65</f>
        <v>-1562.7671974</v>
      </c>
      <c r="P65" s="125">
        <f t="shared" ref="P65" si="86">O65*$F$1</f>
        <v>-980651.10638015554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14" sqref="F14"/>
    </sheetView>
  </sheetViews>
  <sheetFormatPr baseColWidth="10" defaultRowHeight="16" x14ac:dyDescent="0.2"/>
  <cols>
    <col min="2" max="3" width="12.1640625" customWidth="1"/>
    <col min="4" max="4" width="13.1640625" customWidth="1"/>
    <col min="5" max="5" width="11.83203125" customWidth="1"/>
  </cols>
  <sheetData>
    <row r="1" spans="1:6" x14ac:dyDescent="0.2">
      <c r="A1" t="s">
        <v>174</v>
      </c>
      <c r="B1" t="s">
        <v>175</v>
      </c>
      <c r="C1" t="s">
        <v>174</v>
      </c>
      <c r="D1" t="s">
        <v>175</v>
      </c>
      <c r="E1" t="s">
        <v>174</v>
      </c>
      <c r="F1" t="s">
        <v>175</v>
      </c>
    </row>
    <row r="2" spans="1:6" x14ac:dyDescent="0.2">
      <c r="A2" t="s">
        <v>12</v>
      </c>
      <c r="B2">
        <f>H2SO4!C4-H2SO4!C4</f>
        <v>0</v>
      </c>
      <c r="C2" t="s">
        <v>62</v>
      </c>
      <c r="D2">
        <f>H2CO3!C2-H2CO3!C2</f>
        <v>0</v>
      </c>
      <c r="E2" t="s">
        <v>9</v>
      </c>
      <c r="F2">
        <f>H3PO4!C3-H3PO4!C3</f>
        <v>0</v>
      </c>
    </row>
    <row r="3" spans="1:6" x14ac:dyDescent="0.2">
      <c r="A3" t="s">
        <v>58</v>
      </c>
      <c r="B3" s="225">
        <f>H2SO4!C4-H2SO4!C12</f>
        <v>62200.057655362238</v>
      </c>
      <c r="C3" t="s">
        <v>6</v>
      </c>
      <c r="D3" s="225">
        <f>H2CO3!C2-H2CO3!C8</f>
        <v>62208.084943859809</v>
      </c>
      <c r="E3" t="s">
        <v>75</v>
      </c>
      <c r="F3" s="225">
        <f>H3PO4!C3-H3PO4!C30</f>
        <v>288371.65636667982</v>
      </c>
    </row>
    <row r="4" spans="1:6" x14ac:dyDescent="0.2">
      <c r="A4" t="s">
        <v>60</v>
      </c>
      <c r="B4" s="225">
        <f>H2SO4!C4-H2SO4!C14</f>
        <v>288372.45612741017</v>
      </c>
      <c r="C4" t="s">
        <v>23</v>
      </c>
      <c r="D4" s="225">
        <f>H2CO3!C2-H2CO3!C12</f>
        <v>288370.92412596091</v>
      </c>
      <c r="E4" t="s">
        <v>78</v>
      </c>
      <c r="F4" s="225">
        <f>H3PO4!C3-H3PO4!C45</f>
        <v>576741.94840242213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opLeftCell="A3" workbookViewId="0">
      <selection activeCell="H20" sqref="H20:J20"/>
    </sheetView>
  </sheetViews>
  <sheetFormatPr baseColWidth="10" defaultRowHeight="16" x14ac:dyDescent="0.2"/>
  <cols>
    <col min="2" max="2" width="17.6640625" customWidth="1"/>
    <col min="3" max="3" width="23.83203125" customWidth="1"/>
    <col min="4" max="4" width="16.1640625" customWidth="1"/>
    <col min="5" max="5" width="12.6640625" customWidth="1"/>
    <col min="15" max="15" width="14.5" customWidth="1"/>
    <col min="16" max="16" width="11.5" customWidth="1"/>
  </cols>
  <sheetData>
    <row r="1" spans="1:16" ht="17" thickBot="1" x14ac:dyDescent="0.25">
      <c r="A1" s="18" t="s">
        <v>0</v>
      </c>
      <c r="B1" s="19" t="s">
        <v>1</v>
      </c>
      <c r="C1" s="19" t="s">
        <v>2</v>
      </c>
      <c r="D1" s="20" t="s">
        <v>18</v>
      </c>
      <c r="E1" s="28" t="s">
        <v>3</v>
      </c>
      <c r="F1" s="194">
        <v>627.50940000000003</v>
      </c>
      <c r="G1" s="28" t="s">
        <v>4</v>
      </c>
      <c r="H1" s="18" t="s">
        <v>41</v>
      </c>
      <c r="I1" s="19" t="s">
        <v>42</v>
      </c>
      <c r="J1" s="19" t="s">
        <v>43</v>
      </c>
      <c r="K1" s="19" t="s">
        <v>46</v>
      </c>
      <c r="L1" s="21" t="s">
        <v>4</v>
      </c>
      <c r="M1" s="19" t="s">
        <v>45</v>
      </c>
      <c r="N1" s="21" t="s">
        <v>4</v>
      </c>
      <c r="O1" s="19" t="s">
        <v>44</v>
      </c>
      <c r="P1" s="21" t="s">
        <v>4</v>
      </c>
    </row>
    <row r="2" spans="1:16" x14ac:dyDescent="0.2">
      <c r="A2" s="83" t="s">
        <v>10</v>
      </c>
      <c r="B2" s="84">
        <v>-265.11604820000002</v>
      </c>
      <c r="C2" s="85">
        <f t="shared" ref="C2:C13" si="0">B2*$F$1</f>
        <v>-166362.81233635309</v>
      </c>
      <c r="D2" s="191" t="s">
        <v>19</v>
      </c>
      <c r="E2" s="47"/>
      <c r="F2" s="47"/>
      <c r="G2" s="47"/>
      <c r="H2" s="83">
        <v>3.9827000000000001E-2</v>
      </c>
      <c r="I2" s="85">
        <v>4.4469000000000002E-2</v>
      </c>
      <c r="J2" s="85">
        <v>1.3944E-2</v>
      </c>
      <c r="K2" s="85">
        <f t="shared" ref="K2:K13" si="1">B2+($F$3*H2)</f>
        <v>-265.07667124510004</v>
      </c>
      <c r="L2" s="85">
        <f t="shared" ref="L2:L5" si="2">K2*$F$1</f>
        <v>-166338.10292700998</v>
      </c>
      <c r="M2" s="85">
        <f t="shared" ref="M2:M13" si="3">B2+I2+H2-($F$3*H2)</f>
        <v>-265.07112915490001</v>
      </c>
      <c r="N2" s="85">
        <f t="shared" ref="N2:N5" si="4">M2*$F$1</f>
        <v>-166334.62521331382</v>
      </c>
      <c r="O2" s="84">
        <f t="shared" ref="O2:O13" si="5">SUM(B2+J2)</f>
        <v>-265.10210420000004</v>
      </c>
      <c r="P2" s="87">
        <f t="shared" ref="P2:P5" si="6">O2*$F$1</f>
        <v>-166354.06234527953</v>
      </c>
    </row>
    <row r="3" spans="1:16" ht="17" thickBot="1" x14ac:dyDescent="0.25">
      <c r="A3" s="10" t="s">
        <v>11</v>
      </c>
      <c r="B3" s="11">
        <v>-265.11343699999998</v>
      </c>
      <c r="C3" s="14">
        <f t="shared" si="0"/>
        <v>-166361.17378380778</v>
      </c>
      <c r="D3" s="201">
        <f>P3-P2</f>
        <v>1.3775086349342018</v>
      </c>
      <c r="E3" s="47" t="s">
        <v>47</v>
      </c>
      <c r="F3" s="14">
        <v>0.98870000000000002</v>
      </c>
      <c r="G3" s="14"/>
      <c r="H3" s="10">
        <v>3.9447999999999997E-2</v>
      </c>
      <c r="I3" s="14">
        <v>4.4150000000000002E-2</v>
      </c>
      <c r="J3" s="14">
        <v>1.3528E-2</v>
      </c>
      <c r="K3" s="14">
        <f t="shared" si="1"/>
        <v>-265.07443476239996</v>
      </c>
      <c r="L3" s="14">
        <f t="shared" si="2"/>
        <v>-166336.69951309275</v>
      </c>
      <c r="M3" s="14">
        <f t="shared" si="3"/>
        <v>-265.0688412376</v>
      </c>
      <c r="N3" s="14">
        <f t="shared" si="4"/>
        <v>-166333.18952370164</v>
      </c>
      <c r="O3" s="11">
        <f t="shared" si="5"/>
        <v>-265.09990899999997</v>
      </c>
      <c r="P3" s="12">
        <f t="shared" si="6"/>
        <v>-166352.68483664459</v>
      </c>
    </row>
    <row r="4" spans="1:16" x14ac:dyDescent="0.2">
      <c r="A4" s="2" t="s">
        <v>5</v>
      </c>
      <c r="B4" s="3">
        <v>-364.24275180000001</v>
      </c>
      <c r="C4" s="6">
        <f t="shared" si="0"/>
        <v>-228565.75063636692</v>
      </c>
      <c r="D4" s="187">
        <f>P4-P8</f>
        <v>3.9631611175427679</v>
      </c>
      <c r="E4" s="6"/>
      <c r="F4" s="6"/>
      <c r="G4" s="6"/>
      <c r="H4" s="2">
        <v>2.8624E-2</v>
      </c>
      <c r="I4" s="6">
        <v>3.4356999999999999E-2</v>
      </c>
      <c r="J4" s="6">
        <v>9.9999999999999995E-7</v>
      </c>
      <c r="K4" s="6">
        <f t="shared" si="1"/>
        <v>-364.21445125119999</v>
      </c>
      <c r="L4" s="6">
        <f t="shared" si="2"/>
        <v>-228547.99177596977</v>
      </c>
      <c r="M4" s="6">
        <f t="shared" si="3"/>
        <v>-364.20807134880005</v>
      </c>
      <c r="N4" s="6">
        <f t="shared" si="4"/>
        <v>-228543.98832724273</v>
      </c>
      <c r="O4" s="3">
        <f t="shared" si="5"/>
        <v>-364.24275080000001</v>
      </c>
      <c r="P4" s="7">
        <f t="shared" si="6"/>
        <v>-228565.75000885755</v>
      </c>
    </row>
    <row r="5" spans="1:16" x14ac:dyDescent="0.2">
      <c r="A5" s="100" t="s">
        <v>6</v>
      </c>
      <c r="B5" s="101">
        <v>-364.24520430000001</v>
      </c>
      <c r="C5" s="102">
        <f t="shared" si="0"/>
        <v>-228567.28960317044</v>
      </c>
      <c r="D5" s="192">
        <f>P5-$P$8</f>
        <v>3.8448755956778768</v>
      </c>
      <c r="E5" s="102"/>
      <c r="F5" s="102"/>
      <c r="G5" s="102"/>
      <c r="H5" s="100">
        <v>2.9394E-2</v>
      </c>
      <c r="I5" s="102">
        <v>3.4629E-2</v>
      </c>
      <c r="J5" s="102">
        <v>2.2650000000000001E-3</v>
      </c>
      <c r="K5" s="102">
        <f t="shared" si="1"/>
        <v>-364.21614245220002</v>
      </c>
      <c r="L5" s="102">
        <f t="shared" si="2"/>
        <v>-228549.05302049458</v>
      </c>
      <c r="M5" s="102">
        <f t="shared" si="3"/>
        <v>-364.21024314779999</v>
      </c>
      <c r="N5" s="102">
        <f t="shared" si="4"/>
        <v>-228545.35115153008</v>
      </c>
      <c r="O5" s="101">
        <f t="shared" si="5"/>
        <v>-364.24293929999999</v>
      </c>
      <c r="P5" s="104">
        <f t="shared" si="6"/>
        <v>-228565.86829437941</v>
      </c>
    </row>
    <row r="6" spans="1:16" x14ac:dyDescent="0.2">
      <c r="A6" s="100" t="s">
        <v>137</v>
      </c>
      <c r="B6" s="101">
        <v>-364.10179390000002</v>
      </c>
      <c r="C6" s="102">
        <f t="shared" si="0"/>
        <v>-228477.29822911267</v>
      </c>
      <c r="D6" s="192">
        <f t="shared" ref="D6:D7" si="7">P6-$P$8</f>
        <v>92.692927526630228</v>
      </c>
      <c r="E6" s="102"/>
      <c r="F6" s="102"/>
      <c r="G6" s="102"/>
      <c r="H6" s="100">
        <v>2.8022999999999999E-2</v>
      </c>
      <c r="I6" s="102">
        <v>3.3454999999999999E-2</v>
      </c>
      <c r="J6" s="102">
        <v>4.4299999999999998E-4</v>
      </c>
      <c r="K6" s="102">
        <f t="shared" si="1"/>
        <v>-364.07408755990002</v>
      </c>
      <c r="L6" s="102">
        <f t="shared" ref="L6" si="8">K6*$F$1</f>
        <v>-228459.91224026034</v>
      </c>
      <c r="M6" s="102">
        <f t="shared" si="3"/>
        <v>-364.06802224009999</v>
      </c>
      <c r="N6" s="102">
        <f t="shared" ref="N6" si="9">M6*$F$1</f>
        <v>-228456.1061950718</v>
      </c>
      <c r="O6" s="101">
        <f t="shared" si="5"/>
        <v>-364.1013509</v>
      </c>
      <c r="P6" s="104">
        <f t="shared" ref="P6" si="10">O6*$F$1</f>
        <v>-228477.02024244846</v>
      </c>
    </row>
    <row r="7" spans="1:16" x14ac:dyDescent="0.2">
      <c r="A7" s="100" t="s">
        <v>138</v>
      </c>
      <c r="B7" s="101">
        <v>-364.24759870000003</v>
      </c>
      <c r="C7" s="102">
        <f t="shared" si="0"/>
        <v>-228568.79211167782</v>
      </c>
      <c r="D7" s="192">
        <f t="shared" si="7"/>
        <v>1.8114941358799115</v>
      </c>
      <c r="E7" s="102"/>
      <c r="F7" s="102"/>
      <c r="G7" s="102"/>
      <c r="H7" s="100">
        <v>2.9353000000000001E-2</v>
      </c>
      <c r="I7" s="143">
        <v>3.5060000000000001E-2</v>
      </c>
      <c r="J7" s="102">
        <v>1.4189999999999999E-3</v>
      </c>
      <c r="K7" s="102">
        <f t="shared" si="1"/>
        <v>-364.21857738890003</v>
      </c>
      <c r="L7" s="102">
        <f t="shared" ref="L7" si="11">K7*$F$1</f>
        <v>-228550.58096616223</v>
      </c>
      <c r="M7" s="102">
        <f t="shared" si="3"/>
        <v>-364.21220701110002</v>
      </c>
      <c r="N7" s="102">
        <f t="shared" ref="N7" si="12">M7*$F$1</f>
        <v>-228546.58349421117</v>
      </c>
      <c r="O7" s="101">
        <f t="shared" si="5"/>
        <v>-364.24617970000003</v>
      </c>
      <c r="P7" s="104">
        <f t="shared" ref="P7" si="13">O7*$F$1</f>
        <v>-228567.90167583921</v>
      </c>
    </row>
    <row r="8" spans="1:16" ht="17" thickBot="1" x14ac:dyDescent="0.25">
      <c r="A8" s="115" t="s">
        <v>139</v>
      </c>
      <c r="B8" s="116">
        <v>-364.25095349999998</v>
      </c>
      <c r="C8" s="80">
        <f t="shared" si="0"/>
        <v>-228570.8972802129</v>
      </c>
      <c r="D8" s="189" t="s">
        <v>19</v>
      </c>
      <c r="E8" s="117"/>
      <c r="F8" s="117"/>
      <c r="G8" s="117"/>
      <c r="H8" s="78">
        <v>2.9675E-2</v>
      </c>
      <c r="I8" s="80">
        <v>3.5249000000000003E-2</v>
      </c>
      <c r="J8" s="80">
        <v>1.887E-3</v>
      </c>
      <c r="K8" s="80">
        <f t="shared" si="1"/>
        <v>-364.22161382749999</v>
      </c>
      <c r="L8" s="80">
        <f t="shared" ref="L8" si="14">K8*$F$1</f>
        <v>-228552.48635992623</v>
      </c>
      <c r="M8" s="80">
        <f t="shared" si="3"/>
        <v>-364.21536917249995</v>
      </c>
      <c r="N8" s="80">
        <f t="shared" ref="N8" si="15">M8*$F$1</f>
        <v>-228548.56778021395</v>
      </c>
      <c r="O8" s="79">
        <f t="shared" si="5"/>
        <v>-364.24906649999997</v>
      </c>
      <c r="P8" s="82">
        <f t="shared" ref="P8" si="16">O8*$F$1</f>
        <v>-228569.71316997509</v>
      </c>
    </row>
    <row r="9" spans="1:16" x14ac:dyDescent="0.2">
      <c r="A9" s="176" t="s">
        <v>23</v>
      </c>
      <c r="B9" s="173">
        <v>-724.58578169999998</v>
      </c>
      <c r="C9" s="172">
        <f t="shared" si="0"/>
        <v>-454684.38912309799</v>
      </c>
      <c r="D9" s="193">
        <f>P9-P12</f>
        <v>48.952008294058032</v>
      </c>
      <c r="E9" s="156"/>
      <c r="F9" s="156"/>
      <c r="G9" s="156"/>
      <c r="H9" s="171">
        <v>2.7383999999999999E-2</v>
      </c>
      <c r="I9" s="172">
        <v>3.2999000000000001E-2</v>
      </c>
      <c r="J9" s="172">
        <v>-7.7300000000000003E-4</v>
      </c>
      <c r="K9" s="172">
        <f t="shared" si="1"/>
        <v>-724.55870713920001</v>
      </c>
      <c r="L9" s="172">
        <f t="shared" ref="L9:L10" si="17">K9*$F$1</f>
        <v>-454667.39958169515</v>
      </c>
      <c r="M9" s="172">
        <f t="shared" si="3"/>
        <v>-724.55247326079996</v>
      </c>
      <c r="N9" s="172">
        <f t="shared" ref="N9:N10" si="18">M9*$F$1</f>
        <v>-454663.48776440066</v>
      </c>
      <c r="O9" s="173">
        <f t="shared" si="5"/>
        <v>-724.58655469999997</v>
      </c>
      <c r="P9" s="177">
        <f t="shared" ref="P9:P10" si="19">O9*$F$1</f>
        <v>-454684.87418786419</v>
      </c>
    </row>
    <row r="10" spans="1:16" x14ac:dyDescent="0.2">
      <c r="A10" s="23" t="s">
        <v>96</v>
      </c>
      <c r="B10" s="11">
        <v>-724.58380099999999</v>
      </c>
      <c r="C10" s="14">
        <f t="shared" si="0"/>
        <v>-454683.14621522941</v>
      </c>
      <c r="D10" s="188">
        <f>P10-P12</f>
        <v>49.889946594252251</v>
      </c>
      <c r="E10" s="14"/>
      <c r="F10" s="14"/>
      <c r="G10" s="14"/>
      <c r="H10" s="10">
        <v>2.7139E-2</v>
      </c>
      <c r="I10" s="14">
        <v>3.2948999999999999E-2</v>
      </c>
      <c r="J10" s="14">
        <v>-1.2589999999999999E-3</v>
      </c>
      <c r="K10" s="14">
        <f t="shared" si="1"/>
        <v>-724.55696867070003</v>
      </c>
      <c r="L10" s="14">
        <f t="shared" si="17"/>
        <v>-454666.30867636978</v>
      </c>
      <c r="M10" s="14">
        <f t="shared" si="3"/>
        <v>-724.55054532929989</v>
      </c>
      <c r="N10" s="14">
        <f t="shared" si="18"/>
        <v>-454662.27796926181</v>
      </c>
      <c r="O10" s="11">
        <f t="shared" si="5"/>
        <v>-724.58506</v>
      </c>
      <c r="P10" s="12">
        <f t="shared" si="19"/>
        <v>-454683.93624956399</v>
      </c>
    </row>
    <row r="11" spans="1:16" x14ac:dyDescent="0.2">
      <c r="A11" s="23" t="s">
        <v>145</v>
      </c>
      <c r="B11" s="11">
        <v>-724.51658640000005</v>
      </c>
      <c r="C11" s="14">
        <f t="shared" si="0"/>
        <v>-454640.96842191223</v>
      </c>
      <c r="D11" s="188">
        <f>P11-P12</f>
        <v>91.991183764592279</v>
      </c>
      <c r="E11" s="14"/>
      <c r="F11" s="14"/>
      <c r="G11" s="14"/>
      <c r="H11" s="138">
        <v>2.716E-2</v>
      </c>
      <c r="I11" s="14">
        <v>3.2804E-2</v>
      </c>
      <c r="J11" s="14">
        <v>-1.3810000000000001E-3</v>
      </c>
      <c r="K11" s="14">
        <f t="shared" si="1"/>
        <v>-724.48973330800004</v>
      </c>
      <c r="L11" s="14">
        <f t="shared" ref="L11" si="20">K11*$F$1</f>
        <v>-454624.11785426317</v>
      </c>
      <c r="M11" s="14">
        <f t="shared" si="3"/>
        <v>-724.48347549200003</v>
      </c>
      <c r="N11" s="14">
        <f t="shared" ref="N11" si="21">M11*$F$1</f>
        <v>-454620.19101589965</v>
      </c>
      <c r="O11" s="11">
        <f t="shared" si="5"/>
        <v>-724.51796740000009</v>
      </c>
      <c r="P11" s="12">
        <f t="shared" ref="P11" si="22">O11*$F$1</f>
        <v>-454641.83501239365</v>
      </c>
    </row>
    <row r="12" spans="1:16" x14ac:dyDescent="0.2">
      <c r="A12" s="175" t="s">
        <v>146</v>
      </c>
      <c r="B12" s="79">
        <v>-724.66442170000005</v>
      </c>
      <c r="C12" s="80">
        <f t="shared" si="0"/>
        <v>-454733.73646231403</v>
      </c>
      <c r="D12" s="190" t="s">
        <v>19</v>
      </c>
      <c r="E12" s="80"/>
      <c r="F12" s="80"/>
      <c r="G12" s="80"/>
      <c r="H12" s="78">
        <v>2.8663000000000001E-2</v>
      </c>
      <c r="I12" s="80">
        <v>3.4528999999999997E-2</v>
      </c>
      <c r="J12" s="80">
        <v>-1.4300000000000001E-4</v>
      </c>
      <c r="K12" s="80">
        <f t="shared" si="1"/>
        <v>-724.63608259190005</v>
      </c>
      <c r="L12" s="80">
        <f t="shared" ref="L12:L13" si="23">K12*$F$1</f>
        <v>-454715.95340559364</v>
      </c>
      <c r="M12" s="80">
        <f t="shared" si="3"/>
        <v>-724.62956880809998</v>
      </c>
      <c r="N12" s="80">
        <f t="shared" ref="N12:N13" si="24">M12*$F$1</f>
        <v>-454711.86594502954</v>
      </c>
      <c r="O12" s="79">
        <f t="shared" si="5"/>
        <v>-724.66456470000003</v>
      </c>
      <c r="P12" s="82">
        <f t="shared" ref="P12:P13" si="25">O12*$F$1</f>
        <v>-454733.82619615825</v>
      </c>
    </row>
    <row r="13" spans="1:16" ht="17" thickBot="1" x14ac:dyDescent="0.25">
      <c r="A13" s="24" t="s">
        <v>147</v>
      </c>
      <c r="B13" s="5">
        <v>-724.66398849999996</v>
      </c>
      <c r="C13" s="8">
        <f t="shared" si="0"/>
        <v>-454733.46462524188</v>
      </c>
      <c r="D13" s="199">
        <f>P13-P12</f>
        <v>0.3151352207059972</v>
      </c>
      <c r="E13" s="14"/>
      <c r="F13" s="14"/>
      <c r="G13" s="14"/>
      <c r="H13" s="4">
        <v>2.8753000000000001E-2</v>
      </c>
      <c r="I13" s="8">
        <v>3.4594E-2</v>
      </c>
      <c r="J13" s="8">
        <v>-7.3999999999999996E-5</v>
      </c>
      <c r="K13" s="8">
        <f t="shared" si="1"/>
        <v>-724.63556040890001</v>
      </c>
      <c r="L13" s="8">
        <f t="shared" si="23"/>
        <v>-454715.6257308526</v>
      </c>
      <c r="M13" s="8">
        <f t="shared" si="3"/>
        <v>-724.62906959109989</v>
      </c>
      <c r="N13" s="8">
        <f t="shared" si="24"/>
        <v>-454711.55268166936</v>
      </c>
      <c r="O13" s="5">
        <f t="shared" si="5"/>
        <v>-724.6640625</v>
      </c>
      <c r="P13" s="9">
        <f t="shared" si="25"/>
        <v>-454733.51106093754</v>
      </c>
    </row>
    <row r="14" spans="1:16" ht="17" thickBot="1" x14ac:dyDescent="0.25">
      <c r="A14" s="10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2"/>
    </row>
    <row r="15" spans="1:16" x14ac:dyDescent="0.2">
      <c r="A15" s="83" t="s">
        <v>24</v>
      </c>
      <c r="B15" s="84">
        <v>-264.56754610000002</v>
      </c>
      <c r="C15" s="85">
        <f>B15*$F$1</f>
        <v>-166018.62211268337</v>
      </c>
      <c r="D15" s="113"/>
      <c r="E15" s="85"/>
      <c r="F15" s="112"/>
      <c r="G15" s="112"/>
      <c r="H15" s="83">
        <v>2.6273000000000001E-2</v>
      </c>
      <c r="I15" s="85">
        <v>3.0745999999999999E-2</v>
      </c>
      <c r="J15" s="85">
        <v>4.9700000000000005E-4</v>
      </c>
      <c r="K15" s="85">
        <f>B15+($F$3*H15)</f>
        <v>-264.54156998490004</v>
      </c>
      <c r="L15" s="85">
        <f>K15*$F$1</f>
        <v>-166002.32185628265</v>
      </c>
      <c r="M15" s="85">
        <f>B15+I15+H15-($F$3*H15)</f>
        <v>-264.53650321509997</v>
      </c>
      <c r="N15" s="85">
        <f>M15*$F$1</f>
        <v>-165999.14241060545</v>
      </c>
      <c r="O15" s="84">
        <f>B15+J15</f>
        <v>-264.56704910000002</v>
      </c>
      <c r="P15" s="87">
        <f>O15*$F$1</f>
        <v>-166018.31024051155</v>
      </c>
    </row>
    <row r="16" spans="1:16" ht="17" thickBot="1" x14ac:dyDescent="0.25">
      <c r="A16" s="115" t="s">
        <v>25</v>
      </c>
      <c r="B16" s="116">
        <v>-263.78503590000003</v>
      </c>
      <c r="C16" s="117">
        <f>B16*$F$1</f>
        <v>-165527.58960658748</v>
      </c>
      <c r="D16" s="98"/>
      <c r="E16" s="118"/>
      <c r="F16" s="118"/>
      <c r="G16" s="118"/>
      <c r="H16" s="179">
        <v>1.383E-2</v>
      </c>
      <c r="I16" s="117">
        <v>1.7964999999999998E-2</v>
      </c>
      <c r="J16" s="117">
        <v>-1.1741E-2</v>
      </c>
      <c r="K16" s="117">
        <f>B16+($F$3*H16)</f>
        <v>-263.77136217900005</v>
      </c>
      <c r="L16" s="117">
        <f t="shared" ref="L16" si="26">K16*$F$1</f>
        <v>-165519.00921812703</v>
      </c>
      <c r="M16" s="117">
        <f>B16+I16+H16-($F$3*H16)</f>
        <v>-263.76691462100001</v>
      </c>
      <c r="N16" s="117">
        <f t="shared" ref="N16" si="27">M16*$F$1</f>
        <v>-165516.21833367494</v>
      </c>
      <c r="O16" s="116">
        <f>B16+J16</f>
        <v>-263.7967769</v>
      </c>
      <c r="P16" s="120">
        <f t="shared" ref="P16" si="28">O16*$F$1</f>
        <v>-165534.95719445287</v>
      </c>
    </row>
    <row r="17" spans="1:16" ht="17" thickBot="1" x14ac:dyDescent="0.25">
      <c r="A17" s="10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2"/>
    </row>
    <row r="18" spans="1:16" ht="17" thickBot="1" x14ac:dyDescent="0.25">
      <c r="A18" s="159" t="s">
        <v>149</v>
      </c>
      <c r="B18" s="160">
        <v>-363.73465229999999</v>
      </c>
      <c r="C18" s="161">
        <f>B18*$F$1</f>
        <v>-228246.91342398163</v>
      </c>
      <c r="D18" s="162"/>
      <c r="E18" s="161"/>
      <c r="F18" s="161"/>
      <c r="G18" s="161"/>
      <c r="H18" s="159">
        <v>1.5935999999999999E-2</v>
      </c>
      <c r="I18" s="161">
        <v>2.1488E-2</v>
      </c>
      <c r="J18" s="161">
        <v>-1.1868E-2</v>
      </c>
      <c r="K18" s="161">
        <f>B18+($F$3*H18)</f>
        <v>-363.71889637679999</v>
      </c>
      <c r="L18" s="161">
        <f t="shared" ref="L18" si="29">K18*$F$1</f>
        <v>-228237.02643406796</v>
      </c>
      <c r="M18" s="161">
        <f>B18+I18+H18-($F$3*H18)</f>
        <v>-363.71298422320001</v>
      </c>
      <c r="N18" s="161">
        <f t="shared" ref="N18" si="30">M18*$F$1</f>
        <v>-228233.31650210972</v>
      </c>
      <c r="O18" s="160">
        <f>B18+J18</f>
        <v>-363.74652029999999</v>
      </c>
      <c r="P18" s="162">
        <f t="shared" ref="P18" si="31">O18*$F$1</f>
        <v>-228254.36070554084</v>
      </c>
    </row>
    <row r="19" spans="1:16" ht="17" thickBot="1" x14ac:dyDescent="0.25">
      <c r="A19" s="10"/>
      <c r="B19" s="14"/>
      <c r="C19" s="14"/>
      <c r="D19" s="12"/>
      <c r="E19" s="14"/>
      <c r="F19" s="14"/>
      <c r="G19" s="14"/>
      <c r="H19" s="10"/>
      <c r="I19" s="14"/>
      <c r="J19" s="14"/>
      <c r="K19" s="14"/>
      <c r="L19" s="14"/>
      <c r="M19" s="14"/>
      <c r="N19" s="14"/>
      <c r="O19" s="14"/>
      <c r="P19" s="12"/>
    </row>
    <row r="20" spans="1:16" ht="17" thickBot="1" x14ac:dyDescent="0.25">
      <c r="A20" s="159" t="s">
        <v>154</v>
      </c>
      <c r="B20" s="160">
        <v>-724.1426252</v>
      </c>
      <c r="C20" s="161">
        <f>B20*$F$1</f>
        <v>-454406.30425367691</v>
      </c>
      <c r="D20" s="162"/>
      <c r="E20" s="180"/>
      <c r="F20" s="180"/>
      <c r="G20" s="180"/>
      <c r="H20" s="181">
        <v>1.495E-2</v>
      </c>
      <c r="I20" s="161">
        <v>2.0837000000000001E-2</v>
      </c>
      <c r="J20" s="161">
        <v>-1.3924000000000001E-2</v>
      </c>
      <c r="K20" s="161">
        <f>B20+($F$3*H20)</f>
        <v>-724.12784413500003</v>
      </c>
      <c r="L20" s="161">
        <f t="shared" ref="L20" si="32">K20*$F$1</f>
        <v>-454397.02899644739</v>
      </c>
      <c r="M20" s="161">
        <f>B20+I20+H20-($F$3*H20)</f>
        <v>-724.12161926499994</v>
      </c>
      <c r="N20" s="161">
        <f t="shared" ref="N20" si="33">M20*$F$1</f>
        <v>-454393.12283200858</v>
      </c>
      <c r="O20" s="160">
        <f>B20+J20</f>
        <v>-724.15654919999997</v>
      </c>
      <c r="P20" s="162">
        <f t="shared" ref="P20" si="34">O20*$F$1</f>
        <v>-454415.04169456247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zoomScale="96" workbookViewId="0">
      <selection activeCell="A31" sqref="A31"/>
    </sheetView>
  </sheetViews>
  <sheetFormatPr baseColWidth="10" defaultRowHeight="16" x14ac:dyDescent="0.2"/>
  <cols>
    <col min="1" max="1" width="17.33203125" customWidth="1"/>
    <col min="2" max="2" width="17.5" customWidth="1"/>
    <col min="4" max="4" width="15.6640625" customWidth="1"/>
    <col min="5" max="5" width="16" customWidth="1"/>
  </cols>
  <sheetData>
    <row r="1" spans="1:10" ht="17" thickBot="1" x14ac:dyDescent="0.25">
      <c r="A1" t="s">
        <v>51</v>
      </c>
      <c r="B1" s="229" t="s">
        <v>52</v>
      </c>
      <c r="C1" s="229"/>
      <c r="D1" t="s">
        <v>53</v>
      </c>
      <c r="E1" t="s">
        <v>80</v>
      </c>
      <c r="F1" t="s">
        <v>54</v>
      </c>
      <c r="G1" t="s">
        <v>174</v>
      </c>
      <c r="H1" t="s">
        <v>53</v>
      </c>
      <c r="I1" t="s">
        <v>180</v>
      </c>
      <c r="J1" t="s">
        <v>181</v>
      </c>
    </row>
    <row r="2" spans="1:10" x14ac:dyDescent="0.2">
      <c r="A2" s="154" t="s">
        <v>12</v>
      </c>
      <c r="B2" s="112" t="s">
        <v>55</v>
      </c>
      <c r="C2" s="6" t="s">
        <v>56</v>
      </c>
      <c r="D2" s="6"/>
      <c r="E2" s="7"/>
    </row>
    <row r="3" spans="1:10" x14ac:dyDescent="0.2">
      <c r="A3" s="97">
        <f>H2SO4!O3</f>
        <v>-700.4135407</v>
      </c>
      <c r="B3" s="14">
        <f>H2SO4!O22</f>
        <v>-699.92385309999997</v>
      </c>
      <c r="C3" s="14">
        <f>Neutros!$P$81</f>
        <v>-0.01</v>
      </c>
      <c r="D3" s="11">
        <f>(SUM(B3+C3)-A3)</f>
        <v>0.47968760000003385</v>
      </c>
      <c r="E3" s="92">
        <f>D3*Neutros!$G$1</f>
        <v>301.00847806346127</v>
      </c>
      <c r="G3" t="s">
        <v>58</v>
      </c>
      <c r="H3">
        <v>282.97000000000003</v>
      </c>
    </row>
    <row r="4" spans="1:10" x14ac:dyDescent="0.2">
      <c r="A4" s="144" t="s">
        <v>55</v>
      </c>
      <c r="B4" s="91" t="s">
        <v>57</v>
      </c>
      <c r="C4" s="14" t="s">
        <v>56</v>
      </c>
      <c r="D4" s="14"/>
      <c r="E4" s="12"/>
      <c r="G4" t="s">
        <v>60</v>
      </c>
      <c r="H4">
        <v>293.26</v>
      </c>
    </row>
    <row r="5" spans="1:10" ht="17" thickBot="1" x14ac:dyDescent="0.25">
      <c r="A5" s="4">
        <f>B3</f>
        <v>-699.92385309999997</v>
      </c>
      <c r="B5" s="8">
        <f>H2SO4!O23</f>
        <v>-699.20834649999995</v>
      </c>
      <c r="C5" s="8">
        <f>Neutros!$P$81</f>
        <v>-0.01</v>
      </c>
      <c r="D5" s="5">
        <f t="shared" ref="D5" si="0">(SUM(B5+C5)-A5)</f>
        <v>0.70550660000003518</v>
      </c>
      <c r="E5" s="98">
        <f>D5*Neutros!$G$1</f>
        <v>442.71202326206208</v>
      </c>
      <c r="G5" t="s">
        <v>6</v>
      </c>
      <c r="H5">
        <v>309.08</v>
      </c>
    </row>
    <row r="6" spans="1:10" x14ac:dyDescent="0.2">
      <c r="A6" s="155" t="s">
        <v>58</v>
      </c>
      <c r="B6" s="91" t="s">
        <v>59</v>
      </c>
      <c r="C6" s="14" t="s">
        <v>56</v>
      </c>
      <c r="D6" s="14"/>
      <c r="E6" s="35"/>
      <c r="G6" t="s">
        <v>23</v>
      </c>
      <c r="H6">
        <v>312.51</v>
      </c>
    </row>
    <row r="7" spans="1:10" x14ac:dyDescent="0.2">
      <c r="A7" s="36">
        <f>H2SO4!O12</f>
        <v>-799.55223890000002</v>
      </c>
      <c r="B7" s="14">
        <f>H2SO4!O25</f>
        <v>-799.09130249999998</v>
      </c>
      <c r="C7" s="14">
        <f>Neutros!$P$81</f>
        <v>-0.01</v>
      </c>
      <c r="D7" s="11">
        <f t="shared" ref="D7" si="1">(SUM(B7+C7)-A7)</f>
        <v>0.45093640000004598</v>
      </c>
      <c r="E7" s="163">
        <f>D7*Neutros!$G$1</f>
        <v>282.96682980218884</v>
      </c>
      <c r="G7" t="s">
        <v>9</v>
      </c>
      <c r="H7">
        <v>321.48</v>
      </c>
    </row>
    <row r="8" spans="1:10" x14ac:dyDescent="0.2">
      <c r="A8" s="155" t="s">
        <v>60</v>
      </c>
      <c r="B8" s="91" t="s">
        <v>61</v>
      </c>
      <c r="C8" s="14" t="s">
        <v>56</v>
      </c>
      <c r="D8" s="14"/>
      <c r="E8" s="35"/>
      <c r="G8" t="s">
        <v>70</v>
      </c>
    </row>
    <row r="9" spans="1:10" ht="17" thickBot="1" x14ac:dyDescent="0.25">
      <c r="A9" s="36">
        <f>H2SO4!O14</f>
        <v>-1159.9810398</v>
      </c>
      <c r="B9" s="14">
        <f>H2SO4!O27</f>
        <v>-1159.5037076999999</v>
      </c>
      <c r="C9" s="14">
        <f>Neutros!$P$81</f>
        <v>-0.01</v>
      </c>
      <c r="D9" s="11">
        <f t="shared" ref="D9" si="2">(SUM(B9+C9)-A9)</f>
        <v>0.46733210000002146</v>
      </c>
      <c r="E9" s="163">
        <f>D9*Neutros!$G$1</f>
        <v>293.25528567175348</v>
      </c>
      <c r="G9" t="s">
        <v>75</v>
      </c>
    </row>
    <row r="10" spans="1:10" x14ac:dyDescent="0.2">
      <c r="A10" s="154" t="s">
        <v>62</v>
      </c>
      <c r="B10" s="112" t="s">
        <v>63</v>
      </c>
      <c r="C10" s="6" t="s">
        <v>56</v>
      </c>
      <c r="D10" s="6"/>
      <c r="E10" s="7"/>
      <c r="G10" t="s">
        <v>73</v>
      </c>
    </row>
    <row r="11" spans="1:10" x14ac:dyDescent="0.2">
      <c r="A11" s="10">
        <f>H2CO3!O2</f>
        <v>-265.10210420000004</v>
      </c>
      <c r="B11" s="14">
        <f>H2CO3!O15</f>
        <v>-264.56704910000002</v>
      </c>
      <c r="C11" s="14">
        <f>Neutros!$P$81</f>
        <v>-0.01</v>
      </c>
      <c r="D11" s="11">
        <f t="shared" ref="D11" si="3">(SUM(B11+C11)-A11)</f>
        <v>0.52505510000003142</v>
      </c>
      <c r="E11" s="92">
        <f>D11*Neutros!$G$1</f>
        <v>329.47701076795971</v>
      </c>
      <c r="G11" t="s">
        <v>78</v>
      </c>
    </row>
    <row r="12" spans="1:10" x14ac:dyDescent="0.2">
      <c r="A12" s="144" t="s">
        <v>63</v>
      </c>
      <c r="B12" s="91" t="s">
        <v>64</v>
      </c>
      <c r="C12" s="14" t="s">
        <v>56</v>
      </c>
      <c r="D12" s="14"/>
      <c r="E12" s="12"/>
    </row>
    <row r="13" spans="1:10" ht="17" thickBot="1" x14ac:dyDescent="0.25">
      <c r="A13" s="4">
        <f>B11</f>
        <v>-264.56704910000002</v>
      </c>
      <c r="B13" s="8">
        <f>H2CO3!O16</f>
        <v>-263.7967769</v>
      </c>
      <c r="C13" s="8">
        <f>Neutros!$P$81</f>
        <v>-0.01</v>
      </c>
      <c r="D13" s="5">
        <f t="shared" ref="D13" si="4">(SUM(B13+C13)-A13)</f>
        <v>0.76027220000003126</v>
      </c>
      <c r="E13" s="98">
        <f>D13*Neutros!$G$1</f>
        <v>477.07795205869962</v>
      </c>
    </row>
    <row r="14" spans="1:10" x14ac:dyDescent="0.2">
      <c r="A14" s="155" t="s">
        <v>6</v>
      </c>
      <c r="B14" s="91" t="s">
        <v>65</v>
      </c>
      <c r="C14" s="14" t="s">
        <v>56</v>
      </c>
      <c r="D14" s="14"/>
      <c r="E14" s="35"/>
    </row>
    <row r="15" spans="1:10" x14ac:dyDescent="0.2">
      <c r="A15" s="36">
        <f>H2CO3!O8</f>
        <v>-364.24906649999997</v>
      </c>
      <c r="B15" s="14">
        <f>H2CO3!O18</f>
        <v>-363.74652029999999</v>
      </c>
      <c r="C15" s="14">
        <f>Neutros!$P$81</f>
        <v>-0.01</v>
      </c>
      <c r="D15" s="11">
        <f t="shared" ref="D15" si="5">(SUM(B15+C15)-A15)</f>
        <v>0.4925461999999925</v>
      </c>
      <c r="E15" s="163">
        <f>D15*Neutros!$G$1</f>
        <v>309.07737043427528</v>
      </c>
    </row>
    <row r="16" spans="1:10" x14ac:dyDescent="0.2">
      <c r="A16" s="155" t="s">
        <v>23</v>
      </c>
      <c r="B16" s="91" t="s">
        <v>66</v>
      </c>
      <c r="C16" s="14" t="s">
        <v>56</v>
      </c>
      <c r="D16" s="14"/>
      <c r="E16" s="35"/>
    </row>
    <row r="17" spans="1:5" ht="17" thickBot="1" x14ac:dyDescent="0.25">
      <c r="A17" s="36">
        <f>H2CO3!O12</f>
        <v>-724.66456470000003</v>
      </c>
      <c r="B17" s="14">
        <f>H2CO3!O20</f>
        <v>-724.15654919999997</v>
      </c>
      <c r="C17" s="14">
        <f>Neutros!$P$81</f>
        <v>-0.01</v>
      </c>
      <c r="D17" s="11">
        <f t="shared" ref="D17" si="6">(SUM(B17+C17)-A17)</f>
        <v>0.498015500000065</v>
      </c>
      <c r="E17" s="163">
        <f>D17*Neutros!$G$1</f>
        <v>312.50940759574081</v>
      </c>
    </row>
    <row r="18" spans="1:5" x14ac:dyDescent="0.2">
      <c r="A18" s="154" t="s">
        <v>9</v>
      </c>
      <c r="B18" s="112" t="s">
        <v>67</v>
      </c>
      <c r="C18" s="6" t="s">
        <v>56</v>
      </c>
      <c r="D18" s="6"/>
      <c r="E18" s="7"/>
    </row>
    <row r="19" spans="1:5" x14ac:dyDescent="0.2">
      <c r="A19" s="10">
        <f>H3PO4!O3</f>
        <v>-644.32663070000001</v>
      </c>
      <c r="B19" s="14">
        <f>H3PO4!O51</f>
        <v>-643.80432570000005</v>
      </c>
      <c r="C19" s="14">
        <f>Neutros!$P$81</f>
        <v>-0.01</v>
      </c>
      <c r="D19" s="11">
        <f t="shared" ref="D19" si="7">(SUM(B19+C19)-A19)</f>
        <v>0.51230499999996937</v>
      </c>
      <c r="E19" s="92">
        <f>D19*Neutros!$G$1</f>
        <v>321.47620316698078</v>
      </c>
    </row>
    <row r="20" spans="1:5" x14ac:dyDescent="0.2">
      <c r="A20" s="144" t="s">
        <v>67</v>
      </c>
      <c r="B20" s="91" t="s">
        <v>68</v>
      </c>
      <c r="C20" s="14" t="s">
        <v>56</v>
      </c>
      <c r="D20" s="14"/>
      <c r="E20" s="12"/>
    </row>
    <row r="21" spans="1:5" x14ac:dyDescent="0.2">
      <c r="A21" s="10">
        <f>B19</f>
        <v>-643.80432570000005</v>
      </c>
      <c r="B21" s="14">
        <f>H3PO4!O52</f>
        <v>-643.07618249999996</v>
      </c>
      <c r="C21" s="14">
        <f>Neutros!$P$81</f>
        <v>-0.01</v>
      </c>
      <c r="D21" s="11">
        <f t="shared" ref="D21" si="8">(SUM(B21+C21)-A21)</f>
        <v>0.71814320000009957</v>
      </c>
      <c r="E21" s="92">
        <f>D21*Neutros!$G$1</f>
        <v>450.64160854614249</v>
      </c>
    </row>
    <row r="22" spans="1:5" x14ac:dyDescent="0.2">
      <c r="A22" s="144" t="s">
        <v>68</v>
      </c>
      <c r="B22" s="91" t="s">
        <v>69</v>
      </c>
      <c r="C22" s="14" t="s">
        <v>56</v>
      </c>
      <c r="D22" s="14"/>
      <c r="E22" s="12"/>
    </row>
    <row r="23" spans="1:5" ht="17" thickBot="1" x14ac:dyDescent="0.25">
      <c r="A23" s="4">
        <f>B21</f>
        <v>-643.07618249999996</v>
      </c>
      <c r="B23" s="8">
        <f>H3PO4!O53</f>
        <v>-642.15172789999997</v>
      </c>
      <c r="C23" s="8">
        <f>Neutros!$P$81</f>
        <v>-0.01</v>
      </c>
      <c r="D23" s="5">
        <f t="shared" ref="D23" si="9">(SUM(B23+C23)-A23)</f>
        <v>0.91445459999999912</v>
      </c>
      <c r="E23" s="98">
        <f>D23*Neutros!$G$1</f>
        <v>573.82885737323943</v>
      </c>
    </row>
    <row r="24" spans="1:5" x14ac:dyDescent="0.2">
      <c r="A24" s="155" t="s">
        <v>70</v>
      </c>
      <c r="B24" s="14" t="s">
        <v>71</v>
      </c>
      <c r="C24" s="14" t="s">
        <v>56</v>
      </c>
      <c r="D24" s="14"/>
      <c r="E24" s="35"/>
    </row>
    <row r="25" spans="1:5" x14ac:dyDescent="0.2">
      <c r="A25" s="36">
        <f>H3PO4!O14</f>
        <v>-743.507746</v>
      </c>
      <c r="B25" s="14">
        <f>Aniones!P10</f>
        <v>-742.97652499999992</v>
      </c>
      <c r="C25" s="14">
        <f>Neutros!$P$81</f>
        <v>-0.01</v>
      </c>
      <c r="D25" s="11">
        <f t="shared" ref="D25" si="10">(SUM(B25+C25)-A25)</f>
        <v>0.52122100000008231</v>
      </c>
      <c r="E25" s="35">
        <f>D25*Neutros!$G$1</f>
        <v>327.07107697745164</v>
      </c>
    </row>
    <row r="26" spans="1:5" x14ac:dyDescent="0.2">
      <c r="A26" s="36" t="s">
        <v>71</v>
      </c>
      <c r="B26" s="14" t="s">
        <v>72</v>
      </c>
      <c r="C26" s="14" t="s">
        <v>56</v>
      </c>
      <c r="D26" s="14"/>
      <c r="E26" s="35"/>
    </row>
    <row r="27" spans="1:5" x14ac:dyDescent="0.2">
      <c r="A27" s="36">
        <f>B25</f>
        <v>-742.97652499999992</v>
      </c>
      <c r="B27" s="14">
        <f>Aniones!P11</f>
        <v>-742.28255119999994</v>
      </c>
      <c r="C27" s="14">
        <f>Neutros!$P$81</f>
        <v>-0.01</v>
      </c>
      <c r="D27" s="11">
        <f t="shared" ref="D27" si="11">(SUM(B27+C27)-A27)</f>
        <v>0.68397379999998975</v>
      </c>
      <c r="E27" s="35">
        <f>D27*Neutros!$G$1</f>
        <v>429.19998885371359</v>
      </c>
    </row>
    <row r="28" spans="1:5" x14ac:dyDescent="0.2">
      <c r="A28" s="155" t="s">
        <v>73</v>
      </c>
      <c r="B28" s="14" t="s">
        <v>74</v>
      </c>
      <c r="C28" s="14" t="s">
        <v>56</v>
      </c>
      <c r="D28" s="14"/>
      <c r="E28" s="35"/>
    </row>
    <row r="29" spans="1:5" x14ac:dyDescent="0.2">
      <c r="A29" s="37">
        <f>H3PO4!O18</f>
        <v>-842.69564500000001</v>
      </c>
      <c r="B29" s="38">
        <f>Aniones!P13</f>
        <v>-842.05418429999997</v>
      </c>
      <c r="C29" s="38">
        <f>Neutros!$P$81</f>
        <v>-0.01</v>
      </c>
      <c r="D29" s="39">
        <f t="shared" ref="D29" si="12">(SUM(B29+C29)-A29)</f>
        <v>0.63146070000004784</v>
      </c>
      <c r="E29" s="40">
        <f>D29*Neutros!$G$1</f>
        <v>396.24752498061002</v>
      </c>
    </row>
    <row r="30" spans="1:5" x14ac:dyDescent="0.2">
      <c r="A30" s="155" t="s">
        <v>75</v>
      </c>
      <c r="B30" s="14" t="s">
        <v>76</v>
      </c>
      <c r="C30" s="14" t="s">
        <v>56</v>
      </c>
      <c r="D30" s="14"/>
      <c r="E30" s="35"/>
    </row>
    <row r="31" spans="1:5" x14ac:dyDescent="0.2">
      <c r="A31" s="36">
        <f>H3PO4!O30</f>
        <v>-1103.8888971000001</v>
      </c>
      <c r="B31" s="14">
        <f>Aniones!P15</f>
        <v>-1103.3805503999999</v>
      </c>
      <c r="C31" s="14">
        <f>Neutros!$P$81</f>
        <v>-0.01</v>
      </c>
      <c r="D31" s="11">
        <f t="shared" ref="D31" si="13">(SUM(B31+C31)-A31)</f>
        <v>0.49834670000018377</v>
      </c>
      <c r="E31" s="35">
        <f>D31*Neutros!$G$1</f>
        <v>312.71723870909534</v>
      </c>
    </row>
    <row r="32" spans="1:5" x14ac:dyDescent="0.2">
      <c r="A32" s="36" t="s">
        <v>76</v>
      </c>
      <c r="B32" s="14" t="s">
        <v>77</v>
      </c>
      <c r="C32" s="14" t="s">
        <v>56</v>
      </c>
      <c r="D32" s="14"/>
      <c r="E32" s="35"/>
    </row>
    <row r="33" spans="1:5" x14ac:dyDescent="0.2">
      <c r="A33" s="36">
        <f>B31</f>
        <v>-1103.3805503999999</v>
      </c>
      <c r="B33" s="14">
        <f>Aniones!P16</f>
        <v>0</v>
      </c>
      <c r="C33" s="14">
        <f>Neutros!$P$81</f>
        <v>-0.01</v>
      </c>
      <c r="D33" s="11">
        <f t="shared" ref="D33" si="14">(SUM(B33+C33)-A33)</f>
        <v>1103.3705504</v>
      </c>
      <c r="E33" s="35">
        <f>D33*Neutros!$G$1</f>
        <v>692375.39205917378</v>
      </c>
    </row>
    <row r="34" spans="1:5" x14ac:dyDescent="0.2">
      <c r="A34" s="228" t="s">
        <v>78</v>
      </c>
      <c r="B34" s="14" t="s">
        <v>79</v>
      </c>
      <c r="C34" s="14" t="s">
        <v>56</v>
      </c>
      <c r="D34" s="14"/>
      <c r="E34" s="35"/>
    </row>
    <row r="35" spans="1:5" x14ac:dyDescent="0.2">
      <c r="A35" s="37">
        <f>H3PO4!O45</f>
        <v>-1563.4489763000001</v>
      </c>
      <c r="B35" s="38">
        <f>Aniones!P17</f>
        <v>-1562.7671974</v>
      </c>
      <c r="C35" s="38">
        <f>Neutros!$P$81</f>
        <v>-0.01</v>
      </c>
      <c r="D35" s="39">
        <f t="shared" ref="D35:D37" si="15">(SUM(B35+C35)-A35)</f>
        <v>0.67177890000016305</v>
      </c>
      <c r="E35" s="40">
        <f>D35*Neutros!$G$1</f>
        <v>421.54757447176235</v>
      </c>
    </row>
    <row r="36" spans="1:5" x14ac:dyDescent="0.2">
      <c r="A36" s="32" t="s">
        <v>82</v>
      </c>
      <c r="B36" s="33" t="s">
        <v>83</v>
      </c>
      <c r="C36" s="33" t="s">
        <v>56</v>
      </c>
      <c r="D36" s="33"/>
      <c r="E36" s="34"/>
    </row>
    <row r="37" spans="1:5" x14ac:dyDescent="0.2">
      <c r="A37" s="37">
        <f>Neutros!P82</f>
        <v>-3273.9183573</v>
      </c>
      <c r="B37" s="38"/>
      <c r="C37" s="38">
        <f>Neutros!$P$81</f>
        <v>-0.01</v>
      </c>
      <c r="D37" s="39">
        <f t="shared" si="15"/>
        <v>3273.9083572999998</v>
      </c>
      <c r="E37" s="40">
        <f>D37*Neutros!$G$1</f>
        <v>2054408.2689443086</v>
      </c>
    </row>
  </sheetData>
  <mergeCells count="1">
    <mergeCell ref="B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J14" sqref="J14"/>
    </sheetView>
  </sheetViews>
  <sheetFormatPr baseColWidth="10" defaultRowHeight="16" x14ac:dyDescent="0.2"/>
  <cols>
    <col min="2" max="2" width="14.6640625" customWidth="1"/>
    <col min="3" max="3" width="12.1640625" customWidth="1"/>
    <col min="4" max="4" width="14.1640625" customWidth="1"/>
    <col min="5" max="5" width="13.1640625" customWidth="1"/>
    <col min="6" max="6" width="13.33203125" customWidth="1"/>
    <col min="7" max="7" width="12.6640625" customWidth="1"/>
  </cols>
  <sheetData>
    <row r="1" spans="1:10" ht="17" thickBot="1" x14ac:dyDescent="0.25">
      <c r="A1" s="18" t="s">
        <v>0</v>
      </c>
      <c r="B1" s="19" t="s">
        <v>48</v>
      </c>
      <c r="C1" s="19" t="s">
        <v>4</v>
      </c>
      <c r="D1" s="19" t="s">
        <v>49</v>
      </c>
      <c r="E1" s="19" t="s">
        <v>4</v>
      </c>
      <c r="F1" s="19" t="s">
        <v>44</v>
      </c>
      <c r="G1" s="20" t="s">
        <v>4</v>
      </c>
      <c r="H1" s="1" t="s">
        <v>3</v>
      </c>
      <c r="I1">
        <v>627.50940000000003</v>
      </c>
      <c r="J1" s="1" t="s">
        <v>4</v>
      </c>
    </row>
    <row r="2" spans="1:10" x14ac:dyDescent="0.2">
      <c r="A2" s="2" t="s">
        <v>7</v>
      </c>
      <c r="B2" s="14"/>
      <c r="C2" s="14">
        <f>B2*$I$1</f>
        <v>0</v>
      </c>
      <c r="D2" s="14"/>
      <c r="E2" s="14">
        <f>D2*$I$1</f>
        <v>0</v>
      </c>
      <c r="F2" s="14"/>
      <c r="G2" s="12">
        <f>F2*$I$1</f>
        <v>0</v>
      </c>
    </row>
    <row r="3" spans="1:10" x14ac:dyDescent="0.2">
      <c r="A3" s="10" t="s">
        <v>8</v>
      </c>
      <c r="B3" s="14"/>
      <c r="C3" s="14">
        <f t="shared" ref="C3:C17" si="0">B3*$I$1</f>
        <v>0</v>
      </c>
      <c r="D3" s="14"/>
      <c r="E3" s="14">
        <f t="shared" ref="E3:E17" si="1">D3*$I$1</f>
        <v>0</v>
      </c>
      <c r="F3" s="14"/>
      <c r="G3" s="12">
        <f t="shared" ref="G3:G17" si="2">F3*$I$1</f>
        <v>0</v>
      </c>
    </row>
    <row r="4" spans="1:10" x14ac:dyDescent="0.2">
      <c r="A4" s="10" t="s">
        <v>9</v>
      </c>
      <c r="B4" s="14"/>
      <c r="C4" s="14">
        <f t="shared" si="0"/>
        <v>0</v>
      </c>
      <c r="D4" s="14"/>
      <c r="E4" s="14">
        <f t="shared" si="1"/>
        <v>0</v>
      </c>
      <c r="F4" s="14"/>
      <c r="G4" s="12">
        <f t="shared" si="2"/>
        <v>0</v>
      </c>
    </row>
    <row r="5" spans="1:10" x14ac:dyDescent="0.2">
      <c r="A5" s="10" t="s">
        <v>10</v>
      </c>
      <c r="B5" s="22">
        <v>-264.91649000000001</v>
      </c>
      <c r="C5" s="14">
        <f t="shared" si="0"/>
        <v>-166237.58769000601</v>
      </c>
      <c r="D5" s="22">
        <v>-264.91554600000001</v>
      </c>
      <c r="E5" s="14">
        <f t="shared" si="1"/>
        <v>-166236.99532113242</v>
      </c>
      <c r="F5" s="25">
        <v>-264.94611099999997</v>
      </c>
      <c r="G5" s="12">
        <f t="shared" si="2"/>
        <v>-166256.17514594339</v>
      </c>
    </row>
    <row r="6" spans="1:10" x14ac:dyDescent="0.2">
      <c r="A6" s="10" t="s">
        <v>11</v>
      </c>
      <c r="B6" s="22">
        <v>-264.91404599999998</v>
      </c>
      <c r="C6" s="14">
        <f t="shared" si="0"/>
        <v>-166236.05405703239</v>
      </c>
      <c r="D6" s="14">
        <v>-264.91310199999998</v>
      </c>
      <c r="E6" s="14">
        <f t="shared" si="1"/>
        <v>-166235.4616881588</v>
      </c>
      <c r="F6" s="14">
        <v>-264.94375200000002</v>
      </c>
      <c r="G6" s="12">
        <f t="shared" si="2"/>
        <v>-166254.69485126881</v>
      </c>
    </row>
    <row r="7" spans="1:10" x14ac:dyDescent="0.2">
      <c r="A7" s="10" t="s">
        <v>12</v>
      </c>
      <c r="B7" s="14"/>
      <c r="C7" s="14">
        <f t="shared" si="0"/>
        <v>0</v>
      </c>
      <c r="D7" s="14"/>
      <c r="E7" s="14">
        <f t="shared" si="1"/>
        <v>0</v>
      </c>
      <c r="F7" s="14"/>
      <c r="G7" s="12">
        <f t="shared" si="2"/>
        <v>0</v>
      </c>
    </row>
    <row r="8" spans="1:10" x14ac:dyDescent="0.2">
      <c r="A8" s="10" t="s">
        <v>13</v>
      </c>
      <c r="B8" s="14"/>
      <c r="C8" s="14">
        <f t="shared" si="0"/>
        <v>0</v>
      </c>
      <c r="D8" s="14"/>
      <c r="E8" s="14">
        <f t="shared" si="1"/>
        <v>0</v>
      </c>
      <c r="F8" s="14"/>
      <c r="G8" s="12">
        <f t="shared" si="2"/>
        <v>0</v>
      </c>
    </row>
    <row r="9" spans="1:10" x14ac:dyDescent="0.2">
      <c r="A9" s="10" t="s">
        <v>14</v>
      </c>
      <c r="B9" s="14"/>
      <c r="C9" s="14">
        <f t="shared" si="0"/>
        <v>0</v>
      </c>
      <c r="D9" s="14"/>
      <c r="E9" s="14">
        <f t="shared" si="1"/>
        <v>0</v>
      </c>
      <c r="F9" s="14"/>
      <c r="G9" s="12">
        <f t="shared" si="2"/>
        <v>0</v>
      </c>
    </row>
    <row r="10" spans="1:10" x14ac:dyDescent="0.2">
      <c r="A10" s="10" t="s">
        <v>15</v>
      </c>
      <c r="B10" s="14"/>
      <c r="C10" s="14">
        <f t="shared" si="0"/>
        <v>0</v>
      </c>
      <c r="D10" s="14"/>
      <c r="E10" s="14">
        <f t="shared" si="1"/>
        <v>0</v>
      </c>
      <c r="F10" s="14"/>
      <c r="G10" s="12">
        <f t="shared" si="2"/>
        <v>0</v>
      </c>
    </row>
    <row r="11" spans="1:10" x14ac:dyDescent="0.2">
      <c r="A11" s="10" t="s">
        <v>16</v>
      </c>
      <c r="B11" s="14"/>
      <c r="C11" s="14">
        <f t="shared" si="0"/>
        <v>0</v>
      </c>
      <c r="D11" s="14"/>
      <c r="E11" s="14">
        <f t="shared" si="1"/>
        <v>0</v>
      </c>
      <c r="F11" s="14"/>
      <c r="G11" s="12">
        <f t="shared" si="2"/>
        <v>0</v>
      </c>
    </row>
    <row r="12" spans="1:10" x14ac:dyDescent="0.2">
      <c r="A12" s="10" t="s">
        <v>5</v>
      </c>
      <c r="B12" s="14"/>
      <c r="C12" s="14">
        <f t="shared" si="0"/>
        <v>0</v>
      </c>
      <c r="D12" s="14"/>
      <c r="E12" s="14">
        <f t="shared" si="1"/>
        <v>0</v>
      </c>
      <c r="F12" s="14"/>
      <c r="G12" s="12">
        <f t="shared" si="2"/>
        <v>0</v>
      </c>
    </row>
    <row r="13" spans="1:10" x14ac:dyDescent="0.2">
      <c r="A13" s="10" t="s">
        <v>6</v>
      </c>
      <c r="B13" s="14"/>
      <c r="C13" s="14">
        <f t="shared" si="0"/>
        <v>0</v>
      </c>
      <c r="D13" s="14"/>
      <c r="E13" s="14">
        <f t="shared" si="1"/>
        <v>0</v>
      </c>
      <c r="F13" s="14"/>
      <c r="G13" s="12">
        <f t="shared" si="2"/>
        <v>0</v>
      </c>
    </row>
    <row r="14" spans="1:10" x14ac:dyDescent="0.2">
      <c r="A14" s="23" t="s">
        <v>20</v>
      </c>
      <c r="B14" s="14"/>
      <c r="C14" s="14">
        <f t="shared" si="0"/>
        <v>0</v>
      </c>
      <c r="D14" s="14"/>
      <c r="E14" s="14">
        <f t="shared" si="1"/>
        <v>0</v>
      </c>
      <c r="F14" s="14"/>
      <c r="G14" s="12">
        <f t="shared" si="2"/>
        <v>0</v>
      </c>
    </row>
    <row r="15" spans="1:10" x14ac:dyDescent="0.2">
      <c r="A15" s="23" t="s">
        <v>21</v>
      </c>
      <c r="B15" s="14"/>
      <c r="C15" s="14">
        <f t="shared" si="0"/>
        <v>0</v>
      </c>
      <c r="D15" s="14"/>
      <c r="E15" s="14">
        <f t="shared" si="1"/>
        <v>0</v>
      </c>
      <c r="F15" s="14"/>
      <c r="G15" s="12">
        <f t="shared" si="2"/>
        <v>0</v>
      </c>
    </row>
    <row r="16" spans="1:10" x14ac:dyDescent="0.2">
      <c r="A16" s="23" t="s">
        <v>22</v>
      </c>
      <c r="B16" s="14"/>
      <c r="C16" s="14">
        <f t="shared" si="0"/>
        <v>0</v>
      </c>
      <c r="D16" s="14"/>
      <c r="E16" s="14">
        <f t="shared" si="1"/>
        <v>0</v>
      </c>
      <c r="F16" s="14"/>
      <c r="G16" s="12">
        <f t="shared" si="2"/>
        <v>0</v>
      </c>
    </row>
    <row r="17" spans="1:7" ht="17" thickBot="1" x14ac:dyDescent="0.25">
      <c r="A17" s="24" t="s">
        <v>23</v>
      </c>
      <c r="B17" s="8"/>
      <c r="C17" s="8">
        <f t="shared" si="0"/>
        <v>0</v>
      </c>
      <c r="D17" s="8"/>
      <c r="E17" s="8">
        <f t="shared" si="1"/>
        <v>0</v>
      </c>
      <c r="F17" s="8"/>
      <c r="G17" s="9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Neutros</vt:lpstr>
      <vt:lpstr>estabilidad de estructuras</vt:lpstr>
      <vt:lpstr>Aniones</vt:lpstr>
      <vt:lpstr>H2SO4</vt:lpstr>
      <vt:lpstr>H3PO4</vt:lpstr>
      <vt:lpstr>estabilidad sustitucion de H po</vt:lpstr>
      <vt:lpstr>H2CO3</vt:lpstr>
      <vt:lpstr>ACIDEZ</vt:lpstr>
      <vt:lpstr>G4 Neutros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2017-03-23T14:53:31Z</dcterms:created>
  <dcterms:modified xsi:type="dcterms:W3CDTF">2017-06-21T11:40:13Z</dcterms:modified>
</cp:coreProperties>
</file>