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Mcourse2020\Slides\8.Recap\"/>
    </mc:Choice>
  </mc:AlternateContent>
  <xr:revisionPtr revIDLastSave="0" documentId="8_{733C74BD-8855-44F9-960A-4D5B541DA41B}" xr6:coauthVersionLast="45" xr6:coauthVersionMax="45" xr10:uidLastSave="{00000000-0000-0000-0000-000000000000}"/>
  <bookViews>
    <workbookView xWindow="5340" yWindow="1065" windowWidth="21360" windowHeight="12315" xr2:uid="{00000000-000D-0000-FFFF-FFFF00000000}"/>
  </bookViews>
  <sheets>
    <sheet name="Monitoring" sheetId="1" r:id="rId1"/>
  </sheets>
  <definedNames>
    <definedName name="solver_eng" localSheetId="0" hidden="1">3</definedName>
    <definedName name="solver_neg" localSheetId="0" hidden="1">1</definedName>
    <definedName name="solver_num" localSheetId="0" hidden="1">0</definedName>
    <definedName name="solver_opt" localSheetId="0" hidden="1">Monitoring!#REF!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1" l="1"/>
  <c r="C29" i="1"/>
  <c r="H14" i="1"/>
  <c r="E28" i="1" s="1"/>
  <c r="D16" i="1"/>
  <c r="D17" i="1"/>
  <c r="D15" i="1"/>
  <c r="C16" i="1"/>
  <c r="E16" i="1" s="1"/>
  <c r="C17" i="1"/>
  <c r="E17" i="1" s="1"/>
  <c r="C15" i="1"/>
  <c r="H20" i="1" l="1"/>
  <c r="H22" i="1" s="1"/>
  <c r="H23" i="1" s="1"/>
  <c r="C24" i="1" s="1"/>
  <c r="C25" i="1" s="1"/>
  <c r="H18" i="1"/>
  <c r="H19" i="1"/>
  <c r="H21" i="1"/>
  <c r="C28" i="1" s="1"/>
  <c r="C27" i="1"/>
  <c r="E3" i="1"/>
  <c r="E4" i="1"/>
  <c r="E5" i="1"/>
  <c r="D31" i="1" l="1"/>
</calcChain>
</file>

<file path=xl/sharedStrings.xml><?xml version="1.0" encoding="utf-8"?>
<sst xmlns="http://schemas.openxmlformats.org/spreadsheetml/2006/main" count="40" uniqueCount="31">
  <si>
    <t>Months</t>
  </si>
  <si>
    <t>PV</t>
  </si>
  <si>
    <t>EV</t>
  </si>
  <si>
    <t xml:space="preserve"> </t>
  </si>
  <si>
    <t>ES</t>
  </si>
  <si>
    <t>SPI(t)</t>
  </si>
  <si>
    <t>CPI</t>
  </si>
  <si>
    <t>SPI($)</t>
  </si>
  <si>
    <t>AV</t>
  </si>
  <si>
    <t>Wk</t>
  </si>
  <si>
    <t>#</t>
  </si>
  <si>
    <t>k€</t>
  </si>
  <si>
    <t>BAC</t>
  </si>
  <si>
    <t>CEAC</t>
  </si>
  <si>
    <t>revise estimate</t>
  </si>
  <si>
    <t>TEAC</t>
  </si>
  <si>
    <t>PD</t>
  </si>
  <si>
    <t>AT</t>
  </si>
  <si>
    <t>Ex. Schedule delay</t>
  </si>
  <si>
    <t>Profit estimate</t>
  </si>
  <si>
    <t>Price</t>
  </si>
  <si>
    <t>penalty rate</t>
  </si>
  <si>
    <t>penalties</t>
  </si>
  <si>
    <t>Revenues</t>
  </si>
  <si>
    <t>Cost overrun</t>
  </si>
  <si>
    <t>Profit</t>
  </si>
  <si>
    <t>ROS</t>
  </si>
  <si>
    <t>EVM</t>
  </si>
  <si>
    <t>BV</t>
  </si>
  <si>
    <t>Budget Cost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</si>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</sst>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0.000"/>
    <numFmt numFmtId="167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7" fillId="3" borderId="3" applyNumberFormat="0" applyAlignment="0" applyProtection="0"/>
    <xf numFmtId="0" fontId="8" fillId="4" borderId="3" applyNumberFormat="0" applyAlignment="0" applyProtection="0"/>
  </cellStyleXfs>
  <cellXfs count="32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164" fontId="3" fillId="0" borderId="0" xfId="1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65" fontId="5" fillId="0" borderId="0" xfId="1" applyNumberFormat="1" applyFont="1" applyAlignment="1">
      <alignment horizontal="center" vertical="center"/>
    </xf>
    <xf numFmtId="165" fontId="5" fillId="0" borderId="0" xfId="1" applyNumberFormat="1" applyFont="1" applyAlignment="1">
      <alignment vertical="center"/>
    </xf>
    <xf numFmtId="0" fontId="5" fillId="0" borderId="0" xfId="0" applyFont="1" applyAlignment="1">
      <alignment horizontal="left" vertical="center"/>
    </xf>
    <xf numFmtId="165" fontId="5" fillId="0" borderId="0" xfId="1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166" fontId="5" fillId="0" borderId="0" xfId="0" applyNumberFormat="1" applyFont="1" applyAlignment="1">
      <alignment horizontal="center" vertical="center"/>
    </xf>
    <xf numFmtId="10" fontId="5" fillId="0" borderId="0" xfId="2" applyNumberFormat="1" applyFont="1" applyAlignment="1">
      <alignment horizontal="center" vertical="center"/>
    </xf>
    <xf numFmtId="10" fontId="5" fillId="0" borderId="0" xfId="2" applyNumberFormat="1" applyFont="1" applyAlignment="1">
      <alignment vertical="center"/>
    </xf>
    <xf numFmtId="0" fontId="2" fillId="2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Alignment="1">
      <alignment horizontal="center" vertical="center"/>
    </xf>
    <xf numFmtId="165" fontId="5" fillId="0" borderId="0" xfId="1" applyNumberFormat="1" applyFont="1" applyFill="1" applyAlignment="1">
      <alignment horizontal="center" vertical="center"/>
    </xf>
    <xf numFmtId="164" fontId="5" fillId="0" borderId="0" xfId="1" applyNumberFormat="1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65" fontId="5" fillId="0" borderId="2" xfId="1" applyNumberFormat="1" applyFont="1" applyFill="1" applyBorder="1" applyAlignment="1">
      <alignment horizontal="center" vertical="center"/>
    </xf>
    <xf numFmtId="164" fontId="5" fillId="0" borderId="2" xfId="1" applyNumberFormat="1" applyFont="1" applyFill="1" applyBorder="1" applyAlignment="1">
      <alignment horizontal="center" vertical="center"/>
    </xf>
    <xf numFmtId="165" fontId="5" fillId="0" borderId="0" xfId="1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3" fontId="5" fillId="0" borderId="0" xfId="0" applyNumberFormat="1" applyFont="1" applyAlignment="1">
      <alignment horizontal="center" vertical="center"/>
    </xf>
    <xf numFmtId="43" fontId="5" fillId="0" borderId="2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43" fontId="4" fillId="0" borderId="0" xfId="0" applyNumberFormat="1" applyFont="1" applyAlignment="1">
      <alignment horizontal="center" vertical="center"/>
    </xf>
    <xf numFmtId="9" fontId="5" fillId="0" borderId="0" xfId="2" applyFont="1" applyAlignment="1">
      <alignment horizontal="right" vertical="center"/>
    </xf>
    <xf numFmtId="0" fontId="7" fillId="3" borderId="3" xfId="4" applyAlignment="1">
      <alignment horizontal="center" vertical="center"/>
    </xf>
    <xf numFmtId="0" fontId="8" fillId="4" borderId="3" xfId="5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8" fillId="4" borderId="0" xfId="5" applyBorder="1" applyAlignment="1">
      <alignment horizontal="center" vertical="center"/>
    </xf>
    <xf numFmtId="0" fontId="8" fillId="4" borderId="4" xfId="5" applyBorder="1" applyAlignment="1">
      <alignment horizontal="center" vertical="center"/>
    </xf>
  </cellXfs>
  <cellStyles count="6">
    <cellStyle name="Calculation" xfId="5" builtinId="22"/>
    <cellStyle name="Comma" xfId="1" builtinId="3"/>
    <cellStyle name="Currency 2" xfId="3" xr:uid="{3AB0B410-AC81-1546-87ED-5BB18399FA95}"/>
    <cellStyle name="Input" xfId="4" builtinId="20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110" zoomScaleNormal="110" workbookViewId="0">
      <selection activeCell="F31" sqref="F31"/>
    </sheetView>
  </sheetViews>
  <sheetFormatPr defaultColWidth="5" defaultRowHeight="12.75" x14ac:dyDescent="0.25"/>
  <cols>
    <col min="1" max="1" width="7.85546875" style="4" bestFit="1" customWidth="1"/>
    <col min="2" max="2" width="13" style="4" bestFit="1" customWidth="1"/>
    <col min="3" max="4" width="12.140625" style="4" bestFit="1" customWidth="1"/>
    <col min="5" max="7" width="12" style="4" customWidth="1"/>
    <col min="8" max="8" width="8.140625" style="3" bestFit="1" customWidth="1"/>
    <col min="9" max="9" width="5.7109375" style="3" customWidth="1"/>
    <col min="10" max="10" width="26.7109375" style="3" customWidth="1"/>
    <col min="11" max="11" width="3" style="3" customWidth="1"/>
    <col min="12" max="12" width="5.85546875" style="3" bestFit="1" customWidth="1"/>
    <col min="13" max="13" width="23.42578125" style="3" bestFit="1" customWidth="1"/>
    <col min="14" max="14" width="13.28515625" style="3" bestFit="1" customWidth="1"/>
    <col min="15" max="15" width="13.42578125" style="3" customWidth="1"/>
    <col min="16" max="16" width="13" style="3" bestFit="1" customWidth="1"/>
    <col min="17" max="16384" width="5" style="3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8</v>
      </c>
      <c r="E1" s="13" t="s">
        <v>4</v>
      </c>
      <c r="F1" s="13"/>
      <c r="G1" s="13"/>
      <c r="H1" s="2"/>
    </row>
    <row r="2" spans="1:8" x14ac:dyDescent="0.25">
      <c r="A2" s="4">
        <v>1</v>
      </c>
      <c r="B2" s="20">
        <v>370220</v>
      </c>
      <c r="C2" s="5">
        <v>124120</v>
      </c>
      <c r="D2" s="5">
        <v>535000</v>
      </c>
      <c r="E2" s="5"/>
      <c r="F2" s="5"/>
      <c r="G2" s="5"/>
      <c r="H2" s="6"/>
    </row>
    <row r="3" spans="1:8" x14ac:dyDescent="0.25">
      <c r="A3" s="4">
        <v>2</v>
      </c>
      <c r="B3" s="5">
        <v>2080080</v>
      </c>
      <c r="C3" s="5">
        <v>1333220</v>
      </c>
      <c r="D3" s="5">
        <v>2461000</v>
      </c>
      <c r="E3" s="16">
        <f>A2+(C3-B2)/(B3-B2)</f>
        <v>1.5632040050062579</v>
      </c>
      <c r="F3" s="5"/>
      <c r="G3" s="5"/>
      <c r="H3" s="6"/>
    </row>
    <row r="4" spans="1:8" s="9" customFormat="1" x14ac:dyDescent="0.25">
      <c r="A4" s="14">
        <v>3</v>
      </c>
      <c r="B4" s="15">
        <v>5730920</v>
      </c>
      <c r="C4" s="15">
        <v>4442640</v>
      </c>
      <c r="D4" s="15">
        <v>4562480</v>
      </c>
      <c r="E4" s="16">
        <f>A3+(C4-B3)/(B4-B3)</f>
        <v>2.6471277842907384</v>
      </c>
      <c r="F4" s="15"/>
      <c r="G4" s="15"/>
      <c r="H4" s="8"/>
    </row>
    <row r="5" spans="1:8" x14ac:dyDescent="0.25">
      <c r="A5" s="17">
        <v>4</v>
      </c>
      <c r="B5" s="18">
        <v>9625720</v>
      </c>
      <c r="C5" s="18">
        <v>7201100</v>
      </c>
      <c r="D5" s="18">
        <v>7468600</v>
      </c>
      <c r="E5" s="19">
        <f>A4+(C5-B4)/(B5-B4)</f>
        <v>3.3774725274725275</v>
      </c>
      <c r="F5" s="18"/>
      <c r="G5" s="18"/>
      <c r="H5" s="6"/>
    </row>
    <row r="6" spans="1:8" x14ac:dyDescent="0.25">
      <c r="A6" s="4">
        <v>5</v>
      </c>
      <c r="B6" s="5">
        <v>16050000</v>
      </c>
      <c r="C6" s="5"/>
      <c r="D6" s="5"/>
      <c r="E6" s="5"/>
      <c r="F6" s="5"/>
      <c r="G6" s="5"/>
      <c r="H6" s="6"/>
    </row>
    <row r="7" spans="1:8" x14ac:dyDescent="0.25">
      <c r="A7" s="4">
        <v>6</v>
      </c>
      <c r="B7" s="5">
        <v>19688000</v>
      </c>
      <c r="C7" s="5"/>
      <c r="D7" s="5"/>
      <c r="E7" s="5"/>
      <c r="F7" s="5"/>
      <c r="G7" s="5"/>
      <c r="H7" s="6"/>
    </row>
    <row r="8" spans="1:8" x14ac:dyDescent="0.25">
      <c r="A8" s="4">
        <v>7</v>
      </c>
      <c r="B8" s="5">
        <v>21400000</v>
      </c>
      <c r="C8" s="5"/>
      <c r="D8" s="5"/>
      <c r="E8" s="5"/>
      <c r="F8" s="5"/>
      <c r="G8" s="5"/>
      <c r="H8" s="6"/>
    </row>
    <row r="10" spans="1:8" x14ac:dyDescent="0.25">
      <c r="A10" s="4" t="s">
        <v>3</v>
      </c>
    </row>
    <row r="11" spans="1:8" x14ac:dyDescent="0.25">
      <c r="C11" s="11"/>
      <c r="D11" s="11"/>
      <c r="E11" s="11"/>
      <c r="F11" s="11"/>
      <c r="G11" s="11"/>
      <c r="H11" s="12"/>
    </row>
    <row r="13" spans="1:8" ht="15" x14ac:dyDescent="0.25">
      <c r="A13" s="27" t="s">
        <v>9</v>
      </c>
      <c r="B13" s="27" t="s">
        <v>28</v>
      </c>
      <c r="C13" s="27" t="s">
        <v>2</v>
      </c>
      <c r="D13" s="27" t="s">
        <v>8</v>
      </c>
      <c r="G13" s="28" t="s">
        <v>27</v>
      </c>
    </row>
    <row r="14" spans="1:8" ht="15" x14ac:dyDescent="0.25">
      <c r="A14" s="27" t="s">
        <v>10</v>
      </c>
      <c r="B14" s="27" t="s">
        <v>11</v>
      </c>
      <c r="C14" s="27" t="s">
        <v>11</v>
      </c>
      <c r="D14" s="27" t="s">
        <v>11</v>
      </c>
      <c r="E14" s="28" t="s">
        <v>4</v>
      </c>
      <c r="G14" s="4" t="s">
        <v>12</v>
      </c>
      <c r="H14" s="4">
        <f>+B19</f>
        <v>435</v>
      </c>
    </row>
    <row r="15" spans="1:8" x14ac:dyDescent="0.25">
      <c r="A15" s="4">
        <v>1</v>
      </c>
      <c r="B15" s="4">
        <v>112</v>
      </c>
      <c r="C15" s="22">
        <f>+C2/B2*B15</f>
        <v>37.549132947976879</v>
      </c>
      <c r="D15" s="22">
        <f>+D2/B2*B15</f>
        <v>161.84971098265896</v>
      </c>
      <c r="G15" s="4" t="s">
        <v>16</v>
      </c>
      <c r="H15" s="4">
        <v>5</v>
      </c>
    </row>
    <row r="16" spans="1:8" x14ac:dyDescent="0.25">
      <c r="A16" s="4">
        <v>2</v>
      </c>
      <c r="B16" s="4">
        <v>223</v>
      </c>
      <c r="C16" s="22">
        <f t="shared" ref="C16:C17" si="0">+C3/B3*B16</f>
        <v>142.93106995884773</v>
      </c>
      <c r="D16" s="22">
        <f t="shared" ref="D16:D17" si="1">+D3/B3*B16</f>
        <v>263.8374485596708</v>
      </c>
      <c r="E16" s="16">
        <f>A15+(C16-B15)/(B16-B15)</f>
        <v>1.2786582879175472</v>
      </c>
      <c r="G16" s="4" t="s">
        <v>17</v>
      </c>
      <c r="H16" s="4">
        <v>3</v>
      </c>
    </row>
    <row r="17" spans="1:9" x14ac:dyDescent="0.25">
      <c r="A17" s="21">
        <v>3</v>
      </c>
      <c r="B17" s="21">
        <v>310</v>
      </c>
      <c r="C17" s="23">
        <f t="shared" si="0"/>
        <v>240.31366691560865</v>
      </c>
      <c r="D17" s="23">
        <f t="shared" si="1"/>
        <v>246.79611650485435</v>
      </c>
      <c r="E17" s="19">
        <f>A16+(C17-B16)/(B17-B16)</f>
        <v>2.1990076656966511</v>
      </c>
    </row>
    <row r="18" spans="1:9" x14ac:dyDescent="0.25">
      <c r="A18" s="4">
        <v>4</v>
      </c>
      <c r="B18" s="4">
        <v>390</v>
      </c>
      <c r="G18" s="10" t="s">
        <v>6</v>
      </c>
      <c r="H18" s="24">
        <f>+C17/D17</f>
        <v>0.97373358348968109</v>
      </c>
    </row>
    <row r="19" spans="1:9" x14ac:dyDescent="0.25">
      <c r="A19" s="4">
        <v>5</v>
      </c>
      <c r="B19" s="4">
        <v>435</v>
      </c>
      <c r="G19" s="4" t="s">
        <v>7</v>
      </c>
      <c r="H19" s="24">
        <f>+C17/B17</f>
        <v>0.77520537714712467</v>
      </c>
    </row>
    <row r="20" spans="1:9" x14ac:dyDescent="0.25">
      <c r="G20" s="4" t="s">
        <v>5</v>
      </c>
      <c r="H20" s="24">
        <f>+E17/A17</f>
        <v>0.73300255523221702</v>
      </c>
    </row>
    <row r="21" spans="1:9" x14ac:dyDescent="0.25">
      <c r="A21" s="10"/>
      <c r="G21" s="4" t="s">
        <v>13</v>
      </c>
      <c r="H21" s="22">
        <f>+H14/H18</f>
        <v>446.73410404624275</v>
      </c>
      <c r="I21" s="7" t="s">
        <v>14</v>
      </c>
    </row>
    <row r="22" spans="1:9" ht="15" x14ac:dyDescent="0.25">
      <c r="A22" s="30" t="s">
        <v>19</v>
      </c>
      <c r="B22" s="31"/>
      <c r="C22" s="28" t="s">
        <v>11</v>
      </c>
      <c r="D22" s="28"/>
      <c r="E22" s="28"/>
      <c r="G22" s="4" t="s">
        <v>15</v>
      </c>
      <c r="H22" s="22">
        <f>+H16+(H15-E17)/H20</f>
        <v>6.8212586222376643</v>
      </c>
      <c r="I22" s="7" t="s">
        <v>14</v>
      </c>
    </row>
    <row r="23" spans="1:9" x14ac:dyDescent="0.25">
      <c r="B23" s="4" t="s">
        <v>20</v>
      </c>
      <c r="C23" s="22">
        <v>544</v>
      </c>
      <c r="G23" s="29" t="s">
        <v>18</v>
      </c>
      <c r="H23" s="22">
        <f>+H22-H15</f>
        <v>1.8212586222376643</v>
      </c>
    </row>
    <row r="24" spans="1:9" x14ac:dyDescent="0.25">
      <c r="B24" s="4" t="s">
        <v>22</v>
      </c>
      <c r="C24" s="22">
        <f>+E24*H23</f>
        <v>-9.1062931111883216</v>
      </c>
      <c r="D24" s="4" t="s">
        <v>21</v>
      </c>
      <c r="E24" s="22">
        <v>-5</v>
      </c>
    </row>
    <row r="25" spans="1:9" x14ac:dyDescent="0.25">
      <c r="B25" s="4" t="s">
        <v>23</v>
      </c>
      <c r="C25" s="25">
        <f>SUM(C23:C24)</f>
        <v>534.89370688881172</v>
      </c>
    </row>
    <row r="27" spans="1:9" x14ac:dyDescent="0.25">
      <c r="B27" s="4" t="s">
        <v>29</v>
      </c>
      <c r="C27" s="22">
        <f>-H21</f>
        <v>-446.73410404624275</v>
      </c>
      <c r="D27" s="4" t="s">
        <v>12</v>
      </c>
    </row>
    <row r="28" spans="1:9" x14ac:dyDescent="0.25">
      <c r="B28" s="4" t="s">
        <v>24</v>
      </c>
      <c r="C28" s="22">
        <f>+H14-H21</f>
        <v>-11.734104046242749</v>
      </c>
      <c r="D28" s="4" t="s">
        <v>13</v>
      </c>
      <c r="E28" s="4">
        <f>+H14</f>
        <v>435</v>
      </c>
    </row>
    <row r="29" spans="1:9" x14ac:dyDescent="0.25">
      <c r="B29" s="4" t="s">
        <v>30</v>
      </c>
      <c r="C29" s="25">
        <f>SUM(C27:C28)</f>
        <v>-458.4682080924855</v>
      </c>
    </row>
    <row r="30" spans="1:9" x14ac:dyDescent="0.25">
      <c r="B30" s="4" t="s">
        <v>25</v>
      </c>
      <c r="C30" s="22">
        <f>+C25+C29</f>
        <v>76.425498796326224</v>
      </c>
    </row>
    <row r="31" spans="1:9" x14ac:dyDescent="0.25">
      <c r="B31" s="4" t="s">
        <v>26</v>
      </c>
      <c r="D31" s="26">
        <f>+C30/C23</f>
        <v>0.14048804925795261</v>
      </c>
    </row>
  </sheetData>
  <mergeCells count="1">
    <mergeCell ref="A22:B22"/>
  </mergeCells>
  <pageMargins left="0.42" right="0.32" top="0.75" bottom="0.75" header="0.3" footer="0.3"/>
  <pageSetup paperSize="9" scale="8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5718CB1BE9244191E1699BF8F44806" ma:contentTypeVersion="4" ma:contentTypeDescription="Create a new document." ma:contentTypeScope="" ma:versionID="60bf3f4d1f4d2f12a921bcc1ab1b3427">
  <xsd:schema xmlns:xsd="http://www.w3.org/2001/XMLSchema" xmlns:xs="http://www.w3.org/2001/XMLSchema" xmlns:p="http://schemas.microsoft.com/office/2006/metadata/properties" xmlns:ns2="67d86971-1dc0-4425-ac8b-90f8a1240127" targetNamespace="http://schemas.microsoft.com/office/2006/metadata/properties" ma:root="true" ma:fieldsID="98aa67f813d21f12e3430974035334a9" ns2:_="">
    <xsd:import namespace="67d86971-1dc0-4425-ac8b-90f8a12401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86971-1dc0-4425-ac8b-90f8a1240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3ECA97-A920-4137-A63B-C1F5408A1E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B72550-2E90-47CA-841E-3E9AC909F2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AC930D-55FC-4804-922E-6ACBE250DC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De Marco</dc:creator>
  <cp:lastModifiedBy>DEMAGISTRIS  PAOLO EUGENIO</cp:lastModifiedBy>
  <cp:lastPrinted>2014-02-13T09:40:48Z</cp:lastPrinted>
  <dcterms:created xsi:type="dcterms:W3CDTF">2014-02-03T15:29:20Z</dcterms:created>
  <dcterms:modified xsi:type="dcterms:W3CDTF">2021-01-10T17:46:02Z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0x0101009C5718CB1BE9244191E1699BF8F44806</vt:lpwstr>
  </property>
</Properties>
</file>