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860" yWindow="460" windowWidth="26460" windowHeight="14900" tabRatio="500"/>
  </bookViews>
  <sheets>
    <sheet name="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43" i="1"/>
  <c r="B42" i="1"/>
  <c r="B49" i="1"/>
  <c r="B50" i="1"/>
  <c r="B21" i="1"/>
  <c r="H21" i="1"/>
  <c r="B22" i="1"/>
  <c r="H22" i="1"/>
  <c r="B23" i="1"/>
  <c r="H23" i="1"/>
  <c r="B24" i="1"/>
  <c r="H24" i="1"/>
  <c r="G21" i="1"/>
  <c r="G22" i="1"/>
  <c r="G23" i="1"/>
  <c r="G24" i="1"/>
  <c r="F21" i="1"/>
  <c r="F22" i="1"/>
  <c r="F23" i="1"/>
  <c r="F24" i="1"/>
  <c r="E21" i="1"/>
  <c r="E22" i="1"/>
  <c r="E23" i="1"/>
  <c r="E24" i="1"/>
  <c r="D21" i="1"/>
  <c r="D22" i="1"/>
  <c r="D23" i="1"/>
  <c r="D24" i="1"/>
  <c r="C21" i="1"/>
  <c r="C22" i="1"/>
  <c r="C23" i="1"/>
  <c r="C24" i="1"/>
  <c r="C35" i="1"/>
  <c r="D35" i="1"/>
  <c r="E35" i="1"/>
  <c r="F35" i="1"/>
  <c r="G35" i="1"/>
  <c r="H35" i="1"/>
  <c r="C34" i="1"/>
  <c r="D34" i="1"/>
  <c r="E34" i="1"/>
  <c r="F34" i="1"/>
  <c r="G34" i="1"/>
  <c r="B37" i="1"/>
  <c r="B38" i="1"/>
  <c r="B48" i="1"/>
  <c r="B28" i="1"/>
  <c r="B31" i="1"/>
  <c r="B47" i="1"/>
  <c r="B51" i="1"/>
  <c r="B41" i="1"/>
  <c r="H34" i="1"/>
  <c r="B29" i="1"/>
  <c r="B30" i="1"/>
  <c r="B25" i="1"/>
</calcChain>
</file>

<file path=xl/sharedStrings.xml><?xml version="1.0" encoding="utf-8"?>
<sst xmlns="http://schemas.openxmlformats.org/spreadsheetml/2006/main" count="78" uniqueCount="46">
  <si>
    <t>Foundations</t>
  </si>
  <si>
    <t>Structures</t>
  </si>
  <si>
    <t>Building services (HVAC)</t>
  </si>
  <si>
    <t>Finishes</t>
  </si>
  <si>
    <t>current status</t>
  </si>
  <si>
    <t>completed</t>
  </si>
  <si>
    <t>ongoing</t>
  </si>
  <si>
    <t>not started</t>
  </si>
  <si>
    <t>Q 3, 2014</t>
  </si>
  <si>
    <t>Q 4, 2014</t>
  </si>
  <si>
    <t>Q 1, 2015</t>
  </si>
  <si>
    <t>Q 2, 2015</t>
  </si>
  <si>
    <t>Q 3, 2015</t>
  </si>
  <si>
    <t>Q 4, 2015</t>
  </si>
  <si>
    <t>Q 1, 2016</t>
  </si>
  <si>
    <t>Q 2, 2016</t>
  </si>
  <si>
    <t>Q 3, 2016</t>
  </si>
  <si>
    <t>BCWS</t>
  </si>
  <si>
    <t>ACWP</t>
  </si>
  <si>
    <t>WP [%]</t>
  </si>
  <si>
    <t>BCWS [k€]</t>
  </si>
  <si>
    <r>
      <t>-</t>
    </r>
    <r>
      <rPr>
        <sz val="7"/>
        <color theme="1"/>
        <rFont val="Times New Roman"/>
      </rPr>
      <t xml:space="preserve">        </t>
    </r>
    <r>
      <rPr>
        <sz val="11"/>
        <color theme="1"/>
        <rFont val="Arial Narrow"/>
      </rPr>
      <t>Estimated target cost: €10millions</t>
    </r>
  </si>
  <si>
    <r>
      <t>-</t>
    </r>
    <r>
      <rPr>
        <sz val="7"/>
        <color theme="1"/>
        <rFont val="Times New Roman"/>
      </rPr>
      <t xml:space="preserve">        </t>
    </r>
    <r>
      <rPr>
        <sz val="11"/>
        <color theme="1"/>
        <rFont val="Arial Narrow"/>
      </rPr>
      <t>Fixed Fee: € 1.5million</t>
    </r>
  </si>
  <si>
    <r>
      <t>-</t>
    </r>
    <r>
      <rPr>
        <sz val="7"/>
        <color theme="1"/>
        <rFont val="Times New Roman"/>
      </rPr>
      <t xml:space="preserve">        </t>
    </r>
    <r>
      <rPr>
        <sz val="11"/>
        <color theme="1"/>
        <rFont val="Arial Narrow"/>
      </rPr>
      <t>Share of cost savings/overruns: 70% client/30% contractor</t>
    </r>
  </si>
  <si>
    <r>
      <t>-</t>
    </r>
    <r>
      <rPr>
        <sz val="7"/>
        <color theme="1"/>
        <rFont val="Times New Roman"/>
      </rPr>
      <t xml:space="preserve">        </t>
    </r>
    <r>
      <rPr>
        <sz val="11"/>
        <color theme="1"/>
        <rFont val="Arial Narrow"/>
      </rPr>
      <t xml:space="preserve">Contract deadline: September 30 </t>
    </r>
  </si>
  <si>
    <t>Time incentive: €20,000 / week</t>
  </si>
  <si>
    <t>BCWP</t>
  </si>
  <si>
    <t>BCWP [k€]</t>
  </si>
  <si>
    <t>BAC</t>
  </si>
  <si>
    <t>SI(€)</t>
  </si>
  <si>
    <t xml:space="preserve">CI </t>
  </si>
  <si>
    <t>ROLLOUT</t>
  </si>
  <si>
    <t>SI(t)</t>
  </si>
  <si>
    <t>Earned schedule</t>
  </si>
  <si>
    <t>EAC CR-based worst-case</t>
  </si>
  <si>
    <t>profit for contractor</t>
  </si>
  <si>
    <t>EAC revised</t>
  </si>
  <si>
    <t>estimated delay</t>
  </si>
  <si>
    <t>quarters</t>
  </si>
  <si>
    <t>price - project delayed</t>
  </si>
  <si>
    <t>time penalty</t>
  </si>
  <si>
    <t>Case 1 - project ontime</t>
  </si>
  <si>
    <t>Case 2 - project delayed</t>
  </si>
  <si>
    <r>
      <rPr>
        <sz val="7"/>
        <color theme="1"/>
        <rFont val="Times New Roman"/>
      </rPr>
      <t xml:space="preserve"> </t>
    </r>
    <r>
      <rPr>
        <sz val="11"/>
        <color theme="1"/>
        <rFont val="Arial Narrow"/>
      </rPr>
      <t>GMP: €14millions</t>
    </r>
  </si>
  <si>
    <t>estimatedPrice to complete on time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</si>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</sst>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Narrow"/>
    </font>
    <font>
      <sz val="7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3" fillId="0" borderId="0" xfId="0" applyFont="1" applyAlignment="1">
      <alignment horizontal="justify" vertical="center"/>
    </xf>
    <xf numFmtId="0" fontId="5" fillId="0" borderId="0" xfId="0" applyFont="1"/>
    <xf numFmtId="9" fontId="0" fillId="0" borderId="0" xfId="0" applyNumberFormat="1" applyBorder="1"/>
    <xf numFmtId="0" fontId="0" fillId="0" borderId="0" xfId="0" applyFill="1" applyBorder="1"/>
    <xf numFmtId="0" fontId="0" fillId="0" borderId="2" xfId="0" applyFill="1" applyBorder="1"/>
    <xf numFmtId="10" fontId="0" fillId="0" borderId="0" xfId="2" applyNumberFormat="1" applyFont="1" applyBorder="1"/>
    <xf numFmtId="43" fontId="0" fillId="0" borderId="0" xfId="1" applyFont="1" applyBorder="1"/>
    <xf numFmtId="0" fontId="0" fillId="0" borderId="0" xfId="0" applyFill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/>
    </xf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111" workbookViewId="0">
      <selection activeCell="F19" sqref="F19"/>
    </sheetView>
  </sheetViews>
  <sheetFormatPr baseColWidth="10" defaultRowHeight="16" x14ac:dyDescent="0.2"/>
  <cols>
    <col min="1" max="1" width="21.1640625" style="1" customWidth="1"/>
    <col min="2" max="2" width="15" style="1" customWidth="1"/>
    <col min="3" max="11" width="12.33203125" customWidth="1"/>
  </cols>
  <sheetData>
    <row r="1" spans="1:11" s="7" customFormat="1" x14ac:dyDescent="0.2">
      <c r="A1" s="4" t="s">
        <v>20</v>
      </c>
      <c r="B1" s="5" t="s">
        <v>4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9" t="s">
        <v>13</v>
      </c>
      <c r="I1" s="6" t="s">
        <v>14</v>
      </c>
      <c r="J1" s="6" t="s">
        <v>15</v>
      </c>
      <c r="K1" s="6" t="s">
        <v>16</v>
      </c>
    </row>
    <row r="2" spans="1:11" x14ac:dyDescent="0.2">
      <c r="A2" s="3" t="s">
        <v>0</v>
      </c>
      <c r="B2" s="3" t="s">
        <v>5</v>
      </c>
      <c r="C2" s="3">
        <v>500</v>
      </c>
      <c r="D2" s="3">
        <v>500</v>
      </c>
      <c r="E2" s="3"/>
      <c r="F2" s="3"/>
      <c r="G2" s="3"/>
      <c r="H2" s="10"/>
      <c r="I2" s="8"/>
      <c r="J2" s="3"/>
      <c r="K2" s="3"/>
    </row>
    <row r="3" spans="1:11" x14ac:dyDescent="0.2">
      <c r="A3" s="3" t="s">
        <v>1</v>
      </c>
      <c r="B3" s="3" t="s">
        <v>6</v>
      </c>
      <c r="C3" s="3"/>
      <c r="D3" s="3"/>
      <c r="E3" s="3">
        <v>2000</v>
      </c>
      <c r="F3" s="3">
        <v>2000</v>
      </c>
      <c r="G3" s="3">
        <v>2000</v>
      </c>
      <c r="H3" s="10"/>
      <c r="I3" s="8"/>
      <c r="J3" s="3"/>
      <c r="K3" s="3"/>
    </row>
    <row r="4" spans="1:11" x14ac:dyDescent="0.2">
      <c r="A4" s="3" t="s">
        <v>2</v>
      </c>
      <c r="B4" s="3" t="s">
        <v>6</v>
      </c>
      <c r="C4" s="3"/>
      <c r="D4" s="3"/>
      <c r="E4" s="3"/>
      <c r="F4" s="3"/>
      <c r="G4" s="3">
        <v>500</v>
      </c>
      <c r="H4" s="10">
        <v>500</v>
      </c>
      <c r="I4" s="8">
        <v>500</v>
      </c>
      <c r="J4" s="3"/>
      <c r="K4" s="3"/>
    </row>
    <row r="5" spans="1:11" x14ac:dyDescent="0.2">
      <c r="A5" s="3" t="s">
        <v>3</v>
      </c>
      <c r="B5" s="3" t="s">
        <v>7</v>
      </c>
      <c r="C5" s="3"/>
      <c r="D5" s="3"/>
      <c r="E5" s="3"/>
      <c r="F5" s="3"/>
      <c r="G5" s="3"/>
      <c r="H5" s="10"/>
      <c r="I5" s="8">
        <v>500</v>
      </c>
      <c r="J5" s="3">
        <v>500</v>
      </c>
      <c r="K5" s="3">
        <v>500</v>
      </c>
    </row>
    <row r="6" spans="1:11" x14ac:dyDescent="0.2">
      <c r="A6"/>
      <c r="B6"/>
    </row>
    <row r="7" spans="1:11" x14ac:dyDescent="0.2">
      <c r="A7" s="4" t="s">
        <v>19</v>
      </c>
      <c r="B7" s="5" t="s">
        <v>4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  <c r="H7" s="9" t="s">
        <v>13</v>
      </c>
      <c r="I7" s="6" t="s">
        <v>14</v>
      </c>
      <c r="J7" s="6" t="s">
        <v>15</v>
      </c>
      <c r="K7" s="6" t="s">
        <v>16</v>
      </c>
    </row>
    <row r="8" spans="1:11" x14ac:dyDescent="0.2">
      <c r="A8" s="3" t="s">
        <v>0</v>
      </c>
      <c r="B8" s="3" t="s">
        <v>5</v>
      </c>
      <c r="C8" s="3">
        <v>50</v>
      </c>
      <c r="D8" s="3">
        <v>40</v>
      </c>
      <c r="E8" s="3">
        <v>10</v>
      </c>
      <c r="F8" s="3"/>
      <c r="G8" s="3"/>
      <c r="H8" s="10"/>
      <c r="I8" s="8"/>
      <c r="J8" s="3"/>
      <c r="K8" s="3"/>
    </row>
    <row r="9" spans="1:11" x14ac:dyDescent="0.2">
      <c r="A9" s="3" t="s">
        <v>1</v>
      </c>
      <c r="B9" s="3" t="s">
        <v>6</v>
      </c>
      <c r="C9" s="3"/>
      <c r="D9" s="3"/>
      <c r="E9" s="3">
        <v>20</v>
      </c>
      <c r="F9" s="3">
        <v>20</v>
      </c>
      <c r="G9" s="3">
        <v>20</v>
      </c>
      <c r="H9" s="10">
        <v>20</v>
      </c>
      <c r="I9" s="8"/>
      <c r="J9" s="3"/>
      <c r="K9" s="3"/>
    </row>
    <row r="10" spans="1:11" x14ac:dyDescent="0.2">
      <c r="A10" s="3" t="s">
        <v>2</v>
      </c>
      <c r="B10" s="3" t="s">
        <v>6</v>
      </c>
      <c r="C10" s="3"/>
      <c r="D10" s="3"/>
      <c r="E10" s="3"/>
      <c r="F10" s="3"/>
      <c r="G10" s="3">
        <v>10</v>
      </c>
      <c r="H10" s="10">
        <v>30</v>
      </c>
      <c r="I10" s="8"/>
      <c r="J10" s="3"/>
      <c r="K10" s="3"/>
    </row>
    <row r="11" spans="1:11" x14ac:dyDescent="0.2">
      <c r="A11" s="3" t="s">
        <v>3</v>
      </c>
      <c r="B11" s="3" t="s">
        <v>7</v>
      </c>
      <c r="C11" s="3"/>
      <c r="D11" s="3"/>
      <c r="E11" s="3"/>
      <c r="F11" s="3"/>
      <c r="G11" s="3"/>
      <c r="H11" s="10"/>
      <c r="I11" s="8"/>
      <c r="J11" s="3"/>
      <c r="K11" s="3"/>
    </row>
    <row r="12" spans="1:11" x14ac:dyDescent="0.2">
      <c r="A12"/>
      <c r="B12"/>
    </row>
    <row r="13" spans="1:11" s="2" customFormat="1" ht="28" x14ac:dyDescent="0.2">
      <c r="A13" s="11" t="s">
        <v>21</v>
      </c>
      <c r="B13" s="2">
        <v>10000</v>
      </c>
    </row>
    <row r="14" spans="1:11" s="2" customFormat="1" x14ac:dyDescent="0.2">
      <c r="A14" s="11" t="s">
        <v>22</v>
      </c>
      <c r="B14" s="2">
        <v>1500</v>
      </c>
    </row>
    <row r="15" spans="1:11" s="2" customFormat="1" ht="42" x14ac:dyDescent="0.2">
      <c r="A15" s="11" t="s">
        <v>23</v>
      </c>
      <c r="B15" s="13">
        <v>0.7</v>
      </c>
    </row>
    <row r="16" spans="1:11" s="2" customFormat="1" x14ac:dyDescent="0.2">
      <c r="A16" s="11" t="s">
        <v>43</v>
      </c>
      <c r="B16" s="14">
        <v>14000</v>
      </c>
    </row>
    <row r="17" spans="1:11" s="2" customFormat="1" ht="28" x14ac:dyDescent="0.2">
      <c r="A17" s="11" t="s">
        <v>24</v>
      </c>
    </row>
    <row r="18" spans="1:11" s="2" customFormat="1" x14ac:dyDescent="0.2">
      <c r="A18" s="12" t="s">
        <v>25</v>
      </c>
      <c r="B18" s="14">
        <v>35</v>
      </c>
    </row>
    <row r="19" spans="1:11" s="2" customFormat="1" x14ac:dyDescent="0.2"/>
    <row r="20" spans="1:11" s="2" customFormat="1" x14ac:dyDescent="0.2">
      <c r="A20" s="4" t="s">
        <v>27</v>
      </c>
      <c r="B20" s="5" t="s">
        <v>28</v>
      </c>
      <c r="C20" s="6" t="s">
        <v>8</v>
      </c>
      <c r="D20" s="6" t="s">
        <v>9</v>
      </c>
      <c r="E20" s="6" t="s">
        <v>10</v>
      </c>
      <c r="F20" s="6" t="s">
        <v>11</v>
      </c>
      <c r="G20" s="6" t="s">
        <v>12</v>
      </c>
      <c r="H20" s="9" t="s">
        <v>13</v>
      </c>
      <c r="I20" s="6"/>
      <c r="J20" s="6"/>
      <c r="K20" s="6"/>
    </row>
    <row r="21" spans="1:11" s="2" customFormat="1" x14ac:dyDescent="0.2">
      <c r="A21" s="3" t="s">
        <v>0</v>
      </c>
      <c r="B21" s="3">
        <f>SUM(C2:K2)</f>
        <v>1000</v>
      </c>
      <c r="C21" s="3">
        <f>$B21*C8/100</f>
        <v>500</v>
      </c>
      <c r="D21" s="3">
        <f t="shared" ref="D21:H21" si="0">$B21*D8/100</f>
        <v>400</v>
      </c>
      <c r="E21" s="3">
        <f t="shared" si="0"/>
        <v>100</v>
      </c>
      <c r="F21" s="3">
        <f t="shared" si="0"/>
        <v>0</v>
      </c>
      <c r="G21" s="3">
        <f t="shared" si="0"/>
        <v>0</v>
      </c>
      <c r="H21" s="3">
        <f t="shared" si="0"/>
        <v>0</v>
      </c>
      <c r="I21" s="8"/>
      <c r="J21" s="3"/>
      <c r="K21" s="3"/>
    </row>
    <row r="22" spans="1:11" s="2" customFormat="1" x14ac:dyDescent="0.2">
      <c r="A22" s="3" t="s">
        <v>1</v>
      </c>
      <c r="B22" s="3">
        <f t="shared" ref="B22:B24" si="1">SUM(C3:K3)</f>
        <v>6000</v>
      </c>
      <c r="C22" s="3">
        <f t="shared" ref="C22:H24" si="2">$B22*C9/100</f>
        <v>0</v>
      </c>
      <c r="D22" s="3">
        <f t="shared" si="2"/>
        <v>0</v>
      </c>
      <c r="E22" s="3">
        <f t="shared" si="2"/>
        <v>1200</v>
      </c>
      <c r="F22" s="3">
        <f t="shared" si="2"/>
        <v>1200</v>
      </c>
      <c r="G22" s="3">
        <f t="shared" si="2"/>
        <v>1200</v>
      </c>
      <c r="H22" s="3">
        <f t="shared" si="2"/>
        <v>1200</v>
      </c>
      <c r="I22" s="8"/>
      <c r="J22" s="3"/>
      <c r="K22" s="3"/>
    </row>
    <row r="23" spans="1:11" s="2" customFormat="1" x14ac:dyDescent="0.2">
      <c r="A23" s="3" t="s">
        <v>2</v>
      </c>
      <c r="B23" s="3">
        <f t="shared" si="1"/>
        <v>1500</v>
      </c>
      <c r="C23" s="3">
        <f t="shared" si="2"/>
        <v>0</v>
      </c>
      <c r="D23" s="3">
        <f t="shared" si="2"/>
        <v>0</v>
      </c>
      <c r="E23" s="3">
        <f t="shared" si="2"/>
        <v>0</v>
      </c>
      <c r="F23" s="3">
        <f t="shared" si="2"/>
        <v>0</v>
      </c>
      <c r="G23" s="3">
        <f t="shared" si="2"/>
        <v>150</v>
      </c>
      <c r="H23" s="3">
        <f t="shared" si="2"/>
        <v>450</v>
      </c>
      <c r="I23" s="8"/>
      <c r="J23" s="3"/>
      <c r="K23" s="3"/>
    </row>
    <row r="24" spans="1:11" s="2" customFormat="1" x14ac:dyDescent="0.2">
      <c r="A24" s="3" t="s">
        <v>3</v>
      </c>
      <c r="B24" s="3">
        <f t="shared" si="1"/>
        <v>1500</v>
      </c>
      <c r="C24" s="3">
        <f t="shared" si="2"/>
        <v>0</v>
      </c>
      <c r="D24" s="3">
        <f t="shared" si="2"/>
        <v>0</v>
      </c>
      <c r="E24" s="3">
        <f t="shared" si="2"/>
        <v>0</v>
      </c>
      <c r="F24" s="3">
        <f t="shared" si="2"/>
        <v>0</v>
      </c>
      <c r="G24" s="3">
        <f t="shared" si="2"/>
        <v>0</v>
      </c>
      <c r="H24" s="3">
        <f t="shared" si="2"/>
        <v>0</v>
      </c>
      <c r="I24" s="8"/>
      <c r="J24" s="3"/>
      <c r="K24" s="3"/>
    </row>
    <row r="25" spans="1:11" s="2" customFormat="1" x14ac:dyDescent="0.2">
      <c r="B25" s="15">
        <f>SUM(B21:B24)</f>
        <v>10000</v>
      </c>
      <c r="C25" s="15"/>
      <c r="D25" s="15"/>
      <c r="E25" s="15"/>
      <c r="F25" s="15"/>
      <c r="G25" s="15"/>
      <c r="H25" s="15"/>
      <c r="I25" s="15"/>
    </row>
    <row r="26" spans="1:11" s="2" customFormat="1" x14ac:dyDescent="0.2">
      <c r="B26" s="15"/>
      <c r="C26" s="14"/>
      <c r="D26" s="14"/>
      <c r="E26" s="14"/>
      <c r="F26" s="14"/>
      <c r="G26" s="14"/>
      <c r="H26" s="14"/>
      <c r="I26" s="14"/>
    </row>
    <row r="27" spans="1:11" s="2" customFormat="1" x14ac:dyDescent="0.2">
      <c r="A27" s="14" t="s">
        <v>18</v>
      </c>
      <c r="B27" s="15">
        <v>7110</v>
      </c>
      <c r="C27" s="14"/>
      <c r="D27" s="14"/>
      <c r="E27" s="14"/>
      <c r="F27" s="14"/>
      <c r="G27" s="14"/>
      <c r="H27" s="14"/>
      <c r="I27" s="14"/>
    </row>
    <row r="28" spans="1:11" s="2" customFormat="1" x14ac:dyDescent="0.2">
      <c r="A28" s="14" t="s">
        <v>26</v>
      </c>
      <c r="B28" s="15">
        <f>SUM(C21:H24)</f>
        <v>6400</v>
      </c>
    </row>
    <row r="29" spans="1:11" s="2" customFormat="1" x14ac:dyDescent="0.2">
      <c r="A29" s="14" t="s">
        <v>17</v>
      </c>
      <c r="B29" s="2">
        <f>SUM(C2:H5)</f>
        <v>8000</v>
      </c>
    </row>
    <row r="30" spans="1:11" s="2" customFormat="1" x14ac:dyDescent="0.2">
      <c r="A30" s="14" t="s">
        <v>29</v>
      </c>
      <c r="B30" s="16">
        <f>B28/B29</f>
        <v>0.8</v>
      </c>
    </row>
    <row r="31" spans="1:11" s="2" customFormat="1" x14ac:dyDescent="0.2">
      <c r="A31" s="14" t="s">
        <v>30</v>
      </c>
      <c r="B31" s="16">
        <f>B28/B27</f>
        <v>0.90014064697608998</v>
      </c>
    </row>
    <row r="32" spans="1:11" x14ac:dyDescent="0.2">
      <c r="A32" s="14"/>
      <c r="B32" s="2"/>
      <c r="C32" s="2"/>
      <c r="D32" s="2"/>
      <c r="E32" s="2"/>
    </row>
    <row r="33" spans="1:8" x14ac:dyDescent="0.2">
      <c r="A33" s="14" t="s">
        <v>31</v>
      </c>
      <c r="B33" s="2"/>
      <c r="C33" s="2"/>
      <c r="D33" s="2"/>
      <c r="E33" s="2"/>
    </row>
    <row r="34" spans="1:8" x14ac:dyDescent="0.2">
      <c r="A34" s="14" t="s">
        <v>17</v>
      </c>
      <c r="B34" s="2"/>
      <c r="C34" s="2">
        <f>SUM(C2:C5)+B34</f>
        <v>500</v>
      </c>
      <c r="D34" s="2">
        <f t="shared" ref="D34:H34" si="3">SUM(D2:D5)+C34</f>
        <v>1000</v>
      </c>
      <c r="E34" s="2">
        <f t="shared" si="3"/>
        <v>3000</v>
      </c>
      <c r="F34" s="2">
        <f t="shared" si="3"/>
        <v>5000</v>
      </c>
      <c r="G34" s="2">
        <f t="shared" si="3"/>
        <v>7500</v>
      </c>
      <c r="H34" s="2">
        <f t="shared" si="3"/>
        <v>8000</v>
      </c>
    </row>
    <row r="35" spans="1:8" x14ac:dyDescent="0.2">
      <c r="A35" s="14" t="s">
        <v>26</v>
      </c>
      <c r="B35" s="2"/>
      <c r="C35" s="2">
        <f>SUM(C21:C24)+B35</f>
        <v>500</v>
      </c>
      <c r="D35" s="2">
        <f t="shared" ref="D35:H35" si="4">SUM(D21:D24)+C35</f>
        <v>900</v>
      </c>
      <c r="E35" s="2">
        <f t="shared" si="4"/>
        <v>2200</v>
      </c>
      <c r="F35" s="2">
        <f t="shared" si="4"/>
        <v>3400</v>
      </c>
      <c r="G35" s="2">
        <f t="shared" si="4"/>
        <v>4750</v>
      </c>
      <c r="H35" s="2">
        <f t="shared" si="4"/>
        <v>6400</v>
      </c>
    </row>
    <row r="36" spans="1:8" x14ac:dyDescent="0.2">
      <c r="A36" s="2"/>
      <c r="B36" s="2"/>
      <c r="C36" s="2"/>
      <c r="D36" s="2"/>
      <c r="E36" s="2"/>
    </row>
    <row r="37" spans="1:8" x14ac:dyDescent="0.2">
      <c r="A37" s="14" t="s">
        <v>33</v>
      </c>
      <c r="B37" s="2">
        <f>4+(H35-F34)/(G34-F34)</f>
        <v>4.5600000000000005</v>
      </c>
      <c r="C37" s="2"/>
      <c r="D37" s="2"/>
      <c r="E37" s="2"/>
    </row>
    <row r="38" spans="1:8" x14ac:dyDescent="0.2">
      <c r="A38" s="14" t="s">
        <v>32</v>
      </c>
      <c r="B38" s="16">
        <f>B37/6</f>
        <v>0.76000000000000012</v>
      </c>
      <c r="C38" s="2"/>
      <c r="D38" s="2"/>
      <c r="E38" s="2"/>
    </row>
    <row r="39" spans="1:8" x14ac:dyDescent="0.2">
      <c r="A39" s="2"/>
      <c r="B39" s="2"/>
      <c r="C39" s="2"/>
      <c r="D39" s="2"/>
      <c r="E39" s="2"/>
    </row>
    <row r="40" spans="1:8" x14ac:dyDescent="0.2">
      <c r="A40" s="14" t="s">
        <v>41</v>
      </c>
      <c r="B40" s="2"/>
      <c r="C40" s="2"/>
      <c r="D40" s="2"/>
      <c r="E40" s="2"/>
    </row>
    <row r="41" spans="1:8" x14ac:dyDescent="0.2">
      <c r="A41" s="18" t="s">
        <v>34</v>
      </c>
      <c r="B41" s="17">
        <f>B13/(B31*B38)</f>
        <v>14617.598684210525</v>
      </c>
      <c r="C41" s="2"/>
      <c r="D41" s="2"/>
      <c r="E41" s="2"/>
    </row>
    <row r="42" spans="1:8" x14ac:dyDescent="0.2">
      <c r="A42" s="18" t="s">
        <v>44</v>
      </c>
      <c r="B42" s="17">
        <f>B41+B14-(1-B15)*(B41-B13)</f>
        <v>14732.319078947367</v>
      </c>
      <c r="C42" s="2"/>
      <c r="D42" s="2"/>
      <c r="E42" s="2"/>
    </row>
    <row r="43" spans="1:8" x14ac:dyDescent="0.2">
      <c r="A43" s="18" t="s">
        <v>45</v>
      </c>
      <c r="B43" s="17">
        <f>MIN(B42,B16)</f>
        <v>14000</v>
      </c>
      <c r="C43" s="2"/>
      <c r="D43" s="2"/>
      <c r="E43" s="2"/>
    </row>
    <row r="44" spans="1:8" x14ac:dyDescent="0.2">
      <c r="A44" s="19" t="s">
        <v>35</v>
      </c>
      <c r="B44" s="17">
        <f>B43-B41</f>
        <v>-617.59868421052488</v>
      </c>
    </row>
    <row r="45" spans="1:8" x14ac:dyDescent="0.2">
      <c r="A45" s="19"/>
      <c r="B45" s="17"/>
    </row>
    <row r="46" spans="1:8" x14ac:dyDescent="0.2">
      <c r="A46" s="20" t="s">
        <v>42</v>
      </c>
      <c r="B46" s="17"/>
    </row>
    <row r="47" spans="1:8" x14ac:dyDescent="0.2">
      <c r="A47" s="19" t="s">
        <v>36</v>
      </c>
      <c r="B47" s="17">
        <f>B13/B31</f>
        <v>11109.375</v>
      </c>
    </row>
    <row r="48" spans="1:8" x14ac:dyDescent="0.2">
      <c r="A48" s="19" t="s">
        <v>37</v>
      </c>
      <c r="B48" s="17">
        <f>9/B38-9</f>
        <v>2.842105263157892</v>
      </c>
      <c r="C48" t="s">
        <v>38</v>
      </c>
    </row>
    <row r="49" spans="1:2" x14ac:dyDescent="0.2">
      <c r="A49" s="19" t="s">
        <v>40</v>
      </c>
      <c r="B49" s="17">
        <f>B48*12*B18</f>
        <v>1193.6842105263147</v>
      </c>
    </row>
    <row r="50" spans="1:2" x14ac:dyDescent="0.2">
      <c r="A50" s="19" t="s">
        <v>39</v>
      </c>
      <c r="B50" s="17">
        <f>B47+B14-(1-B15)*(B47-B13)-B49</f>
        <v>11082.878289473685</v>
      </c>
    </row>
    <row r="51" spans="1:2" x14ac:dyDescent="0.2">
      <c r="A51" s="19" t="s">
        <v>35</v>
      </c>
      <c r="B51" s="17">
        <f>B50-B47</f>
        <v>-26.496710526314928</v>
      </c>
    </row>
  </sheetData>
  <phoneticPr fontId="8" type="noConversion"/>
  <pageMargins left="0.7" right="0.7" top="0.75" bottom="0.75" header="0.3" footer="0.3"/>
  <pageSetup paperSize="9" scale="55" orientation="portrait" horizontalDpi="0" verticalDpi="0"/>
  <colBreaks count="1" manualBreakCount="1">
    <brk id="1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94B054-F0A5-4B3C-9B78-9AB090ABEFD9}"/>
</file>

<file path=customXml/itemProps2.xml><?xml version="1.0" encoding="utf-8"?>
<ds:datastoreItem xmlns:ds="http://schemas.openxmlformats.org/officeDocument/2006/customXml" ds:itemID="{D25C9C60-77AD-4165-8B68-6FC37D3193D1}"/>
</file>

<file path=customXml/itemProps3.xml><?xml version="1.0" encoding="utf-8"?>
<ds:datastoreItem xmlns:ds="http://schemas.openxmlformats.org/officeDocument/2006/customXml" ds:itemID="{30661E65-36E9-4959-AACD-031155A5B8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2016-01-25T15:54:59Z</cp:lastPrinted>
  <dcterms:created xsi:type="dcterms:W3CDTF">2016-01-25T10:41:32Z</dcterms:created>
  <dcterms:modified xsi:type="dcterms:W3CDTF">2016-01-25T15:55:09Z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