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900" yWindow="460" windowWidth="26420" windowHeight="14900" tabRatio="500" activeTab="1"/>
  </bookViews>
  <sheets>
    <sheet name="1" sheetId="1" r:id="rId1"/>
    <sheet name="2" sheetId="2" r:id="rId2"/>
  </sheets>
  <calcPr calcId="15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4" i="2"/>
  <c r="B16" i="2"/>
  <c r="B17" i="2"/>
  <c r="C17" i="2"/>
  <c r="C16" i="2"/>
  <c r="B18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23" i="1"/>
  <c r="C20" i="1"/>
  <c r="C26" i="1"/>
  <c r="D16" i="1"/>
  <c r="E16" i="1"/>
  <c r="F16" i="1"/>
  <c r="G9" i="1"/>
  <c r="H9" i="1"/>
  <c r="D9" i="1"/>
  <c r="E9" i="1"/>
  <c r="F9" i="1"/>
  <c r="D10" i="1"/>
  <c r="E10" i="1"/>
  <c r="F10" i="1"/>
  <c r="D11" i="1"/>
  <c r="E11" i="1"/>
  <c r="F11" i="1"/>
  <c r="C10" i="1"/>
  <c r="C11" i="1"/>
  <c r="C9" i="1"/>
  <c r="D17" i="1"/>
  <c r="E17" i="1"/>
  <c r="F17" i="1"/>
  <c r="F13" i="1"/>
  <c r="C21" i="1"/>
  <c r="C24" i="1"/>
  <c r="D14" i="1"/>
  <c r="E14" i="1"/>
  <c r="F14" i="1"/>
  <c r="C14" i="1"/>
  <c r="C13" i="1"/>
  <c r="D13" i="1"/>
  <c r="E13" i="1"/>
</calcChain>
</file>

<file path=xl/sharedStrings.xml><?xml version="1.0" encoding="utf-8"?>
<sst xmlns="http://schemas.openxmlformats.org/spreadsheetml/2006/main" count="37" uniqueCount="31">
  <si>
    <t>PV [K€]</t>
  </si>
  <si>
    <t>AV [K€]</t>
  </si>
  <si>
    <t>EV [K€]</t>
  </si>
  <si>
    <t>CI</t>
  </si>
  <si>
    <t>SI($)</t>
  </si>
  <si>
    <t>ES</t>
  </si>
  <si>
    <t>SI(t)</t>
  </si>
  <si>
    <t>ceac</t>
  </si>
  <si>
    <t>teac</t>
  </si>
  <si>
    <t>time [weeks]</t>
  </si>
  <si>
    <t>solution 1) revised</t>
  </si>
  <si>
    <t>solution 2) cr</t>
  </si>
  <si>
    <t>crashing cost</t>
  </si>
  <si>
    <t xml:space="preserve">5k€ </t>
  </si>
  <si>
    <t>cumulated</t>
  </si>
  <si>
    <t>yes opportune</t>
  </si>
  <si>
    <t>Revenue</t>
  </si>
  <si>
    <t>O&amp;M</t>
  </si>
  <si>
    <t>capex</t>
  </si>
  <si>
    <t>Ce</t>
  </si>
  <si>
    <t>Cd</t>
  </si>
  <si>
    <t>E</t>
  </si>
  <si>
    <t>D</t>
  </si>
  <si>
    <t>TARGET DSCR</t>
  </si>
  <si>
    <t>Loan duration</t>
  </si>
  <si>
    <t>yrs</t>
  </si>
  <si>
    <t>Pretax free CF</t>
  </si>
  <si>
    <t>EBITDA</t>
  </si>
  <si>
    <t>WACC</t>
  </si>
  <si>
    <t>TAX RATE</t>
  </si>
  <si>
    <t>NPV@WACC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</si>
</sst>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9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9" fontId="0" fillId="0" borderId="0" xfId="2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B31" sqref="B31"/>
    </sheetView>
  </sheetViews>
  <sheetFormatPr baseColWidth="10" defaultRowHeight="16" x14ac:dyDescent="0.2"/>
  <cols>
    <col min="1" max="1" width="16.6640625" bestFit="1" customWidth="1"/>
  </cols>
  <sheetData>
    <row r="2" spans="1:8" x14ac:dyDescent="0.2">
      <c r="A2" s="3" t="s">
        <v>9</v>
      </c>
      <c r="B2" s="3">
        <v>0</v>
      </c>
      <c r="C2" s="3">
        <v>5</v>
      </c>
      <c r="D2" s="3">
        <v>10</v>
      </c>
      <c r="E2" s="3">
        <v>15</v>
      </c>
      <c r="F2" s="3">
        <v>20</v>
      </c>
      <c r="G2" s="3">
        <v>25</v>
      </c>
      <c r="H2" s="3">
        <v>30</v>
      </c>
    </row>
    <row r="3" spans="1:8" x14ac:dyDescent="0.2">
      <c r="A3" s="3" t="s">
        <v>0</v>
      </c>
      <c r="B3" s="3">
        <v>0</v>
      </c>
      <c r="C3" s="3">
        <v>15</v>
      </c>
      <c r="D3" s="3">
        <v>18</v>
      </c>
      <c r="E3" s="3">
        <v>20</v>
      </c>
      <c r="F3" s="3">
        <v>25</v>
      </c>
      <c r="G3" s="3">
        <v>12</v>
      </c>
      <c r="H3" s="3">
        <v>10</v>
      </c>
    </row>
    <row r="4" spans="1:8" x14ac:dyDescent="0.2">
      <c r="A4" s="3" t="s">
        <v>1</v>
      </c>
      <c r="B4" s="3">
        <v>0</v>
      </c>
      <c r="C4" s="3">
        <v>16</v>
      </c>
      <c r="D4" s="3">
        <v>19</v>
      </c>
      <c r="E4" s="3">
        <v>21</v>
      </c>
      <c r="F4" s="3">
        <v>24</v>
      </c>
      <c r="G4" s="3"/>
      <c r="H4" s="3"/>
    </row>
    <row r="5" spans="1:8" x14ac:dyDescent="0.2">
      <c r="A5" s="3" t="s">
        <v>2</v>
      </c>
      <c r="B5" s="3">
        <v>0</v>
      </c>
      <c r="C5" s="3">
        <v>16</v>
      </c>
      <c r="D5" s="3">
        <v>17</v>
      </c>
      <c r="E5" s="3">
        <v>18</v>
      </c>
      <c r="F5" s="3">
        <v>20</v>
      </c>
      <c r="G5" s="3"/>
      <c r="H5" s="3"/>
    </row>
    <row r="6" spans="1:8" x14ac:dyDescent="0.2">
      <c r="A6" s="6"/>
      <c r="B6" s="6"/>
      <c r="C6" s="6"/>
      <c r="D6" s="6"/>
      <c r="E6" s="6"/>
      <c r="F6" s="6"/>
      <c r="G6" s="6"/>
      <c r="H6" s="6"/>
    </row>
    <row r="7" spans="1:8" x14ac:dyDescent="0.2">
      <c r="A7" t="s">
        <v>14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</row>
    <row r="8" spans="1:8" x14ac:dyDescent="0.2">
      <c r="A8" s="3" t="s">
        <v>9</v>
      </c>
      <c r="B8" s="3">
        <v>0</v>
      </c>
      <c r="C8" s="3">
        <v>5</v>
      </c>
      <c r="D8" s="3">
        <v>10</v>
      </c>
      <c r="E8" s="3">
        <v>15</v>
      </c>
      <c r="F8" s="3">
        <v>20</v>
      </c>
      <c r="G8" s="3">
        <v>25</v>
      </c>
      <c r="H8" s="3">
        <v>30</v>
      </c>
    </row>
    <row r="9" spans="1:8" x14ac:dyDescent="0.2">
      <c r="A9" s="3" t="s">
        <v>0</v>
      </c>
      <c r="B9" s="3">
        <v>0</v>
      </c>
      <c r="C9" s="3">
        <f>C3+B9</f>
        <v>15</v>
      </c>
      <c r="D9" s="3">
        <f t="shared" ref="D9:H9" si="0">D3+C9</f>
        <v>33</v>
      </c>
      <c r="E9" s="3">
        <f t="shared" si="0"/>
        <v>53</v>
      </c>
      <c r="F9" s="3">
        <f t="shared" si="0"/>
        <v>78</v>
      </c>
      <c r="G9" s="3">
        <f t="shared" si="0"/>
        <v>90</v>
      </c>
      <c r="H9" s="3">
        <f t="shared" si="0"/>
        <v>100</v>
      </c>
    </row>
    <row r="10" spans="1:8" x14ac:dyDescent="0.2">
      <c r="A10" s="3" t="s">
        <v>1</v>
      </c>
      <c r="B10" s="3">
        <v>0</v>
      </c>
      <c r="C10" s="3">
        <f t="shared" ref="C10:F11" si="1">C4+B10</f>
        <v>16</v>
      </c>
      <c r="D10" s="3">
        <f t="shared" si="1"/>
        <v>35</v>
      </c>
      <c r="E10" s="3">
        <f t="shared" si="1"/>
        <v>56</v>
      </c>
      <c r="F10" s="3">
        <f t="shared" si="1"/>
        <v>80</v>
      </c>
      <c r="G10" s="3"/>
      <c r="H10" s="3"/>
    </row>
    <row r="11" spans="1:8" x14ac:dyDescent="0.2">
      <c r="A11" s="3" t="s">
        <v>2</v>
      </c>
      <c r="B11" s="3">
        <v>0</v>
      </c>
      <c r="C11" s="3">
        <f t="shared" si="1"/>
        <v>16</v>
      </c>
      <c r="D11" s="3">
        <f t="shared" si="1"/>
        <v>33</v>
      </c>
      <c r="E11" s="3">
        <f t="shared" si="1"/>
        <v>51</v>
      </c>
      <c r="F11" s="3">
        <f t="shared" si="1"/>
        <v>71</v>
      </c>
      <c r="G11" s="3"/>
      <c r="H11" s="3"/>
    </row>
    <row r="13" spans="1:8" x14ac:dyDescent="0.2">
      <c r="A13" t="s">
        <v>3</v>
      </c>
      <c r="C13" s="1">
        <f t="shared" ref="C13:F13" si="2">C11/C10</f>
        <v>1</v>
      </c>
      <c r="D13" s="1">
        <f t="shared" si="2"/>
        <v>0.94285714285714284</v>
      </c>
      <c r="E13" s="1">
        <f t="shared" si="2"/>
        <v>0.9107142857142857</v>
      </c>
      <c r="F13" s="1">
        <f t="shared" si="2"/>
        <v>0.88749999999999996</v>
      </c>
    </row>
    <row r="14" spans="1:8" x14ac:dyDescent="0.2">
      <c r="A14" t="s">
        <v>4</v>
      </c>
      <c r="C14" s="1">
        <f>C11/C9</f>
        <v>1.0666666666666667</v>
      </c>
      <c r="D14" s="1">
        <f t="shared" ref="D14:F14" si="3">D11/D9</f>
        <v>1</v>
      </c>
      <c r="E14" s="1">
        <f t="shared" si="3"/>
        <v>0.96226415094339623</v>
      </c>
      <c r="F14" s="1">
        <f t="shared" si="3"/>
        <v>0.91025641025641024</v>
      </c>
    </row>
    <row r="16" spans="1:8" x14ac:dyDescent="0.2">
      <c r="A16" t="s">
        <v>5</v>
      </c>
      <c r="C16" s="1"/>
      <c r="D16" s="1">
        <f t="shared" ref="D16:E16" si="4">C7+(D11-C9)/(D9-C9)</f>
        <v>2</v>
      </c>
      <c r="E16" s="1">
        <f t="shared" si="4"/>
        <v>2.9</v>
      </c>
      <c r="F16" s="1">
        <f>E7+(F11-E9)/(F9-E9)</f>
        <v>3.7199999999999998</v>
      </c>
    </row>
    <row r="17" spans="1:6" x14ac:dyDescent="0.2">
      <c r="A17" t="s">
        <v>6</v>
      </c>
      <c r="C17" s="2"/>
      <c r="D17" s="2">
        <f>D16/D7</f>
        <v>1</v>
      </c>
      <c r="E17" s="2">
        <f>E16/E7</f>
        <v>0.96666666666666667</v>
      </c>
      <c r="F17" s="2">
        <f>F16/F7</f>
        <v>0.92999999999999994</v>
      </c>
    </row>
    <row r="19" spans="1:6" x14ac:dyDescent="0.2">
      <c r="A19" t="s">
        <v>10</v>
      </c>
    </row>
    <row r="20" spans="1:6" x14ac:dyDescent="0.2">
      <c r="B20" t="s">
        <v>7</v>
      </c>
      <c r="C20" s="2">
        <f>H9/F13</f>
        <v>112.67605633802818</v>
      </c>
    </row>
    <row r="21" spans="1:6" x14ac:dyDescent="0.2">
      <c r="B21" t="s">
        <v>8</v>
      </c>
      <c r="C21" s="7">
        <f>H8/F17</f>
        <v>32.258064516129032</v>
      </c>
    </row>
    <row r="22" spans="1:6" x14ac:dyDescent="0.2">
      <c r="A22" t="s">
        <v>11</v>
      </c>
    </row>
    <row r="23" spans="1:6" x14ac:dyDescent="0.2">
      <c r="B23" t="s">
        <v>7</v>
      </c>
      <c r="C23" s="1">
        <f>H9/(F13*F17)</f>
        <v>121.15704982583676</v>
      </c>
    </row>
    <row r="24" spans="1:6" x14ac:dyDescent="0.2">
      <c r="B24" t="s">
        <v>8</v>
      </c>
      <c r="C24" s="5">
        <f>H8</f>
        <v>30</v>
      </c>
    </row>
    <row r="26" spans="1:6" x14ac:dyDescent="0.2">
      <c r="B26" s="4" t="s">
        <v>12</v>
      </c>
      <c r="C26" s="2">
        <f>(C23-C20)/(C21-C24)</f>
        <v>3.7558685446009474</v>
      </c>
      <c r="D26" t="s">
        <v>13</v>
      </c>
      <c r="E26" t="s">
        <v>15</v>
      </c>
    </row>
  </sheetData>
  <phoneticPr fontId="3" type="noConversion"/>
  <pageMargins left="0.7" right="0.7" top="0.75" bottom="0.75" header="0.3" footer="0.3"/>
  <pageSetup paperSize="9" scale="88" orientation="portrait" horizontalDpi="0" verticalDpi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119" workbookViewId="0">
      <selection activeCell="B19" sqref="B19:V19"/>
    </sheetView>
  </sheetViews>
  <sheetFormatPr baseColWidth="10" defaultRowHeight="16" x14ac:dyDescent="0.2"/>
  <cols>
    <col min="1" max="1" width="12.33203125" bestFit="1" customWidth="1"/>
    <col min="2" max="2" width="20.33203125" bestFit="1" customWidth="1"/>
    <col min="3" max="21" width="6.33203125" customWidth="1"/>
    <col min="22" max="22" width="7.1640625" customWidth="1"/>
  </cols>
  <sheetData>
    <row r="1" spans="1:3" x14ac:dyDescent="0.2">
      <c r="A1" t="s">
        <v>18</v>
      </c>
      <c r="B1">
        <v>60</v>
      </c>
    </row>
    <row r="2" spans="1:3" x14ac:dyDescent="0.2">
      <c r="A2" t="s">
        <v>16</v>
      </c>
      <c r="B2">
        <v>10</v>
      </c>
    </row>
    <row r="3" spans="1:3" x14ac:dyDescent="0.2">
      <c r="A3" t="s">
        <v>17</v>
      </c>
      <c r="B3">
        <v>-2</v>
      </c>
    </row>
    <row r="4" spans="1:3" x14ac:dyDescent="0.2">
      <c r="A4" t="s">
        <v>27</v>
      </c>
      <c r="B4">
        <f>SUM(B2:B3)</f>
        <v>8</v>
      </c>
    </row>
    <row r="10" spans="1:3" x14ac:dyDescent="0.2">
      <c r="A10" t="s">
        <v>19</v>
      </c>
      <c r="B10" s="8">
        <v>0.1</v>
      </c>
    </row>
    <row r="11" spans="1:3" x14ac:dyDescent="0.2">
      <c r="A11" t="s">
        <v>20</v>
      </c>
      <c r="B11" s="8">
        <v>0.05</v>
      </c>
    </row>
    <row r="12" spans="1:3" x14ac:dyDescent="0.2">
      <c r="A12" t="s">
        <v>29</v>
      </c>
      <c r="B12" s="8">
        <v>0.3</v>
      </c>
    </row>
    <row r="14" spans="1:3" x14ac:dyDescent="0.2">
      <c r="A14" t="s">
        <v>24</v>
      </c>
      <c r="B14">
        <v>15</v>
      </c>
      <c r="C14" t="s">
        <v>25</v>
      </c>
    </row>
    <row r="15" spans="1:3" x14ac:dyDescent="0.2">
      <c r="A15" t="s">
        <v>23</v>
      </c>
      <c r="B15">
        <v>1.5</v>
      </c>
    </row>
    <row r="16" spans="1:3" x14ac:dyDescent="0.2">
      <c r="A16" t="s">
        <v>22</v>
      </c>
      <c r="B16" s="9">
        <f>B4/(B11+1/B14)/B15</f>
        <v>45.714285714285715</v>
      </c>
      <c r="C16" s="11">
        <f>B16/$B$1</f>
        <v>0.76190476190476197</v>
      </c>
    </row>
    <row r="17" spans="1:22" x14ac:dyDescent="0.2">
      <c r="A17" t="s">
        <v>21</v>
      </c>
      <c r="B17" s="10">
        <f>B1-B16</f>
        <v>14.285714285714285</v>
      </c>
      <c r="C17" s="11">
        <f>B17/$B$1</f>
        <v>0.23809523809523808</v>
      </c>
    </row>
    <row r="18" spans="1:22" x14ac:dyDescent="0.2">
      <c r="A18" t="s">
        <v>28</v>
      </c>
      <c r="B18" s="12">
        <f>C17*B10+C16*B11*(1-B12)</f>
        <v>5.047619047619048E-2</v>
      </c>
    </row>
    <row r="19" spans="1:22" x14ac:dyDescent="0.2">
      <c r="A19" t="s">
        <v>26</v>
      </c>
      <c r="B19">
        <f>-B1</f>
        <v>-60</v>
      </c>
      <c r="C19">
        <f>+$B$4</f>
        <v>8</v>
      </c>
      <c r="D19">
        <f t="shared" ref="D19:V19" si="0">+$B$4</f>
        <v>8</v>
      </c>
      <c r="E19">
        <f t="shared" si="0"/>
        <v>8</v>
      </c>
      <c r="F19">
        <f t="shared" si="0"/>
        <v>8</v>
      </c>
      <c r="G19">
        <f t="shared" si="0"/>
        <v>8</v>
      </c>
      <c r="H19">
        <f t="shared" si="0"/>
        <v>8</v>
      </c>
      <c r="I19">
        <f t="shared" si="0"/>
        <v>8</v>
      </c>
      <c r="J19">
        <f t="shared" si="0"/>
        <v>8</v>
      </c>
      <c r="K19">
        <f t="shared" si="0"/>
        <v>8</v>
      </c>
      <c r="L19">
        <f t="shared" si="0"/>
        <v>8</v>
      </c>
      <c r="M19">
        <f t="shared" si="0"/>
        <v>8</v>
      </c>
      <c r="N19">
        <f t="shared" si="0"/>
        <v>8</v>
      </c>
      <c r="O19">
        <f t="shared" si="0"/>
        <v>8</v>
      </c>
      <c r="P19">
        <f t="shared" si="0"/>
        <v>8</v>
      </c>
      <c r="Q19">
        <f t="shared" si="0"/>
        <v>8</v>
      </c>
      <c r="R19">
        <f t="shared" si="0"/>
        <v>8</v>
      </c>
      <c r="S19">
        <f t="shared" si="0"/>
        <v>8</v>
      </c>
      <c r="T19">
        <f t="shared" si="0"/>
        <v>8</v>
      </c>
      <c r="U19">
        <f t="shared" si="0"/>
        <v>8</v>
      </c>
      <c r="V19">
        <f t="shared" si="0"/>
        <v>8</v>
      </c>
    </row>
    <row r="20" spans="1:22" x14ac:dyDescent="0.2">
      <c r="A20" t="s">
        <v>30</v>
      </c>
      <c r="B20" s="1">
        <f>B19+NPV(B18,C19:V19)</f>
        <v>39.296366918350529</v>
      </c>
    </row>
  </sheetData>
  <phoneticPr fontId="3" type="noConversion"/>
  <pageMargins left="0.7" right="0.7" top="0.75" bottom="0.75" header="0.3" footer="0.3"/>
  <pageSetup paperSize="9" scale="77" orientation="landscape" horizontalDpi="0" verticalDpi="0"/>
  <colBreaks count="1" manualBreakCount="1">
    <brk id="22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779E9D-5B72-4F3A-9DC2-F1EBE8825CDC}"/>
</file>

<file path=customXml/itemProps2.xml><?xml version="1.0" encoding="utf-8"?>
<ds:datastoreItem xmlns:ds="http://schemas.openxmlformats.org/officeDocument/2006/customXml" ds:itemID="{85D16D71-991A-4A2C-8334-0E3D9CFE921A}"/>
</file>

<file path=customXml/itemProps3.xml><?xml version="1.0" encoding="utf-8"?>
<ds:datastoreItem xmlns:ds="http://schemas.openxmlformats.org/officeDocument/2006/customXml" ds:itemID="{8C5A49BA-FE07-4045-9E83-25AAD63C8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2016-02-17T16:58:11Z</cp:lastPrinted>
  <dcterms:created xsi:type="dcterms:W3CDTF">2016-02-10T22:38:21Z</dcterms:created>
  <dcterms:modified xsi:type="dcterms:W3CDTF">2016-02-17T16:59:40Z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