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bertodemarco/Dropbox/1-Politecnico/Education/EduProjectMng/4-polito_projectmng/Exams/"/>
    </mc:Choice>
  </mc:AlternateContent>
  <bookViews>
    <workbookView xWindow="0" yWindow="0" windowWidth="27320" windowHeight="15360" tabRatio="500" activeTab="1"/>
  </bookViews>
  <sheets>
    <sheet name="1" sheetId="1" r:id="rId1"/>
    <sheet name="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C19" i="2"/>
  <c r="C25" i="2"/>
  <c r="B28" i="2"/>
  <c r="I35" i="2"/>
  <c r="G41" i="2"/>
  <c r="H41" i="2"/>
  <c r="B43" i="2"/>
  <c r="I38" i="2"/>
  <c r="H38" i="2"/>
  <c r="H37" i="2"/>
  <c r="I37" i="2"/>
  <c r="G37" i="2"/>
  <c r="F37" i="2"/>
  <c r="F41" i="2"/>
  <c r="I41" i="2"/>
  <c r="E41" i="2"/>
  <c r="I40" i="2"/>
  <c r="H40" i="2"/>
  <c r="G38" i="2"/>
  <c r="E37" i="2"/>
  <c r="F35" i="2"/>
  <c r="G35" i="2"/>
  <c r="H35" i="2"/>
  <c r="E35" i="2"/>
  <c r="E32" i="2"/>
  <c r="F32" i="2"/>
  <c r="G32" i="2"/>
  <c r="H32" i="2"/>
  <c r="I32" i="2"/>
  <c r="E34" i="2"/>
  <c r="F34" i="2"/>
  <c r="G34" i="2"/>
  <c r="H34" i="2"/>
  <c r="I34" i="2"/>
  <c r="F31" i="2"/>
  <c r="G31" i="2"/>
  <c r="H31" i="2"/>
  <c r="I31" i="2"/>
  <c r="E31" i="2"/>
  <c r="C27" i="2"/>
  <c r="C26" i="2"/>
  <c r="E27" i="2"/>
  <c r="C22" i="2"/>
  <c r="C21" i="2"/>
  <c r="E22" i="2"/>
  <c r="C24" i="2"/>
  <c r="C20" i="2"/>
  <c r="B17" i="2"/>
  <c r="B15" i="2"/>
  <c r="L9" i="2"/>
  <c r="L5" i="2"/>
  <c r="L6" i="2"/>
  <c r="L7" i="2"/>
  <c r="L8" i="2"/>
  <c r="L4" i="2"/>
  <c r="K9" i="2"/>
  <c r="K5" i="2"/>
  <c r="K6" i="2"/>
  <c r="K7" i="2"/>
  <c r="K8" i="2"/>
  <c r="K4" i="2"/>
  <c r="J6" i="2"/>
  <c r="J7" i="2"/>
  <c r="D9" i="2"/>
  <c r="D5" i="2"/>
  <c r="D6" i="2"/>
  <c r="D7" i="2"/>
  <c r="D8" i="2"/>
  <c r="D4" i="2"/>
  <c r="G5" i="1"/>
  <c r="G3" i="1"/>
  <c r="F5" i="1"/>
  <c r="F3" i="1"/>
</calcChain>
</file>

<file path=xl/sharedStrings.xml><?xml version="1.0" encoding="utf-8"?>
<sst xmlns="http://schemas.openxmlformats.org/spreadsheetml/2006/main" count="77" uniqueCount="57">
  <si>
    <t>no staff</t>
  </si>
  <si>
    <t>extra staff</t>
  </si>
  <si>
    <t>decision</t>
  </si>
  <si>
    <t>risk</t>
  </si>
  <si>
    <t>no risk</t>
  </si>
  <si>
    <t>duration</t>
  </si>
  <si>
    <t>cost</t>
  </si>
  <si>
    <t>average cost</t>
  </si>
  <si>
    <t>ave time</t>
  </si>
  <si>
    <t>pessimistic rule: extra staff</t>
  </si>
  <si>
    <t>if o/h less than 1,800 then better to add extra staff</t>
  </si>
  <si>
    <t>pareto notion</t>
  </si>
  <si>
    <t>Task</t>
  </si>
  <si>
    <t>Duration</t>
  </si>
  <si>
    <t>(month)</t>
  </si>
  <si>
    <t>Monthly budget cost (k€/month)</t>
  </si>
  <si>
    <t>WP</t>
  </si>
  <si>
    <t>Month 1</t>
  </si>
  <si>
    <t>Month 2</t>
  </si>
  <si>
    <t>Month 3</t>
  </si>
  <si>
    <t>Month 4</t>
  </si>
  <si>
    <t>Month 5</t>
  </si>
  <si>
    <t>(time now)</t>
  </si>
  <si>
    <t>A</t>
  </si>
  <si>
    <t>B</t>
  </si>
  <si>
    <t>C</t>
  </si>
  <si>
    <t>D</t>
  </si>
  <si>
    <t>E</t>
  </si>
  <si>
    <t>ACWP</t>
  </si>
  <si>
    <t xml:space="preserve">Fixed fee </t>
  </si>
  <si>
    <t xml:space="preserve">O/H cost </t>
  </si>
  <si>
    <t>per month</t>
  </si>
  <si>
    <t>BAC</t>
  </si>
  <si>
    <t>TOTAL</t>
  </si>
  <si>
    <t>BCWS</t>
  </si>
  <si>
    <t>WS</t>
  </si>
  <si>
    <t>CI</t>
  </si>
  <si>
    <t>BCWP</t>
  </si>
  <si>
    <t>A-B-D-E</t>
  </si>
  <si>
    <t>A-C-E</t>
  </si>
  <si>
    <t>CRITICAL PATH AT TIME NOW</t>
  </si>
  <si>
    <t>SI($)</t>
  </si>
  <si>
    <t>SI(t)</t>
  </si>
  <si>
    <t>TEAC</t>
  </si>
  <si>
    <t>months</t>
  </si>
  <si>
    <t>Revise approach:</t>
  </si>
  <si>
    <t>CEAC</t>
  </si>
  <si>
    <t>$</t>
  </si>
  <si>
    <t>CR crashing:</t>
  </si>
  <si>
    <t>price</t>
  </si>
  <si>
    <t>profit=fixed fee</t>
  </si>
  <si>
    <t>relative profit</t>
  </si>
  <si>
    <t>ES</t>
  </si>
  <si>
    <t>68/110</t>
  </si>
  <si>
    <t>DISCUSSION OF RESULTS IS APPRECIATED</t>
  </si>
  <si>
    <t>108/110</t>
  </si>
  <si>
    <t>BETTER NOT TO CRASH TO MAXIMIZE RELATIVE PROFIT %ROC (AS PROFIT IS THE SAME IN BOTH SCENARIOS)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</si>
</sst>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5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9" fontId="0" fillId="0" borderId="0" xfId="2" applyFont="1"/>
    <xf numFmtId="0" fontId="5" fillId="0" borderId="2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9" xfId="0" applyBorder="1"/>
    <xf numFmtId="9" fontId="4" fillId="0" borderId="11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9" fontId="0" fillId="0" borderId="10" xfId="0" applyNumberFormat="1" applyBorder="1"/>
    <xf numFmtId="0" fontId="0" fillId="0" borderId="10" xfId="0" applyBorder="1"/>
    <xf numFmtId="9" fontId="0" fillId="0" borderId="10" xfId="2" applyFont="1" applyBorder="1"/>
    <xf numFmtId="43" fontId="0" fillId="0" borderId="0" xfId="1" applyFont="1"/>
    <xf numFmtId="43" fontId="3" fillId="0" borderId="0" xfId="1" applyFont="1"/>
    <xf numFmtId="0" fontId="0" fillId="0" borderId="0" xfId="0" applyFont="1"/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3" fontId="0" fillId="0" borderId="0" xfId="0" applyNumberFormat="1" applyFont="1"/>
    <xf numFmtId="0" fontId="4" fillId="0" borderId="0" xfId="0" applyFont="1" applyFill="1" applyBorder="1" applyAlignment="1">
      <alignment horizontal="left" vertical="center"/>
    </xf>
    <xf numFmtId="43" fontId="0" fillId="0" borderId="0" xfId="1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Fill="1" applyBorder="1"/>
    <xf numFmtId="0" fontId="0" fillId="0" borderId="0" xfId="0" quotePrefix="1"/>
    <xf numFmtId="164" fontId="3" fillId="0" borderId="0" xfId="0" applyNumberFormat="1" applyFont="1"/>
    <xf numFmtId="164" fontId="0" fillId="0" borderId="0" xfId="0" applyNumberFormat="1"/>
    <xf numFmtId="43" fontId="0" fillId="0" borderId="0" xfId="0" applyNumberFormat="1"/>
    <xf numFmtId="0" fontId="3" fillId="0" borderId="0" xfId="0" applyFont="1" applyAlignment="1">
      <alignment horizontal="left"/>
    </xf>
    <xf numFmtId="43" fontId="3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1" sqref="A11"/>
    </sheetView>
  </sheetViews>
  <sheetFormatPr baseColWidth="10" defaultRowHeight="16" x14ac:dyDescent="0.2"/>
  <sheetData>
    <row r="1" spans="1:7" x14ac:dyDescent="0.2">
      <c r="A1" t="s">
        <v>2</v>
      </c>
    </row>
    <row r="2" spans="1:7" x14ac:dyDescent="0.2">
      <c r="D2" t="s">
        <v>5</v>
      </c>
      <c r="E2" t="s">
        <v>6</v>
      </c>
      <c r="F2" t="s">
        <v>8</v>
      </c>
      <c r="G2" t="s">
        <v>7</v>
      </c>
    </row>
    <row r="3" spans="1:7" x14ac:dyDescent="0.2">
      <c r="A3" t="s">
        <v>0</v>
      </c>
      <c r="B3" s="1">
        <v>0.3</v>
      </c>
      <c r="C3" t="s">
        <v>3</v>
      </c>
      <c r="D3">
        <v>9</v>
      </c>
      <c r="E3" s="2">
        <v>80000</v>
      </c>
      <c r="F3" s="41">
        <f>B3*D3+B4*D4</f>
        <v>6.8999999999999986</v>
      </c>
      <c r="G3" s="42">
        <f>B3*E3+B4*E4</f>
        <v>59000</v>
      </c>
    </row>
    <row r="4" spans="1:7" x14ac:dyDescent="0.2">
      <c r="B4" s="1">
        <v>0.7</v>
      </c>
      <c r="C4" t="s">
        <v>4</v>
      </c>
      <c r="D4">
        <v>6</v>
      </c>
      <c r="E4" s="2">
        <v>50000</v>
      </c>
      <c r="F4" s="41"/>
      <c r="G4" s="43"/>
    </row>
    <row r="5" spans="1:7" x14ac:dyDescent="0.2">
      <c r="A5" t="s">
        <v>1</v>
      </c>
      <c r="B5" s="1">
        <v>0.1</v>
      </c>
      <c r="C5" t="s">
        <v>3</v>
      </c>
      <c r="D5">
        <v>7</v>
      </c>
      <c r="E5" s="2">
        <v>68000</v>
      </c>
      <c r="F5" s="41">
        <f>B5*D5+B6*D6</f>
        <v>6.1000000000000005</v>
      </c>
      <c r="G5" s="42">
        <f>B5*E5+B6*E6</f>
        <v>60800</v>
      </c>
    </row>
    <row r="6" spans="1:7" x14ac:dyDescent="0.2">
      <c r="B6" s="1">
        <v>0.9</v>
      </c>
      <c r="C6" t="s">
        <v>4</v>
      </c>
      <c r="D6">
        <v>6</v>
      </c>
      <c r="E6" s="2">
        <v>60000</v>
      </c>
      <c r="F6" s="41"/>
      <c r="G6" s="43"/>
    </row>
    <row r="8" spans="1:7" x14ac:dyDescent="0.2">
      <c r="A8" t="s">
        <v>9</v>
      </c>
    </row>
    <row r="9" spans="1:7" x14ac:dyDescent="0.2">
      <c r="A9" t="s">
        <v>10</v>
      </c>
    </row>
    <row r="10" spans="1:7" x14ac:dyDescent="0.2">
      <c r="A10" t="s">
        <v>11</v>
      </c>
    </row>
  </sheetData>
  <mergeCells count="4">
    <mergeCell ref="F3:F4"/>
    <mergeCell ref="F5:F6"/>
    <mergeCell ref="G3:G4"/>
    <mergeCell ref="G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141" workbookViewId="0">
      <pane xSplit="4" ySplit="3" topLeftCell="E4" activePane="bottomRight" state="frozenSplit"/>
      <selection pane="topRight" activeCell="E1" sqref="E1"/>
      <selection pane="bottomLeft" activeCell="A4" sqref="A4"/>
      <selection pane="bottomRight" activeCell="F23" sqref="F23"/>
    </sheetView>
  </sheetViews>
  <sheetFormatPr baseColWidth="10" defaultRowHeight="16" x14ac:dyDescent="0.2"/>
  <cols>
    <col min="2" max="2" width="14.33203125" customWidth="1"/>
  </cols>
  <sheetData>
    <row r="1" spans="1:13" x14ac:dyDescent="0.2">
      <c r="A1" s="44" t="s">
        <v>12</v>
      </c>
      <c r="B1" s="3" t="s">
        <v>13</v>
      </c>
      <c r="C1" s="44" t="s">
        <v>15</v>
      </c>
      <c r="D1" s="3" t="s">
        <v>32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  <c r="J1" s="11" t="s">
        <v>35</v>
      </c>
      <c r="K1" s="11" t="s">
        <v>37</v>
      </c>
      <c r="L1" s="11" t="s">
        <v>34</v>
      </c>
      <c r="M1" s="11" t="s">
        <v>28</v>
      </c>
    </row>
    <row r="2" spans="1:13" x14ac:dyDescent="0.2">
      <c r="A2" s="45"/>
      <c r="B2" s="4" t="s">
        <v>14</v>
      </c>
      <c r="C2" s="45"/>
      <c r="D2" s="4"/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21</v>
      </c>
    </row>
    <row r="3" spans="1:13" ht="17" thickBot="1" x14ac:dyDescent="0.25">
      <c r="A3" s="46"/>
      <c r="B3" s="5"/>
      <c r="C3" s="46"/>
      <c r="D3" s="6"/>
      <c r="E3" s="5"/>
      <c r="F3" s="5"/>
      <c r="G3" s="5"/>
      <c r="H3" s="5"/>
      <c r="I3" s="6" t="s">
        <v>22</v>
      </c>
      <c r="J3" s="4" t="s">
        <v>22</v>
      </c>
    </row>
    <row r="4" spans="1:13" ht="17" thickBot="1" x14ac:dyDescent="0.25">
      <c r="A4" s="7" t="s">
        <v>23</v>
      </c>
      <c r="B4" s="8">
        <v>2</v>
      </c>
      <c r="C4" s="8">
        <v>15</v>
      </c>
      <c r="D4" s="8">
        <f>B4*C4</f>
        <v>30</v>
      </c>
      <c r="E4" s="9">
        <v>0.6</v>
      </c>
      <c r="F4" s="9">
        <v>0.9</v>
      </c>
      <c r="G4" s="9">
        <v>1</v>
      </c>
      <c r="H4" s="9">
        <v>1</v>
      </c>
      <c r="I4" s="18">
        <v>1</v>
      </c>
      <c r="J4" s="20">
        <v>1</v>
      </c>
      <c r="K4" s="21">
        <f>I4*D4</f>
        <v>30</v>
      </c>
      <c r="L4" s="21">
        <f>D4*J4</f>
        <v>30</v>
      </c>
      <c r="M4" s="21"/>
    </row>
    <row r="5" spans="1:13" ht="17" thickBot="1" x14ac:dyDescent="0.25">
      <c r="A5" s="7" t="s">
        <v>24</v>
      </c>
      <c r="B5" s="8">
        <v>1</v>
      </c>
      <c r="C5" s="8">
        <v>20</v>
      </c>
      <c r="D5" s="8">
        <f t="shared" ref="D5:D8" si="0">B5*C5</f>
        <v>20</v>
      </c>
      <c r="E5" s="8"/>
      <c r="F5" s="8"/>
      <c r="G5" s="9">
        <v>0.1</v>
      </c>
      <c r="H5" s="9">
        <v>1</v>
      </c>
      <c r="I5" s="18">
        <v>1</v>
      </c>
      <c r="J5" s="20">
        <v>1</v>
      </c>
      <c r="K5" s="21">
        <f t="shared" ref="K5:K8" si="1">I5*D5</f>
        <v>20</v>
      </c>
      <c r="L5" s="21">
        <f t="shared" ref="L5:L8" si="2">D5*J5</f>
        <v>20</v>
      </c>
      <c r="M5" s="21"/>
    </row>
    <row r="6" spans="1:13" ht="17" thickBot="1" x14ac:dyDescent="0.25">
      <c r="A6" s="7" t="s">
        <v>25</v>
      </c>
      <c r="B6" s="8">
        <v>4</v>
      </c>
      <c r="C6" s="8">
        <v>20</v>
      </c>
      <c r="D6" s="8">
        <f t="shared" si="0"/>
        <v>80</v>
      </c>
      <c r="E6" s="8"/>
      <c r="F6" s="8"/>
      <c r="G6" s="9">
        <v>0.2</v>
      </c>
      <c r="H6" s="9">
        <v>0.35</v>
      </c>
      <c r="I6" s="18">
        <v>0.5</v>
      </c>
      <c r="J6" s="22">
        <f>3/4</f>
        <v>0.75</v>
      </c>
      <c r="K6" s="21">
        <f t="shared" si="1"/>
        <v>40</v>
      </c>
      <c r="L6" s="21">
        <f t="shared" si="2"/>
        <v>60</v>
      </c>
      <c r="M6" s="21"/>
    </row>
    <row r="7" spans="1:13" ht="17" thickBot="1" x14ac:dyDescent="0.25">
      <c r="A7" s="7" t="s">
        <v>26</v>
      </c>
      <c r="B7" s="8">
        <v>3</v>
      </c>
      <c r="C7" s="8">
        <v>30</v>
      </c>
      <c r="D7" s="8">
        <f t="shared" si="0"/>
        <v>90</v>
      </c>
      <c r="E7" s="8"/>
      <c r="F7" s="8"/>
      <c r="G7" s="8"/>
      <c r="H7" s="9">
        <v>0.1</v>
      </c>
      <c r="I7" s="18">
        <v>0.2</v>
      </c>
      <c r="J7" s="22">
        <f>2/3</f>
        <v>0.66666666666666663</v>
      </c>
      <c r="K7" s="21">
        <f t="shared" si="1"/>
        <v>18</v>
      </c>
      <c r="L7" s="21">
        <f t="shared" si="2"/>
        <v>60</v>
      </c>
      <c r="M7" s="21"/>
    </row>
    <row r="8" spans="1:13" s="17" customFormat="1" x14ac:dyDescent="0.2">
      <c r="A8" s="15" t="s">
        <v>27</v>
      </c>
      <c r="B8" s="16">
        <v>2</v>
      </c>
      <c r="C8" s="16">
        <v>10</v>
      </c>
      <c r="D8" s="16">
        <f t="shared" si="0"/>
        <v>20</v>
      </c>
      <c r="E8" s="16"/>
      <c r="F8" s="16"/>
      <c r="G8" s="16"/>
      <c r="H8" s="16"/>
      <c r="I8" s="19"/>
      <c r="J8" s="22">
        <v>0</v>
      </c>
      <c r="K8" s="21">
        <f t="shared" si="1"/>
        <v>0</v>
      </c>
      <c r="L8" s="21">
        <f t="shared" si="2"/>
        <v>0</v>
      </c>
      <c r="M8" s="21"/>
    </row>
    <row r="9" spans="1:13" s="14" customFormat="1" x14ac:dyDescent="0.2">
      <c r="A9" s="13" t="s">
        <v>33</v>
      </c>
      <c r="D9" s="11">
        <f>SUM(D4:D8)</f>
        <v>240</v>
      </c>
      <c r="K9" s="11">
        <f>SUM(K4:K8)</f>
        <v>108</v>
      </c>
      <c r="L9" s="11">
        <f t="shared" ref="L9" si="3">SUM(L4:L8)</f>
        <v>170</v>
      </c>
      <c r="M9" s="11">
        <v>110</v>
      </c>
    </row>
    <row r="10" spans="1:13" x14ac:dyDescent="0.2">
      <c r="K10" s="34"/>
    </row>
    <row r="11" spans="1:13" x14ac:dyDescent="0.2">
      <c r="A11" s="10" t="s">
        <v>28</v>
      </c>
      <c r="B11" s="10">
        <v>110</v>
      </c>
    </row>
    <row r="12" spans="1:13" x14ac:dyDescent="0.2">
      <c r="A12" s="10" t="s">
        <v>29</v>
      </c>
      <c r="B12" s="10">
        <v>120</v>
      </c>
    </row>
    <row r="13" spans="1:13" x14ac:dyDescent="0.2">
      <c r="A13" s="10" t="s">
        <v>30</v>
      </c>
      <c r="B13" s="10">
        <v>15</v>
      </c>
      <c r="C13" t="s">
        <v>31</v>
      </c>
    </row>
    <row r="15" spans="1:13" x14ac:dyDescent="0.2">
      <c r="A15" s="26" t="s">
        <v>36</v>
      </c>
      <c r="B15" s="24">
        <f>K9/M9</f>
        <v>0.98181818181818181</v>
      </c>
      <c r="C15" s="25"/>
      <c r="G15" s="35" t="s">
        <v>55</v>
      </c>
    </row>
    <row r="16" spans="1:13" x14ac:dyDescent="0.2">
      <c r="A16" s="26" t="s">
        <v>41</v>
      </c>
      <c r="B16" s="24">
        <f>(K4+K5+K7)/(L4+L5+L7)</f>
        <v>0.61818181818181817</v>
      </c>
      <c r="C16" s="25" t="s">
        <v>38</v>
      </c>
      <c r="D16" t="s">
        <v>40</v>
      </c>
      <c r="G16" s="35" t="s">
        <v>53</v>
      </c>
    </row>
    <row r="17" spans="1:9" x14ac:dyDescent="0.2">
      <c r="A17" s="27" t="s">
        <v>41</v>
      </c>
      <c r="B17" s="23">
        <f>(K4+K6)/(L4+L6)</f>
        <v>0.77777777777777779</v>
      </c>
      <c r="C17" s="25" t="s">
        <v>39</v>
      </c>
      <c r="E17" t="s">
        <v>51</v>
      </c>
    </row>
    <row r="18" spans="1:9" x14ac:dyDescent="0.2">
      <c r="A18" s="30" t="s">
        <v>45</v>
      </c>
      <c r="B18" s="31"/>
      <c r="C18" s="32"/>
      <c r="D18" s="33"/>
    </row>
    <row r="19" spans="1:9" x14ac:dyDescent="0.2">
      <c r="A19" s="27"/>
      <c r="B19" s="23" t="s">
        <v>43</v>
      </c>
      <c r="C19" s="29">
        <f>(B4+B5+B7+B8)/B28</f>
        <v>11.092436974789916</v>
      </c>
      <c r="D19" t="s">
        <v>44</v>
      </c>
    </row>
    <row r="20" spans="1:9" x14ac:dyDescent="0.2">
      <c r="A20" s="27"/>
      <c r="B20" s="23" t="s">
        <v>46</v>
      </c>
      <c r="C20" s="29">
        <f>D9/B15</f>
        <v>244.44444444444446</v>
      </c>
    </row>
    <row r="21" spans="1:9" x14ac:dyDescent="0.2">
      <c r="A21" s="27"/>
      <c r="B21" s="23" t="s">
        <v>49</v>
      </c>
      <c r="C21" s="29">
        <f>C20+C19*B13+B12</f>
        <v>530.8309990662932</v>
      </c>
      <c r="D21" t="s">
        <v>47</v>
      </c>
    </row>
    <row r="22" spans="1:9" x14ac:dyDescent="0.2">
      <c r="A22" s="27"/>
      <c r="B22" s="23" t="s">
        <v>50</v>
      </c>
      <c r="C22" s="29">
        <f>B12</f>
        <v>120</v>
      </c>
      <c r="E22" s="12">
        <f>C22/C21</f>
        <v>0.22606064870189263</v>
      </c>
      <c r="F22" t="s">
        <v>56</v>
      </c>
    </row>
    <row r="23" spans="1:9" x14ac:dyDescent="0.2">
      <c r="A23" s="30" t="s">
        <v>48</v>
      </c>
      <c r="B23" s="23"/>
      <c r="C23" s="25"/>
      <c r="F23" t="s">
        <v>54</v>
      </c>
    </row>
    <row r="24" spans="1:9" x14ac:dyDescent="0.2">
      <c r="A24" s="30"/>
      <c r="B24" s="23" t="s">
        <v>43</v>
      </c>
      <c r="C24" s="25">
        <f>(B4+B5+B7+B8)</f>
        <v>8</v>
      </c>
      <c r="D24" t="s">
        <v>44</v>
      </c>
    </row>
    <row r="25" spans="1:9" x14ac:dyDescent="0.2">
      <c r="A25" s="30"/>
      <c r="B25" s="23" t="s">
        <v>46</v>
      </c>
      <c r="C25" s="23">
        <f>D9/(B15*B28)</f>
        <v>338.93557422969189</v>
      </c>
      <c r="D25" t="s">
        <v>47</v>
      </c>
    </row>
    <row r="26" spans="1:9" x14ac:dyDescent="0.2">
      <c r="A26" s="30"/>
      <c r="B26" s="23" t="s">
        <v>49</v>
      </c>
      <c r="C26" s="23">
        <f>C25+C24*B13+B12</f>
        <v>578.93557422969184</v>
      </c>
      <c r="D26" t="s">
        <v>47</v>
      </c>
    </row>
    <row r="27" spans="1:9" x14ac:dyDescent="0.2">
      <c r="A27" s="27"/>
      <c r="B27" s="23" t="s">
        <v>50</v>
      </c>
      <c r="C27" s="25">
        <f>B12</f>
        <v>120</v>
      </c>
      <c r="E27" s="12">
        <f>C27/C26</f>
        <v>0.20727694987420167</v>
      </c>
    </row>
    <row r="28" spans="1:9" x14ac:dyDescent="0.2">
      <c r="A28" s="39" t="s">
        <v>42</v>
      </c>
      <c r="B28" s="40">
        <f>B43/5</f>
        <v>0.72121212121212119</v>
      </c>
      <c r="C28" s="14" t="s">
        <v>38</v>
      </c>
    </row>
    <row r="29" spans="1:9" x14ac:dyDescent="0.2">
      <c r="A29" s="28"/>
      <c r="C29" s="25"/>
    </row>
    <row r="31" spans="1:9" x14ac:dyDescent="0.2">
      <c r="E31">
        <f>E4*$D4</f>
        <v>18</v>
      </c>
      <c r="F31">
        <f t="shared" ref="F31:I31" si="4">F4*$D4</f>
        <v>27</v>
      </c>
      <c r="G31">
        <f t="shared" si="4"/>
        <v>30</v>
      </c>
      <c r="H31">
        <f t="shared" si="4"/>
        <v>30</v>
      </c>
      <c r="I31">
        <f t="shared" si="4"/>
        <v>30</v>
      </c>
    </row>
    <row r="32" spans="1:9" x14ac:dyDescent="0.2">
      <c r="E32">
        <f t="shared" ref="E32:I32" si="5">E5*$D5</f>
        <v>0</v>
      </c>
      <c r="F32">
        <f t="shared" si="5"/>
        <v>0</v>
      </c>
      <c r="G32">
        <f t="shared" si="5"/>
        <v>2</v>
      </c>
      <c r="H32">
        <f t="shared" si="5"/>
        <v>20</v>
      </c>
      <c r="I32">
        <f t="shared" si="5"/>
        <v>20</v>
      </c>
    </row>
    <row r="34" spans="1:9" x14ac:dyDescent="0.2">
      <c r="E34">
        <f t="shared" ref="E34:I34" si="6">E7*$D7</f>
        <v>0</v>
      </c>
      <c r="F34">
        <f t="shared" si="6"/>
        <v>0</v>
      </c>
      <c r="G34">
        <f t="shared" si="6"/>
        <v>0</v>
      </c>
      <c r="H34">
        <f t="shared" si="6"/>
        <v>9</v>
      </c>
      <c r="I34">
        <f t="shared" si="6"/>
        <v>18</v>
      </c>
    </row>
    <row r="35" spans="1:9" s="14" customFormat="1" x14ac:dyDescent="0.2">
      <c r="A35" s="14" t="s">
        <v>37</v>
      </c>
      <c r="E35" s="14">
        <f>SUM(E31:E34)</f>
        <v>18</v>
      </c>
      <c r="F35" s="14">
        <f t="shared" ref="F35:I35" si="7">SUM(F31:F34)</f>
        <v>27</v>
      </c>
      <c r="G35" s="14">
        <f t="shared" si="7"/>
        <v>32</v>
      </c>
      <c r="H35" s="14">
        <f t="shared" si="7"/>
        <v>59</v>
      </c>
      <c r="I35" s="14">
        <f t="shared" si="7"/>
        <v>68</v>
      </c>
    </row>
    <row r="37" spans="1:9" x14ac:dyDescent="0.2">
      <c r="E37" s="2">
        <f>50%*D4</f>
        <v>15</v>
      </c>
      <c r="F37" s="2">
        <f>50%*D4+E37</f>
        <v>30</v>
      </c>
      <c r="G37" s="37">
        <f>F37</f>
        <v>30</v>
      </c>
      <c r="H37" s="37">
        <f t="shared" ref="H37:I37" si="8">G37</f>
        <v>30</v>
      </c>
      <c r="I37" s="37">
        <f t="shared" si="8"/>
        <v>30</v>
      </c>
    </row>
    <row r="38" spans="1:9" x14ac:dyDescent="0.2">
      <c r="G38" s="2">
        <f>100%*D5</f>
        <v>20</v>
      </c>
      <c r="H38" s="37">
        <f>G38</f>
        <v>20</v>
      </c>
      <c r="I38" s="37">
        <f>H38</f>
        <v>20</v>
      </c>
    </row>
    <row r="39" spans="1:9" x14ac:dyDescent="0.2">
      <c r="G39" s="2"/>
      <c r="H39" s="2"/>
      <c r="I39" s="2"/>
    </row>
    <row r="40" spans="1:9" x14ac:dyDescent="0.2">
      <c r="H40" s="2">
        <f>33%*$D$7</f>
        <v>29.700000000000003</v>
      </c>
      <c r="I40" s="2">
        <f>33%*$D$7</f>
        <v>29.700000000000003</v>
      </c>
    </row>
    <row r="41" spans="1:9" s="14" customFormat="1" x14ac:dyDescent="0.2">
      <c r="A41" s="14" t="s">
        <v>34</v>
      </c>
      <c r="E41" s="36">
        <f>SUM(E37:E40)</f>
        <v>15</v>
      </c>
      <c r="F41" s="36">
        <f t="shared" ref="F41:I41" si="9">SUM(F37:F40)</f>
        <v>30</v>
      </c>
      <c r="G41" s="36">
        <f t="shared" si="9"/>
        <v>50</v>
      </c>
      <c r="H41" s="36">
        <f t="shared" si="9"/>
        <v>79.7</v>
      </c>
      <c r="I41" s="36">
        <f t="shared" si="9"/>
        <v>79.7</v>
      </c>
    </row>
    <row r="43" spans="1:9" x14ac:dyDescent="0.2">
      <c r="A43" t="s">
        <v>52</v>
      </c>
      <c r="B43" s="38">
        <f>3+(I35-G41)/((H41-G41))</f>
        <v>3.606060606060606</v>
      </c>
    </row>
  </sheetData>
  <mergeCells count="2">
    <mergeCell ref="A1:A3"/>
    <mergeCell ref="C1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244697-AA0A-452D-823B-9C740E265341}"/>
</file>

<file path=customXml/itemProps2.xml><?xml version="1.0" encoding="utf-8"?>
<ds:datastoreItem xmlns:ds="http://schemas.openxmlformats.org/officeDocument/2006/customXml" ds:itemID="{A7903C60-251E-4C06-BA68-48591567F082}"/>
</file>

<file path=customXml/itemProps3.xml><?xml version="1.0" encoding="utf-8"?>
<ds:datastoreItem xmlns:ds="http://schemas.openxmlformats.org/officeDocument/2006/customXml" ds:itemID="{D933D5A8-9764-48DA-B34E-28BD6854D4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2018-02-15T17:09:10Z</dcterms:created>
  <dcterms:modified xsi:type="dcterms:W3CDTF">2018-02-22T14:30:27Z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