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xr:revisionPtr revIDLastSave="0" documentId="13_ncr:1_{8BA8D56E-31AA-414B-A2AA-DB95E83D1A5F}" xr6:coauthVersionLast="34" xr6:coauthVersionMax="34" xr10:uidLastSave="{00000000-0000-0000-0000-000000000000}"/>
  <bookViews>
    <workbookView xWindow="880" yWindow="460" windowWidth="27320" windowHeight="13640" tabRatio="500" activeTab="1" xr2:uid="{00000000-000D-0000-FFFF-FFFF00000000}"/>
  </bookViews>
  <sheets>
    <sheet name="ex. 2" sheetId="2" r:id="rId1"/>
    <sheet name="ex. 3" sheetId="1" r:id="rId2"/>
  </sheets>
  <calcPr calcId="179017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2" i="2"/>
  <c r="F11" i="2" l="1"/>
  <c r="G11" i="2" s="1"/>
  <c r="F15" i="2"/>
  <c r="F16" i="2" s="1"/>
  <c r="G10" i="2"/>
  <c r="C11" i="2"/>
  <c r="C10" i="2"/>
  <c r="F14" i="2"/>
  <c r="F4" i="2"/>
  <c r="B4" i="2"/>
  <c r="B15" i="2"/>
  <c r="B21" i="1"/>
  <c r="C21" i="1" s="1"/>
  <c r="B20" i="1"/>
  <c r="C20" i="1" s="1"/>
  <c r="D20" i="1" s="1"/>
  <c r="E20" i="1" s="1"/>
  <c r="B19" i="1"/>
  <c r="C19" i="1"/>
  <c r="D19" i="1"/>
  <c r="E19" i="1"/>
  <c r="F19" i="1" s="1"/>
  <c r="G19" i="1" s="1"/>
  <c r="B16" i="2" l="1"/>
  <c r="B13" i="2"/>
  <c r="D21" i="1"/>
  <c r="C25" i="1"/>
  <c r="C23" i="1"/>
  <c r="C26" i="1"/>
  <c r="C24" i="1"/>
  <c r="B25" i="1"/>
  <c r="B24" i="1"/>
  <c r="D23" i="1" l="1"/>
  <c r="D24" i="1"/>
  <c r="D26" i="1"/>
  <c r="D25" i="1"/>
  <c r="E21" i="1"/>
  <c r="B28" i="1" l="1"/>
  <c r="E26" i="1"/>
  <c r="E23" i="1"/>
  <c r="E25" i="1"/>
  <c r="E24" i="1"/>
  <c r="B29" i="1" l="1"/>
</calcChain>
</file>

<file path=xl/sharedStrings.xml><?xml version="1.0" encoding="utf-8"?>
<sst xmlns="http://schemas.openxmlformats.org/spreadsheetml/2006/main" count="62" uniqueCount="40">
  <si>
    <t>BCWS</t>
  </si>
  <si>
    <t>ACWP</t>
  </si>
  <si>
    <t>BCWP</t>
  </si>
  <si>
    <t>CI</t>
  </si>
  <si>
    <t>SI($)</t>
  </si>
  <si>
    <t>SI(t)</t>
  </si>
  <si>
    <t>Worst CEAC</t>
  </si>
  <si>
    <t>associated AT</t>
  </si>
  <si>
    <t>APPROX 6</t>
  </si>
  <si>
    <t>Lead identification</t>
  </si>
  <si>
    <t>Preclinical test</t>
  </si>
  <si>
    <t>Clinical test</t>
  </si>
  <si>
    <t>Launch</t>
  </si>
  <si>
    <t>Marketing support</t>
  </si>
  <si>
    <t>Legal support</t>
  </si>
  <si>
    <t>Prj mng support</t>
  </si>
  <si>
    <t>sem 1, 2013</t>
  </si>
  <si>
    <t>sem 2, 2013</t>
  </si>
  <si>
    <t>sem 1, 2014</t>
  </si>
  <si>
    <t>sem 2, 2014</t>
  </si>
  <si>
    <t>sem 1, 2015</t>
  </si>
  <si>
    <t>sem 2, 2015</t>
  </si>
  <si>
    <t>free risk</t>
  </si>
  <si>
    <t>beta</t>
  </si>
  <si>
    <t>Mkt risk premium</t>
  </si>
  <si>
    <t>Ke</t>
  </si>
  <si>
    <t>Kd</t>
  </si>
  <si>
    <t>WACC</t>
  </si>
  <si>
    <t>D</t>
  </si>
  <si>
    <t>E</t>
  </si>
  <si>
    <t>CAPEX</t>
  </si>
  <si>
    <t>INCOME</t>
  </si>
  <si>
    <t>check</t>
  </si>
  <si>
    <t>DSCR</t>
  </si>
  <si>
    <t>target DSCR</t>
  </si>
  <si>
    <t>Economic value of the facility (income approach)</t>
  </si>
  <si>
    <t>periods</t>
  </si>
  <si>
    <t>NPV</t>
  </si>
  <si>
    <t>plus terminal value, if any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</si>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</sst>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_-* #,##0.00_-;\-* #,##0.00_-;_-* &quot;-&quot;??_-;_-@_-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0" fillId="0" borderId="0" xfId="0" applyNumberFormat="1"/>
    <xf numFmtId="3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0" fillId="0" borderId="0" xfId="1" applyFont="1"/>
    <xf numFmtId="10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1" applyFont="1"/>
    <xf numFmtId="10" fontId="2" fillId="0" borderId="0" xfId="2" applyNumberFormat="1" applyFont="1"/>
    <xf numFmtId="9" fontId="0" fillId="0" borderId="0" xfId="2" applyFont="1" applyAlignment="1">
      <alignment horizontal="left"/>
    </xf>
    <xf numFmtId="164" fontId="0" fillId="0" borderId="0" xfId="0" applyNumberFormat="1"/>
  </cellXfs>
  <cellStyles count="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25" zoomScaleNormal="125" zoomScalePageLayoutView="125" workbookViewId="0">
      <selection activeCell="D17" sqref="D17"/>
    </sheetView>
  </sheetViews>
  <sheetFormatPr baseColWidth="10" defaultRowHeight="16" x14ac:dyDescent="0.2"/>
  <cols>
    <col min="1" max="1" width="15.6640625" bestFit="1" customWidth="1"/>
    <col min="2" max="2" width="16.6640625" bestFit="1" customWidth="1"/>
    <col min="5" max="5" width="15.6640625" bestFit="1" customWidth="1"/>
    <col min="6" max="6" width="16.33203125" customWidth="1"/>
  </cols>
  <sheetData>
    <row r="1" spans="1:7" x14ac:dyDescent="0.2">
      <c r="A1" t="s">
        <v>22</v>
      </c>
      <c r="B1" s="9">
        <v>0.02</v>
      </c>
      <c r="E1" t="s">
        <v>22</v>
      </c>
      <c r="F1" s="9">
        <v>0.02</v>
      </c>
    </row>
    <row r="2" spans="1:7" x14ac:dyDescent="0.2">
      <c r="A2" t="s">
        <v>23</v>
      </c>
      <c r="B2">
        <v>1.5</v>
      </c>
      <c r="E2" t="s">
        <v>23</v>
      </c>
      <c r="F2">
        <v>1.5</v>
      </c>
    </row>
    <row r="3" spans="1:7" x14ac:dyDescent="0.2">
      <c r="A3" t="s">
        <v>24</v>
      </c>
      <c r="B3" s="9">
        <v>0.08</v>
      </c>
      <c r="E3" t="s">
        <v>24</v>
      </c>
      <c r="F3" s="9">
        <v>0.08</v>
      </c>
    </row>
    <row r="4" spans="1:7" x14ac:dyDescent="0.2">
      <c r="A4" t="s">
        <v>25</v>
      </c>
      <c r="B4" s="9">
        <f>B1+B2*B3</f>
        <v>0.13999999999999999</v>
      </c>
      <c r="E4" t="s">
        <v>25</v>
      </c>
      <c r="F4" s="9">
        <f>F1+F2*F3</f>
        <v>0.13999999999999999</v>
      </c>
    </row>
    <row r="5" spans="1:7" x14ac:dyDescent="0.2">
      <c r="A5" t="s">
        <v>26</v>
      </c>
      <c r="B5" s="9">
        <v>0.08</v>
      </c>
      <c r="E5" t="s">
        <v>26</v>
      </c>
      <c r="F5" s="9">
        <v>0.08</v>
      </c>
    </row>
    <row r="6" spans="1:7" x14ac:dyDescent="0.2">
      <c r="A6" t="s">
        <v>30</v>
      </c>
      <c r="B6" s="8">
        <v>30000</v>
      </c>
      <c r="E6" t="s">
        <v>30</v>
      </c>
      <c r="F6" s="8">
        <v>20000</v>
      </c>
    </row>
    <row r="7" spans="1:7" x14ac:dyDescent="0.2">
      <c r="A7" t="s">
        <v>31</v>
      </c>
      <c r="B7" s="8">
        <v>2000</v>
      </c>
      <c r="E7" t="s">
        <v>31</v>
      </c>
      <c r="F7" s="8">
        <v>2000</v>
      </c>
    </row>
    <row r="8" spans="1:7" x14ac:dyDescent="0.2">
      <c r="B8" s="8"/>
    </row>
    <row r="9" spans="1:7" x14ac:dyDescent="0.2">
      <c r="A9" t="s">
        <v>35</v>
      </c>
      <c r="B9" s="8"/>
      <c r="E9" t="s">
        <v>33</v>
      </c>
    </row>
    <row r="10" spans="1:7" x14ac:dyDescent="0.2">
      <c r="A10" s="11" t="s">
        <v>28</v>
      </c>
      <c r="B10" s="12">
        <v>20000</v>
      </c>
      <c r="C10" s="14">
        <f>B10/$B$6</f>
        <v>0.66666666666666663</v>
      </c>
      <c r="E10" s="11" t="s">
        <v>28</v>
      </c>
      <c r="F10" s="12">
        <v>14750</v>
      </c>
      <c r="G10" s="14">
        <f>F10/$F$6</f>
        <v>0.73750000000000004</v>
      </c>
    </row>
    <row r="11" spans="1:7" x14ac:dyDescent="0.2">
      <c r="A11" t="s">
        <v>29</v>
      </c>
      <c r="B11" s="8">
        <f>B6-B10</f>
        <v>10000</v>
      </c>
      <c r="C11" s="14">
        <f>B11/$B$6</f>
        <v>0.33333333333333331</v>
      </c>
      <c r="E11" t="s">
        <v>29</v>
      </c>
      <c r="F11" s="10">
        <f>F6-F10</f>
        <v>5250</v>
      </c>
      <c r="G11" s="14">
        <f>F11/$F$6</f>
        <v>0.26250000000000001</v>
      </c>
    </row>
    <row r="12" spans="1:7" x14ac:dyDescent="0.2">
      <c r="A12" s="11" t="s">
        <v>27</v>
      </c>
      <c r="B12" s="13">
        <f>B11/B6*B4+B10/B6*B5</f>
        <v>9.9999999999999992E-2</v>
      </c>
      <c r="E12" t="s">
        <v>34</v>
      </c>
      <c r="F12" s="10">
        <v>1.2</v>
      </c>
    </row>
    <row r="13" spans="1:7" x14ac:dyDescent="0.2">
      <c r="A13" t="s">
        <v>32</v>
      </c>
      <c r="B13" s="10">
        <f>B7/B12</f>
        <v>20000</v>
      </c>
      <c r="E13" t="s">
        <v>36</v>
      </c>
      <c r="F13">
        <v>30</v>
      </c>
    </row>
    <row r="14" spans="1:7" x14ac:dyDescent="0.2">
      <c r="E14" t="s">
        <v>33</v>
      </c>
      <c r="F14" s="10">
        <f>F7/(F10*F5+F10/F13)</f>
        <v>1.1964107676969091</v>
      </c>
    </row>
    <row r="15" spans="1:7" x14ac:dyDescent="0.2">
      <c r="A15" t="s">
        <v>33</v>
      </c>
      <c r="B15" s="10">
        <f>B7</f>
        <v>2000</v>
      </c>
      <c r="E15" s="11" t="s">
        <v>27</v>
      </c>
      <c r="F15" s="13">
        <f>F11/F6*F4+F10/F6*F5</f>
        <v>9.5750000000000002E-2</v>
      </c>
    </row>
    <row r="16" spans="1:7" x14ac:dyDescent="0.2">
      <c r="A16" t="s">
        <v>37</v>
      </c>
      <c r="B16" s="15">
        <f>-B6+B7/B12</f>
        <v>-10000</v>
      </c>
      <c r="E16" t="s">
        <v>37</v>
      </c>
      <c r="F16" s="15">
        <f>-F6-PV(F15,F13,F7,0)</f>
        <v>-456.72828221599048</v>
      </c>
    </row>
    <row r="17" spans="2:2" x14ac:dyDescent="0.2">
      <c r="B17" t="s">
        <v>38</v>
      </c>
    </row>
  </sheetData>
  <phoneticPr fontId="6" type="noConversion"/>
  <pageMargins left="0.75" right="0.75" top="1" bottom="1" header="0.5" footer="0.5"/>
  <pageSetup paperSize="9" scale="94" orientation="landscape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topLeftCell="A10" zoomScale="125" zoomScaleNormal="125" zoomScalePageLayoutView="125" workbookViewId="0">
      <selection activeCell="B28" sqref="B28"/>
    </sheetView>
  </sheetViews>
  <sheetFormatPr baseColWidth="10" defaultRowHeight="16" x14ac:dyDescent="0.2"/>
  <cols>
    <col min="1" max="1" width="16.5" bestFit="1" customWidth="1"/>
    <col min="2" max="2" width="13.1640625" bestFit="1" customWidth="1"/>
    <col min="3" max="3" width="12.5" bestFit="1" customWidth="1"/>
  </cols>
  <sheetData>
    <row r="1" spans="1:7" ht="17" thickBot="1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2">
      <c r="A2" t="s">
        <v>9</v>
      </c>
    </row>
    <row r="3" spans="1:7" x14ac:dyDescent="0.2">
      <c r="A3" t="s">
        <v>10</v>
      </c>
    </row>
    <row r="4" spans="1:7" x14ac:dyDescent="0.2">
      <c r="A4" t="s">
        <v>11</v>
      </c>
    </row>
    <row r="5" spans="1:7" x14ac:dyDescent="0.2">
      <c r="A5" t="s">
        <v>12</v>
      </c>
    </row>
    <row r="6" spans="1:7" x14ac:dyDescent="0.2">
      <c r="A6" t="s">
        <v>13</v>
      </c>
    </row>
    <row r="7" spans="1:7" x14ac:dyDescent="0.2">
      <c r="A7" t="s">
        <v>14</v>
      </c>
    </row>
    <row r="8" spans="1:7" x14ac:dyDescent="0.2">
      <c r="A8" t="s">
        <v>15</v>
      </c>
    </row>
    <row r="12" spans="1:7" ht="17" thickBot="1" x14ac:dyDescent="0.25"/>
    <row r="13" spans="1:7" ht="17" thickBot="1" x14ac:dyDescent="0.25">
      <c r="A13" s="1"/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ht="17" thickBot="1" x14ac:dyDescent="0.25">
      <c r="A14" s="3"/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</row>
    <row r="15" spans="1:7" ht="17" thickBot="1" x14ac:dyDescent="0.25">
      <c r="A15" s="3" t="s">
        <v>0</v>
      </c>
      <c r="B15" s="6">
        <v>190000</v>
      </c>
      <c r="C15" s="6">
        <v>196000</v>
      </c>
      <c r="D15" s="6">
        <v>300000</v>
      </c>
      <c r="E15" s="6">
        <v>400000</v>
      </c>
      <c r="F15" s="6">
        <v>350000</v>
      </c>
      <c r="G15" s="6">
        <v>160000</v>
      </c>
    </row>
    <row r="16" spans="1:7" ht="17" thickBot="1" x14ac:dyDescent="0.25">
      <c r="A16" s="3" t="s">
        <v>1</v>
      </c>
      <c r="B16" s="6">
        <v>190000</v>
      </c>
      <c r="C16" s="6">
        <v>220000</v>
      </c>
      <c r="D16" s="6">
        <v>290000</v>
      </c>
      <c r="E16" s="6">
        <v>480000</v>
      </c>
      <c r="F16" s="4"/>
      <c r="G16" s="4"/>
    </row>
    <row r="17" spans="1:7" ht="17" thickBot="1" x14ac:dyDescent="0.25">
      <c r="A17" s="3" t="s">
        <v>2</v>
      </c>
      <c r="B17" s="6">
        <v>176000</v>
      </c>
      <c r="C17" s="6">
        <v>180000</v>
      </c>
      <c r="D17" s="6">
        <v>185000</v>
      </c>
      <c r="E17" s="6">
        <v>495000</v>
      </c>
      <c r="F17" s="4"/>
      <c r="G17" s="4"/>
    </row>
    <row r="19" spans="1:7" ht="17" thickBot="1" x14ac:dyDescent="0.25">
      <c r="A19" s="3" t="s">
        <v>0</v>
      </c>
      <c r="B19" s="5">
        <f>B15</f>
        <v>190000</v>
      </c>
      <c r="C19" s="5">
        <f>C15+B19</f>
        <v>386000</v>
      </c>
      <c r="D19" s="5">
        <f t="shared" ref="D19:G19" si="0">D15+C19</f>
        <v>686000</v>
      </c>
      <c r="E19" s="5">
        <f t="shared" si="0"/>
        <v>1086000</v>
      </c>
      <c r="F19" s="5">
        <f t="shared" si="0"/>
        <v>1436000</v>
      </c>
      <c r="G19" s="5">
        <f t="shared" si="0"/>
        <v>1596000</v>
      </c>
    </row>
    <row r="20" spans="1:7" ht="17" thickBot="1" x14ac:dyDescent="0.25">
      <c r="A20" s="3" t="s">
        <v>1</v>
      </c>
      <c r="B20" s="5">
        <f t="shared" ref="B20:B21" si="1">B16</f>
        <v>190000</v>
      </c>
      <c r="C20" s="5">
        <f t="shared" ref="C20:E20" si="2">C16+B20</f>
        <v>410000</v>
      </c>
      <c r="D20" s="5">
        <f t="shared" si="2"/>
        <v>700000</v>
      </c>
      <c r="E20" s="5">
        <f t="shared" si="2"/>
        <v>1180000</v>
      </c>
      <c r="F20" s="5"/>
      <c r="G20" s="5"/>
    </row>
    <row r="21" spans="1:7" ht="17" thickBot="1" x14ac:dyDescent="0.25">
      <c r="A21" s="3" t="s">
        <v>2</v>
      </c>
      <c r="B21" s="5">
        <f t="shared" si="1"/>
        <v>176000</v>
      </c>
      <c r="C21" s="5">
        <f t="shared" ref="C21:E21" si="3">C17+B21</f>
        <v>356000</v>
      </c>
      <c r="D21" s="5">
        <f t="shared" si="3"/>
        <v>541000</v>
      </c>
      <c r="E21" s="5">
        <f t="shared" si="3"/>
        <v>1036000</v>
      </c>
      <c r="F21" s="5"/>
      <c r="G21" s="5"/>
    </row>
    <row r="23" spans="1:7" x14ac:dyDescent="0.2">
      <c r="A23" s="7" t="s">
        <v>39</v>
      </c>
      <c r="C23" s="8">
        <f>B14+(C21-B19)/(C19-B19)</f>
        <v>1.8469387755102042</v>
      </c>
      <c r="D23" s="8">
        <f t="shared" ref="D23:E23" si="4">C14+(D21-C19)/(D19-C19)</f>
        <v>2.5166666666666666</v>
      </c>
      <c r="E23" s="8">
        <f t="shared" si="4"/>
        <v>3.875</v>
      </c>
    </row>
    <row r="24" spans="1:7" x14ac:dyDescent="0.2">
      <c r="A24" s="7" t="s">
        <v>3</v>
      </c>
      <c r="B24" s="8">
        <f>B21/B20</f>
        <v>0.9263157894736842</v>
      </c>
      <c r="C24" s="8">
        <f t="shared" ref="C24:E24" si="5">C21/C20</f>
        <v>0.86829268292682926</v>
      </c>
      <c r="D24" s="8">
        <f t="shared" si="5"/>
        <v>0.77285714285714291</v>
      </c>
      <c r="E24" s="8">
        <f t="shared" si="5"/>
        <v>0.87796610169491529</v>
      </c>
    </row>
    <row r="25" spans="1:7" x14ac:dyDescent="0.2">
      <c r="A25" s="7" t="s">
        <v>4</v>
      </c>
      <c r="B25" s="8">
        <f>B21/B19</f>
        <v>0.9263157894736842</v>
      </c>
      <c r="C25" s="8">
        <f t="shared" ref="C25:E25" si="6">C21/C19</f>
        <v>0.92227979274611394</v>
      </c>
      <c r="D25" s="8">
        <f t="shared" si="6"/>
        <v>0.78862973760932942</v>
      </c>
      <c r="E25" s="8">
        <f t="shared" si="6"/>
        <v>0.95395948434622468</v>
      </c>
    </row>
    <row r="26" spans="1:7" x14ac:dyDescent="0.2">
      <c r="A26" s="7" t="s">
        <v>5</v>
      </c>
      <c r="B26" s="8"/>
      <c r="C26" s="8">
        <f>(B14+(C21-B19)/(C19-B19))/C14</f>
        <v>0.92346938775510212</v>
      </c>
      <c r="D26" s="8">
        <f t="shared" ref="D26" si="7">(C14+(D21-C19)/(D19-C19))/D14</f>
        <v>0.83888888888888891</v>
      </c>
      <c r="E26" s="8">
        <f>(D14+(E21-D19)/(E19-D19))/E14</f>
        <v>0.96875</v>
      </c>
    </row>
    <row r="28" spans="1:7" x14ac:dyDescent="0.2">
      <c r="A28" s="7" t="s">
        <v>6</v>
      </c>
      <c r="B28" s="8">
        <f>G19/(AVERAGE(D24:E24)*AVERAGE(D25:E25))</f>
        <v>2219204.2702600844</v>
      </c>
      <c r="C28" t="s">
        <v>7</v>
      </c>
      <c r="D28" t="s">
        <v>8</v>
      </c>
    </row>
    <row r="29" spans="1:7" x14ac:dyDescent="0.2">
      <c r="B29" s="8">
        <f>G19/(E24*E26)</f>
        <v>1876477.7680906714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76022C-D221-41DD-A66B-8107C191A346}"/>
</file>

<file path=customXml/itemProps2.xml><?xml version="1.0" encoding="utf-8"?>
<ds:datastoreItem xmlns:ds="http://schemas.openxmlformats.org/officeDocument/2006/customXml" ds:itemID="{AA375B2D-DA8B-49F8-98CA-9E579DF0A1EA}"/>
</file>

<file path=customXml/itemProps3.xml><?xml version="1.0" encoding="utf-8"?>
<ds:datastoreItem xmlns:ds="http://schemas.openxmlformats.org/officeDocument/2006/customXml" ds:itemID="{85527DE4-356C-4DD4-8188-CFE082BED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 2</vt:lpstr>
      <vt:lpstr>ex. 3</vt:lpstr>
    </vt:vector>
  </TitlesOfParts>
  <Company>Politecnico di Torino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Microsoft Office User</cp:lastModifiedBy>
  <cp:lastPrinted>2015-02-02T11:24:23Z</cp:lastPrinted>
  <dcterms:created xsi:type="dcterms:W3CDTF">2015-02-02T08:52:43Z</dcterms:created>
  <dcterms:modified xsi:type="dcterms:W3CDTF">2018-09-24T09:27:07Z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