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demarco/Dropbox/1-Politecnico/Education/EduProjectMng/4-Polito_ProjectMng/Exams/"/>
    </mc:Choice>
  </mc:AlternateContent>
  <xr:revisionPtr revIDLastSave="0" documentId="13_ncr:1_{F7A59FF9-2E76-1F43-8E75-9165243EDDB7}" xr6:coauthVersionLast="34" xr6:coauthVersionMax="34" xr10:uidLastSave="{00000000-0000-0000-0000-000000000000}"/>
  <bookViews>
    <workbookView xWindow="1040" yWindow="460" windowWidth="30220" windowHeight="21140" activeTab="1" xr2:uid="{7C172CEF-08D3-3E4E-AC86-8B3E7C0BBA27}"/>
  </bookViews>
  <sheets>
    <sheet name="3" sheetId="1" r:id="rId1"/>
    <sheet name="4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2" l="1"/>
  <c r="D36" i="2"/>
  <c r="D27" i="2"/>
  <c r="D24" i="2"/>
  <c r="C9" i="2"/>
  <c r="H32" i="1"/>
  <c r="G33" i="1"/>
  <c r="G32" i="1"/>
  <c r="D33" i="2" l="1"/>
  <c r="B14" i="1"/>
  <c r="B19" i="1"/>
  <c r="B20" i="1"/>
  <c r="M5" i="2" l="1"/>
  <c r="M7" i="2"/>
  <c r="C3" i="2"/>
  <c r="C4" i="2" l="1"/>
  <c r="C5" i="2"/>
  <c r="C6" i="2"/>
  <c r="C7" i="2"/>
  <c r="C8" i="2"/>
  <c r="C38" i="2" l="1"/>
  <c r="C37" i="2"/>
  <c r="C29" i="2"/>
  <c r="C28" i="2"/>
  <c r="C20" i="2"/>
  <c r="C19" i="2"/>
  <c r="I9" i="2"/>
  <c r="L9" i="2"/>
  <c r="L5" i="2"/>
  <c r="L6" i="2"/>
  <c r="L7" i="2"/>
  <c r="L8" i="2"/>
  <c r="C2" i="2"/>
  <c r="H3" i="2"/>
  <c r="G4" i="2"/>
  <c r="G5" i="2"/>
  <c r="J5" i="2" s="1"/>
  <c r="G6" i="2"/>
  <c r="H6" i="2" s="1"/>
  <c r="G7" i="2"/>
  <c r="H7" i="2" s="1"/>
  <c r="G8" i="2"/>
  <c r="J8" i="2" s="1"/>
  <c r="G2" i="2"/>
  <c r="J2" i="2" s="1"/>
  <c r="B1" i="2"/>
  <c r="B2" i="2"/>
  <c r="B3" i="2"/>
  <c r="B4" i="2"/>
  <c r="B5" i="2"/>
  <c r="B6" i="2"/>
  <c r="B7" i="2"/>
  <c r="B8" i="2"/>
  <c r="A2" i="2"/>
  <c r="A3" i="2"/>
  <c r="A4" i="2"/>
  <c r="A5" i="2"/>
  <c r="A6" i="2"/>
  <c r="A7" i="2"/>
  <c r="A8" i="2"/>
  <c r="H23" i="1"/>
  <c r="B28" i="1" s="1"/>
  <c r="F28" i="1" s="1"/>
  <c r="C21" i="1"/>
  <c r="C28" i="1"/>
  <c r="C20" i="1"/>
  <c r="C14" i="1"/>
  <c r="B21" i="1"/>
  <c r="D21" i="1" s="1"/>
  <c r="F20" i="1"/>
  <c r="D19" i="1"/>
  <c r="C19" i="1"/>
  <c r="C26" i="1"/>
  <c r="C15" i="1"/>
  <c r="C27" i="1"/>
  <c r="B15" i="1"/>
  <c r="D15" i="1" s="1"/>
  <c r="D14" i="1"/>
  <c r="C13" i="1"/>
  <c r="B13" i="1"/>
  <c r="F13" i="1" s="1"/>
  <c r="E14" i="1" l="1"/>
  <c r="D37" i="2"/>
  <c r="E19" i="1"/>
  <c r="F19" i="1"/>
  <c r="F21" i="1"/>
  <c r="E21" i="1"/>
  <c r="E15" i="1"/>
  <c r="J7" i="2"/>
  <c r="G9" i="2"/>
  <c r="H5" i="2"/>
  <c r="J6" i="2"/>
  <c r="J3" i="2"/>
  <c r="H2" i="2"/>
  <c r="K2" i="2" s="1"/>
  <c r="L2" i="2" s="1"/>
  <c r="H8" i="2"/>
  <c r="H4" i="2"/>
  <c r="K4" i="2" s="1"/>
  <c r="L4" i="2" s="1"/>
  <c r="F15" i="1"/>
  <c r="D13" i="1"/>
  <c r="E13" i="1" s="1"/>
  <c r="G13" i="1" s="1"/>
  <c r="D20" i="1"/>
  <c r="E20" i="1" s="1"/>
  <c r="G20" i="1" s="1"/>
  <c r="F14" i="1"/>
  <c r="B26" i="1"/>
  <c r="F26" i="1" s="1"/>
  <c r="B27" i="1"/>
  <c r="F27" i="1" s="1"/>
  <c r="D28" i="1"/>
  <c r="E28" i="1" s="1"/>
  <c r="G28" i="1" s="1"/>
  <c r="G21" i="1" l="1"/>
  <c r="G15" i="1"/>
  <c r="G19" i="1"/>
  <c r="G14" i="1"/>
  <c r="D28" i="2"/>
  <c r="J9" i="2"/>
  <c r="N9" i="2" s="1"/>
  <c r="L10" i="2"/>
  <c r="L11" i="2"/>
  <c r="D15" i="2" s="1"/>
  <c r="D20" i="2" s="1"/>
  <c r="K3" i="2"/>
  <c r="L3" i="2" s="1"/>
  <c r="D27" i="1"/>
  <c r="E27" i="1" s="1"/>
  <c r="D26" i="1"/>
  <c r="E26" i="1" s="1"/>
  <c r="G26" i="1" s="1"/>
  <c r="D35" i="2" l="1"/>
  <c r="D18" i="2"/>
  <c r="G27" i="1"/>
  <c r="D34" i="2" s="1"/>
  <c r="D19" i="2"/>
  <c r="D26" i="2" l="1"/>
  <c r="D39" i="2"/>
  <c r="D16" i="2"/>
  <c r="D25" i="2"/>
  <c r="D17" i="2"/>
  <c r="D30" i="2" l="1"/>
  <c r="D21" i="2"/>
</calcChain>
</file>

<file path=xl/sharedStrings.xml><?xml version="1.0" encoding="utf-8"?>
<sst xmlns="http://schemas.openxmlformats.org/spreadsheetml/2006/main" count="112" uniqueCount="77">
  <si>
    <t>A</t>
  </si>
  <si>
    <t>B</t>
  </si>
  <si>
    <t>C</t>
  </si>
  <si>
    <t>D</t>
  </si>
  <si>
    <t>E</t>
  </si>
  <si>
    <t>F</t>
  </si>
  <si>
    <t>E, H</t>
  </si>
  <si>
    <t>G</t>
  </si>
  <si>
    <t>H</t>
  </si>
  <si>
    <t>diretti</t>
  </si>
  <si>
    <t>durata</t>
  </si>
  <si>
    <t>indiretti</t>
  </si>
  <si>
    <t>OH/w</t>
  </si>
  <si>
    <t>accel /w</t>
  </si>
  <si>
    <t>costi totali</t>
  </si>
  <si>
    <t>1 acc B</t>
  </si>
  <si>
    <t>2 acc f</t>
  </si>
  <si>
    <t>penali</t>
  </si>
  <si>
    <t>BCWS</t>
  </si>
  <si>
    <t>ACWP</t>
  </si>
  <si>
    <t>BCWP</t>
  </si>
  <si>
    <t>WP</t>
  </si>
  <si>
    <t>WS</t>
  </si>
  <si>
    <t>BAC</t>
  </si>
  <si>
    <t>SI</t>
  </si>
  <si>
    <t>TEAC</t>
  </si>
  <si>
    <t>TEAC REVISE</t>
  </si>
  <si>
    <t>PREZZO</t>
  </si>
  <si>
    <t>COSTI</t>
  </si>
  <si>
    <t>CI</t>
  </si>
  <si>
    <t>CEAC</t>
  </si>
  <si>
    <t>PROFITTO</t>
  </si>
  <si>
    <t>TEAC ACCEL</t>
  </si>
  <si>
    <t>D accelerat max</t>
  </si>
  <si>
    <t>Task</t>
  </si>
  <si>
    <t>Predecessor</t>
  </si>
  <si>
    <t>Normal duration weeks</t>
  </si>
  <si>
    <t>Normal cost</t>
  </si>
  <si>
    <t>penalty/w</t>
  </si>
  <si>
    <t>Best case - no risk</t>
  </si>
  <si>
    <t>Worst case</t>
  </si>
  <si>
    <t>duration</t>
  </si>
  <si>
    <t>direct</t>
  </si>
  <si>
    <t>oh</t>
  </si>
  <si>
    <t>total cost</t>
  </si>
  <si>
    <t>conting=penalty</t>
  </si>
  <si>
    <t>price</t>
  </si>
  <si>
    <t>EVM case</t>
  </si>
  <si>
    <t>0) normal</t>
  </si>
  <si>
    <t>right solution</t>
  </si>
  <si>
    <t>B, C</t>
  </si>
  <si>
    <t>Pre-test</t>
  </si>
  <si>
    <t>User needs and specs</t>
  </si>
  <si>
    <t>Sw dev</t>
  </si>
  <si>
    <t>Hw procurement</t>
  </si>
  <si>
    <t>System setup</t>
  </si>
  <si>
    <t>ERP dev</t>
  </si>
  <si>
    <t>Integration w ERP</t>
  </si>
  <si>
    <t xml:space="preserve">Final test </t>
  </si>
  <si>
    <t>Date ERP available</t>
  </si>
  <si>
    <t>TEAC  end of pretest</t>
  </si>
  <si>
    <t>total duration estimate</t>
  </si>
  <si>
    <t>Duration</t>
  </si>
  <si>
    <t>status</t>
  </si>
  <si>
    <t>SCENARIO 1 REVISE we are causing delay, no correction is taken and we pay all penalty</t>
  </si>
  <si>
    <t>SCENARIO 2 we are causing delay. So we acceleratefuture activities as to finish on time</t>
  </si>
  <si>
    <t>average</t>
  </si>
  <si>
    <t>SCENARIO 3 we accelerate system setup  so client is causing delay and we do not need to pay penalties</t>
  </si>
  <si>
    <t>BEST</t>
  </si>
  <si>
    <t>dur task D</t>
  </si>
  <si>
    <t>IT IS TOO EXPENSIVE TO CRASH system setup</t>
  </si>
  <si>
    <t>completed</t>
  </si>
  <si>
    <t>in progress</t>
  </si>
  <si>
    <t>to do</t>
  </si>
  <si>
    <t>Average price</t>
  </si>
  <si>
    <t>no risk</t>
  </si>
  <si>
    <t>yes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</si>
</sst>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right" vertical="center" wrapText="1"/>
    </xf>
    <xf numFmtId="3" fontId="0" fillId="0" borderId="0" xfId="0" applyNumberFormat="1"/>
    <xf numFmtId="3" fontId="3" fillId="0" borderId="4" xfId="0" applyNumberFormat="1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right" vertical="center" wrapText="1"/>
    </xf>
    <xf numFmtId="43" fontId="0" fillId="0" borderId="0" xfId="1" applyFont="1"/>
    <xf numFmtId="0" fontId="4" fillId="0" borderId="0" xfId="0" applyFont="1" applyFill="1" applyBorder="1" applyAlignment="1">
      <alignment horizontal="justify" vertical="center" wrapText="1"/>
    </xf>
    <xf numFmtId="0" fontId="2" fillId="0" borderId="0" xfId="0" applyFont="1"/>
    <xf numFmtId="43" fontId="2" fillId="0" borderId="0" xfId="1" applyFont="1"/>
    <xf numFmtId="9" fontId="0" fillId="0" borderId="0" xfId="0" applyNumberFormat="1"/>
    <xf numFmtId="43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43" fontId="1" fillId="0" borderId="0" xfId="1" applyFont="1"/>
    <xf numFmtId="0" fontId="0" fillId="0" borderId="0" xfId="0" applyFont="1"/>
    <xf numFmtId="43" fontId="2" fillId="2" borderId="0" xfId="1" applyFont="1" applyFill="1"/>
    <xf numFmtId="0" fontId="0" fillId="0" borderId="7" xfId="0" applyBorder="1"/>
    <xf numFmtId="0" fontId="2" fillId="0" borderId="7" xfId="0" applyFont="1" applyBorder="1"/>
    <xf numFmtId="9" fontId="0" fillId="0" borderId="0" xfId="2" applyFont="1"/>
    <xf numFmtId="1" fontId="0" fillId="0" borderId="0" xfId="0" applyNumberFormat="1"/>
    <xf numFmtId="9" fontId="0" fillId="0" borderId="7" xfId="2" applyFont="1" applyBorder="1"/>
    <xf numFmtId="43" fontId="0" fillId="0" borderId="7" xfId="1" applyFont="1" applyBorder="1"/>
    <xf numFmtId="9" fontId="0" fillId="0" borderId="0" xfId="2" applyFont="1" applyBorder="1"/>
    <xf numFmtId="43" fontId="0" fillId="0" borderId="0" xfId="1" applyFont="1" applyBorder="1"/>
    <xf numFmtId="43" fontId="0" fillId="0" borderId="0" xfId="0" applyNumberFormat="1" applyBorder="1"/>
    <xf numFmtId="0" fontId="0" fillId="0" borderId="0" xfId="0" applyFill="1" applyBorder="1"/>
    <xf numFmtId="43" fontId="0" fillId="0" borderId="0" xfId="1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43" fontId="2" fillId="0" borderId="0" xfId="0" applyNumberFormat="1" applyFont="1"/>
    <xf numFmtId="43" fontId="0" fillId="0" borderId="0" xfId="0" applyNumberFormat="1" applyFont="1"/>
    <xf numFmtId="0" fontId="5" fillId="0" borderId="0" xfId="0" applyFont="1"/>
    <xf numFmtId="0" fontId="3" fillId="0" borderId="0" xfId="0" applyFont="1" applyFill="1" applyBorder="1" applyAlignment="1">
      <alignment horizontal="right" vertical="center" wrapText="1"/>
    </xf>
    <xf numFmtId="165" fontId="0" fillId="0" borderId="0" xfId="0" applyNumberFormat="1" applyBorder="1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9654-75C6-EA40-BF33-E4B624DB4368}">
  <dimension ref="A1:I33"/>
  <sheetViews>
    <sheetView topLeftCell="A11" zoomScale="215" workbookViewId="0">
      <selection activeCell="G27" sqref="G27"/>
    </sheetView>
  </sheetViews>
  <sheetFormatPr baseColWidth="10" defaultRowHeight="16" x14ac:dyDescent="0.2"/>
  <cols>
    <col min="2" max="2" width="15.33203125" customWidth="1"/>
    <col min="6" max="6" width="14.83203125" customWidth="1"/>
  </cols>
  <sheetData>
    <row r="1" spans="1:9" ht="43" thickBot="1" x14ac:dyDescent="0.25">
      <c r="A1" s="1"/>
      <c r="B1" s="2" t="s">
        <v>34</v>
      </c>
      <c r="C1" s="3" t="s">
        <v>35</v>
      </c>
      <c r="D1" s="3" t="s">
        <v>36</v>
      </c>
      <c r="E1" s="3" t="s">
        <v>37</v>
      </c>
      <c r="F1" s="42" t="s">
        <v>33</v>
      </c>
      <c r="G1" s="17" t="s">
        <v>13</v>
      </c>
      <c r="H1" s="17" t="s">
        <v>12</v>
      </c>
      <c r="I1">
        <v>30</v>
      </c>
    </row>
    <row r="2" spans="1:9" ht="29" thickBot="1" x14ac:dyDescent="0.25">
      <c r="A2" s="4" t="s">
        <v>0</v>
      </c>
      <c r="B2" s="5" t="s">
        <v>52</v>
      </c>
      <c r="C2" s="5"/>
      <c r="D2" s="6">
        <v>8</v>
      </c>
      <c r="E2" s="6">
        <v>300</v>
      </c>
      <c r="F2" s="13"/>
      <c r="H2" t="s">
        <v>38</v>
      </c>
      <c r="I2">
        <v>120</v>
      </c>
    </row>
    <row r="3" spans="1:9" ht="17" thickBot="1" x14ac:dyDescent="0.25">
      <c r="A3" s="4" t="s">
        <v>1</v>
      </c>
      <c r="B3" s="5" t="s">
        <v>53</v>
      </c>
      <c r="C3" s="5" t="s">
        <v>0</v>
      </c>
      <c r="D3" s="6">
        <v>10</v>
      </c>
      <c r="E3" s="6">
        <v>500</v>
      </c>
      <c r="F3" s="13">
        <v>8</v>
      </c>
      <c r="G3">
        <v>20</v>
      </c>
    </row>
    <row r="4" spans="1:9" ht="17" thickBot="1" x14ac:dyDescent="0.25">
      <c r="A4" s="4" t="s">
        <v>2</v>
      </c>
      <c r="B4" s="5" t="s">
        <v>54</v>
      </c>
      <c r="C4" s="5" t="s">
        <v>0</v>
      </c>
      <c r="D4" s="6">
        <v>8</v>
      </c>
      <c r="E4" s="6">
        <v>300</v>
      </c>
      <c r="F4" s="13"/>
      <c r="G4" s="46"/>
    </row>
    <row r="5" spans="1:9" ht="17" thickBot="1" x14ac:dyDescent="0.25">
      <c r="A5" s="4" t="s">
        <v>3</v>
      </c>
      <c r="B5" s="5" t="s">
        <v>55</v>
      </c>
      <c r="C5" s="5" t="s">
        <v>50</v>
      </c>
      <c r="D5" s="6">
        <v>6</v>
      </c>
      <c r="E5" s="8">
        <v>200</v>
      </c>
      <c r="F5" s="18">
        <v>2</v>
      </c>
      <c r="G5">
        <v>100</v>
      </c>
    </row>
    <row r="6" spans="1:9" ht="17" thickBot="1" x14ac:dyDescent="0.25">
      <c r="A6" s="4" t="s">
        <v>4</v>
      </c>
      <c r="B6" s="5" t="s">
        <v>51</v>
      </c>
      <c r="C6" s="5" t="s">
        <v>3</v>
      </c>
      <c r="D6" s="6">
        <v>4</v>
      </c>
      <c r="E6" s="6">
        <v>100</v>
      </c>
      <c r="F6" s="13"/>
    </row>
    <row r="7" spans="1:9" ht="17" thickBot="1" x14ac:dyDescent="0.25">
      <c r="A7" s="4" t="s">
        <v>5</v>
      </c>
      <c r="B7" s="5" t="s">
        <v>57</v>
      </c>
      <c r="C7" s="5" t="s">
        <v>6</v>
      </c>
      <c r="D7" s="6">
        <v>10</v>
      </c>
      <c r="E7" s="6">
        <v>600</v>
      </c>
      <c r="F7" s="13">
        <v>6</v>
      </c>
      <c r="G7">
        <v>50</v>
      </c>
    </row>
    <row r="8" spans="1:9" ht="17" thickBot="1" x14ac:dyDescent="0.25">
      <c r="A8" s="4" t="s">
        <v>7</v>
      </c>
      <c r="B8" s="5" t="s">
        <v>58</v>
      </c>
      <c r="C8" s="5" t="s">
        <v>5</v>
      </c>
      <c r="D8" s="6">
        <v>4</v>
      </c>
      <c r="E8" s="6">
        <v>100</v>
      </c>
      <c r="F8" s="13"/>
    </row>
    <row r="9" spans="1:9" x14ac:dyDescent="0.2">
      <c r="A9" s="14" t="s">
        <v>8</v>
      </c>
      <c r="B9" s="12" t="s">
        <v>56</v>
      </c>
      <c r="C9" s="12"/>
      <c r="D9" s="15">
        <v>26</v>
      </c>
      <c r="E9" s="15"/>
      <c r="F9" s="13"/>
    </row>
    <row r="10" spans="1:9" s="16" customFormat="1" x14ac:dyDescent="0.2">
      <c r="A10" s="11"/>
      <c r="B10" s="11"/>
      <c r="C10" s="11"/>
      <c r="D10" s="13"/>
      <c r="E10" s="13"/>
      <c r="F10" s="13"/>
    </row>
    <row r="11" spans="1:9" s="16" customFormat="1" x14ac:dyDescent="0.2">
      <c r="A11" t="s">
        <v>39</v>
      </c>
      <c r="B11" s="11"/>
      <c r="C11" s="11"/>
      <c r="D11" s="13"/>
      <c r="F11" s="13">
        <v>42</v>
      </c>
    </row>
    <row r="12" spans="1:9" x14ac:dyDescent="0.2">
      <c r="B12" s="10" t="s">
        <v>41</v>
      </c>
      <c r="C12" s="10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9" x14ac:dyDescent="0.2">
      <c r="A13" s="9" t="s">
        <v>48</v>
      </c>
      <c r="B13">
        <f>D2+D3+D5+D6+D7+D8</f>
        <v>42</v>
      </c>
      <c r="C13">
        <f>SUM(E2:E9)</f>
        <v>2100</v>
      </c>
      <c r="D13">
        <f>$I$1*B13</f>
        <v>1260</v>
      </c>
      <c r="E13">
        <f>SUM(C13:D13)</f>
        <v>3360</v>
      </c>
      <c r="F13">
        <f>IF(B13-$F$11&gt;0,$I$2*(B13-$F$11),0)</f>
        <v>0</v>
      </c>
      <c r="G13" s="28">
        <f>1.1*(E13+F13)</f>
        <v>3696.0000000000005</v>
      </c>
    </row>
    <row r="14" spans="1:9" s="29" customFormat="1" x14ac:dyDescent="0.2">
      <c r="A14" s="9" t="s">
        <v>15</v>
      </c>
      <c r="B14" s="29">
        <f>D2+F3+D5+D6+D7+D8</f>
        <v>40</v>
      </c>
      <c r="C14" s="29">
        <f>SUM(E2:E9)+G3*2</f>
        <v>2140</v>
      </c>
      <c r="D14" s="29">
        <f t="shared" ref="D14:D15" si="0">$I$1*B14</f>
        <v>1200</v>
      </c>
      <c r="E14">
        <f t="shared" ref="E14:E15" si="1">SUM(C14:D14)</f>
        <v>3340</v>
      </c>
      <c r="F14" s="29">
        <f>IF(B14-$F$11&gt;0,$I$2*(B14-$F$11),0)</f>
        <v>0</v>
      </c>
      <c r="G14" s="28">
        <f>1.1*(E14+F14)</f>
        <v>3674.0000000000005</v>
      </c>
    </row>
    <row r="15" spans="1:9" x14ac:dyDescent="0.2">
      <c r="A15" t="s">
        <v>16</v>
      </c>
      <c r="B15">
        <f>D2+D3+D5+D6+F7+D8</f>
        <v>38</v>
      </c>
      <c r="C15">
        <f>SUM(E2:E9)+G7*6</f>
        <v>2400</v>
      </c>
      <c r="D15">
        <f t="shared" si="0"/>
        <v>1140</v>
      </c>
      <c r="E15">
        <f t="shared" si="1"/>
        <v>3540</v>
      </c>
      <c r="F15">
        <f>IF(B15-$F$11&gt;0,$I$2*(B15-$F$11),0)</f>
        <v>0</v>
      </c>
      <c r="G15" s="28">
        <f>1.1*(E15+F15)</f>
        <v>3894.0000000000005</v>
      </c>
    </row>
    <row r="17" spans="1:8" x14ac:dyDescent="0.2">
      <c r="A17" t="s">
        <v>40</v>
      </c>
    </row>
    <row r="18" spans="1:8" x14ac:dyDescent="0.2">
      <c r="B18" s="10" t="s">
        <v>10</v>
      </c>
      <c r="C18" s="10" t="s">
        <v>9</v>
      </c>
      <c r="D18" t="s">
        <v>11</v>
      </c>
      <c r="E18" t="s">
        <v>14</v>
      </c>
      <c r="G18" t="s">
        <v>46</v>
      </c>
    </row>
    <row r="19" spans="1:8" x14ac:dyDescent="0.2">
      <c r="A19" s="9" t="s">
        <v>48</v>
      </c>
      <c r="B19" s="25">
        <f>D2+D3+E23+D6+D7+D8</f>
        <v>46</v>
      </c>
      <c r="C19" s="7">
        <f>E2+E3+E4+E5+E6+E7+E8</f>
        <v>2100</v>
      </c>
      <c r="D19">
        <f>$I$1*B19</f>
        <v>1380</v>
      </c>
      <c r="E19">
        <f t="shared" ref="E19:E21" si="2">SUM(C19:D19)</f>
        <v>3480</v>
      </c>
      <c r="F19">
        <f>IF(B19-$F$11&gt;0,$I$2*(B19-$F$11),0)</f>
        <v>480</v>
      </c>
      <c r="G19" s="28">
        <f>1.1*(E19+F19)</f>
        <v>4356</v>
      </c>
    </row>
    <row r="20" spans="1:8" x14ac:dyDescent="0.2">
      <c r="A20" s="20" t="s">
        <v>15</v>
      </c>
      <c r="B20" s="26">
        <f>D2+F3+E23+D6+D7+D8</f>
        <v>44</v>
      </c>
      <c r="C20" s="27">
        <f>SUM(E2:E9)+G3*2</f>
        <v>2140</v>
      </c>
      <c r="D20" s="21">
        <f t="shared" ref="D20:D21" si="3">$I$1*B20</f>
        <v>1320</v>
      </c>
      <c r="E20">
        <f t="shared" si="2"/>
        <v>3460</v>
      </c>
      <c r="F20">
        <f>IF(B20-$F$11&gt;0,$I$2*(B20-$F$11),0)</f>
        <v>240</v>
      </c>
      <c r="G20" s="22">
        <f>1.1*(E20+F20)</f>
        <v>4070.0000000000005</v>
      </c>
    </row>
    <row r="21" spans="1:8" x14ac:dyDescent="0.2">
      <c r="A21" t="s">
        <v>16</v>
      </c>
      <c r="B21" s="25">
        <f>D2+D3+E23+D6+F7+D8</f>
        <v>42</v>
      </c>
      <c r="C21">
        <f>SUM(E2:E9)+G7*6</f>
        <v>2400</v>
      </c>
      <c r="D21">
        <f t="shared" si="3"/>
        <v>1260</v>
      </c>
      <c r="E21">
        <f t="shared" si="2"/>
        <v>3660</v>
      </c>
      <c r="F21">
        <f>IF(B21-$F$11&gt;0,$I$2*(B21-$F$11),0)</f>
        <v>0</v>
      </c>
      <c r="G21" s="28">
        <f>1.1*(E21+F21)</f>
        <v>4026.0000000000005</v>
      </c>
    </row>
    <row r="23" spans="1:8" x14ac:dyDescent="0.2">
      <c r="A23" t="s">
        <v>47</v>
      </c>
      <c r="C23" s="23">
        <v>0.5</v>
      </c>
      <c r="D23" t="s">
        <v>69</v>
      </c>
      <c r="E23">
        <v>10</v>
      </c>
      <c r="G23" t="s">
        <v>66</v>
      </c>
      <c r="H23" s="19">
        <f>C23*E23+(1-C23)*D5</f>
        <v>8</v>
      </c>
    </row>
    <row r="25" spans="1:8" x14ac:dyDescent="0.2">
      <c r="B25" s="10" t="s">
        <v>10</v>
      </c>
      <c r="C25" s="10" t="s">
        <v>9</v>
      </c>
      <c r="D25" t="s">
        <v>11</v>
      </c>
      <c r="E25" t="s">
        <v>14</v>
      </c>
      <c r="G25" t="s">
        <v>46</v>
      </c>
    </row>
    <row r="26" spans="1:8" x14ac:dyDescent="0.2">
      <c r="A26" s="9" t="s">
        <v>48</v>
      </c>
      <c r="B26" s="25">
        <f>D2+D3+H23+D6+D7+D8</f>
        <v>44</v>
      </c>
      <c r="C26" s="7">
        <f>E2+E3+E4+E5+E6+E7+E8</f>
        <v>2100</v>
      </c>
      <c r="D26">
        <f>$I$1*B26</f>
        <v>1320</v>
      </c>
      <c r="E26">
        <f t="shared" ref="E26:E28" si="4">SUM(C26:D26)</f>
        <v>3420</v>
      </c>
      <c r="F26">
        <f>IF(B26-$F$11&gt;0,$I$2*(B26-$F$11),0)</f>
        <v>240</v>
      </c>
      <c r="G26" s="28">
        <f>1.1*(E26+F26)</f>
        <v>4026.0000000000005</v>
      </c>
    </row>
    <row r="27" spans="1:8" s="21" customFormat="1" x14ac:dyDescent="0.2">
      <c r="A27" s="20" t="s">
        <v>15</v>
      </c>
      <c r="B27" s="26">
        <f>D2+F3+H23+D6+D7+D8</f>
        <v>42</v>
      </c>
      <c r="C27" s="21">
        <f>SUM(E2:E9)+G3*2</f>
        <v>2140</v>
      </c>
      <c r="D27" s="21">
        <f t="shared" ref="D27:D28" si="5">$I$1*B27</f>
        <v>1260</v>
      </c>
      <c r="E27">
        <f t="shared" si="4"/>
        <v>3400</v>
      </c>
      <c r="F27" s="21">
        <f>IF(B27-$F$11&gt;0,$I$2*(B27-$F$11),0)</f>
        <v>0</v>
      </c>
      <c r="G27" s="30">
        <f>1.1*(E27+F27)</f>
        <v>3740.0000000000005</v>
      </c>
      <c r="H27" s="21" t="s">
        <v>49</v>
      </c>
    </row>
    <row r="28" spans="1:8" x14ac:dyDescent="0.2">
      <c r="A28" t="s">
        <v>16</v>
      </c>
      <c r="B28" s="25">
        <f>D2+D3+H23+D6+F7+D8</f>
        <v>40</v>
      </c>
      <c r="C28">
        <f>SUM(E2:E9)+G7*6</f>
        <v>2400</v>
      </c>
      <c r="D28">
        <f t="shared" si="5"/>
        <v>1200</v>
      </c>
      <c r="E28">
        <f t="shared" si="4"/>
        <v>3600</v>
      </c>
      <c r="F28">
        <f>IF(B28-$F$11&gt;0,$I$2*(B28-$F$11),0)</f>
        <v>0</v>
      </c>
      <c r="G28" s="28">
        <f>1.1*(E28+F28)</f>
        <v>3960.0000000000005</v>
      </c>
    </row>
    <row r="30" spans="1:8" x14ac:dyDescent="0.2">
      <c r="A30" t="s">
        <v>74</v>
      </c>
    </row>
    <row r="32" spans="1:8" x14ac:dyDescent="0.2">
      <c r="A32" t="s">
        <v>75</v>
      </c>
      <c r="B32" s="23">
        <v>0.5</v>
      </c>
      <c r="G32" s="24">
        <f>G14</f>
        <v>3674.0000000000005</v>
      </c>
      <c r="H32" s="49">
        <f>G32*B32+G33*B33</f>
        <v>3850.0000000000005</v>
      </c>
    </row>
    <row r="33" spans="1:8" x14ac:dyDescent="0.2">
      <c r="A33" t="s">
        <v>76</v>
      </c>
      <c r="B33" s="23">
        <v>0.5</v>
      </c>
      <c r="G33" s="24">
        <f>G21</f>
        <v>4026.0000000000005</v>
      </c>
      <c r="H33" s="48"/>
    </row>
  </sheetData>
  <mergeCells count="1">
    <mergeCell ref="H32:H3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8009-6669-8947-81D8-08779EB09DEF}">
  <dimension ref="A1:N39"/>
  <sheetViews>
    <sheetView tabSelected="1" zoomScale="167" workbookViewId="0">
      <pane xSplit="2" ySplit="1" topLeftCell="C15" activePane="bottomRight" state="frozenSplit"/>
      <selection pane="topRight" activeCell="C1" sqref="C1"/>
      <selection pane="bottomLeft" activeCell="A2" sqref="A2"/>
      <selection pane="bottomRight" activeCell="D33" sqref="D33"/>
    </sheetView>
  </sheetViews>
  <sheetFormatPr baseColWidth="10" defaultRowHeight="16" x14ac:dyDescent="0.2"/>
  <cols>
    <col min="1" max="1" width="4" customWidth="1"/>
    <col min="2" max="2" width="21.6640625" customWidth="1"/>
    <col min="3" max="3" width="17.6640625" customWidth="1"/>
    <col min="4" max="4" width="12" customWidth="1"/>
    <col min="5" max="7" width="9.6640625" customWidth="1"/>
  </cols>
  <sheetData>
    <row r="1" spans="1:14" s="31" customFormat="1" x14ac:dyDescent="0.2">
      <c r="A1" s="32"/>
      <c r="B1" s="32" t="str">
        <f>'3'!B1</f>
        <v>Task</v>
      </c>
      <c r="C1" s="32" t="s">
        <v>62</v>
      </c>
      <c r="D1" s="32" t="s">
        <v>63</v>
      </c>
      <c r="E1" s="32" t="s">
        <v>22</v>
      </c>
      <c r="F1" s="32" t="s">
        <v>21</v>
      </c>
      <c r="G1" s="32" t="s">
        <v>23</v>
      </c>
      <c r="H1" s="32" t="s">
        <v>18</v>
      </c>
      <c r="I1" s="32" t="s">
        <v>19</v>
      </c>
      <c r="J1" s="32" t="s">
        <v>20</v>
      </c>
      <c r="K1" s="31" t="s">
        <v>24</v>
      </c>
      <c r="L1" s="31" t="s">
        <v>26</v>
      </c>
      <c r="M1" s="31" t="s">
        <v>32</v>
      </c>
      <c r="N1" s="31" t="s">
        <v>29</v>
      </c>
    </row>
    <row r="2" spans="1:14" x14ac:dyDescent="0.2">
      <c r="A2" t="str">
        <f>'3'!A2</f>
        <v>A</v>
      </c>
      <c r="B2" t="str">
        <f>'3'!B2</f>
        <v>User needs and specs</v>
      </c>
      <c r="C2">
        <f>'3'!D2</f>
        <v>8</v>
      </c>
      <c r="D2" t="s">
        <v>71</v>
      </c>
      <c r="E2" s="33">
        <v>1</v>
      </c>
      <c r="F2" s="33">
        <v>1</v>
      </c>
      <c r="G2">
        <f>'3'!E2</f>
        <v>300</v>
      </c>
      <c r="H2">
        <f>E2*G2</f>
        <v>300</v>
      </c>
      <c r="I2">
        <v>330</v>
      </c>
      <c r="J2">
        <f>F2*G2</f>
        <v>300</v>
      </c>
      <c r="K2" s="19">
        <f>J2/H2</f>
        <v>1</v>
      </c>
      <c r="L2" s="24">
        <f>C2/K2</f>
        <v>8</v>
      </c>
      <c r="M2" s="24"/>
    </row>
    <row r="3" spans="1:14" x14ac:dyDescent="0.2">
      <c r="A3" t="str">
        <f>'3'!A3</f>
        <v>B</v>
      </c>
      <c r="B3" t="str">
        <f>'3'!B3</f>
        <v>Sw dev</v>
      </c>
      <c r="C3">
        <f>'3'!F3</f>
        <v>8</v>
      </c>
      <c r="D3" t="s">
        <v>72</v>
      </c>
      <c r="E3" s="33">
        <v>0.33</v>
      </c>
      <c r="F3" s="33">
        <v>0.5</v>
      </c>
      <c r="G3">
        <v>520</v>
      </c>
      <c r="H3">
        <f t="shared" ref="H3:H8" si="0">E3*G3</f>
        <v>171.6</v>
      </c>
      <c r="I3">
        <v>260</v>
      </c>
      <c r="J3" s="34">
        <f t="shared" ref="J3:J8" si="1">F3*G3</f>
        <v>260</v>
      </c>
      <c r="K3" s="19">
        <f t="shared" ref="K3:K4" si="2">J3/H3</f>
        <v>1.5151515151515151</v>
      </c>
      <c r="L3" s="24">
        <f t="shared" ref="L3:L4" si="3">C3/K3</f>
        <v>5.28</v>
      </c>
      <c r="M3" s="24"/>
    </row>
    <row r="4" spans="1:14" x14ac:dyDescent="0.2">
      <c r="A4" t="str">
        <f>'3'!A4</f>
        <v>C</v>
      </c>
      <c r="B4" t="str">
        <f>'3'!B4</f>
        <v>Hw procurement</v>
      </c>
      <c r="C4">
        <f>'3'!D4</f>
        <v>8</v>
      </c>
      <c r="D4" t="s">
        <v>72</v>
      </c>
      <c r="E4" s="33">
        <v>0.5</v>
      </c>
      <c r="F4" s="33">
        <v>0.4</v>
      </c>
      <c r="G4">
        <f>'3'!E4</f>
        <v>300</v>
      </c>
      <c r="H4">
        <f t="shared" si="0"/>
        <v>150</v>
      </c>
      <c r="I4">
        <v>70</v>
      </c>
      <c r="J4">
        <v>100</v>
      </c>
      <c r="K4" s="19">
        <f t="shared" si="2"/>
        <v>0.66666666666666663</v>
      </c>
      <c r="L4" s="24">
        <f t="shared" si="3"/>
        <v>12</v>
      </c>
      <c r="M4" s="24"/>
    </row>
    <row r="5" spans="1:14" x14ac:dyDescent="0.2">
      <c r="A5" t="str">
        <f>'3'!A5</f>
        <v>D</v>
      </c>
      <c r="B5" t="str">
        <f>'3'!B5</f>
        <v>System setup</v>
      </c>
      <c r="C5">
        <f>'3'!D5</f>
        <v>6</v>
      </c>
      <c r="D5" t="s">
        <v>73</v>
      </c>
      <c r="E5" s="33">
        <v>0</v>
      </c>
      <c r="F5" s="33">
        <v>0</v>
      </c>
      <c r="G5">
        <f>'3'!E5</f>
        <v>200</v>
      </c>
      <c r="H5">
        <f t="shared" si="0"/>
        <v>0</v>
      </c>
      <c r="I5">
        <v>0</v>
      </c>
      <c r="J5">
        <f t="shared" si="1"/>
        <v>0</v>
      </c>
      <c r="K5" s="19"/>
      <c r="L5">
        <f>C5</f>
        <v>6</v>
      </c>
      <c r="M5" s="7">
        <f>'3'!F5</f>
        <v>2</v>
      </c>
    </row>
    <row r="6" spans="1:14" x14ac:dyDescent="0.2">
      <c r="A6" t="str">
        <f>'3'!A6</f>
        <v>E</v>
      </c>
      <c r="B6" t="str">
        <f>'3'!B6</f>
        <v>Pre-test</v>
      </c>
      <c r="C6">
        <f>'3'!D6</f>
        <v>4</v>
      </c>
      <c r="D6" t="s">
        <v>73</v>
      </c>
      <c r="E6" s="33">
        <v>0</v>
      </c>
      <c r="F6" s="33">
        <v>0</v>
      </c>
      <c r="G6">
        <f>'3'!E6</f>
        <v>100</v>
      </c>
      <c r="H6">
        <f t="shared" si="0"/>
        <v>0</v>
      </c>
      <c r="I6">
        <v>0</v>
      </c>
      <c r="J6">
        <f t="shared" si="1"/>
        <v>0</v>
      </c>
      <c r="K6" s="19"/>
      <c r="L6">
        <f t="shared" ref="L6:L8" si="4">C6</f>
        <v>4</v>
      </c>
    </row>
    <row r="7" spans="1:14" x14ac:dyDescent="0.2">
      <c r="A7" t="str">
        <f>'3'!A7</f>
        <v>F</v>
      </c>
      <c r="B7" t="str">
        <f>'3'!B7</f>
        <v>Integration w ERP</v>
      </c>
      <c r="C7">
        <f>'3'!D7</f>
        <v>10</v>
      </c>
      <c r="D7" t="s">
        <v>73</v>
      </c>
      <c r="E7" s="33">
        <v>0</v>
      </c>
      <c r="F7" s="33">
        <v>0</v>
      </c>
      <c r="G7">
        <f>'3'!E7</f>
        <v>600</v>
      </c>
      <c r="H7">
        <f t="shared" si="0"/>
        <v>0</v>
      </c>
      <c r="I7">
        <v>0</v>
      </c>
      <c r="J7">
        <f t="shared" si="1"/>
        <v>0</v>
      </c>
      <c r="K7" s="19"/>
      <c r="L7">
        <f t="shared" si="4"/>
        <v>10</v>
      </c>
      <c r="M7">
        <f>'3'!F7</f>
        <v>6</v>
      </c>
    </row>
    <row r="8" spans="1:14" s="31" customFormat="1" x14ac:dyDescent="0.2">
      <c r="A8" s="31" t="str">
        <f>'3'!A8</f>
        <v>G</v>
      </c>
      <c r="B8" s="31" t="str">
        <f>'3'!B8</f>
        <v xml:space="preserve">Final test </v>
      </c>
      <c r="C8" s="31">
        <f>'3'!D8</f>
        <v>4</v>
      </c>
      <c r="D8" s="31" t="s">
        <v>73</v>
      </c>
      <c r="E8" s="35"/>
      <c r="F8" s="35"/>
      <c r="G8" s="31">
        <f>'3'!E8</f>
        <v>100</v>
      </c>
      <c r="H8" s="31">
        <f t="shared" si="0"/>
        <v>0</v>
      </c>
      <c r="I8" s="31">
        <v>0</v>
      </c>
      <c r="J8" s="31">
        <f t="shared" si="1"/>
        <v>0</v>
      </c>
      <c r="K8" s="36"/>
      <c r="L8" s="31">
        <f t="shared" si="4"/>
        <v>4</v>
      </c>
    </row>
    <row r="9" spans="1:14" s="16" customFormat="1" x14ac:dyDescent="0.2">
      <c r="B9" s="16" t="s">
        <v>59</v>
      </c>
      <c r="C9" s="16">
        <f>'3'!D9+3</f>
        <v>29</v>
      </c>
      <c r="E9" s="37"/>
      <c r="F9" s="37"/>
      <c r="G9" s="16">
        <f>SUM(G2:G8)</f>
        <v>2120</v>
      </c>
      <c r="I9" s="16">
        <f>SUM(I2:I8)</f>
        <v>660</v>
      </c>
      <c r="J9" s="16">
        <f>SUM(J2:J8)</f>
        <v>660</v>
      </c>
      <c r="K9" s="38"/>
      <c r="L9" s="40">
        <f>C9</f>
        <v>29</v>
      </c>
      <c r="M9" s="40"/>
      <c r="N9" s="47">
        <f>J9/I9</f>
        <v>1</v>
      </c>
    </row>
    <row r="10" spans="1:14" s="16" customFormat="1" x14ac:dyDescent="0.2">
      <c r="B10" s="16" t="s">
        <v>60</v>
      </c>
      <c r="E10" s="37"/>
      <c r="F10" s="37"/>
      <c r="K10" s="41"/>
      <c r="L10" s="39">
        <f>L2+L4+L5+L6</f>
        <v>30</v>
      </c>
      <c r="M10" s="39"/>
    </row>
    <row r="11" spans="1:14" x14ac:dyDescent="0.2">
      <c r="B11" t="s">
        <v>61</v>
      </c>
      <c r="L11" s="24">
        <f>L2+L4+L5+L6+L7+L8</f>
        <v>44</v>
      </c>
      <c r="M11" s="24"/>
    </row>
    <row r="12" spans="1:14" x14ac:dyDescent="0.2">
      <c r="L12" s="24"/>
      <c r="M12" s="24"/>
    </row>
    <row r="14" spans="1:14" x14ac:dyDescent="0.2">
      <c r="A14" s="45" t="s">
        <v>64</v>
      </c>
    </row>
    <row r="15" spans="1:14" x14ac:dyDescent="0.2">
      <c r="A15" s="45" t="s">
        <v>25</v>
      </c>
      <c r="D15" s="24">
        <f>L11</f>
        <v>44</v>
      </c>
    </row>
    <row r="16" spans="1:14" x14ac:dyDescent="0.2">
      <c r="A16" t="s">
        <v>27</v>
      </c>
      <c r="D16" s="44">
        <f>'3'!$G$27</f>
        <v>3740.0000000000005</v>
      </c>
    </row>
    <row r="17" spans="1:9" x14ac:dyDescent="0.2">
      <c r="A17" t="s">
        <v>28</v>
      </c>
      <c r="D17" s="44">
        <f>SUM(D18:D20)</f>
        <v>3700</v>
      </c>
    </row>
    <row r="18" spans="1:9" x14ac:dyDescent="0.2">
      <c r="B18" t="s">
        <v>30</v>
      </c>
      <c r="D18" s="24">
        <f>'3'!$C$27/N9</f>
        <v>2140</v>
      </c>
    </row>
    <row r="19" spans="1:9" x14ac:dyDescent="0.2">
      <c r="B19" t="s">
        <v>11</v>
      </c>
      <c r="C19">
        <f>'3'!$I$1</f>
        <v>30</v>
      </c>
      <c r="D19" s="24">
        <f>C19*L11</f>
        <v>1320</v>
      </c>
    </row>
    <row r="20" spans="1:9" x14ac:dyDescent="0.2">
      <c r="B20" t="s">
        <v>17</v>
      </c>
      <c r="C20">
        <f>'3'!$I$2</f>
        <v>120</v>
      </c>
      <c r="D20" s="24">
        <f>C20*(D15-'3'!$F$11)</f>
        <v>240</v>
      </c>
    </row>
    <row r="21" spans="1:9" x14ac:dyDescent="0.2">
      <c r="A21" t="s">
        <v>31</v>
      </c>
      <c r="D21" s="43">
        <f>D16-D17</f>
        <v>40.000000000000455</v>
      </c>
    </row>
    <row r="22" spans="1:9" x14ac:dyDescent="0.2">
      <c r="D22" s="24"/>
    </row>
    <row r="23" spans="1:9" x14ac:dyDescent="0.2">
      <c r="A23" s="45" t="s">
        <v>65</v>
      </c>
    </row>
    <row r="24" spans="1:9" x14ac:dyDescent="0.2">
      <c r="A24" s="45" t="s">
        <v>25</v>
      </c>
      <c r="D24" s="24">
        <f>L2+L4+L5+L6+8+L8</f>
        <v>42</v>
      </c>
    </row>
    <row r="25" spans="1:9" x14ac:dyDescent="0.2">
      <c r="A25" t="s">
        <v>27</v>
      </c>
      <c r="D25" s="44">
        <f>'3'!$G$27</f>
        <v>3740.0000000000005</v>
      </c>
    </row>
    <row r="26" spans="1:9" x14ac:dyDescent="0.2">
      <c r="A26" t="s">
        <v>28</v>
      </c>
      <c r="D26" s="44">
        <f>SUM(D27:D29)</f>
        <v>3500</v>
      </c>
    </row>
    <row r="27" spans="1:9" x14ac:dyDescent="0.2">
      <c r="B27" t="s">
        <v>30</v>
      </c>
      <c r="D27" s="24">
        <f>'3'!C27/N9+'3'!G7*(L7-8)</f>
        <v>2240</v>
      </c>
      <c r="I27" s="24"/>
    </row>
    <row r="28" spans="1:9" x14ac:dyDescent="0.2">
      <c r="B28" t="s">
        <v>11</v>
      </c>
      <c r="C28">
        <f>'3'!$I$1</f>
        <v>30</v>
      </c>
      <c r="D28" s="24">
        <f>C28*D24</f>
        <v>1260</v>
      </c>
    </row>
    <row r="29" spans="1:9" x14ac:dyDescent="0.2">
      <c r="B29" t="s">
        <v>17</v>
      </c>
      <c r="C29">
        <f>'3'!$I$2</f>
        <v>120</v>
      </c>
      <c r="D29" s="24">
        <f>C29*(D24-'3'!$F$11)</f>
        <v>0</v>
      </c>
    </row>
    <row r="30" spans="1:9" x14ac:dyDescent="0.2">
      <c r="A30" t="s">
        <v>31</v>
      </c>
      <c r="D30" s="43">
        <f>D25-D26</f>
        <v>240.00000000000045</v>
      </c>
      <c r="E30" t="s">
        <v>68</v>
      </c>
    </row>
    <row r="32" spans="1:9" x14ac:dyDescent="0.2">
      <c r="A32" s="45" t="s">
        <v>67</v>
      </c>
    </row>
    <row r="33" spans="1:5" x14ac:dyDescent="0.2">
      <c r="A33" s="45" t="s">
        <v>25</v>
      </c>
      <c r="D33" s="24">
        <f>C9+L7+L8</f>
        <v>43</v>
      </c>
    </row>
    <row r="34" spans="1:5" x14ac:dyDescent="0.2">
      <c r="A34" t="s">
        <v>27</v>
      </c>
      <c r="D34" s="44">
        <f>'3'!$G$27</f>
        <v>3740.0000000000005</v>
      </c>
    </row>
    <row r="35" spans="1:5" x14ac:dyDescent="0.2">
      <c r="A35" t="s">
        <v>28</v>
      </c>
      <c r="D35" s="44">
        <f>SUM(D36:D38)</f>
        <v>3630</v>
      </c>
    </row>
    <row r="36" spans="1:5" x14ac:dyDescent="0.2">
      <c r="B36" t="s">
        <v>30</v>
      </c>
      <c r="D36" s="24">
        <f>'3'!C27/N9+(L5-4)*'3'!G5</f>
        <v>2340</v>
      </c>
      <c r="E36" t="s">
        <v>70</v>
      </c>
    </row>
    <row r="37" spans="1:5" x14ac:dyDescent="0.2">
      <c r="B37" t="s">
        <v>11</v>
      </c>
      <c r="C37">
        <f>'3'!$I$1</f>
        <v>30</v>
      </c>
      <c r="D37" s="24">
        <f>C37*D33</f>
        <v>1290</v>
      </c>
    </row>
    <row r="38" spans="1:5" x14ac:dyDescent="0.2">
      <c r="B38" t="s">
        <v>17</v>
      </c>
      <c r="C38">
        <f>'3'!$I$2</f>
        <v>120</v>
      </c>
      <c r="D38" s="24">
        <v>0</v>
      </c>
    </row>
    <row r="39" spans="1:5" x14ac:dyDescent="0.2">
      <c r="A39" t="s">
        <v>31</v>
      </c>
      <c r="D39" s="43">
        <f>D34-D35</f>
        <v>110.00000000000045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2DBE8FD646149959EC0415AA50120" ma:contentTypeVersion="9" ma:contentTypeDescription="Create a new document." ma:contentTypeScope="" ma:versionID="ef577b88b1bee65365b87888d1d7a161">
  <xsd:schema xmlns:xsd="http://www.w3.org/2001/XMLSchema" xmlns:xs="http://www.w3.org/2001/XMLSchema" xmlns:p="http://schemas.microsoft.com/office/2006/metadata/properties" xmlns:ns2="c372b2f8-427a-4ca8-a234-d0ee0100bf8c" targetNamespace="http://schemas.microsoft.com/office/2006/metadata/properties" ma:root="true" ma:fieldsID="f3e05d35c0ce9109270544ebf7d7587d" ns2:_="">
    <xsd:import namespace="c372b2f8-427a-4ca8-a234-d0ee0100b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2b2f8-427a-4ca8-a234-d0ee0100b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DA278E-8312-4C3F-8FEE-E6CEF9268272}"/>
</file>

<file path=customXml/itemProps2.xml><?xml version="1.0" encoding="utf-8"?>
<ds:datastoreItem xmlns:ds="http://schemas.openxmlformats.org/officeDocument/2006/customXml" ds:itemID="{CC74FD52-2090-491E-9A6B-3FBCB2C51F4D}"/>
</file>

<file path=customXml/itemProps3.xml><?xml version="1.0" encoding="utf-8"?>
<ds:datastoreItem xmlns:ds="http://schemas.openxmlformats.org/officeDocument/2006/customXml" ds:itemID="{5C4802FC-9443-4772-8BB0-1EFC67A09A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2019-01-24T10:31:32Z</dcterms:created>
  <dcterms:modified xsi:type="dcterms:W3CDTF">2019-02-05T12:28:02Z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0x010100B222DBE8FD646149959EC0415AA50120</vt:lpwstr>
  </property>
</Properties>
</file>