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demarco/Dropbox (Politecnico di Torino Staff)/1-Politecnico/Education/EduProjectMng/4-Polito_ProjectMng/Exams/"/>
    </mc:Choice>
  </mc:AlternateContent>
  <xr:revisionPtr revIDLastSave="0" documentId="13_ncr:1_{A058BEF6-3F95-1A4A-89FA-210930924A85}" xr6:coauthVersionLast="34" xr6:coauthVersionMax="36" xr10:uidLastSave="{00000000-0000-0000-0000-000000000000}"/>
  <bookViews>
    <workbookView xWindow="920" yWindow="460" windowWidth="24580" windowHeight="17040" activeTab="1" xr2:uid="{00000000-000D-0000-FFFF-FFFF00000000}"/>
  </bookViews>
  <sheets>
    <sheet name="1" sheetId="3" r:id="rId1"/>
    <sheet name="3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3" l="1"/>
  <c r="A22" i="3"/>
  <c r="A23" i="3"/>
  <c r="A24" i="3"/>
  <c r="A25" i="3"/>
  <c r="A26" i="3"/>
  <c r="A20" i="3"/>
  <c r="A12" i="3"/>
  <c r="A13" i="3"/>
  <c r="A14" i="3"/>
  <c r="A15" i="3"/>
  <c r="A16" i="3"/>
  <c r="A17" i="3"/>
  <c r="A11" i="3"/>
  <c r="C28" i="3" l="1"/>
  <c r="D28" i="3"/>
  <c r="E28" i="3"/>
  <c r="F28" i="3"/>
  <c r="G28" i="3"/>
  <c r="B28" i="3"/>
  <c r="C19" i="3"/>
  <c r="D19" i="3"/>
  <c r="E19" i="3"/>
  <c r="F19" i="3"/>
  <c r="G19" i="3"/>
  <c r="B19" i="3"/>
  <c r="C10" i="3"/>
  <c r="D10" i="3"/>
  <c r="E10" i="3"/>
  <c r="F10" i="3"/>
  <c r="G10" i="3"/>
  <c r="B10" i="3"/>
  <c r="C42" i="3"/>
  <c r="B42" i="3"/>
  <c r="B44" i="3" s="1"/>
  <c r="B41" i="3"/>
  <c r="C41" i="3" s="1"/>
  <c r="D41" i="3" s="1"/>
  <c r="E41" i="3" s="1"/>
  <c r="F41" i="3" s="1"/>
  <c r="G41" i="3" s="1"/>
  <c r="C32" i="3"/>
  <c r="C31" i="3"/>
  <c r="E30" i="3"/>
  <c r="E32" i="3"/>
  <c r="D32" i="3"/>
  <c r="B32" i="3"/>
  <c r="B36" i="3" s="1"/>
  <c r="J25" i="3"/>
  <c r="I25" i="3"/>
  <c r="H25" i="3"/>
  <c r="J24" i="3"/>
  <c r="I24" i="3"/>
  <c r="H24" i="3"/>
  <c r="J23" i="3"/>
  <c r="I22" i="3"/>
  <c r="H22" i="3"/>
  <c r="J21" i="3"/>
  <c r="I21" i="3"/>
  <c r="H21" i="3"/>
  <c r="J20" i="3"/>
  <c r="I20" i="3"/>
  <c r="H20" i="3"/>
  <c r="E31" i="3"/>
  <c r="D31" i="3"/>
  <c r="B31" i="3"/>
  <c r="B35" i="3" s="1"/>
  <c r="G30" i="3"/>
  <c r="F30" i="3"/>
  <c r="D30" i="3"/>
  <c r="C30" i="3"/>
  <c r="J26" i="3"/>
  <c r="J22" i="3" l="1"/>
  <c r="A52" i="3" s="1"/>
  <c r="C36" i="3"/>
  <c r="D36" i="3" s="1"/>
  <c r="E36" i="3" s="1"/>
  <c r="B38" i="3"/>
  <c r="C35" i="3"/>
  <c r="C45" i="3"/>
  <c r="C44" i="3"/>
  <c r="B30" i="3"/>
  <c r="B34" i="3" s="1"/>
  <c r="C34" i="3" s="1"/>
  <c r="D34" i="3" s="1"/>
  <c r="E34" i="3" s="1"/>
  <c r="F34" i="3" s="1"/>
  <c r="G34" i="3" s="1"/>
  <c r="D42" i="3"/>
  <c r="H26" i="3"/>
  <c r="I26" i="3"/>
  <c r="C38" i="3" l="1"/>
  <c r="D35" i="3"/>
  <c r="D45" i="3"/>
  <c r="E42" i="3"/>
  <c r="D44" i="3"/>
  <c r="H11" i="2"/>
  <c r="I11" i="2" s="1"/>
  <c r="G11" i="2"/>
  <c r="E45" i="3" l="1"/>
  <c r="E44" i="3"/>
  <c r="D38" i="3"/>
  <c r="E35" i="3"/>
  <c r="E38" i="3" s="1"/>
  <c r="H3" i="2"/>
  <c r="I3" i="2" s="1"/>
  <c r="H4" i="2"/>
  <c r="I4" i="2" s="1"/>
  <c r="H5" i="2"/>
  <c r="I5" i="2" s="1"/>
  <c r="H6" i="2"/>
  <c r="I6" i="2" s="1"/>
  <c r="H7" i="2"/>
  <c r="H8" i="2"/>
  <c r="I8" i="2" s="1"/>
  <c r="H9" i="2"/>
  <c r="I9" i="2" s="1"/>
  <c r="H10" i="2"/>
  <c r="I10" i="2" s="1"/>
  <c r="I15" i="2" s="1"/>
  <c r="H2" i="2"/>
  <c r="I2" i="2" s="1"/>
  <c r="G3" i="2"/>
  <c r="G4" i="2"/>
  <c r="G5" i="2"/>
  <c r="G6" i="2"/>
  <c r="G7" i="2"/>
  <c r="G8" i="2"/>
  <c r="G9" i="2"/>
  <c r="G10" i="2"/>
  <c r="G15" i="2" s="1"/>
  <c r="G2" i="2"/>
  <c r="I7" i="2"/>
  <c r="A50" i="3" l="1"/>
  <c r="G14" i="2"/>
  <c r="G13" i="2"/>
  <c r="I13" i="2"/>
  <c r="H13" i="2" s="1"/>
  <c r="I14" i="2"/>
  <c r="H14" i="2" s="1"/>
  <c r="H15" i="2"/>
  <c r="L13" i="2" l="1"/>
  <c r="L14" i="2"/>
  <c r="M14" i="2" s="1"/>
  <c r="L17" i="2" s="1"/>
  <c r="L15" i="2"/>
  <c r="M15" i="2" s="1"/>
  <c r="M13" i="2"/>
  <c r="K13" i="2"/>
  <c r="K15" i="2"/>
  <c r="K14" i="2"/>
  <c r="L19" i="2" l="1"/>
</calcChain>
</file>

<file path=xl/sharedStrings.xml><?xml version="1.0" encoding="utf-8"?>
<sst xmlns="http://schemas.openxmlformats.org/spreadsheetml/2006/main" count="86" uniqueCount="72">
  <si>
    <t>e</t>
  </si>
  <si>
    <t>d</t>
  </si>
  <si>
    <t>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</si>
  <si>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</si>
  <si>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</si>
  <si>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</si>
  <si>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</si>
  <si>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</si>
  <si>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</si>
  <si>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</si>
  <si>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</si>
  <si>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</si>
  <si>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#</t>
  </si>
  <si>
    <t>P1</t>
  </si>
  <si>
    <t>P2</t>
  </si>
  <si>
    <t>P3</t>
  </si>
  <si>
    <t>CP</t>
  </si>
  <si>
    <t>LESS THAN</t>
  </si>
  <si>
    <t>ONLY CP</t>
  </si>
  <si>
    <t>MERGE NODE BIAS</t>
  </si>
  <si>
    <t>Testing</t>
  </si>
  <si>
    <t>L</t>
  </si>
  <si>
    <t>A-C-D-E-G-H-L</t>
  </si>
  <si>
    <t>A-C-D-F-G-H-L</t>
  </si>
  <si>
    <t>B-I-L</t>
  </si>
  <si>
    <t>MORE THAN</t>
  </si>
  <si>
    <t>Z</t>
  </si>
  <si>
    <t>BCWS</t>
  </si>
  <si>
    <t>CI</t>
  </si>
  <si>
    <t>SI($)</t>
  </si>
  <si>
    <t>ACWP</t>
  </si>
  <si>
    <t>BCWP</t>
  </si>
  <si>
    <t>CRITICAL PATH</t>
  </si>
  <si>
    <t>SI(t)</t>
  </si>
  <si>
    <t>sem 2, 2020</t>
  </si>
  <si>
    <t>sem 1, 2020</t>
  </si>
  <si>
    <t>sem 2, 2019</t>
  </si>
  <si>
    <t>sem 1, 2018</t>
  </si>
  <si>
    <t>sem 2, 2018</t>
  </si>
  <si>
    <t>sem 1, 2019</t>
  </si>
  <si>
    <t>A ctive substance identification</t>
  </si>
  <si>
    <t>Preclinical test</t>
  </si>
  <si>
    <t>Clinical test</t>
  </si>
  <si>
    <t>Commercial launch</t>
  </si>
  <si>
    <t>Legal support</t>
  </si>
  <si>
    <t>Project Management support</t>
  </si>
  <si>
    <t>Marketing support</t>
  </si>
  <si>
    <t>EAC (by task)</t>
  </si>
  <si>
    <t>CEAC - Solution 2 task by task, better method</t>
  </si>
  <si>
    <t>Task</t>
  </si>
  <si>
    <t>Optimitic duration [weeks]</t>
  </si>
  <si>
    <t>Most likely duration [weeks]</t>
  </si>
  <si>
    <t>Pessimistic duration [weeks]</t>
  </si>
  <si>
    <t>Immediate predecessor</t>
  </si>
  <si>
    <t>Basic design</t>
  </si>
  <si>
    <t>Market analysis</t>
  </si>
  <si>
    <t>Detailed design</t>
  </si>
  <si>
    <t>Procurement</t>
  </si>
  <si>
    <t>Assembly</t>
  </si>
  <si>
    <t>Setup</t>
  </si>
  <si>
    <t>Advertising campaign</t>
  </si>
  <si>
    <t>Launch</t>
  </si>
  <si>
    <t>Civil works</t>
  </si>
  <si>
    <t>Assembly; Civil works</t>
  </si>
  <si>
    <t>Basic design; detailed design</t>
  </si>
  <si>
    <t>Setup; Advertising campaign</t>
  </si>
  <si>
    <t>Correct to consider that clinical test has a late start. So SI average of preclinical and clinical</t>
  </si>
  <si>
    <t>TOTAL CUMULATIVE</t>
  </si>
  <si>
    <t>TOTAL CU.MULATIVE</t>
  </si>
  <si>
    <t>overhed cost o support are added separately</t>
  </si>
  <si>
    <t>CEAC - SOLUTION 1 Acceptable when on critical path . however, not enough taks to consider average behavior</t>
  </si>
  <si>
    <t>Basci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</si>
</sst>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-* #,##0.000_-;\-* #,##0.000_-;_-* &quot;-&quot;??_-;_-@_-"/>
    <numFmt numFmtId="166" formatCode="0.0000000%"/>
    <numFmt numFmtId="167" formatCode="_-* #,##0.00_-;\-* #,##0.00_-;_-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</cellStyleXfs>
  <cellXfs count="40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43" fontId="1" fillId="0" borderId="0" xfId="1" applyFont="1" applyAlignment="1">
      <alignment horizontal="left" vertical="top"/>
    </xf>
    <xf numFmtId="165" fontId="0" fillId="0" borderId="0" xfId="0" applyNumberFormat="1" applyFont="1" applyAlignment="1">
      <alignment horizontal="left" vertical="top"/>
    </xf>
    <xf numFmtId="10" fontId="0" fillId="0" borderId="0" xfId="2" applyNumberFormat="1" applyFont="1" applyAlignment="1">
      <alignment horizontal="left" vertical="top"/>
    </xf>
    <xf numFmtId="10" fontId="2" fillId="0" borderId="0" xfId="0" applyNumberFormat="1" applyFont="1" applyAlignment="1">
      <alignment horizontal="left" vertical="top"/>
    </xf>
    <xf numFmtId="10" fontId="2" fillId="0" borderId="0" xfId="2" applyNumberFormat="1" applyFont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2" fontId="2" fillId="0" borderId="0" xfId="0" applyNumberFormat="1" applyFont="1" applyAlignment="1">
      <alignment horizontal="left" vertical="top"/>
    </xf>
    <xf numFmtId="43" fontId="2" fillId="0" borderId="0" xfId="1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 vertical="top"/>
    </xf>
    <xf numFmtId="10" fontId="0" fillId="0" borderId="0" xfId="0" applyNumberFormat="1" applyAlignment="1">
      <alignment horizontal="left" vertical="top"/>
    </xf>
    <xf numFmtId="166" fontId="2" fillId="0" borderId="0" xfId="2" applyNumberFormat="1" applyFont="1" applyAlignment="1">
      <alignment horizontal="left" vertical="top"/>
    </xf>
    <xf numFmtId="0" fontId="8" fillId="0" borderId="6" xfId="3" applyFont="1" applyBorder="1"/>
    <xf numFmtId="0" fontId="9" fillId="0" borderId="6" xfId="3" applyFont="1" applyBorder="1" applyAlignment="1">
      <alignment horizontal="center" vertical="center"/>
    </xf>
    <xf numFmtId="0" fontId="10" fillId="0" borderId="0" xfId="3" applyFont="1" applyAlignment="1">
      <alignment horizontal="center"/>
    </xf>
    <xf numFmtId="0" fontId="10" fillId="0" borderId="0" xfId="3" applyFont="1"/>
    <xf numFmtId="0" fontId="10" fillId="0" borderId="6" xfId="3" applyFont="1" applyBorder="1"/>
    <xf numFmtId="3" fontId="9" fillId="0" borderId="6" xfId="3" applyNumberFormat="1" applyFont="1" applyBorder="1" applyAlignment="1">
      <alignment horizontal="right" vertical="center"/>
    </xf>
    <xf numFmtId="167" fontId="10" fillId="0" borderId="0" xfId="4" applyFont="1"/>
    <xf numFmtId="3" fontId="10" fillId="0" borderId="0" xfId="3" applyNumberFormat="1" applyFont="1"/>
    <xf numFmtId="0" fontId="11" fillId="0" borderId="6" xfId="3" applyFont="1" applyBorder="1" applyAlignment="1">
      <alignment horizontal="left" vertical="center"/>
    </xf>
    <xf numFmtId="0" fontId="9" fillId="0" borderId="6" xfId="3" applyFont="1" applyBorder="1" applyAlignment="1">
      <alignment horizontal="right" vertical="center"/>
    </xf>
    <xf numFmtId="0" fontId="11" fillId="0" borderId="7" xfId="3" applyFont="1" applyFill="1" applyBorder="1" applyAlignment="1">
      <alignment horizontal="left" vertical="center"/>
    </xf>
    <xf numFmtId="3" fontId="10" fillId="0" borderId="6" xfId="3" applyNumberFormat="1" applyFont="1" applyBorder="1"/>
    <xf numFmtId="0" fontId="9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left" vertical="center"/>
    </xf>
    <xf numFmtId="167" fontId="10" fillId="0" borderId="0" xfId="4" applyFont="1" applyAlignment="1">
      <alignment horizontal="left"/>
    </xf>
    <xf numFmtId="0" fontId="10" fillId="0" borderId="0" xfId="3" applyFont="1" applyAlignment="1">
      <alignment horizontal="left"/>
    </xf>
    <xf numFmtId="167" fontId="10" fillId="0" borderId="0" xfId="4" applyFont="1" applyAlignment="1">
      <alignment horizontal="right"/>
    </xf>
  </cellXfs>
  <cellStyles count="5">
    <cellStyle name="Comma" xfId="1" builtinId="3"/>
    <cellStyle name="Comma 2" xfId="4" xr:uid="{DEF5B5A9-BC60-1B4C-9147-E1E981F9BE57}"/>
    <cellStyle name="Normal" xfId="0" builtinId="0"/>
    <cellStyle name="Normal 2" xfId="3" xr:uid="{46ACB287-3C3A-774C-950F-CC63800A212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B759-CA95-D348-8142-56B1741773B2}">
  <dimension ref="A1:J54"/>
  <sheetViews>
    <sheetView zoomScale="125" zoomScaleNormal="125" zoomScalePageLayoutView="125" workbookViewId="0">
      <selection activeCell="H54" sqref="H54"/>
    </sheetView>
  </sheetViews>
  <sheetFormatPr baseColWidth="10" defaultRowHeight="12" x14ac:dyDescent="0.15"/>
  <cols>
    <col min="1" max="1" width="23.1640625" style="26" bestFit="1" customWidth="1"/>
    <col min="2" max="7" width="10.33203125" style="26" customWidth="1"/>
    <col min="8" max="16384" width="10.83203125" style="26"/>
  </cols>
  <sheetData>
    <row r="1" spans="1:10" x14ac:dyDescent="0.15">
      <c r="A1" s="23" t="s">
        <v>27</v>
      </c>
      <c r="B1" s="24" t="s">
        <v>37</v>
      </c>
      <c r="C1" s="24" t="s">
        <v>38</v>
      </c>
      <c r="D1" s="24" t="s">
        <v>39</v>
      </c>
      <c r="E1" s="24" t="s">
        <v>36</v>
      </c>
      <c r="F1" s="24" t="s">
        <v>35</v>
      </c>
      <c r="G1" s="24" t="s">
        <v>34</v>
      </c>
      <c r="H1" s="25" t="s">
        <v>28</v>
      </c>
      <c r="I1" s="25" t="s">
        <v>29</v>
      </c>
      <c r="J1" s="25" t="s">
        <v>47</v>
      </c>
    </row>
    <row r="2" spans="1:10" x14ac:dyDescent="0.15">
      <c r="A2" s="27" t="s">
        <v>40</v>
      </c>
      <c r="B2" s="28">
        <v>170000</v>
      </c>
      <c r="C2" s="28">
        <v>90000</v>
      </c>
      <c r="D2" s="28"/>
      <c r="E2" s="28"/>
      <c r="F2" s="28"/>
      <c r="G2" s="28"/>
    </row>
    <row r="3" spans="1:10" x14ac:dyDescent="0.15">
      <c r="A3" s="27" t="s">
        <v>41</v>
      </c>
      <c r="B3" s="28"/>
      <c r="C3" s="28">
        <v>50000</v>
      </c>
      <c r="D3" s="28">
        <v>200000</v>
      </c>
      <c r="E3" s="28"/>
      <c r="F3" s="28"/>
      <c r="G3" s="28"/>
    </row>
    <row r="4" spans="1:10" x14ac:dyDescent="0.15">
      <c r="A4" s="27" t="s">
        <v>42</v>
      </c>
      <c r="B4" s="28"/>
      <c r="C4" s="28"/>
      <c r="D4" s="28"/>
      <c r="E4" s="28">
        <v>280000</v>
      </c>
      <c r="F4" s="28">
        <v>200000</v>
      </c>
      <c r="G4" s="28"/>
    </row>
    <row r="5" spans="1:10" x14ac:dyDescent="0.15">
      <c r="A5" s="27" t="s">
        <v>43</v>
      </c>
      <c r="B5" s="28"/>
      <c r="C5" s="28"/>
      <c r="D5" s="28"/>
      <c r="E5" s="28"/>
      <c r="F5" s="28"/>
      <c r="G5" s="28">
        <v>100000</v>
      </c>
    </row>
    <row r="6" spans="1:10" x14ac:dyDescent="0.15">
      <c r="A6" s="27" t="s">
        <v>46</v>
      </c>
      <c r="B6" s="28"/>
      <c r="C6" s="28">
        <v>10000</v>
      </c>
      <c r="D6" s="28">
        <v>30000</v>
      </c>
      <c r="E6" s="28">
        <v>50000</v>
      </c>
      <c r="F6" s="28">
        <v>100000</v>
      </c>
      <c r="G6" s="28">
        <v>100000</v>
      </c>
    </row>
    <row r="7" spans="1:10" x14ac:dyDescent="0.15">
      <c r="A7" s="27" t="s">
        <v>44</v>
      </c>
      <c r="B7" s="28"/>
      <c r="C7" s="28">
        <v>20000</v>
      </c>
      <c r="D7" s="28">
        <v>40000</v>
      </c>
      <c r="E7" s="28">
        <v>40000</v>
      </c>
      <c r="F7" s="28">
        <v>20000</v>
      </c>
      <c r="G7" s="28"/>
    </row>
    <row r="8" spans="1:10" x14ac:dyDescent="0.15">
      <c r="A8" s="27" t="s">
        <v>45</v>
      </c>
      <c r="B8" s="28">
        <v>20000</v>
      </c>
      <c r="C8" s="28">
        <v>20000</v>
      </c>
      <c r="D8" s="28">
        <v>20000</v>
      </c>
      <c r="E8" s="28">
        <v>20000</v>
      </c>
      <c r="F8" s="28">
        <v>20000</v>
      </c>
      <c r="G8" s="28">
        <v>20000</v>
      </c>
    </row>
    <row r="10" spans="1:10" x14ac:dyDescent="0.15">
      <c r="A10" s="23" t="s">
        <v>30</v>
      </c>
      <c r="B10" s="24" t="str">
        <f>B1</f>
        <v>sem 1, 2018</v>
      </c>
      <c r="C10" s="24" t="str">
        <f t="shared" ref="C10:G10" si="0">C1</f>
        <v>sem 2, 2018</v>
      </c>
      <c r="D10" s="24" t="str">
        <f t="shared" si="0"/>
        <v>sem 1, 2019</v>
      </c>
      <c r="E10" s="24" t="str">
        <f t="shared" si="0"/>
        <v>sem 2, 2019</v>
      </c>
      <c r="F10" s="24" t="str">
        <f t="shared" si="0"/>
        <v>sem 1, 2020</v>
      </c>
      <c r="G10" s="24" t="str">
        <f t="shared" si="0"/>
        <v>sem 2, 2020</v>
      </c>
    </row>
    <row r="11" spans="1:10" x14ac:dyDescent="0.15">
      <c r="A11" s="27" t="str">
        <f>A2</f>
        <v>A ctive substance identification</v>
      </c>
      <c r="B11" s="28">
        <v>160000</v>
      </c>
      <c r="C11" s="28">
        <v>110000</v>
      </c>
      <c r="D11" s="28"/>
      <c r="E11" s="28"/>
      <c r="F11" s="28"/>
      <c r="G11" s="28"/>
    </row>
    <row r="12" spans="1:10" x14ac:dyDescent="0.15">
      <c r="A12" s="27" t="str">
        <f t="shared" ref="A12:A17" si="1">A3</f>
        <v>Preclinical test</v>
      </c>
      <c r="B12" s="28"/>
      <c r="C12" s="28">
        <v>60000</v>
      </c>
      <c r="D12" s="28">
        <v>220000</v>
      </c>
      <c r="E12" s="28">
        <v>40000</v>
      </c>
      <c r="F12" s="28"/>
      <c r="G12" s="28"/>
    </row>
    <row r="13" spans="1:10" x14ac:dyDescent="0.15">
      <c r="A13" s="27" t="str">
        <f t="shared" si="1"/>
        <v>Clinical test</v>
      </c>
      <c r="B13" s="28"/>
      <c r="C13" s="28"/>
      <c r="D13" s="28"/>
      <c r="E13" s="28">
        <v>232142.86</v>
      </c>
      <c r="F13" s="28"/>
      <c r="G13" s="28"/>
    </row>
    <row r="14" spans="1:10" x14ac:dyDescent="0.15">
      <c r="A14" s="27" t="str">
        <f t="shared" si="1"/>
        <v>Commercial launch</v>
      </c>
      <c r="B14" s="28"/>
      <c r="C14" s="28"/>
      <c r="D14" s="28"/>
      <c r="E14" s="28"/>
      <c r="F14" s="28"/>
      <c r="G14" s="28"/>
    </row>
    <row r="15" spans="1:10" x14ac:dyDescent="0.15">
      <c r="A15" s="27" t="str">
        <f t="shared" si="1"/>
        <v>Marketing support</v>
      </c>
      <c r="B15" s="28"/>
      <c r="C15" s="28">
        <v>10000</v>
      </c>
      <c r="D15" s="28">
        <v>30000</v>
      </c>
      <c r="E15" s="28">
        <v>50000</v>
      </c>
      <c r="F15" s="28"/>
      <c r="G15" s="28"/>
    </row>
    <row r="16" spans="1:10" x14ac:dyDescent="0.15">
      <c r="A16" s="27" t="str">
        <f t="shared" si="1"/>
        <v>Legal support</v>
      </c>
      <c r="B16" s="28"/>
      <c r="C16" s="28">
        <v>20000</v>
      </c>
      <c r="D16" s="28">
        <v>40000</v>
      </c>
      <c r="E16" s="28">
        <v>40000</v>
      </c>
      <c r="F16" s="28"/>
      <c r="G16" s="28"/>
    </row>
    <row r="17" spans="1:10" x14ac:dyDescent="0.15">
      <c r="A17" s="27" t="str">
        <f t="shared" si="1"/>
        <v>Project Management support</v>
      </c>
      <c r="B17" s="28">
        <v>20000</v>
      </c>
      <c r="C17" s="28">
        <v>20000</v>
      </c>
      <c r="D17" s="28">
        <v>20000</v>
      </c>
      <c r="E17" s="28">
        <v>20000</v>
      </c>
      <c r="F17" s="28"/>
      <c r="G17" s="28"/>
    </row>
    <row r="19" spans="1:10" x14ac:dyDescent="0.15">
      <c r="A19" s="23" t="s">
        <v>31</v>
      </c>
      <c r="B19" s="24" t="str">
        <f>B1</f>
        <v>sem 1, 2018</v>
      </c>
      <c r="C19" s="24" t="str">
        <f t="shared" ref="C19:G19" si="2">C1</f>
        <v>sem 2, 2018</v>
      </c>
      <c r="D19" s="24" t="str">
        <f t="shared" si="2"/>
        <v>sem 1, 2019</v>
      </c>
      <c r="E19" s="24" t="str">
        <f t="shared" si="2"/>
        <v>sem 2, 2019</v>
      </c>
      <c r="F19" s="24" t="str">
        <f t="shared" si="2"/>
        <v>sem 1, 2020</v>
      </c>
      <c r="G19" s="24" t="str">
        <f t="shared" si="2"/>
        <v>sem 2, 2020</v>
      </c>
    </row>
    <row r="20" spans="1:10" x14ac:dyDescent="0.15">
      <c r="A20" s="27" t="str">
        <f>A2</f>
        <v>A ctive substance identification</v>
      </c>
      <c r="B20" s="28">
        <v>150000</v>
      </c>
      <c r="C20" s="28">
        <v>110000</v>
      </c>
      <c r="D20" s="28"/>
      <c r="E20" s="28"/>
      <c r="F20" s="28"/>
      <c r="G20" s="28"/>
      <c r="H20" s="29">
        <f>SUM(B20:E20)/SUM(B11:E11)</f>
        <v>0.96296296296296291</v>
      </c>
      <c r="I20" s="29">
        <f>SUM(B20:E20)/SUM(B2:E2)</f>
        <v>1</v>
      </c>
      <c r="J20" s="30">
        <f>SUM(B11:C11)</f>
        <v>270000</v>
      </c>
    </row>
    <row r="21" spans="1:10" x14ac:dyDescent="0.15">
      <c r="A21" s="27" t="str">
        <f t="shared" ref="A21:A26" si="3">A3</f>
        <v>Preclinical test</v>
      </c>
      <c r="B21" s="28"/>
      <c r="C21" s="28">
        <v>40000</v>
      </c>
      <c r="D21" s="28">
        <v>180000</v>
      </c>
      <c r="E21" s="28">
        <v>30000</v>
      </c>
      <c r="F21" s="28"/>
      <c r="G21" s="28"/>
      <c r="H21" s="29">
        <f t="shared" ref="H21:H26" si="4">SUM(B21:E21)/SUM(B12:E12)</f>
        <v>0.78125</v>
      </c>
      <c r="I21" s="29">
        <f t="shared" ref="I21:I26" si="5">SUM(B21:E21)/SUM(B3:E3)</f>
        <v>1</v>
      </c>
      <c r="J21" s="30">
        <f>SUM(C12:E12)</f>
        <v>320000</v>
      </c>
    </row>
    <row r="22" spans="1:10" x14ac:dyDescent="0.15">
      <c r="A22" s="27" t="str">
        <f t="shared" si="3"/>
        <v>Clinical test</v>
      </c>
      <c r="B22" s="28"/>
      <c r="C22" s="28"/>
      <c r="D22" s="28"/>
      <c r="E22" s="28">
        <v>200000</v>
      </c>
      <c r="F22" s="28"/>
      <c r="G22" s="28"/>
      <c r="H22" s="29">
        <f t="shared" si="4"/>
        <v>0.86153845093491144</v>
      </c>
      <c r="I22" s="29">
        <f t="shared" si="5"/>
        <v>0.7142857142857143</v>
      </c>
      <c r="J22" s="30">
        <f>SUM(E4:F4)/(H22*I22)</f>
        <v>780000.00959999987</v>
      </c>
    </row>
    <row r="23" spans="1:10" x14ac:dyDescent="0.15">
      <c r="A23" s="27" t="str">
        <f t="shared" si="3"/>
        <v>Commercial launch</v>
      </c>
      <c r="B23" s="28"/>
      <c r="C23" s="28"/>
      <c r="D23" s="28"/>
      <c r="E23" s="28"/>
      <c r="F23" s="28"/>
      <c r="G23" s="28"/>
      <c r="H23" s="29"/>
      <c r="I23" s="29"/>
      <c r="J23" s="30">
        <f>SUM(G5)</f>
        <v>100000</v>
      </c>
    </row>
    <row r="24" spans="1:10" x14ac:dyDescent="0.15">
      <c r="A24" s="27" t="str">
        <f t="shared" si="3"/>
        <v>Marketing support</v>
      </c>
      <c r="B24" s="28"/>
      <c r="C24" s="28">
        <v>10000</v>
      </c>
      <c r="D24" s="28">
        <v>30000</v>
      </c>
      <c r="E24" s="28">
        <v>50000</v>
      </c>
      <c r="F24" s="28"/>
      <c r="G24" s="28"/>
      <c r="H24" s="29">
        <f>SUM(B24:E24)/SUM(B15:E15)</f>
        <v>1</v>
      </c>
      <c r="I24" s="29">
        <f t="shared" si="5"/>
        <v>1</v>
      </c>
      <c r="J24" s="30">
        <f>SUM(C6:G6)</f>
        <v>290000</v>
      </c>
    </row>
    <row r="25" spans="1:10" x14ac:dyDescent="0.15">
      <c r="A25" s="27" t="str">
        <f t="shared" si="3"/>
        <v>Legal support</v>
      </c>
      <c r="B25" s="28"/>
      <c r="C25" s="28">
        <v>20000</v>
      </c>
      <c r="D25" s="28">
        <v>40000</v>
      </c>
      <c r="E25" s="28">
        <v>40000</v>
      </c>
      <c r="F25" s="28"/>
      <c r="G25" s="28"/>
      <c r="H25" s="29">
        <f t="shared" si="4"/>
        <v>1</v>
      </c>
      <c r="I25" s="29">
        <f t="shared" si="5"/>
        <v>1</v>
      </c>
      <c r="J25" s="30">
        <f>SUM(C7:G7)</f>
        <v>120000</v>
      </c>
    </row>
    <row r="26" spans="1:10" x14ac:dyDescent="0.15">
      <c r="A26" s="27" t="str">
        <f t="shared" si="3"/>
        <v>Project Management support</v>
      </c>
      <c r="B26" s="28">
        <v>20000</v>
      </c>
      <c r="C26" s="28">
        <v>20000</v>
      </c>
      <c r="D26" s="28">
        <v>20000</v>
      </c>
      <c r="E26" s="28">
        <v>20000</v>
      </c>
      <c r="F26" s="28"/>
      <c r="G26" s="28"/>
      <c r="H26" s="29">
        <f t="shared" si="4"/>
        <v>1</v>
      </c>
      <c r="I26" s="29">
        <f t="shared" si="5"/>
        <v>1</v>
      </c>
      <c r="J26" s="30">
        <f>SUM(B8:G8)</f>
        <v>120000</v>
      </c>
    </row>
    <row r="28" spans="1:10" x14ac:dyDescent="0.15">
      <c r="A28" s="31" t="s">
        <v>67</v>
      </c>
      <c r="B28" s="24" t="str">
        <f>B1</f>
        <v>sem 1, 2018</v>
      </c>
      <c r="C28" s="24" t="str">
        <f t="shared" ref="C28:G28" si="6">C1</f>
        <v>sem 2, 2018</v>
      </c>
      <c r="D28" s="24" t="str">
        <f t="shared" si="6"/>
        <v>sem 1, 2019</v>
      </c>
      <c r="E28" s="24" t="str">
        <f t="shared" si="6"/>
        <v>sem 2, 2019</v>
      </c>
      <c r="F28" s="24" t="str">
        <f t="shared" si="6"/>
        <v>sem 1, 2020</v>
      </c>
      <c r="G28" s="24" t="str">
        <f t="shared" si="6"/>
        <v>sem 2, 2020</v>
      </c>
    </row>
    <row r="29" spans="1:10" x14ac:dyDescent="0.15">
      <c r="A29" s="24"/>
      <c r="B29" s="24">
        <v>1</v>
      </c>
      <c r="C29" s="24">
        <v>2</v>
      </c>
      <c r="D29" s="24">
        <v>3</v>
      </c>
      <c r="E29" s="24">
        <v>4</v>
      </c>
      <c r="F29" s="24">
        <v>5</v>
      </c>
      <c r="G29" s="24">
        <v>6</v>
      </c>
    </row>
    <row r="30" spans="1:10" x14ac:dyDescent="0.15">
      <c r="A30" s="24" t="s">
        <v>27</v>
      </c>
      <c r="B30" s="28">
        <f t="shared" ref="B30:G30" si="7">SUM(B2:B8)</f>
        <v>190000</v>
      </c>
      <c r="C30" s="28">
        <f t="shared" si="7"/>
        <v>190000</v>
      </c>
      <c r="D30" s="28">
        <f t="shared" si="7"/>
        <v>290000</v>
      </c>
      <c r="E30" s="28">
        <f t="shared" si="7"/>
        <v>390000</v>
      </c>
      <c r="F30" s="28">
        <f t="shared" si="7"/>
        <v>340000</v>
      </c>
      <c r="G30" s="28">
        <f t="shared" si="7"/>
        <v>220000</v>
      </c>
    </row>
    <row r="31" spans="1:10" x14ac:dyDescent="0.15">
      <c r="A31" s="24" t="s">
        <v>30</v>
      </c>
      <c r="B31" s="28">
        <f>SUM(B11:B17)</f>
        <v>180000</v>
      </c>
      <c r="C31" s="28">
        <f>SUM(C11:C17)</f>
        <v>220000</v>
      </c>
      <c r="D31" s="28">
        <f>SUM(D11:D17)</f>
        <v>310000</v>
      </c>
      <c r="E31" s="28">
        <f>SUM(E11:E17)</f>
        <v>382142.86</v>
      </c>
      <c r="F31" s="32"/>
      <c r="G31" s="32"/>
    </row>
    <row r="32" spans="1:10" x14ac:dyDescent="0.15">
      <c r="A32" s="24" t="s">
        <v>31</v>
      </c>
      <c r="B32" s="28">
        <f>SUM(B20:B26)</f>
        <v>170000</v>
      </c>
      <c r="C32" s="28">
        <f t="shared" ref="C32:E32" si="8">SUM(C20:C26)</f>
        <v>200000</v>
      </c>
      <c r="D32" s="28">
        <f t="shared" si="8"/>
        <v>270000</v>
      </c>
      <c r="E32" s="28">
        <f t="shared" si="8"/>
        <v>340000</v>
      </c>
      <c r="F32" s="32"/>
      <c r="G32" s="32"/>
    </row>
    <row r="33" spans="1:7" x14ac:dyDescent="0.15">
      <c r="A33" s="33" t="s">
        <v>68</v>
      </c>
    </row>
    <row r="34" spans="1:7" x14ac:dyDescent="0.15">
      <c r="A34" s="24" t="s">
        <v>27</v>
      </c>
      <c r="B34" s="34">
        <f>B30</f>
        <v>190000</v>
      </c>
      <c r="C34" s="34">
        <f>C30+B34</f>
        <v>380000</v>
      </c>
      <c r="D34" s="34">
        <f t="shared" ref="D34:G34" si="9">D30+C34</f>
        <v>670000</v>
      </c>
      <c r="E34" s="34">
        <f t="shared" si="9"/>
        <v>1060000</v>
      </c>
      <c r="F34" s="34">
        <f t="shared" si="9"/>
        <v>1400000</v>
      </c>
      <c r="G34" s="34">
        <f t="shared" si="9"/>
        <v>1620000</v>
      </c>
    </row>
    <row r="35" spans="1:7" x14ac:dyDescent="0.15">
      <c r="A35" s="24" t="s">
        <v>30</v>
      </c>
      <c r="B35" s="34">
        <f t="shared" ref="B35:B36" si="10">B31</f>
        <v>180000</v>
      </c>
      <c r="C35" s="34">
        <f t="shared" ref="C35:E36" si="11">C31+B35</f>
        <v>400000</v>
      </c>
      <c r="D35" s="34">
        <f t="shared" si="11"/>
        <v>710000</v>
      </c>
      <c r="E35" s="34">
        <f t="shared" si="11"/>
        <v>1092142.8599999999</v>
      </c>
      <c r="F35" s="34"/>
      <c r="G35" s="34"/>
    </row>
    <row r="36" spans="1:7" x14ac:dyDescent="0.15">
      <c r="A36" s="24" t="s">
        <v>31</v>
      </c>
      <c r="B36" s="34">
        <f t="shared" si="10"/>
        <v>170000</v>
      </c>
      <c r="C36" s="34">
        <f t="shared" si="11"/>
        <v>370000</v>
      </c>
      <c r="D36" s="34">
        <f t="shared" si="11"/>
        <v>640000</v>
      </c>
      <c r="E36" s="34">
        <f t="shared" si="11"/>
        <v>980000</v>
      </c>
      <c r="F36" s="34"/>
      <c r="G36" s="34"/>
    </row>
    <row r="38" spans="1:7" x14ac:dyDescent="0.15">
      <c r="A38" s="35" t="s">
        <v>28</v>
      </c>
      <c r="B38" s="29">
        <f>B36/B35</f>
        <v>0.94444444444444442</v>
      </c>
      <c r="C38" s="29">
        <f>C36/C35</f>
        <v>0.92500000000000004</v>
      </c>
      <c r="D38" s="29">
        <f>D36/D35</f>
        <v>0.90140845070422537</v>
      </c>
      <c r="E38" s="29">
        <f>E36/E35</f>
        <v>0.89731850648183531</v>
      </c>
    </row>
    <row r="40" spans="1:7" x14ac:dyDescent="0.15">
      <c r="A40" s="35" t="s">
        <v>32</v>
      </c>
    </row>
    <row r="41" spans="1:7" x14ac:dyDescent="0.15">
      <c r="A41" s="24" t="s">
        <v>27</v>
      </c>
      <c r="B41" s="34">
        <f>SUM(B2:B5)</f>
        <v>170000</v>
      </c>
      <c r="C41" s="34">
        <f>SUM(C2:C5)+B41</f>
        <v>310000</v>
      </c>
      <c r="D41" s="34">
        <f t="shared" ref="D41:G41" si="12">SUM(D2:D5)+C41</f>
        <v>510000</v>
      </c>
      <c r="E41" s="34">
        <f t="shared" si="12"/>
        <v>790000</v>
      </c>
      <c r="F41" s="34">
        <f t="shared" si="12"/>
        <v>990000</v>
      </c>
      <c r="G41" s="34">
        <f t="shared" si="12"/>
        <v>1090000</v>
      </c>
    </row>
    <row r="42" spans="1:7" x14ac:dyDescent="0.15">
      <c r="A42" s="24" t="s">
        <v>31</v>
      </c>
      <c r="B42" s="34">
        <f>SUM(B20:B23)</f>
        <v>150000</v>
      </c>
      <c r="C42" s="34">
        <f>SUM(C20:C23)+B42</f>
        <v>300000</v>
      </c>
      <c r="D42" s="34">
        <f t="shared" ref="D42:E42" si="13">SUM(D20:D23)+C42</f>
        <v>480000</v>
      </c>
      <c r="E42" s="34">
        <f t="shared" si="13"/>
        <v>710000</v>
      </c>
      <c r="F42" s="34"/>
      <c r="G42" s="34"/>
    </row>
    <row r="44" spans="1:7" x14ac:dyDescent="0.15">
      <c r="A44" s="35" t="s">
        <v>29</v>
      </c>
      <c r="B44" s="29">
        <f>B42/B41</f>
        <v>0.88235294117647056</v>
      </c>
      <c r="C44" s="29">
        <f t="shared" ref="C44:E44" si="14">C42/C41</f>
        <v>0.967741935483871</v>
      </c>
      <c r="D44" s="29">
        <f t="shared" si="14"/>
        <v>0.94117647058823528</v>
      </c>
      <c r="E44" s="29">
        <f t="shared" si="14"/>
        <v>0.89873417721518989</v>
      </c>
    </row>
    <row r="45" spans="1:7" x14ac:dyDescent="0.15">
      <c r="A45" s="35" t="s">
        <v>33</v>
      </c>
      <c r="B45" s="29"/>
      <c r="C45" s="29">
        <f>(B29+(C42-B41)/(C41-B41))/C29</f>
        <v>0.9642857142857143</v>
      </c>
      <c r="D45" s="29">
        <f t="shared" ref="D45:E45" si="15">(C29+(D42-C41)/(D41-C41))/D29</f>
        <v>0.95000000000000007</v>
      </c>
      <c r="E45" s="29">
        <f t="shared" si="15"/>
        <v>0.9285714285714286</v>
      </c>
    </row>
    <row r="48" spans="1:7" x14ac:dyDescent="0.15">
      <c r="B48" s="29"/>
    </row>
    <row r="49" spans="1:2" x14ac:dyDescent="0.15">
      <c r="A49" s="36" t="s">
        <v>70</v>
      </c>
    </row>
    <row r="50" spans="1:2" x14ac:dyDescent="0.15">
      <c r="A50" s="37">
        <f>G41/(E38*E45)+SUM(B6:G8)</f>
        <v>1838171.1180219778</v>
      </c>
      <c r="B50" s="26" t="s">
        <v>69</v>
      </c>
    </row>
    <row r="51" spans="1:2" x14ac:dyDescent="0.15">
      <c r="A51" s="38" t="s">
        <v>48</v>
      </c>
    </row>
    <row r="52" spans="1:2" x14ac:dyDescent="0.15">
      <c r="A52" s="39">
        <f>SUM(J20:J26)</f>
        <v>2000000.0096</v>
      </c>
    </row>
    <row r="54" spans="1:2" x14ac:dyDescent="0.15">
      <c r="A54" s="26" t="s">
        <v>66</v>
      </c>
    </row>
  </sheetData>
  <pageMargins left="0.75000000000000011" right="0.75000000000000011" top="1" bottom="1" header="0.5" footer="0.5"/>
  <pageSetup paperSize="9" scale="69" orientation="portrait" horizontalDpi="4294967292" verticalDpi="4294967292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tabSelected="1" topLeftCell="C1" zoomScale="150" workbookViewId="0">
      <selection activeCell="L19" sqref="L19"/>
    </sheetView>
  </sheetViews>
  <sheetFormatPr baseColWidth="10" defaultColWidth="8.83203125" defaultRowHeight="16" x14ac:dyDescent="0.2"/>
  <cols>
    <col min="1" max="1" width="2.1640625" style="4" bestFit="1" customWidth="1"/>
    <col min="2" max="2" width="19.5" style="4" customWidth="1"/>
    <col min="3" max="5" width="12" style="4" customWidth="1"/>
    <col min="6" max="6" width="27.1640625" style="4" customWidth="1"/>
    <col min="7" max="11" width="8.83203125" style="4"/>
    <col min="12" max="12" width="10.33203125" style="4" bestFit="1" customWidth="1"/>
    <col min="13" max="13" width="16.5" style="4" bestFit="1" customWidth="1"/>
    <col min="14" max="14" width="11.6640625" style="4" bestFit="1" customWidth="1"/>
    <col min="15" max="16384" width="8.83203125" style="4"/>
  </cols>
  <sheetData>
    <row r="1" spans="1:13" ht="43" thickBot="1" x14ac:dyDescent="0.25">
      <c r="A1" s="1" t="s">
        <v>12</v>
      </c>
      <c r="B1" s="1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3" t="s">
        <v>0</v>
      </c>
      <c r="H1" s="3" t="s">
        <v>1</v>
      </c>
      <c r="I1" s="3" t="s">
        <v>2</v>
      </c>
    </row>
    <row r="2" spans="1:13" ht="17" thickBot="1" x14ac:dyDescent="0.25">
      <c r="A2" s="1" t="s">
        <v>3</v>
      </c>
      <c r="B2" s="5" t="s">
        <v>54</v>
      </c>
      <c r="C2" s="6">
        <v>4</v>
      </c>
      <c r="D2" s="6">
        <v>5</v>
      </c>
      <c r="E2" s="6">
        <v>6</v>
      </c>
      <c r="F2" s="6"/>
      <c r="G2" s="7">
        <f>(C2+4*D2+E2)/6</f>
        <v>5</v>
      </c>
      <c r="H2" s="8">
        <f>(E2-C2)/6</f>
        <v>0.33333333333333331</v>
      </c>
      <c r="I2" s="8">
        <f>H2^2</f>
        <v>0.1111111111111111</v>
      </c>
    </row>
    <row r="3" spans="1:13" ht="17" thickBot="1" x14ac:dyDescent="0.25">
      <c r="A3" s="1" t="s">
        <v>4</v>
      </c>
      <c r="B3" s="5" t="s">
        <v>55</v>
      </c>
      <c r="C3" s="6">
        <v>5</v>
      </c>
      <c r="D3" s="6">
        <v>6</v>
      </c>
      <c r="E3" s="6">
        <v>10</v>
      </c>
      <c r="F3" s="6"/>
      <c r="G3" s="7">
        <f t="shared" ref="G3:G10" si="0">(C3+4*D3+E3)/6</f>
        <v>6.5</v>
      </c>
      <c r="H3" s="8">
        <f t="shared" ref="H3:H10" si="1">(E3-C3)/6</f>
        <v>0.83333333333333337</v>
      </c>
      <c r="I3" s="8">
        <f t="shared" ref="I3:I10" si="2">H3^2</f>
        <v>0.69444444444444453</v>
      </c>
    </row>
    <row r="4" spans="1:13" ht="17" thickBot="1" x14ac:dyDescent="0.25">
      <c r="A4" s="1" t="s">
        <v>5</v>
      </c>
      <c r="B4" s="5" t="s">
        <v>56</v>
      </c>
      <c r="C4" s="6">
        <v>4</v>
      </c>
      <c r="D4" s="6">
        <v>7</v>
      </c>
      <c r="E4" s="6">
        <v>10</v>
      </c>
      <c r="F4" s="6" t="s">
        <v>71</v>
      </c>
      <c r="G4" s="7">
        <f t="shared" si="0"/>
        <v>7</v>
      </c>
      <c r="H4" s="8">
        <f t="shared" si="1"/>
        <v>1</v>
      </c>
      <c r="I4" s="8">
        <f t="shared" si="2"/>
        <v>1</v>
      </c>
    </row>
    <row r="5" spans="1:13" ht="17" thickBot="1" x14ac:dyDescent="0.25">
      <c r="A5" s="1" t="s">
        <v>6</v>
      </c>
      <c r="B5" s="5" t="s">
        <v>57</v>
      </c>
      <c r="C5" s="6">
        <v>9</v>
      </c>
      <c r="D5" s="6">
        <v>12</v>
      </c>
      <c r="E5" s="6">
        <v>18</v>
      </c>
      <c r="F5" s="6" t="s">
        <v>64</v>
      </c>
      <c r="G5" s="7">
        <f t="shared" si="0"/>
        <v>12.5</v>
      </c>
      <c r="H5" s="8">
        <f t="shared" si="1"/>
        <v>1.5</v>
      </c>
      <c r="I5" s="8">
        <f t="shared" si="2"/>
        <v>2.25</v>
      </c>
    </row>
    <row r="6" spans="1:13" ht="17" thickBot="1" x14ac:dyDescent="0.25">
      <c r="A6" s="1" t="s">
        <v>7</v>
      </c>
      <c r="B6" s="5" t="s">
        <v>58</v>
      </c>
      <c r="C6" s="6">
        <v>18</v>
      </c>
      <c r="D6" s="6">
        <v>21</v>
      </c>
      <c r="E6" s="6">
        <v>27</v>
      </c>
      <c r="F6" s="6" t="s">
        <v>57</v>
      </c>
      <c r="G6" s="7">
        <f t="shared" si="0"/>
        <v>21.5</v>
      </c>
      <c r="H6" s="8">
        <f t="shared" si="1"/>
        <v>1.5</v>
      </c>
      <c r="I6" s="8">
        <f t="shared" si="2"/>
        <v>2.25</v>
      </c>
    </row>
    <row r="7" spans="1:13" ht="17" thickBot="1" x14ac:dyDescent="0.25">
      <c r="A7" s="1" t="s">
        <v>8</v>
      </c>
      <c r="B7" s="5" t="s">
        <v>62</v>
      </c>
      <c r="C7" s="6">
        <v>24</v>
      </c>
      <c r="D7" s="6">
        <v>27</v>
      </c>
      <c r="E7" s="6">
        <v>30</v>
      </c>
      <c r="F7" s="6" t="s">
        <v>57</v>
      </c>
      <c r="G7" s="7">
        <f t="shared" si="0"/>
        <v>27</v>
      </c>
      <c r="H7" s="8">
        <f t="shared" si="1"/>
        <v>1</v>
      </c>
      <c r="I7" s="8">
        <f t="shared" si="2"/>
        <v>1</v>
      </c>
    </row>
    <row r="8" spans="1:13" ht="17" thickBot="1" x14ac:dyDescent="0.25">
      <c r="A8" s="1" t="s">
        <v>9</v>
      </c>
      <c r="B8" s="5" t="s">
        <v>20</v>
      </c>
      <c r="C8" s="6">
        <v>12</v>
      </c>
      <c r="D8" s="6">
        <v>16</v>
      </c>
      <c r="E8" s="6">
        <v>20</v>
      </c>
      <c r="F8" s="6" t="s">
        <v>63</v>
      </c>
      <c r="G8" s="7">
        <f t="shared" si="0"/>
        <v>16</v>
      </c>
      <c r="H8" s="8">
        <f t="shared" si="1"/>
        <v>1.3333333333333333</v>
      </c>
      <c r="I8" s="8">
        <f t="shared" si="2"/>
        <v>1.7777777777777777</v>
      </c>
    </row>
    <row r="9" spans="1:13" ht="17" thickBot="1" x14ac:dyDescent="0.25">
      <c r="A9" s="1" t="s">
        <v>10</v>
      </c>
      <c r="B9" s="5" t="s">
        <v>59</v>
      </c>
      <c r="C9" s="6">
        <v>8</v>
      </c>
      <c r="D9" s="6">
        <v>11</v>
      </c>
      <c r="E9" s="6">
        <v>14</v>
      </c>
      <c r="F9" s="6" t="s">
        <v>20</v>
      </c>
      <c r="G9" s="7">
        <f t="shared" si="0"/>
        <v>11</v>
      </c>
      <c r="H9" s="8">
        <f t="shared" si="1"/>
        <v>1</v>
      </c>
      <c r="I9" s="8">
        <f t="shared" si="2"/>
        <v>1</v>
      </c>
    </row>
    <row r="10" spans="1:13" ht="17" thickBot="1" x14ac:dyDescent="0.25">
      <c r="A10" s="1" t="s">
        <v>11</v>
      </c>
      <c r="B10" s="5" t="s">
        <v>60</v>
      </c>
      <c r="C10" s="6">
        <v>30</v>
      </c>
      <c r="D10" s="6">
        <v>50</v>
      </c>
      <c r="E10" s="6">
        <v>55</v>
      </c>
      <c r="F10" s="6" t="s">
        <v>55</v>
      </c>
      <c r="G10" s="7">
        <f t="shared" si="0"/>
        <v>47.5</v>
      </c>
      <c r="H10" s="8">
        <f t="shared" si="1"/>
        <v>4.166666666666667</v>
      </c>
      <c r="I10" s="8">
        <f t="shared" si="2"/>
        <v>17.361111111111114</v>
      </c>
    </row>
    <row r="11" spans="1:13" ht="17" thickBot="1" x14ac:dyDescent="0.25">
      <c r="A11" s="1" t="s">
        <v>21</v>
      </c>
      <c r="B11" s="5" t="s">
        <v>61</v>
      </c>
      <c r="C11" s="6">
        <v>6</v>
      </c>
      <c r="D11" s="6">
        <v>8</v>
      </c>
      <c r="E11" s="6">
        <v>13</v>
      </c>
      <c r="F11" s="6" t="s">
        <v>65</v>
      </c>
      <c r="G11" s="7">
        <f t="shared" ref="G11" si="3">(C11+4*D11+E11)/6</f>
        <v>8.5</v>
      </c>
      <c r="H11" s="8">
        <f t="shared" ref="H11" si="4">(E11-C11)/6</f>
        <v>1.1666666666666667</v>
      </c>
      <c r="I11" s="8">
        <f t="shared" ref="I11" si="5">H11^2</f>
        <v>1.3611111111111114</v>
      </c>
    </row>
    <row r="12" spans="1:13" x14ac:dyDescent="0.2">
      <c r="J12" s="20">
        <v>90</v>
      </c>
      <c r="K12" s="20" t="s">
        <v>26</v>
      </c>
      <c r="L12" s="9" t="s">
        <v>17</v>
      </c>
      <c r="M12" s="9" t="s">
        <v>25</v>
      </c>
    </row>
    <row r="13" spans="1:13" x14ac:dyDescent="0.2">
      <c r="E13" s="4" t="s">
        <v>13</v>
      </c>
      <c r="F13" s="10" t="s">
        <v>22</v>
      </c>
      <c r="G13" s="7">
        <f>G2+G4+G5+G6+G8+G11+G9</f>
        <v>81.5</v>
      </c>
      <c r="H13" s="11">
        <f>I13^(1/2)</f>
        <v>3.1224989991991992</v>
      </c>
      <c r="I13" s="7">
        <f>I2+I4+I5+I6+I8+I11+I9</f>
        <v>9.75</v>
      </c>
      <c r="K13" s="12">
        <f>($J$12-G13)/H13</f>
        <v>2.7221786146864813</v>
      </c>
      <c r="L13" s="13">
        <f>_xlfn.NORM.DIST($J$12,G13,H13,TRUE)</f>
        <v>0.99675734601466437</v>
      </c>
      <c r="M13" s="21">
        <f>1-L13</f>
        <v>3.2426539853356307E-3</v>
      </c>
    </row>
    <row r="14" spans="1:13" s="9" customFormat="1" x14ac:dyDescent="0.2">
      <c r="D14" s="9" t="s">
        <v>16</v>
      </c>
      <c r="E14" s="9" t="s">
        <v>14</v>
      </c>
      <c r="F14" s="16" t="s">
        <v>23</v>
      </c>
      <c r="G14" s="17">
        <f>G2+G4+G5+G7+G8+G11+G9</f>
        <v>87</v>
      </c>
      <c r="H14" s="18">
        <f t="shared" ref="H14:H15" si="6">I14^(1/2)</f>
        <v>2.9154759474226504</v>
      </c>
      <c r="I14" s="17">
        <f>I2+I4+I5+I7+I8+I11+I9</f>
        <v>8.5</v>
      </c>
      <c r="K14" s="19">
        <f>($J$12-G14)/H14</f>
        <v>1.0289915108550529</v>
      </c>
      <c r="L14" s="15">
        <f t="shared" ref="L14:L15" si="7">_xlfn.NORM.DIST($J$12,G14,H14,TRUE)</f>
        <v>0.84825816798757891</v>
      </c>
      <c r="M14" s="14">
        <f t="shared" ref="M14:M15" si="8">1-L14</f>
        <v>0.15174183201242109</v>
      </c>
    </row>
    <row r="15" spans="1:13" x14ac:dyDescent="0.2">
      <c r="E15" s="4" t="s">
        <v>15</v>
      </c>
      <c r="F15" s="10" t="s">
        <v>24</v>
      </c>
      <c r="G15" s="7">
        <f>G3+G10+G11</f>
        <v>62.5</v>
      </c>
      <c r="H15" s="11">
        <f t="shared" si="6"/>
        <v>4.4064346888007622</v>
      </c>
      <c r="I15" s="7">
        <f>I3+I10+I11</f>
        <v>19.416666666666668</v>
      </c>
      <c r="K15" s="12">
        <f>($J$12-G15)/H15</f>
        <v>6.2408731643959285</v>
      </c>
      <c r="L15" s="13">
        <f t="shared" si="7"/>
        <v>0.99999999978243248</v>
      </c>
      <c r="M15" s="21">
        <f t="shared" si="8"/>
        <v>2.175675195559279E-10</v>
      </c>
    </row>
    <row r="17" spans="12:14" x14ac:dyDescent="0.2">
      <c r="L17" s="14">
        <f>M14</f>
        <v>0.15174183201242109</v>
      </c>
      <c r="M17" s="9" t="s">
        <v>18</v>
      </c>
    </row>
    <row r="18" spans="12:14" x14ac:dyDescent="0.2">
      <c r="L18" s="9"/>
      <c r="M18" s="9"/>
    </row>
    <row r="19" spans="12:14" x14ac:dyDescent="0.2">
      <c r="L19" s="15">
        <f>1-PRODUCT(L13:L15)</f>
        <v>0.15449243992539452</v>
      </c>
      <c r="M19" s="9" t="s">
        <v>19</v>
      </c>
      <c r="N19" s="2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4E531D-C997-4CFC-A5D0-1D8D00D51B92}"/>
</file>

<file path=customXml/itemProps2.xml><?xml version="1.0" encoding="utf-8"?>
<ds:datastoreItem xmlns:ds="http://schemas.openxmlformats.org/officeDocument/2006/customXml" ds:itemID="{14308BC8-82B3-4451-9697-D343718AFC1B}"/>
</file>

<file path=customXml/itemProps3.xml><?xml version="1.0" encoding="utf-8"?>
<ds:datastoreItem xmlns:ds="http://schemas.openxmlformats.org/officeDocument/2006/customXml" ds:itemID="{C2C897BF-D819-453F-ABB6-63058F816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2019-09-06T02:51:19Z</dcterms:created>
  <dcterms:modified xsi:type="dcterms:W3CDTF">2020-02-10T10:14:39Z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