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albertodemarco/Dropbox (Politecnico di Torino Staff)/1-Politecnico/Education/EduProjectMng/4-Polito_ProjectMng/Exams/"/>
    </mc:Choice>
  </mc:AlternateContent>
  <xr:revisionPtr revIDLastSave="0" documentId="13_ncr:1_{3B0371D1-5062-394E-A16A-3127CE6CDB76}" xr6:coauthVersionLast="34" xr6:coauthVersionMax="34" xr10:uidLastSave="{00000000-0000-0000-0000-000000000000}"/>
  <bookViews>
    <workbookView xWindow="6260" yWindow="480" windowWidth="34760" windowHeight="17520" tabRatio="500" activeTab="1" xr2:uid="{00000000-000D-0000-FFFF-FFFF00000000}"/>
  </bookViews>
  <sheets>
    <sheet name="Exercise 1" sheetId="2" r:id="rId1"/>
    <sheet name="Exercise2" sheetId="1" r:id="rId2"/>
  </sheets>
  <calcPr calcId="179017" iterate="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2" l="1"/>
  <c r="C15" i="2"/>
  <c r="D15" i="2"/>
  <c r="F15" i="2" s="1"/>
  <c r="C16" i="2"/>
  <c r="D16" i="2"/>
  <c r="E15" i="2" s="1"/>
  <c r="G3" i="2" l="1"/>
  <c r="F16" i="2" s="1"/>
  <c r="G6" i="2"/>
  <c r="E14" i="2"/>
  <c r="E16" i="2"/>
  <c r="G26" i="1"/>
  <c r="G25" i="1"/>
  <c r="G27" i="1"/>
  <c r="G24" i="1"/>
  <c r="B24" i="1"/>
  <c r="G20" i="1"/>
  <c r="G21" i="1" s="1"/>
  <c r="G19" i="1"/>
  <c r="J8" i="1"/>
  <c r="J9" i="1"/>
  <c r="J7" i="1"/>
  <c r="J3" i="1"/>
  <c r="J4" i="1"/>
  <c r="J5" i="1"/>
  <c r="J6" i="1"/>
  <c r="J2" i="1"/>
  <c r="G3" i="1"/>
  <c r="G4" i="1"/>
  <c r="G5" i="1"/>
  <c r="G6" i="1"/>
  <c r="G7" i="1"/>
  <c r="G8" i="1"/>
  <c r="G9" i="1"/>
  <c r="G2" i="1"/>
  <c r="G10" i="1" s="1"/>
  <c r="F3" i="1"/>
  <c r="H3" i="1" s="1"/>
  <c r="F4" i="1"/>
  <c r="H4" i="1" s="1"/>
  <c r="F5" i="1"/>
  <c r="H5" i="1" s="1"/>
  <c r="F6" i="1"/>
  <c r="H6" i="1" s="1"/>
  <c r="F7" i="1"/>
  <c r="F8" i="1"/>
  <c r="F9" i="1"/>
  <c r="F2" i="1"/>
  <c r="B15" i="1" s="1"/>
  <c r="B19" i="1" s="1"/>
  <c r="E10" i="1"/>
  <c r="B10" i="1"/>
  <c r="G10" i="2" l="1"/>
  <c r="G9" i="2"/>
  <c r="H2" i="1"/>
  <c r="F10" i="1"/>
  <c r="G13" i="1" s="1"/>
  <c r="B13" i="1" l="1"/>
  <c r="B14" i="1"/>
  <c r="G18" i="1" l="1"/>
  <c r="B18" i="1"/>
  <c r="B20" i="1" s="1"/>
  <c r="B21" i="1" s="1"/>
  <c r="B26" i="1"/>
  <c r="B27" i="1" s="1"/>
</calcChain>
</file>

<file path=xl/sharedStrings.xml><?xml version="1.0" encoding="utf-8"?>
<sst xmlns="http://schemas.openxmlformats.org/spreadsheetml/2006/main" count="90" uniqueCount="69">
  <si>
    <t>Task name</t>
  </si>
  <si>
    <t>BAC [k€]</t>
  </si>
  <si>
    <t>% WS</t>
  </si>
  <si>
    <t>% WP</t>
  </si>
  <si>
    <t>ACWP [k€]</t>
  </si>
  <si>
    <t>As-is analysis</t>
  </si>
  <si>
    <t>Requirements &amp; needs definition</t>
  </si>
  <si>
    <t>Gap analysis</t>
  </si>
  <si>
    <t>Re-organizational model</t>
  </si>
  <si>
    <t>Job definition</t>
  </si>
  <si>
    <t>HR assessment</t>
  </si>
  <si>
    <t>Deployment on pilot department</t>
  </si>
  <si>
    <t>Full deployment and coaching</t>
  </si>
  <si>
    <t>BCWP</t>
  </si>
  <si>
    <t>BCWS</t>
  </si>
  <si>
    <t>CI</t>
  </si>
  <si>
    <t>SI($) full project (wrong)</t>
  </si>
  <si>
    <t>SI($) critical path</t>
  </si>
  <si>
    <t>SI per task</t>
  </si>
  <si>
    <t>OPTION 1 - PROJECT DELAYED</t>
  </si>
  <si>
    <t>CEAC = BAC/CI</t>
  </si>
  <si>
    <t>TEAC = BC/SI CP</t>
  </si>
  <si>
    <t>CEAC = BAC/CR</t>
  </si>
  <si>
    <t>TEAC = BC</t>
  </si>
  <si>
    <t>months</t>
  </si>
  <si>
    <t>$</t>
  </si>
  <si>
    <t>Price</t>
  </si>
  <si>
    <t>Profit</t>
  </si>
  <si>
    <t>Average critical path method</t>
  </si>
  <si>
    <t>activity by activity</t>
  </si>
  <si>
    <t>OPTION 2 - PROJECT BROUGHT BACK ON SCHEDULE better</t>
  </si>
  <si>
    <t>full project</t>
  </si>
  <si>
    <t>TEAC</t>
  </si>
  <si>
    <t>orig dur</t>
  </si>
  <si>
    <t>OPTION 2 - PROJECT BROUGHT BACK ON SCHEDULE BETTER</t>
  </si>
  <si>
    <t>or 11 if future tasks with SI=0.84</t>
  </si>
  <si>
    <t>2-7-8</t>
  </si>
  <si>
    <t>2-5-6</t>
  </si>
  <si>
    <t>1-3-4-6</t>
  </si>
  <si>
    <t>Independent Float (Path)</t>
  </si>
  <si>
    <t>Criticality Index</t>
  </si>
  <si>
    <t>Free Float</t>
  </si>
  <si>
    <t>Duration</t>
  </si>
  <si>
    <t>Paths</t>
  </si>
  <si>
    <t>March 31st</t>
  </si>
  <si>
    <t>Advertising preparation</t>
  </si>
  <si>
    <t>Advertising campaign</t>
  </si>
  <si>
    <t xml:space="preserve">February 15th </t>
  </si>
  <si>
    <t>Market study</t>
  </si>
  <si>
    <t>Prod. line installation</t>
  </si>
  <si>
    <t>Prototyping;</t>
  </si>
  <si>
    <t>Production start-up</t>
  </si>
  <si>
    <t>January 31st</t>
  </si>
  <si>
    <t>Production line installation</t>
  </si>
  <si>
    <t>Engineering</t>
  </si>
  <si>
    <t>Prototyping</t>
  </si>
  <si>
    <t>December 31st</t>
  </si>
  <si>
    <t>Basic design</t>
  </si>
  <si>
    <t xml:space="preserve">September 10th </t>
  </si>
  <si>
    <t>-</t>
  </si>
  <si>
    <r>
      <t>September 30</t>
    </r>
    <r>
      <rPr>
        <i/>
        <vertAlign val="superscript"/>
        <sz val="16"/>
        <color theme="1"/>
        <rFont val="Arial Narrow"/>
        <family val="2"/>
      </rPr>
      <t>th</t>
    </r>
  </si>
  <si>
    <t>Concept</t>
  </si>
  <si>
    <t>Distributed Float (activities)</t>
  </si>
  <si>
    <t>Risk Profile</t>
  </si>
  <si>
    <t>Deadline</t>
  </si>
  <si>
    <t>Duration [months]</t>
  </si>
  <si>
    <t>Predecessor</t>
  </si>
  <si>
    <t>Activity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</si>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</sst>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rgb="FFFF0000"/>
      <name val="Arial Narrow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Arial Narrow"/>
      <family val="2"/>
    </font>
    <font>
      <i/>
      <sz val="16"/>
      <color theme="1"/>
      <name val="Arial Narrow"/>
      <family val="2"/>
    </font>
    <font>
      <i/>
      <vertAlign val="superscript"/>
      <sz val="16"/>
      <color theme="1"/>
      <name val="Arial Narrow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center" wrapText="1"/>
    </xf>
    <xf numFmtId="164" fontId="0" fillId="0" borderId="0" xfId="1" applyFont="1"/>
    <xf numFmtId="164" fontId="0" fillId="0" borderId="0" xfId="1" applyNumberFormat="1" applyFont="1"/>
    <xf numFmtId="0" fontId="4" fillId="0" borderId="3" xfId="0" applyFont="1" applyBorder="1" applyAlignment="1">
      <alignment horizontal="justify" vertical="center" wrapText="1"/>
    </xf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6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164" fontId="5" fillId="0" borderId="0" xfId="1" applyFont="1"/>
    <xf numFmtId="0" fontId="8" fillId="0" borderId="0" xfId="0" applyFont="1"/>
    <xf numFmtId="0" fontId="2" fillId="0" borderId="0" xfId="0" applyFont="1" applyFill="1" applyBorder="1" applyAlignment="1">
      <alignment horizontal="left" vertical="center"/>
    </xf>
    <xf numFmtId="43" fontId="0" fillId="0" borderId="0" xfId="0" applyNumberFormat="1"/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9" fillId="0" borderId="0" xfId="0" quotePrefix="1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14" fontId="9" fillId="0" borderId="0" xfId="0" quotePrefix="1" applyNumberFormat="1" applyFont="1" applyAlignment="1">
      <alignment horizontal="left" vertical="top"/>
    </xf>
    <xf numFmtId="9" fontId="9" fillId="0" borderId="0" xfId="2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2" fontId="11" fillId="0" borderId="4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/>
    </xf>
    <xf numFmtId="0" fontId="14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67C2-9834-D941-AF55-F92A4FF58867}">
  <dimension ref="A1:I16"/>
  <sheetViews>
    <sheetView workbookViewId="0">
      <selection activeCell="H11" sqref="H11"/>
    </sheetView>
  </sheetViews>
  <sheetFormatPr baseColWidth="10" defaultColWidth="24" defaultRowHeight="21" x14ac:dyDescent="0.2"/>
  <cols>
    <col min="1" max="1" width="2.5" style="20" bestFit="1" customWidth="1"/>
    <col min="2" max="2" width="29.6640625" style="20" customWidth="1"/>
    <col min="3" max="3" width="17.1640625" style="20" bestFit="1" customWidth="1"/>
    <col min="4" max="4" width="12.1640625" style="20" customWidth="1"/>
    <col min="5" max="5" width="18.33203125" style="20" customWidth="1"/>
    <col min="6" max="6" width="16" style="20" customWidth="1"/>
    <col min="7" max="7" width="18" style="20" customWidth="1"/>
    <col min="8" max="16384" width="24" style="20"/>
  </cols>
  <sheetData>
    <row r="1" spans="1:9" ht="41" thickBot="1" x14ac:dyDescent="0.25">
      <c r="A1" s="43" t="s">
        <v>68</v>
      </c>
      <c r="B1" s="42" t="s">
        <v>67</v>
      </c>
      <c r="C1" s="41" t="s">
        <v>66</v>
      </c>
      <c r="D1" s="41" t="s">
        <v>65</v>
      </c>
      <c r="E1" s="41" t="s">
        <v>64</v>
      </c>
      <c r="F1" s="41" t="s">
        <v>63</v>
      </c>
      <c r="G1" s="41" t="s">
        <v>62</v>
      </c>
    </row>
    <row r="2" spans="1:9" ht="24" thickBot="1" x14ac:dyDescent="0.25">
      <c r="A2" s="31">
        <v>1</v>
      </c>
      <c r="B2" s="29" t="s">
        <v>61</v>
      </c>
      <c r="C2" s="28" t="s">
        <v>59</v>
      </c>
      <c r="D2" s="28">
        <v>6</v>
      </c>
      <c r="E2" s="39" t="s">
        <v>60</v>
      </c>
      <c r="F2" s="28"/>
      <c r="G2" s="28">
        <v>0</v>
      </c>
    </row>
    <row r="3" spans="1:9" ht="22" thickBot="1" x14ac:dyDescent="0.25">
      <c r="A3" s="31">
        <v>2</v>
      </c>
      <c r="B3" s="29" t="s">
        <v>48</v>
      </c>
      <c r="C3" s="28" t="s">
        <v>59</v>
      </c>
      <c r="D3" s="28">
        <v>3</v>
      </c>
      <c r="E3" s="28" t="s">
        <v>58</v>
      </c>
      <c r="F3" s="28">
        <v>6</v>
      </c>
      <c r="G3" s="27">
        <f>$F$15*AVERAGE(D3/($D$3+$D$6),F3/($F$3+$F$6))</f>
        <v>2.333333333333333</v>
      </c>
      <c r="I3" s="40"/>
    </row>
    <row r="4" spans="1:9" ht="22" thickBot="1" x14ac:dyDescent="0.25">
      <c r="A4" s="31">
        <v>3</v>
      </c>
      <c r="B4" s="29" t="s">
        <v>54</v>
      </c>
      <c r="C4" s="28" t="s">
        <v>57</v>
      </c>
      <c r="D4" s="28">
        <v>3</v>
      </c>
      <c r="E4" s="39" t="s">
        <v>56</v>
      </c>
      <c r="F4" s="28"/>
      <c r="G4" s="28">
        <v>0</v>
      </c>
    </row>
    <row r="5" spans="1:9" ht="22" thickBot="1" x14ac:dyDescent="0.25">
      <c r="A5" s="31">
        <v>4</v>
      </c>
      <c r="B5" s="29" t="s">
        <v>55</v>
      </c>
      <c r="C5" s="28" t="s">
        <v>54</v>
      </c>
      <c r="D5" s="28">
        <v>1</v>
      </c>
      <c r="E5" s="39" t="s">
        <v>52</v>
      </c>
      <c r="F5" s="28"/>
      <c r="G5" s="28">
        <v>0</v>
      </c>
    </row>
    <row r="6" spans="1:9" ht="22" thickBot="1" x14ac:dyDescent="0.25">
      <c r="A6" s="31">
        <v>5</v>
      </c>
      <c r="B6" s="29" t="s">
        <v>53</v>
      </c>
      <c r="C6" s="28" t="s">
        <v>48</v>
      </c>
      <c r="D6" s="28">
        <v>3</v>
      </c>
      <c r="E6" s="28" t="s">
        <v>52</v>
      </c>
      <c r="F6" s="28">
        <v>3</v>
      </c>
      <c r="G6" s="27">
        <f>$F$15*AVERAGE(D6/($D$3+$D$6),F6/($F$3+$F$6))</f>
        <v>1.6666666666666665</v>
      </c>
    </row>
    <row r="7" spans="1:9" x14ac:dyDescent="0.2">
      <c r="A7" s="38">
        <v>6</v>
      </c>
      <c r="B7" s="35" t="s">
        <v>51</v>
      </c>
      <c r="C7" s="37" t="s">
        <v>50</v>
      </c>
      <c r="D7" s="35">
        <v>2</v>
      </c>
      <c r="E7" s="36" t="s">
        <v>44</v>
      </c>
      <c r="F7" s="35"/>
      <c r="G7" s="35">
        <v>0</v>
      </c>
    </row>
    <row r="8" spans="1:9" ht="41" thickBot="1" x14ac:dyDescent="0.25">
      <c r="A8" s="34"/>
      <c r="B8" s="32"/>
      <c r="C8" s="28" t="s">
        <v>49</v>
      </c>
      <c r="D8" s="32"/>
      <c r="E8" s="33"/>
      <c r="F8" s="32"/>
      <c r="G8" s="32"/>
    </row>
    <row r="9" spans="1:9" ht="22" thickBot="1" x14ac:dyDescent="0.25">
      <c r="A9" s="31">
        <v>7</v>
      </c>
      <c r="B9" s="29" t="s">
        <v>45</v>
      </c>
      <c r="C9" s="28" t="s">
        <v>48</v>
      </c>
      <c r="D9" s="28">
        <v>2</v>
      </c>
      <c r="E9" s="28" t="s">
        <v>47</v>
      </c>
      <c r="F9" s="28">
        <v>2</v>
      </c>
      <c r="G9" s="27">
        <f>$F$16*AVERAGE(D9/($D$9+$D$10),F9/($F$9+$F$10))</f>
        <v>2.1388888888888888</v>
      </c>
    </row>
    <row r="10" spans="1:9" ht="41" thickBot="1" x14ac:dyDescent="0.25">
      <c r="A10" s="30">
        <v>8</v>
      </c>
      <c r="B10" s="29" t="s">
        <v>46</v>
      </c>
      <c r="C10" s="28" t="s">
        <v>45</v>
      </c>
      <c r="D10" s="28">
        <v>1</v>
      </c>
      <c r="E10" s="28" t="s">
        <v>44</v>
      </c>
      <c r="F10" s="28">
        <v>2</v>
      </c>
      <c r="G10" s="27">
        <f>$F$16*AVERAGE(D10/($D$9+$D$10),F10/($F$9+$F$10))</f>
        <v>1.5277777777777777</v>
      </c>
    </row>
    <row r="12" spans="1:9" s="26" customFormat="1" ht="42" x14ac:dyDescent="0.2">
      <c r="B12" s="26" t="s">
        <v>43</v>
      </c>
      <c r="C12" s="26" t="s">
        <v>42</v>
      </c>
      <c r="D12" s="26" t="s">
        <v>41</v>
      </c>
      <c r="E12" s="26" t="s">
        <v>40</v>
      </c>
      <c r="F12" s="26" t="s">
        <v>39</v>
      </c>
    </row>
    <row r="14" spans="1:9" s="25" customFormat="1" x14ac:dyDescent="0.2">
      <c r="B14" s="25" t="s">
        <v>38</v>
      </c>
      <c r="C14" s="25">
        <f>D2+D4+D5+D7</f>
        <v>12</v>
      </c>
      <c r="D14" s="25">
        <v>0</v>
      </c>
      <c r="E14" s="25">
        <f>($D$16-D14)/($D$16-$D$14)</f>
        <v>1</v>
      </c>
      <c r="F14" s="25">
        <v>0</v>
      </c>
    </row>
    <row r="15" spans="1:9" x14ac:dyDescent="0.2">
      <c r="B15" s="23" t="s">
        <v>37</v>
      </c>
      <c r="C15" s="20">
        <f>D3+D6+D7</f>
        <v>8</v>
      </c>
      <c r="D15" s="20">
        <f>$C$14-C15</f>
        <v>4</v>
      </c>
      <c r="E15" s="24">
        <f>($D$16-D15)/($D$16-$D$14)</f>
        <v>0.33333333333333331</v>
      </c>
      <c r="F15" s="20">
        <f>D15</f>
        <v>4</v>
      </c>
      <c r="G15" s="21"/>
    </row>
    <row r="16" spans="1:9" x14ac:dyDescent="0.2">
      <c r="B16" s="23" t="s">
        <v>36</v>
      </c>
      <c r="C16" s="20">
        <f>D3+D9+D10</f>
        <v>6</v>
      </c>
      <c r="D16" s="20">
        <f>$C$14-C16</f>
        <v>6</v>
      </c>
      <c r="E16" s="20">
        <f>($D$16-D16)/($D$16-$D$14)</f>
        <v>0</v>
      </c>
      <c r="F16" s="22">
        <f>D16-G3</f>
        <v>3.666666666666667</v>
      </c>
      <c r="G16" s="21"/>
    </row>
  </sheetData>
  <mergeCells count="6">
    <mergeCell ref="G7:G8"/>
    <mergeCell ref="B7:B8"/>
    <mergeCell ref="D7:D8"/>
    <mergeCell ref="E7:E8"/>
    <mergeCell ref="A7:A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3" zoomScale="135" workbookViewId="0">
      <selection activeCell="A29" sqref="A29"/>
    </sheetView>
  </sheetViews>
  <sheetFormatPr baseColWidth="10" defaultRowHeight="16" x14ac:dyDescent="0.2"/>
  <cols>
    <col min="1" max="1" width="25" customWidth="1"/>
    <col min="6" max="6" width="13.83203125" customWidth="1"/>
    <col min="7" max="7" width="11" customWidth="1"/>
  </cols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5" t="s">
        <v>18</v>
      </c>
      <c r="I1" s="5" t="s">
        <v>33</v>
      </c>
      <c r="J1" s="5" t="s">
        <v>32</v>
      </c>
    </row>
    <row r="2" spans="1:10" ht="17" customHeight="1" thickBot="1" x14ac:dyDescent="0.25">
      <c r="A2" s="9" t="s">
        <v>5</v>
      </c>
      <c r="B2" s="4">
        <v>20</v>
      </c>
      <c r="C2" s="4">
        <v>100</v>
      </c>
      <c r="D2" s="4">
        <v>100</v>
      </c>
      <c r="E2" s="4">
        <v>24</v>
      </c>
      <c r="F2" s="4">
        <f>D2*B2/100</f>
        <v>20</v>
      </c>
      <c r="G2" s="4">
        <f>C2*B2/100</f>
        <v>20</v>
      </c>
      <c r="H2" s="7">
        <f>F2/G2</f>
        <v>1</v>
      </c>
      <c r="I2">
        <v>1</v>
      </c>
      <c r="J2" s="18">
        <f>I2/H2</f>
        <v>1</v>
      </c>
    </row>
    <row r="3" spans="1:10" ht="17" customHeight="1" thickBot="1" x14ac:dyDescent="0.25">
      <c r="A3" s="9" t="s">
        <v>6</v>
      </c>
      <c r="B3" s="4">
        <v>100</v>
      </c>
      <c r="C3" s="4">
        <v>100</v>
      </c>
      <c r="D3" s="4">
        <v>100</v>
      </c>
      <c r="E3" s="4">
        <v>90</v>
      </c>
      <c r="F3" s="4">
        <f t="shared" ref="F3:F9" si="0">D3*B3/100</f>
        <v>100</v>
      </c>
      <c r="G3" s="4">
        <f t="shared" ref="G3:G9" si="1">C3*B3/100</f>
        <v>100</v>
      </c>
      <c r="H3" s="7">
        <f t="shared" ref="H3:H6" si="2">F3/G3</f>
        <v>1</v>
      </c>
      <c r="I3">
        <v>1</v>
      </c>
      <c r="J3" s="18">
        <f t="shared" ref="J3:J6" si="3">I3/H3</f>
        <v>1</v>
      </c>
    </row>
    <row r="4" spans="1:10" ht="17" customHeight="1" thickBot="1" x14ac:dyDescent="0.25">
      <c r="A4" s="9" t="s">
        <v>7</v>
      </c>
      <c r="B4" s="4">
        <v>40</v>
      </c>
      <c r="C4" s="4">
        <v>100</v>
      </c>
      <c r="D4" s="4">
        <v>100</v>
      </c>
      <c r="E4" s="4">
        <v>30</v>
      </c>
      <c r="F4" s="4">
        <f t="shared" si="0"/>
        <v>40</v>
      </c>
      <c r="G4" s="4">
        <f t="shared" si="1"/>
        <v>40</v>
      </c>
      <c r="H4" s="7">
        <f t="shared" si="2"/>
        <v>1</v>
      </c>
      <c r="I4">
        <v>1</v>
      </c>
      <c r="J4" s="18">
        <f t="shared" si="3"/>
        <v>1</v>
      </c>
    </row>
    <row r="5" spans="1:10" ht="17" customHeight="1" thickBot="1" x14ac:dyDescent="0.25">
      <c r="A5" s="9" t="s">
        <v>8</v>
      </c>
      <c r="B5" s="4">
        <v>120</v>
      </c>
      <c r="C5" s="4">
        <v>50</v>
      </c>
      <c r="D5" s="4">
        <v>20</v>
      </c>
      <c r="E5" s="4">
        <v>30</v>
      </c>
      <c r="F5" s="4">
        <f t="shared" si="0"/>
        <v>24</v>
      </c>
      <c r="G5" s="4">
        <f t="shared" si="1"/>
        <v>60</v>
      </c>
      <c r="H5" s="7">
        <f t="shared" si="2"/>
        <v>0.4</v>
      </c>
      <c r="I5">
        <v>2</v>
      </c>
      <c r="J5" s="18">
        <f t="shared" si="3"/>
        <v>5</v>
      </c>
    </row>
    <row r="6" spans="1:10" ht="17" customHeight="1" thickBot="1" x14ac:dyDescent="0.25">
      <c r="A6" s="3" t="s">
        <v>9</v>
      </c>
      <c r="B6" s="4">
        <v>80</v>
      </c>
      <c r="C6" s="4">
        <v>70</v>
      </c>
      <c r="D6" s="4">
        <v>90</v>
      </c>
      <c r="E6" s="4">
        <v>70</v>
      </c>
      <c r="F6" s="4">
        <f t="shared" si="0"/>
        <v>72</v>
      </c>
      <c r="G6" s="4">
        <f t="shared" si="1"/>
        <v>56</v>
      </c>
      <c r="H6" s="7">
        <f t="shared" si="2"/>
        <v>1.2857142857142858</v>
      </c>
      <c r="I6">
        <v>1.5</v>
      </c>
      <c r="J6" s="18">
        <f t="shared" si="3"/>
        <v>1.1666666666666665</v>
      </c>
    </row>
    <row r="7" spans="1:10" ht="17" customHeight="1" thickBot="1" x14ac:dyDescent="0.25">
      <c r="A7" s="3" t="s">
        <v>10</v>
      </c>
      <c r="B7" s="4">
        <v>90</v>
      </c>
      <c r="C7" s="4">
        <v>0</v>
      </c>
      <c r="D7" s="4">
        <v>0</v>
      </c>
      <c r="E7" s="4">
        <v>0</v>
      </c>
      <c r="F7" s="4">
        <f t="shared" si="0"/>
        <v>0</v>
      </c>
      <c r="G7" s="4">
        <f t="shared" si="1"/>
        <v>0</v>
      </c>
      <c r="H7" s="7"/>
      <c r="I7">
        <v>1</v>
      </c>
      <c r="J7" s="18">
        <f>I7</f>
        <v>1</v>
      </c>
    </row>
    <row r="8" spans="1:10" ht="17" customHeight="1" thickBot="1" x14ac:dyDescent="0.25">
      <c r="A8" s="3" t="s">
        <v>11</v>
      </c>
      <c r="B8" s="4">
        <v>30</v>
      </c>
      <c r="C8" s="4">
        <v>0</v>
      </c>
      <c r="D8" s="4">
        <v>0</v>
      </c>
      <c r="E8" s="4">
        <v>0</v>
      </c>
      <c r="F8" s="4">
        <f t="shared" si="0"/>
        <v>0</v>
      </c>
      <c r="G8" s="4">
        <f t="shared" si="1"/>
        <v>0</v>
      </c>
      <c r="H8" s="7"/>
      <c r="I8">
        <v>1</v>
      </c>
      <c r="J8" s="18">
        <f t="shared" ref="J8:J9" si="4">I8</f>
        <v>1</v>
      </c>
    </row>
    <row r="9" spans="1:10" ht="17" customHeight="1" thickBot="1" x14ac:dyDescent="0.25">
      <c r="A9" s="3" t="s">
        <v>12</v>
      </c>
      <c r="B9" s="4">
        <v>50</v>
      </c>
      <c r="C9" s="4">
        <v>0</v>
      </c>
      <c r="D9" s="4">
        <v>0</v>
      </c>
      <c r="E9" s="4">
        <v>0</v>
      </c>
      <c r="F9" s="4">
        <f t="shared" si="0"/>
        <v>0</v>
      </c>
      <c r="G9" s="4">
        <f t="shared" si="1"/>
        <v>0</v>
      </c>
      <c r="H9" s="7"/>
      <c r="I9">
        <v>1.5</v>
      </c>
      <c r="J9" s="18">
        <f t="shared" si="4"/>
        <v>1.5</v>
      </c>
    </row>
    <row r="10" spans="1:10" x14ac:dyDescent="0.2">
      <c r="B10">
        <f>SUM(B2:B9)</f>
        <v>530</v>
      </c>
      <c r="E10">
        <f>SUM(E2:E9)</f>
        <v>244</v>
      </c>
      <c r="F10">
        <f>SUM(F2:F9)</f>
        <v>256</v>
      </c>
      <c r="G10">
        <f>SUM(G2:G9)</f>
        <v>276</v>
      </c>
    </row>
    <row r="11" spans="1:10" x14ac:dyDescent="0.2">
      <c r="A11" s="6"/>
    </row>
    <row r="12" spans="1:10" x14ac:dyDescent="0.2">
      <c r="A12" s="14" t="s">
        <v>28</v>
      </c>
      <c r="G12" s="16" t="s">
        <v>29</v>
      </c>
    </row>
    <row r="13" spans="1:10" x14ac:dyDescent="0.2">
      <c r="A13" s="6" t="s">
        <v>15</v>
      </c>
      <c r="B13" s="8">
        <f>F10/E10</f>
        <v>1.0491803278688525</v>
      </c>
      <c r="F13" t="s">
        <v>15</v>
      </c>
      <c r="G13" s="8">
        <f>F10/E10</f>
        <v>1.0491803278688525</v>
      </c>
    </row>
    <row r="14" spans="1:10" x14ac:dyDescent="0.2">
      <c r="A14" s="6" t="s">
        <v>16</v>
      </c>
      <c r="B14" s="8">
        <f>F10/G10</f>
        <v>0.92753623188405798</v>
      </c>
    </row>
    <row r="15" spans="1:10" x14ac:dyDescent="0.2">
      <c r="A15" s="13" t="s">
        <v>17</v>
      </c>
      <c r="B15" s="15">
        <f>(F2+F3+F4+F5)/(G2+G3+G4+G5)</f>
        <v>0.83636363636363631</v>
      </c>
    </row>
    <row r="16" spans="1:10" x14ac:dyDescent="0.2">
      <c r="A16" s="6"/>
    </row>
    <row r="17" spans="1:8" x14ac:dyDescent="0.2">
      <c r="A17" s="17" t="s">
        <v>19</v>
      </c>
      <c r="F17" s="17" t="s">
        <v>19</v>
      </c>
    </row>
    <row r="18" spans="1:8" x14ac:dyDescent="0.2">
      <c r="A18" s="6" t="s">
        <v>20</v>
      </c>
      <c r="B18" s="11">
        <f>B10/B13</f>
        <v>505.15625</v>
      </c>
      <c r="C18" t="s">
        <v>25</v>
      </c>
      <c r="F18" s="6" t="s">
        <v>20</v>
      </c>
      <c r="G18" s="12">
        <f>B10/B13</f>
        <v>505.15625</v>
      </c>
      <c r="H18" t="s">
        <v>31</v>
      </c>
    </row>
    <row r="19" spans="1:8" ht="16" customHeight="1" x14ac:dyDescent="0.2">
      <c r="A19" s="6" t="s">
        <v>21</v>
      </c>
      <c r="B19" s="10">
        <f>7.5/B15</f>
        <v>8.9673913043478262</v>
      </c>
      <c r="C19" t="s">
        <v>24</v>
      </c>
      <c r="F19" s="6" t="s">
        <v>21</v>
      </c>
      <c r="G19" s="18">
        <f>J2+J3+J4+J5+J8+J9</f>
        <v>10.5</v>
      </c>
      <c r="H19" t="s">
        <v>35</v>
      </c>
    </row>
    <row r="20" spans="1:8" x14ac:dyDescent="0.2">
      <c r="A20" s="6" t="s">
        <v>26</v>
      </c>
      <c r="B20" s="11">
        <f>B18+300-3.3*30*(B19-8)</f>
        <v>709.38451086956525</v>
      </c>
      <c r="F20" s="6" t="s">
        <v>26</v>
      </c>
      <c r="G20" s="18">
        <f>G18+300-3.3*30*(G19-8)</f>
        <v>557.65625</v>
      </c>
    </row>
    <row r="21" spans="1:8" x14ac:dyDescent="0.2">
      <c r="A21" s="6" t="s">
        <v>27</v>
      </c>
      <c r="B21" s="10">
        <f>B20-B18</f>
        <v>204.22826086956525</v>
      </c>
      <c r="F21" s="6" t="s">
        <v>27</v>
      </c>
      <c r="G21" s="18">
        <f>G20-G18</f>
        <v>52.5</v>
      </c>
    </row>
    <row r="23" spans="1:8" x14ac:dyDescent="0.2">
      <c r="A23" s="19" t="s">
        <v>30</v>
      </c>
      <c r="F23" s="19" t="s">
        <v>34</v>
      </c>
    </row>
    <row r="24" spans="1:8" x14ac:dyDescent="0.2">
      <c r="A24" s="6" t="s">
        <v>22</v>
      </c>
      <c r="B24" s="12">
        <f>B18/B15</f>
        <v>603.99116847826087</v>
      </c>
      <c r="C24" t="s">
        <v>25</v>
      </c>
      <c r="F24" s="6" t="s">
        <v>22</v>
      </c>
      <c r="G24" s="12">
        <f>B18/B15</f>
        <v>603.99116847826087</v>
      </c>
    </row>
    <row r="25" spans="1:8" x14ac:dyDescent="0.2">
      <c r="A25" s="6" t="s">
        <v>23</v>
      </c>
      <c r="B25">
        <v>8</v>
      </c>
      <c r="C25" t="s">
        <v>24</v>
      </c>
      <c r="F25" s="6" t="s">
        <v>23</v>
      </c>
      <c r="G25">
        <f>8</f>
        <v>8</v>
      </c>
    </row>
    <row r="26" spans="1:8" x14ac:dyDescent="0.2">
      <c r="A26" s="6" t="s">
        <v>26</v>
      </c>
      <c r="B26" s="11">
        <f>B24+300-3.3*30*(B25-8)</f>
        <v>903.99116847826087</v>
      </c>
      <c r="F26" s="6" t="s">
        <v>26</v>
      </c>
      <c r="G26" s="11">
        <f>G24+300</f>
        <v>903.99116847826087</v>
      </c>
    </row>
    <row r="27" spans="1:8" x14ac:dyDescent="0.2">
      <c r="A27" s="6" t="s">
        <v>27</v>
      </c>
      <c r="B27" s="10">
        <f>B26-B24</f>
        <v>300</v>
      </c>
      <c r="F27" s="6" t="s">
        <v>27</v>
      </c>
      <c r="G27" s="11">
        <f>G26-G24</f>
        <v>300</v>
      </c>
    </row>
    <row r="29" spans="1:8" x14ac:dyDescent="0.2">
      <c r="A2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2DBE8FD646149959EC0415AA50120" ma:contentTypeVersion="9" ma:contentTypeDescription="Create a new document." ma:contentTypeScope="" ma:versionID="ef577b88b1bee65365b87888d1d7a161">
  <xsd:schema xmlns:xsd="http://www.w3.org/2001/XMLSchema" xmlns:xs="http://www.w3.org/2001/XMLSchema" xmlns:p="http://schemas.microsoft.com/office/2006/metadata/properties" xmlns:ns2="c372b2f8-427a-4ca8-a234-d0ee0100bf8c" targetNamespace="http://schemas.microsoft.com/office/2006/metadata/properties" ma:root="true" ma:fieldsID="f3e05d35c0ce9109270544ebf7d7587d" ns2:_="">
    <xsd:import namespace="c372b2f8-427a-4ca8-a234-d0ee0100b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2b2f8-427a-4ca8-a234-d0ee0100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A4D521-811D-43CD-A5E2-F7183ED7BCF4}"/>
</file>

<file path=customXml/itemProps2.xml><?xml version="1.0" encoding="utf-8"?>
<ds:datastoreItem xmlns:ds="http://schemas.openxmlformats.org/officeDocument/2006/customXml" ds:itemID="{9237F81B-A7EC-4321-BF8D-93579658C230}"/>
</file>

<file path=customXml/itemProps3.xml><?xml version="1.0" encoding="utf-8"?>
<ds:datastoreItem xmlns:ds="http://schemas.openxmlformats.org/officeDocument/2006/customXml" ds:itemID="{3084617A-0CD3-4390-8906-366C6DEDF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2017-02-15T20:28:02Z</dcterms:created>
  <dcterms:modified xsi:type="dcterms:W3CDTF">2020-03-10T17:26:18Z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0x010100B222DBE8FD646149959EC0415AA50120</vt:lpwstr>
  </property>
</Properties>
</file>