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bertodemarco/Dropbox (Politecnico di Torino Staff)/1-Politecnico/Education/EduProjectMng/4-Polito_ProjectMng/Exams/"/>
    </mc:Choice>
  </mc:AlternateContent>
  <xr:revisionPtr revIDLastSave="0" documentId="13_ncr:1_{7BCA8078-6250-244B-B57C-50D26C156FD4}" xr6:coauthVersionLast="34" xr6:coauthVersionMax="34" xr10:uidLastSave="{00000000-0000-0000-0000-000000000000}"/>
  <bookViews>
    <workbookView xWindow="1320" yWindow="1280" windowWidth="21440" windowHeight="14660" xr2:uid="{00000000-000D-0000-FFFF-FFFF00000000}"/>
  </bookViews>
  <sheets>
    <sheet name="Ex 1." sheetId="4" r:id="rId1"/>
    <sheet name="Ex 2." sheetId="1" r:id="rId2"/>
    <sheet name="Ex 3." sheetId="2" r:id="rId3"/>
  </sheets>
  <definedNames>
    <definedName name="solver_eng" localSheetId="1" hidden="1">3</definedName>
    <definedName name="solver_neg" localSheetId="1" hidden="1">1</definedName>
    <definedName name="solver_num" localSheetId="1" hidden="1">0</definedName>
    <definedName name="solver_opt" localSheetId="1" hidden="1">'Ex 2.'!#REF!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79017" iterate="1"/>
</workbook>
</file>

<file path=xl/calcChain.xml><?xml version="1.0" encoding="utf-8"?>
<calcChain xmlns="http://schemas.openxmlformats.org/spreadsheetml/2006/main">
  <c r="F8" i="4" l="1"/>
  <c r="N10" i="1" l="1"/>
  <c r="N9" i="1"/>
  <c r="N20" i="1"/>
  <c r="E3" i="1"/>
  <c r="E4" i="1"/>
  <c r="E5" i="1"/>
  <c r="N11" i="1" s="1"/>
  <c r="N12" i="1" s="1"/>
  <c r="N18" i="1" s="1"/>
  <c r="J9" i="1"/>
  <c r="J8" i="1"/>
  <c r="J7" i="1"/>
  <c r="J6" i="1"/>
  <c r="J5" i="1"/>
  <c r="J4" i="1"/>
  <c r="J3" i="1"/>
  <c r="N2" i="1"/>
  <c r="K8" i="1" s="1"/>
  <c r="P12" i="1" l="1"/>
  <c r="P14" i="1" s="1"/>
  <c r="P13" i="1"/>
  <c r="N21" i="1" s="1"/>
  <c r="K3" i="1"/>
  <c r="K6" i="1"/>
  <c r="K9" i="1"/>
  <c r="N14" i="1"/>
  <c r="N22" i="1" s="1"/>
  <c r="K4" i="1"/>
  <c r="K7" i="1"/>
  <c r="K5" i="1"/>
  <c r="N23" i="1" l="1"/>
  <c r="N19" i="1"/>
</calcChain>
</file>

<file path=xl/sharedStrings.xml><?xml version="1.0" encoding="utf-8"?>
<sst xmlns="http://schemas.openxmlformats.org/spreadsheetml/2006/main" count="61" uniqueCount="53">
  <si>
    <t>Months</t>
  </si>
  <si>
    <t>PV</t>
  </si>
  <si>
    <t>EV</t>
  </si>
  <si>
    <t>Time points</t>
  </si>
  <si>
    <t xml:space="preserve">Predictor 
(time points normalized to PD)
</t>
  </si>
  <si>
    <t xml:space="preserve">Response
(AC-PV normalized to BAC)
</t>
  </si>
  <si>
    <t>Project Profile</t>
  </si>
  <si>
    <t>Values</t>
  </si>
  <si>
    <t>Budget at Completion, euro</t>
  </si>
  <si>
    <t>Planned Duration, months</t>
  </si>
  <si>
    <t>Actual Duration, months</t>
  </si>
  <si>
    <t>Under/Over budget, %</t>
  </si>
  <si>
    <t>Ahead/Behind schedule %</t>
  </si>
  <si>
    <t>Actual Time now, month</t>
  </si>
  <si>
    <t xml:space="preserve"> </t>
  </si>
  <si>
    <t>ES</t>
  </si>
  <si>
    <t>SPI(t)</t>
  </si>
  <si>
    <t>CPI</t>
  </si>
  <si>
    <t>SPI($)</t>
  </si>
  <si>
    <t>EAC REVISED</t>
  </si>
  <si>
    <t>SOL 1)</t>
  </si>
  <si>
    <t>SOL 2)</t>
  </si>
  <si>
    <t>AC=BC</t>
  </si>
  <si>
    <t>EAC(CR)</t>
  </si>
  <si>
    <t>AV</t>
  </si>
  <si>
    <t>AC (SPI(T))</t>
  </si>
  <si>
    <t>AC (SPI($))</t>
  </si>
  <si>
    <t>Penalty per month</t>
  </si>
  <si>
    <t>ffp</t>
  </si>
  <si>
    <t>expected price</t>
  </si>
  <si>
    <t>expected profit</t>
  </si>
  <si>
    <t>SOL 3)</t>
  </si>
  <si>
    <t xml:space="preserve">Delivery system: BOT </t>
  </si>
  <si>
    <t>Motivation: major risk is on construction and operations. Contractor better abel to manage these risks. Capex on the contractor</t>
  </si>
  <si>
    <t>Payment scheme: long term contract payment reimbursed every year to recover initial investment</t>
  </si>
  <si>
    <t>Financing risk in the contractor</t>
  </si>
  <si>
    <t>Award: negotiation b/c only few contractors available for this job</t>
  </si>
  <si>
    <t>PROJECT CHARTER</t>
  </si>
  <si>
    <t>SCOPE OF THE PROJECT</t>
  </si>
  <si>
    <t xml:space="preserve">Construction of a cableway facility for ski resort company </t>
  </si>
  <si>
    <t>GOAL STATEMENT</t>
  </si>
  <si>
    <t>The project will be build in 25 days with a 4 parallel task (Departure, Arrival, foundation 1 and foundation 2)</t>
  </si>
  <si>
    <t>RESOURCES</t>
  </si>
  <si>
    <t>3 TEAM WORKERS</t>
  </si>
  <si>
    <t>Budget</t>
  </si>
  <si>
    <t>Material C</t>
  </si>
  <si>
    <t>TOT</t>
  </si>
  <si>
    <t>OH W/O RESOURCES</t>
  </si>
  <si>
    <t>COST OF LABOUR</t>
  </si>
  <si>
    <t>SCHEDULING</t>
  </si>
  <si>
    <t>the scheduling is made on a project file, you can find in the foulder</t>
  </si>
  <si>
    <t>SCHEDULING WITH RESOURCES</t>
  </si>
  <si>
    <t>Solution by student Ferraro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</si>
</sst>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0.000"/>
    <numFmt numFmtId="167" formatCode="_-* #,##0.00\ &quot;€&quot;_-;\-* #,##0.00\ &quot;€&quot;_-;_-* &quot;-&quot;??\ &quot;€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46">
    <xf numFmtId="0" fontId="0" fillId="0" borderId="0" xfId="0"/>
    <xf numFmtId="0" fontId="2" fillId="2" borderId="1" xfId="0" applyNumberFormat="1" applyFont="1" applyFill="1" applyBorder="1" applyAlignment="1" applyProtection="1">
      <alignment horizontal="center" vertical="center"/>
    </xf>
    <xf numFmtId="164" fontId="3" fillId="0" borderId="0" xfId="1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5" fillId="0" borderId="0" xfId="1" applyNumberFormat="1" applyFont="1" applyAlignment="1">
      <alignment horizontal="center" vertical="center"/>
    </xf>
    <xf numFmtId="165" fontId="5" fillId="0" borderId="0" xfId="1" applyNumberFormat="1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166" fontId="5" fillId="3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Fill="1" applyAlignment="1">
      <alignment vertical="center"/>
    </xf>
    <xf numFmtId="165" fontId="6" fillId="0" borderId="0" xfId="0" applyNumberFormat="1" applyFont="1" applyFill="1" applyAlignment="1">
      <alignment horizontal="right" vertical="center"/>
    </xf>
    <xf numFmtId="0" fontId="6" fillId="0" borderId="0" xfId="0" applyFont="1" applyAlignment="1">
      <alignment vertical="center"/>
    </xf>
    <xf numFmtId="2" fontId="6" fillId="0" borderId="0" xfId="0" applyNumberFormat="1" applyFont="1" applyAlignment="1">
      <alignment horizontal="right" vertical="center"/>
    </xf>
    <xf numFmtId="165" fontId="5" fillId="0" borderId="0" xfId="1" applyNumberFormat="1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165" fontId="6" fillId="0" borderId="0" xfId="0" applyNumberFormat="1" applyFont="1" applyAlignment="1">
      <alignment horizontal="right" vertical="center"/>
    </xf>
    <xf numFmtId="0" fontId="5" fillId="0" borderId="0" xfId="0" applyFont="1" applyFill="1" applyAlignment="1">
      <alignment vertical="center"/>
    </xf>
    <xf numFmtId="164" fontId="6" fillId="0" borderId="0" xfId="0" applyNumberFormat="1" applyFont="1" applyAlignment="1">
      <alignment horizontal="right" vertical="center"/>
    </xf>
    <xf numFmtId="166" fontId="5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right" vertical="center"/>
    </xf>
    <xf numFmtId="10" fontId="5" fillId="0" borderId="0" xfId="2" applyNumberFormat="1" applyFont="1" applyAlignment="1">
      <alignment horizontal="center" vertical="center"/>
    </xf>
    <xf numFmtId="10" fontId="5" fillId="0" borderId="0" xfId="2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2" fillId="2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Alignment="1">
      <alignment horizontal="center" vertical="center"/>
    </xf>
    <xf numFmtId="165" fontId="5" fillId="0" borderId="0" xfId="1" applyNumberFormat="1" applyFont="1" applyFill="1" applyAlignment="1">
      <alignment horizontal="center" vertical="center"/>
    </xf>
    <xf numFmtId="164" fontId="5" fillId="0" borderId="0" xfId="1" applyNumberFormat="1" applyFont="1" applyFill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43" fontId="5" fillId="0" borderId="0" xfId="0" applyNumberFormat="1" applyFont="1" applyAlignment="1">
      <alignment vertical="center"/>
    </xf>
    <xf numFmtId="164" fontId="5" fillId="0" borderId="0" xfId="1" applyFont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165" fontId="5" fillId="0" borderId="2" xfId="1" applyNumberFormat="1" applyFont="1" applyFill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 vertical="center"/>
    </xf>
    <xf numFmtId="165" fontId="5" fillId="0" borderId="0" xfId="1" applyNumberFormat="1" applyFont="1" applyFill="1" applyBorder="1" applyAlignment="1">
      <alignment horizontal="center" vertical="center"/>
    </xf>
    <xf numFmtId="165" fontId="5" fillId="0" borderId="0" xfId="0" applyNumberFormat="1" applyFont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9" fillId="0" borderId="1" xfId="0" applyFont="1" applyBorder="1" applyAlignment="1">
      <alignment horizontal="left" vertical="center" wrapText="1"/>
    </xf>
    <xf numFmtId="0" fontId="0" fillId="0" borderId="1" xfId="0" applyBorder="1"/>
    <xf numFmtId="167" fontId="0" fillId="0" borderId="1" xfId="3" applyFont="1" applyBorder="1"/>
    <xf numFmtId="167" fontId="0" fillId="0" borderId="1" xfId="0" applyNumberFormat="1" applyBorder="1" applyAlignment="1">
      <alignment horizontal="center" vertical="center" wrapText="1"/>
    </xf>
  </cellXfs>
  <cellStyles count="4">
    <cellStyle name="Comma" xfId="1" builtinId="3"/>
    <cellStyle name="Currency 2" xfId="3" xr:uid="{3AB0B410-AC81-1546-87ED-5BB18399FA95}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10</xdr:row>
      <xdr:rowOff>335280</xdr:rowOff>
    </xdr:from>
    <xdr:to>
      <xdr:col>7</xdr:col>
      <xdr:colOff>365760</xdr:colOff>
      <xdr:row>30</xdr:row>
      <xdr:rowOff>45720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50699256-09B2-3C43-BD3C-5002B0150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6200" y="2240280"/>
          <a:ext cx="4759960" cy="3850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DE6F2-D06B-AD43-BE03-FA74260B243A}">
  <dimension ref="A1:I34"/>
  <sheetViews>
    <sheetView tabSelected="1" workbookViewId="0">
      <selection activeCell="A34" sqref="A34"/>
    </sheetView>
  </sheetViews>
  <sheetFormatPr baseColWidth="10" defaultColWidth="8.83203125" defaultRowHeight="15" x14ac:dyDescent="0.2"/>
  <cols>
    <col min="3" max="3" width="18.33203125" bestFit="1" customWidth="1"/>
    <col min="4" max="4" width="12.83203125" bestFit="1" customWidth="1"/>
  </cols>
  <sheetData>
    <row r="1" spans="1:9" x14ac:dyDescent="0.2">
      <c r="A1" s="38" t="s">
        <v>37</v>
      </c>
      <c r="B1" s="38"/>
      <c r="C1" s="38"/>
      <c r="D1" s="38"/>
      <c r="E1" s="38"/>
      <c r="F1" s="38"/>
      <c r="G1" s="38"/>
      <c r="H1" s="38"/>
      <c r="I1" s="38"/>
    </row>
    <row r="2" spans="1:9" x14ac:dyDescent="0.2">
      <c r="A2" s="39" t="s">
        <v>38</v>
      </c>
      <c r="B2" s="39"/>
      <c r="C2" s="40" t="s">
        <v>39</v>
      </c>
      <c r="D2" s="40"/>
      <c r="E2" s="40"/>
      <c r="F2" s="40"/>
      <c r="G2" s="40"/>
      <c r="H2" s="40"/>
      <c r="I2" s="41"/>
    </row>
    <row r="3" spans="1:9" x14ac:dyDescent="0.2">
      <c r="A3" s="39"/>
      <c r="B3" s="39"/>
      <c r="C3" s="40"/>
      <c r="D3" s="40"/>
      <c r="E3" s="40"/>
      <c r="F3" s="40"/>
      <c r="G3" s="40"/>
      <c r="H3" s="40"/>
      <c r="I3" s="41"/>
    </row>
    <row r="4" spans="1:9" x14ac:dyDescent="0.2">
      <c r="A4" s="39"/>
      <c r="B4" s="39"/>
      <c r="C4" s="40"/>
      <c r="D4" s="40"/>
      <c r="E4" s="40"/>
      <c r="F4" s="40"/>
      <c r="G4" s="40"/>
      <c r="H4" s="40"/>
      <c r="I4" s="41"/>
    </row>
    <row r="5" spans="1:9" x14ac:dyDescent="0.2">
      <c r="A5" s="39" t="s">
        <v>40</v>
      </c>
      <c r="B5" s="39"/>
      <c r="C5" s="42" t="s">
        <v>41</v>
      </c>
      <c r="D5" s="42"/>
      <c r="E5" s="42"/>
      <c r="F5" s="42"/>
      <c r="G5" s="42"/>
      <c r="H5" s="42"/>
      <c r="I5" s="41"/>
    </row>
    <row r="6" spans="1:9" x14ac:dyDescent="0.2">
      <c r="A6" s="39"/>
      <c r="B6" s="39"/>
      <c r="C6" s="42"/>
      <c r="D6" s="42"/>
      <c r="E6" s="42"/>
      <c r="F6" s="42"/>
      <c r="G6" s="42"/>
      <c r="H6" s="42"/>
      <c r="I6" s="41"/>
    </row>
    <row r="7" spans="1:9" x14ac:dyDescent="0.2">
      <c r="A7" s="39" t="s">
        <v>42</v>
      </c>
      <c r="B7" s="39"/>
      <c r="C7" s="40" t="s">
        <v>43</v>
      </c>
      <c r="D7" s="40"/>
      <c r="E7" s="40"/>
      <c r="F7" s="40"/>
      <c r="G7" s="40"/>
      <c r="H7" s="40"/>
      <c r="I7" s="41"/>
    </row>
    <row r="8" spans="1:9" x14ac:dyDescent="0.2">
      <c r="A8" s="39" t="s">
        <v>44</v>
      </c>
      <c r="B8" s="39"/>
      <c r="C8" s="43" t="s">
        <v>45</v>
      </c>
      <c r="D8" s="44">
        <v>320000</v>
      </c>
      <c r="E8" s="40" t="s">
        <v>46</v>
      </c>
      <c r="F8" s="45">
        <f>+D8+D9+'Ex 1.'!D10</f>
        <v>595000</v>
      </c>
      <c r="G8" s="40"/>
      <c r="H8" s="40"/>
      <c r="I8" s="41"/>
    </row>
    <row r="9" spans="1:9" x14ac:dyDescent="0.2">
      <c r="A9" s="39"/>
      <c r="B9" s="39"/>
      <c r="C9" s="43" t="s">
        <v>47</v>
      </c>
      <c r="D9" s="44">
        <v>250000</v>
      </c>
      <c r="E9" s="40"/>
      <c r="F9" s="40"/>
      <c r="G9" s="40"/>
      <c r="H9" s="40"/>
      <c r="I9" s="41"/>
    </row>
    <row r="10" spans="1:9" x14ac:dyDescent="0.2">
      <c r="A10" s="39"/>
      <c r="B10" s="39"/>
      <c r="C10" s="43" t="s">
        <v>48</v>
      </c>
      <c r="D10" s="43">
        <v>25000</v>
      </c>
      <c r="E10" s="40"/>
      <c r="F10" s="40"/>
      <c r="G10" s="40"/>
      <c r="H10" s="40"/>
      <c r="I10" s="41"/>
    </row>
    <row r="11" spans="1:9" ht="28.75" customHeight="1" x14ac:dyDescent="0.2">
      <c r="A11" s="39" t="s">
        <v>49</v>
      </c>
      <c r="B11" s="39"/>
      <c r="C11" s="40" t="s">
        <v>50</v>
      </c>
      <c r="D11" s="40"/>
      <c r="E11" s="40"/>
      <c r="F11" s="40"/>
      <c r="G11" s="40"/>
      <c r="H11" s="40"/>
      <c r="I11" s="41"/>
    </row>
    <row r="12" spans="1:9" ht="28.25" customHeight="1" x14ac:dyDescent="0.2">
      <c r="A12" s="39" t="s">
        <v>51</v>
      </c>
      <c r="B12" s="39"/>
      <c r="C12" s="41"/>
      <c r="D12" s="41"/>
      <c r="E12" s="41"/>
      <c r="F12" s="41"/>
      <c r="G12" s="41"/>
      <c r="H12" s="41"/>
      <c r="I12" s="41"/>
    </row>
    <row r="13" spans="1:9" x14ac:dyDescent="0.2">
      <c r="A13" s="39"/>
      <c r="B13" s="39"/>
      <c r="C13" s="41"/>
      <c r="D13" s="41"/>
      <c r="E13" s="41"/>
      <c r="F13" s="41"/>
      <c r="G13" s="41"/>
      <c r="H13" s="41"/>
      <c r="I13" s="41"/>
    </row>
    <row r="14" spans="1:9" x14ac:dyDescent="0.2">
      <c r="A14" s="39"/>
      <c r="B14" s="39"/>
      <c r="C14" s="41"/>
      <c r="D14" s="41"/>
      <c r="E14" s="41"/>
      <c r="F14" s="41"/>
      <c r="G14" s="41"/>
      <c r="H14" s="41"/>
      <c r="I14" s="41"/>
    </row>
    <row r="15" spans="1:9" x14ac:dyDescent="0.2">
      <c r="A15" s="39"/>
      <c r="B15" s="39"/>
      <c r="C15" s="41"/>
      <c r="D15" s="41"/>
      <c r="E15" s="41"/>
      <c r="F15" s="41"/>
      <c r="G15" s="41"/>
      <c r="H15" s="41"/>
      <c r="I15" s="41"/>
    </row>
    <row r="16" spans="1:9" x14ac:dyDescent="0.2">
      <c r="A16" s="39"/>
      <c r="B16" s="39"/>
      <c r="C16" s="41"/>
      <c r="D16" s="41"/>
      <c r="E16" s="41"/>
      <c r="F16" s="41"/>
      <c r="G16" s="41"/>
      <c r="H16" s="41"/>
      <c r="I16" s="41"/>
    </row>
    <row r="17" spans="1:9" x14ac:dyDescent="0.2">
      <c r="A17" s="39"/>
      <c r="B17" s="39"/>
      <c r="C17" s="41"/>
      <c r="D17" s="41"/>
      <c r="E17" s="41"/>
      <c r="F17" s="41"/>
      <c r="G17" s="41"/>
      <c r="H17" s="41"/>
      <c r="I17" s="41"/>
    </row>
    <row r="18" spans="1:9" x14ac:dyDescent="0.2">
      <c r="A18" s="39"/>
      <c r="B18" s="39"/>
      <c r="C18" s="41"/>
      <c r="D18" s="41"/>
      <c r="E18" s="41"/>
      <c r="F18" s="41"/>
      <c r="G18" s="41"/>
      <c r="H18" s="41"/>
      <c r="I18" s="41"/>
    </row>
    <row r="19" spans="1:9" x14ac:dyDescent="0.2">
      <c r="A19" s="39"/>
      <c r="B19" s="39"/>
      <c r="C19" s="41"/>
      <c r="D19" s="41"/>
      <c r="E19" s="41"/>
      <c r="F19" s="41"/>
      <c r="G19" s="41"/>
      <c r="H19" s="41"/>
      <c r="I19" s="41"/>
    </row>
    <row r="20" spans="1:9" x14ac:dyDescent="0.2">
      <c r="A20" s="39"/>
      <c r="B20" s="39"/>
      <c r="C20" s="43"/>
      <c r="D20" s="43"/>
      <c r="E20" s="43"/>
      <c r="F20" s="43"/>
      <c r="G20" s="43"/>
      <c r="H20" s="43"/>
      <c r="I20" s="43"/>
    </row>
    <row r="21" spans="1:9" x14ac:dyDescent="0.2">
      <c r="A21" s="39"/>
      <c r="B21" s="39"/>
      <c r="C21" s="43"/>
      <c r="D21" s="43"/>
      <c r="E21" s="43"/>
      <c r="F21" s="43"/>
      <c r="G21" s="43"/>
      <c r="H21" s="43"/>
      <c r="I21" s="43"/>
    </row>
    <row r="22" spans="1:9" x14ac:dyDescent="0.2">
      <c r="A22" s="39"/>
      <c r="B22" s="39"/>
      <c r="C22" s="43"/>
      <c r="D22" s="43"/>
      <c r="E22" s="43"/>
      <c r="F22" s="43"/>
      <c r="G22" s="43"/>
      <c r="H22" s="43"/>
      <c r="I22" s="43"/>
    </row>
    <row r="23" spans="1:9" x14ac:dyDescent="0.2">
      <c r="A23" s="39"/>
      <c r="B23" s="39"/>
      <c r="C23" s="43"/>
      <c r="D23" s="43"/>
      <c r="E23" s="43"/>
      <c r="F23" s="43"/>
      <c r="G23" s="43"/>
      <c r="H23" s="43"/>
      <c r="I23" s="43"/>
    </row>
    <row r="24" spans="1:9" x14ac:dyDescent="0.2">
      <c r="A24" s="39"/>
      <c r="B24" s="39"/>
      <c r="C24" s="43"/>
      <c r="D24" s="43"/>
      <c r="E24" s="43"/>
      <c r="F24" s="43"/>
      <c r="G24" s="43"/>
      <c r="H24" s="43"/>
      <c r="I24" s="43"/>
    </row>
    <row r="25" spans="1:9" x14ac:dyDescent="0.2">
      <c r="A25" s="39"/>
      <c r="B25" s="39"/>
      <c r="C25" s="43"/>
      <c r="D25" s="43"/>
      <c r="E25" s="43"/>
      <c r="F25" s="43"/>
      <c r="G25" s="43"/>
      <c r="H25" s="43"/>
      <c r="I25" s="43"/>
    </row>
    <row r="26" spans="1:9" x14ac:dyDescent="0.2">
      <c r="A26" s="39"/>
      <c r="B26" s="39"/>
      <c r="C26" s="43"/>
      <c r="D26" s="43"/>
      <c r="E26" s="43"/>
      <c r="F26" s="43"/>
      <c r="G26" s="43"/>
      <c r="H26" s="43"/>
      <c r="I26" s="43"/>
    </row>
    <row r="27" spans="1:9" x14ac:dyDescent="0.2">
      <c r="A27" s="39"/>
      <c r="B27" s="39"/>
      <c r="C27" s="43"/>
      <c r="D27" s="43"/>
      <c r="E27" s="43"/>
      <c r="F27" s="43"/>
      <c r="G27" s="43"/>
      <c r="H27" s="43"/>
      <c r="I27" s="43"/>
    </row>
    <row r="28" spans="1:9" x14ac:dyDescent="0.2">
      <c r="A28" s="39"/>
      <c r="B28" s="39"/>
      <c r="C28" s="43"/>
      <c r="D28" s="43"/>
      <c r="E28" s="43"/>
      <c r="F28" s="43"/>
      <c r="G28" s="43"/>
      <c r="H28" s="43"/>
      <c r="I28" s="43"/>
    </row>
    <row r="29" spans="1:9" x14ac:dyDescent="0.2">
      <c r="A29" s="39"/>
      <c r="B29" s="39"/>
      <c r="C29" s="43"/>
      <c r="D29" s="43"/>
      <c r="E29" s="43"/>
      <c r="F29" s="43"/>
      <c r="G29" s="43"/>
      <c r="H29" s="43"/>
      <c r="I29" s="43"/>
    </row>
    <row r="30" spans="1:9" x14ac:dyDescent="0.2">
      <c r="A30" s="39"/>
      <c r="B30" s="39"/>
      <c r="C30" s="43"/>
      <c r="D30" s="43"/>
      <c r="E30" s="43"/>
      <c r="F30" s="43"/>
      <c r="G30" s="43"/>
      <c r="H30" s="43"/>
      <c r="I30" s="43"/>
    </row>
    <row r="34" spans="1:1" x14ac:dyDescent="0.2">
      <c r="A34" t="s">
        <v>52</v>
      </c>
    </row>
  </sheetData>
  <mergeCells count="13">
    <mergeCell ref="A8:B10"/>
    <mergeCell ref="E8:E10"/>
    <mergeCell ref="F8:H10"/>
    <mergeCell ref="A11:B11"/>
    <mergeCell ref="C11:H11"/>
    <mergeCell ref="A12:B30"/>
    <mergeCell ref="A1:I1"/>
    <mergeCell ref="A2:B4"/>
    <mergeCell ref="C2:H4"/>
    <mergeCell ref="A5:B6"/>
    <mergeCell ref="C5:H6"/>
    <mergeCell ref="A7:B7"/>
    <mergeCell ref="C7:H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zoomScale="110" zoomScaleNormal="110" workbookViewId="0">
      <selection activeCell="C33" sqref="C33"/>
    </sheetView>
  </sheetViews>
  <sheetFormatPr baseColWidth="10" defaultColWidth="5" defaultRowHeight="14" x14ac:dyDescent="0.2"/>
  <cols>
    <col min="1" max="1" width="7.83203125" style="6" bestFit="1" customWidth="1"/>
    <col min="2" max="2" width="13" style="6" bestFit="1" customWidth="1"/>
    <col min="3" max="4" width="12.1640625" style="6" bestFit="1" customWidth="1"/>
    <col min="5" max="7" width="12" style="6" customWidth="1"/>
    <col min="8" max="8" width="5" style="4"/>
    <col min="9" max="9" width="5.6640625" style="4" hidden="1" customWidth="1"/>
    <col min="10" max="10" width="26.6640625" style="4" hidden="1" customWidth="1"/>
    <col min="11" max="11" width="23.5" style="4" hidden="1" customWidth="1"/>
    <col min="12" max="12" width="5.83203125" style="4" bestFit="1" customWidth="1"/>
    <col min="13" max="13" width="23.5" style="4" bestFit="1" customWidth="1"/>
    <col min="14" max="14" width="13.33203125" style="4" bestFit="1" customWidth="1"/>
    <col min="15" max="15" width="13.5" style="4" customWidth="1"/>
    <col min="16" max="16" width="13" style="4" bestFit="1" customWidth="1"/>
    <col min="17" max="16384" width="5" style="4"/>
  </cols>
  <sheetData>
    <row r="1" spans="1:16" ht="15" customHeight="1" x14ac:dyDescent="0.2">
      <c r="A1" s="1" t="s">
        <v>0</v>
      </c>
      <c r="B1" s="1" t="s">
        <v>1</v>
      </c>
      <c r="C1" s="1" t="s">
        <v>2</v>
      </c>
      <c r="D1" s="1" t="s">
        <v>24</v>
      </c>
      <c r="E1" s="26" t="s">
        <v>15</v>
      </c>
      <c r="F1" s="26"/>
      <c r="G1" s="26"/>
      <c r="H1" s="2"/>
      <c r="I1" s="3" t="s">
        <v>3</v>
      </c>
      <c r="J1" s="3" t="s">
        <v>4</v>
      </c>
      <c r="K1" s="3" t="s">
        <v>5</v>
      </c>
      <c r="M1" s="5" t="s">
        <v>6</v>
      </c>
      <c r="N1" s="5" t="s">
        <v>7</v>
      </c>
    </row>
    <row r="2" spans="1:16" x14ac:dyDescent="0.2">
      <c r="A2" s="6">
        <v>1</v>
      </c>
      <c r="B2" s="36">
        <v>370220</v>
      </c>
      <c r="C2" s="7">
        <v>124120</v>
      </c>
      <c r="D2" s="7">
        <v>535000</v>
      </c>
      <c r="E2" s="7"/>
      <c r="F2" s="7"/>
      <c r="G2" s="7"/>
      <c r="H2" s="8"/>
      <c r="I2" s="9">
        <v>0</v>
      </c>
      <c r="J2" s="10">
        <v>0</v>
      </c>
      <c r="K2" s="10">
        <v>0</v>
      </c>
      <c r="L2" s="11"/>
      <c r="M2" s="12" t="s">
        <v>8</v>
      </c>
      <c r="N2" s="13">
        <f>B8</f>
        <v>21400000</v>
      </c>
    </row>
    <row r="3" spans="1:16" x14ac:dyDescent="0.2">
      <c r="A3" s="6">
        <v>2</v>
      </c>
      <c r="B3" s="7">
        <v>2080080</v>
      </c>
      <c r="C3" s="7">
        <v>1333220</v>
      </c>
      <c r="D3" s="7">
        <v>2461000</v>
      </c>
      <c r="E3" s="29">
        <f>A2+(C3-B2)/(B3-B2)</f>
        <v>1.5632040050062579</v>
      </c>
      <c r="F3" s="7"/>
      <c r="G3" s="7"/>
      <c r="H3" s="8"/>
      <c r="I3" s="9">
        <v>1</v>
      </c>
      <c r="J3" s="10">
        <f>A2/$N$3</f>
        <v>0.14285714285714285</v>
      </c>
      <c r="K3" s="10">
        <f>D2/$N$2</f>
        <v>2.5000000000000001E-2</v>
      </c>
      <c r="L3" s="11"/>
      <c r="M3" s="14" t="s">
        <v>9</v>
      </c>
      <c r="N3" s="15">
        <v>7</v>
      </c>
    </row>
    <row r="4" spans="1:16" s="19" customFormat="1" x14ac:dyDescent="0.2">
      <c r="A4" s="27">
        <v>3</v>
      </c>
      <c r="B4" s="28">
        <v>5730920</v>
      </c>
      <c r="C4" s="28">
        <v>4442640</v>
      </c>
      <c r="D4" s="28">
        <v>4562480</v>
      </c>
      <c r="E4" s="29">
        <f>A3+(C4-B3)/(B4-B3)</f>
        <v>2.6471277842907384</v>
      </c>
      <c r="F4" s="28"/>
      <c r="G4" s="28"/>
      <c r="H4" s="16"/>
      <c r="I4" s="9">
        <v>2</v>
      </c>
      <c r="J4" s="10">
        <f t="shared" ref="J4:J9" si="0">A3/$N$3</f>
        <v>0.2857142857142857</v>
      </c>
      <c r="K4" s="10">
        <f t="shared" ref="K4:K5" si="1">D3/$N$2</f>
        <v>0.115</v>
      </c>
      <c r="L4" s="17"/>
      <c r="M4" s="14"/>
      <c r="N4" s="18"/>
    </row>
    <row r="5" spans="1:16" x14ac:dyDescent="0.2">
      <c r="A5" s="33">
        <v>4</v>
      </c>
      <c r="B5" s="34">
        <v>9625720</v>
      </c>
      <c r="C5" s="34">
        <v>7201100</v>
      </c>
      <c r="D5" s="34">
        <v>7468600</v>
      </c>
      <c r="E5" s="35">
        <f>A4+(C5-B4)/(B5-B4)</f>
        <v>3.3774725274725275</v>
      </c>
      <c r="F5" s="34"/>
      <c r="G5" s="34"/>
      <c r="H5" s="8"/>
      <c r="I5" s="9">
        <v>3</v>
      </c>
      <c r="J5" s="10">
        <f t="shared" si="0"/>
        <v>0.42857142857142855</v>
      </c>
      <c r="K5" s="10">
        <f t="shared" si="1"/>
        <v>0.2132</v>
      </c>
      <c r="L5" s="11"/>
      <c r="M5" s="14" t="s">
        <v>10</v>
      </c>
      <c r="N5" s="20"/>
    </row>
    <row r="6" spans="1:16" x14ac:dyDescent="0.2">
      <c r="A6" s="6">
        <v>5</v>
      </c>
      <c r="B6" s="7">
        <v>16050000</v>
      </c>
      <c r="C6" s="7"/>
      <c r="D6" s="7"/>
      <c r="E6" s="7"/>
      <c r="F6" s="7"/>
      <c r="G6" s="7"/>
      <c r="H6" s="8"/>
      <c r="I6" s="6">
        <v>4</v>
      </c>
      <c r="J6" s="21">
        <f>A5/$N$3</f>
        <v>0.5714285714285714</v>
      </c>
      <c r="K6" s="21">
        <f>B5/$N$2</f>
        <v>0.44979999999999998</v>
      </c>
      <c r="L6" s="11"/>
      <c r="M6" s="14" t="s">
        <v>11</v>
      </c>
      <c r="N6" s="22"/>
    </row>
    <row r="7" spans="1:16" x14ac:dyDescent="0.2">
      <c r="A7" s="6">
        <v>6</v>
      </c>
      <c r="B7" s="7">
        <v>19688000</v>
      </c>
      <c r="C7" s="7"/>
      <c r="D7" s="7"/>
      <c r="E7" s="7"/>
      <c r="F7" s="7"/>
      <c r="G7" s="7"/>
      <c r="H7" s="8"/>
      <c r="I7" s="6">
        <v>5</v>
      </c>
      <c r="J7" s="21">
        <f t="shared" si="0"/>
        <v>0.7142857142857143</v>
      </c>
      <c r="K7" s="21">
        <f t="shared" ref="K7:K9" si="2">B6/$N$2</f>
        <v>0.75</v>
      </c>
      <c r="L7" s="11"/>
      <c r="M7" s="14" t="s">
        <v>12</v>
      </c>
      <c r="N7" s="22"/>
    </row>
    <row r="8" spans="1:16" x14ac:dyDescent="0.2">
      <c r="A8" s="6">
        <v>7</v>
      </c>
      <c r="B8" s="7">
        <v>21400000</v>
      </c>
      <c r="C8" s="7"/>
      <c r="D8" s="7"/>
      <c r="E8" s="7"/>
      <c r="F8" s="7"/>
      <c r="G8" s="7"/>
      <c r="H8" s="8"/>
      <c r="I8" s="6">
        <v>6</v>
      </c>
      <c r="J8" s="21">
        <f t="shared" si="0"/>
        <v>0.8571428571428571</v>
      </c>
      <c r="K8" s="21">
        <f t="shared" si="2"/>
        <v>0.92</v>
      </c>
      <c r="L8" s="11"/>
      <c r="M8" s="14" t="s">
        <v>13</v>
      </c>
      <c r="N8" s="14">
        <v>4</v>
      </c>
    </row>
    <row r="9" spans="1:16" x14ac:dyDescent="0.2">
      <c r="I9" s="6">
        <v>7</v>
      </c>
      <c r="J9" s="21">
        <f t="shared" si="0"/>
        <v>1</v>
      </c>
      <c r="K9" s="21">
        <f t="shared" si="2"/>
        <v>1</v>
      </c>
      <c r="M9" s="4" t="s">
        <v>17</v>
      </c>
      <c r="N9" s="32">
        <f>C5/D5</f>
        <v>0.96418338108882518</v>
      </c>
    </row>
    <row r="10" spans="1:16" x14ac:dyDescent="0.2">
      <c r="A10" s="6" t="s">
        <v>14</v>
      </c>
      <c r="M10" s="4" t="s">
        <v>18</v>
      </c>
      <c r="N10" s="32">
        <f>C5/B5</f>
        <v>0.74811027123165852</v>
      </c>
    </row>
    <row r="11" spans="1:16" x14ac:dyDescent="0.2">
      <c r="C11" s="23"/>
      <c r="D11" s="23"/>
      <c r="E11" s="23"/>
      <c r="F11" s="23"/>
      <c r="G11" s="23"/>
      <c r="H11" s="24"/>
      <c r="I11" s="24"/>
      <c r="M11" s="11" t="s">
        <v>16</v>
      </c>
      <c r="N11" s="30">
        <f>E5/N8</f>
        <v>0.84436813186813187</v>
      </c>
    </row>
    <row r="12" spans="1:16" x14ac:dyDescent="0.2">
      <c r="L12" s="4" t="s">
        <v>20</v>
      </c>
      <c r="M12" s="4" t="s">
        <v>25</v>
      </c>
      <c r="N12" s="31">
        <f>N3/N11</f>
        <v>8.2902228729461527</v>
      </c>
      <c r="O12" s="4" t="s">
        <v>19</v>
      </c>
      <c r="P12" s="8">
        <f>N2/N9</f>
        <v>22194947.994056463</v>
      </c>
    </row>
    <row r="13" spans="1:16" x14ac:dyDescent="0.2">
      <c r="L13" s="4" t="s">
        <v>21</v>
      </c>
      <c r="M13" s="4" t="s">
        <v>22</v>
      </c>
      <c r="N13" s="32">
        <v>7</v>
      </c>
      <c r="O13" s="4" t="s">
        <v>23</v>
      </c>
      <c r="P13" s="8">
        <f>N2/(N9*N10)</f>
        <v>29668016.664863586</v>
      </c>
    </row>
    <row r="14" spans="1:16" x14ac:dyDescent="0.2">
      <c r="L14" s="4" t="s">
        <v>31</v>
      </c>
      <c r="M14" s="4" t="s">
        <v>26</v>
      </c>
      <c r="N14" s="31">
        <f>N3/N10</f>
        <v>9.3569093610698371</v>
      </c>
      <c r="O14" s="4" t="s">
        <v>19</v>
      </c>
      <c r="P14" s="8">
        <f>P12</f>
        <v>22194947.994056463</v>
      </c>
    </row>
    <row r="16" spans="1:16" x14ac:dyDescent="0.2">
      <c r="M16" s="4" t="s">
        <v>28</v>
      </c>
      <c r="N16" s="13">
        <v>29500000</v>
      </c>
    </row>
    <row r="17" spans="1:14" x14ac:dyDescent="0.2">
      <c r="M17" s="4" t="s">
        <v>27</v>
      </c>
      <c r="N17" s="13">
        <v>2000000</v>
      </c>
    </row>
    <row r="18" spans="1:14" x14ac:dyDescent="0.2">
      <c r="L18" s="4" t="s">
        <v>20</v>
      </c>
      <c r="M18" s="4" t="s">
        <v>29</v>
      </c>
      <c r="N18" s="13">
        <f>N16-N17*(N12-N3)</f>
        <v>26919554.254107695</v>
      </c>
    </row>
    <row r="19" spans="1:14" x14ac:dyDescent="0.2">
      <c r="M19" s="4" t="s">
        <v>30</v>
      </c>
      <c r="N19" s="13">
        <f>N18-P12</f>
        <v>4724606.2600512318</v>
      </c>
    </row>
    <row r="20" spans="1:14" x14ac:dyDescent="0.2">
      <c r="A20" s="21"/>
      <c r="B20" s="21"/>
      <c r="C20" s="25"/>
      <c r="L20" s="4" t="s">
        <v>21</v>
      </c>
      <c r="M20" s="4" t="s">
        <v>29</v>
      </c>
      <c r="N20" s="13">
        <f>N16-N17*(N13-N3)</f>
        <v>29500000</v>
      </c>
    </row>
    <row r="21" spans="1:14" x14ac:dyDescent="0.2">
      <c r="M21" s="4" t="s">
        <v>30</v>
      </c>
      <c r="N21" s="13">
        <f>N20-P13</f>
        <v>-168016.66486358643</v>
      </c>
    </row>
    <row r="22" spans="1:14" x14ac:dyDescent="0.2">
      <c r="C22" s="21"/>
      <c r="L22" s="4" t="s">
        <v>31</v>
      </c>
      <c r="M22" s="4" t="s">
        <v>29</v>
      </c>
      <c r="N22" s="13">
        <f>N16-N17*(N14-N3)</f>
        <v>24786181.277860325</v>
      </c>
    </row>
    <row r="23" spans="1:14" x14ac:dyDescent="0.2">
      <c r="C23" s="21"/>
      <c r="M23" s="4" t="s">
        <v>30</v>
      </c>
      <c r="N23" s="37">
        <f>N22-P14</f>
        <v>2591233.2838038616</v>
      </c>
    </row>
    <row r="33" spans="3:3" x14ac:dyDescent="0.2">
      <c r="C33" s="25"/>
    </row>
  </sheetData>
  <pageMargins left="0.42" right="0.32" top="0.75" bottom="0.75" header="0.3" footer="0.3"/>
  <pageSetup paperSize="9"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09F71-E098-B146-AC1B-A6D9B832DE73}">
  <dimension ref="A1:B7"/>
  <sheetViews>
    <sheetView zoomScale="133" workbookViewId="0">
      <selection activeCell="A8" sqref="A8"/>
    </sheetView>
  </sheetViews>
  <sheetFormatPr baseColWidth="10" defaultRowHeight="15" x14ac:dyDescent="0.2"/>
  <sheetData>
    <row r="1" spans="1:2" x14ac:dyDescent="0.2">
      <c r="A1" t="s">
        <v>32</v>
      </c>
    </row>
    <row r="2" spans="1:2" x14ac:dyDescent="0.2">
      <c r="A2" t="s">
        <v>33</v>
      </c>
    </row>
    <row r="4" spans="1:2" x14ac:dyDescent="0.2">
      <c r="A4" t="s">
        <v>34</v>
      </c>
    </row>
    <row r="5" spans="1:2" x14ac:dyDescent="0.2">
      <c r="B5" t="s">
        <v>35</v>
      </c>
    </row>
    <row r="7" spans="1:2" x14ac:dyDescent="0.2">
      <c r="A7" t="s">
        <v>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22DBE8FD646149959EC0415AA50120" ma:contentTypeVersion="9" ma:contentTypeDescription="Create a new document." ma:contentTypeScope="" ma:versionID="ef577b88b1bee65365b87888d1d7a161">
  <xsd:schema xmlns:xsd="http://www.w3.org/2001/XMLSchema" xmlns:xs="http://www.w3.org/2001/XMLSchema" xmlns:p="http://schemas.microsoft.com/office/2006/metadata/properties" xmlns:ns2="c372b2f8-427a-4ca8-a234-d0ee0100bf8c" targetNamespace="http://schemas.microsoft.com/office/2006/metadata/properties" ma:root="true" ma:fieldsID="f3e05d35c0ce9109270544ebf7d7587d" ns2:_="">
    <xsd:import namespace="c372b2f8-427a-4ca8-a234-d0ee0100bf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2b2f8-427a-4ca8-a234-d0ee0100bf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0FBD947-5034-40CE-AF41-BFC2FA36C889}"/>
</file>

<file path=customXml/itemProps2.xml><?xml version="1.0" encoding="utf-8"?>
<ds:datastoreItem xmlns:ds="http://schemas.openxmlformats.org/officeDocument/2006/customXml" ds:itemID="{788A53F6-0A5D-48B6-9C3D-51312D4E7E64}"/>
</file>

<file path=customXml/itemProps3.xml><?xml version="1.0" encoding="utf-8"?>
<ds:datastoreItem xmlns:ds="http://schemas.openxmlformats.org/officeDocument/2006/customXml" ds:itemID="{EE50ADA2-5EE1-4315-A11B-63FA7C4FC8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 1.</vt:lpstr>
      <vt:lpstr>Ex 2.</vt:lpstr>
      <vt:lpstr>Ex 3.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De Marco</dc:creator>
  <cp:lastModifiedBy>Microsoft Office User</cp:lastModifiedBy>
  <cp:lastPrinted>2014-02-13T09:40:48Z</cp:lastPrinted>
  <dcterms:created xsi:type="dcterms:W3CDTF">2014-02-03T15:29:20Z</dcterms:created>
  <dcterms:modified xsi:type="dcterms:W3CDTF">2020-06-28T07:03:20Z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ContentTypeId">
    <vt:lpwstr>0x010100B222DBE8FD646149959EC0415AA50120</vt:lpwstr>
  </property>
</Properties>
</file>