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15.xml" ContentType="application/vnd.openxmlformats-officedocument.spreadsheetml.table+xml"/>
  <Override PartName="/xl/queryTables/queryTable1.xml" ContentType="application/vnd.openxmlformats-officedocument.spreadsheetml.query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jablonska\Unibep S.A\Unihouse SA - Planowanie\produkcja\Planowanie_2020\Miesiace\"/>
    </mc:Choice>
  </mc:AlternateContent>
  <xr:revisionPtr revIDLastSave="0" documentId="13_ncr:1_{15144A4D-F181-4681-8886-2C4D57A3ED7D}" xr6:coauthVersionLast="47" xr6:coauthVersionMax="47" xr10:uidLastSave="{00000000-0000-0000-0000-000000000000}"/>
  <bookViews>
    <workbookView xWindow="28680" yWindow="-120" windowWidth="29040" windowHeight="15990" firstSheet="2" activeTab="7" xr2:uid="{00000000-000D-0000-FFFF-FFFF00000000}"/>
  </bookViews>
  <sheets>
    <sheet name="Plan" sheetId="1" state="hidden" r:id="rId1"/>
    <sheet name="Realizacja" sheetId="3" state="hidden" r:id="rId2"/>
    <sheet name="Wąskie gardła" sheetId="9" r:id="rId3"/>
    <sheet name="Arkusz1" sheetId="10" state="hidden" r:id="rId4"/>
    <sheet name="dachy i lazienki" sheetId="12" r:id="rId5"/>
    <sheet name="Arkusz2" sheetId="14" r:id="rId6"/>
    <sheet name="poprawnosci" sheetId="15" r:id="rId7"/>
    <sheet name="Elementy" sheetId="8" r:id="rId8"/>
    <sheet name="Elementy 9 mod" sheetId="13" state="hidden" r:id="rId9"/>
    <sheet name="Kontrakty" sheetId="4" state="hidden" r:id="rId10"/>
    <sheet name="Wydajności" sheetId="5" state="hidden" r:id="rId11"/>
    <sheet name="Robocze" sheetId="6" state="hidden" r:id="rId12"/>
  </sheets>
  <definedNames>
    <definedName name="DaneZewnętrzne_1" localSheetId="6" hidden="1">poprawnosci!$A$1:$H$59</definedName>
    <definedName name="TL" localSheetId="7">{"I kondygnacja";"kondygnacja pośrednia";"ostatnia kondygnacja";"dobitki";"attyki";"el. zew."}</definedName>
    <definedName name="TL" localSheetId="8">{"I kondygnacja";"kondygnacja pośrednia";"ostatnia kondygnacja";"dobitki";"attyki";"el. zew."}</definedName>
    <definedName name="TL">{"I kondygnacja";"kondygnacja pośrednia";"ostatnia kondygnacja";"dobitki";"attyki";"el. zew."}</definedName>
  </definedNames>
  <calcPr calcId="191029"/>
  <pivotCaches>
    <pivotCache cacheId="152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62" i="8" l="1"/>
  <c r="AF62" i="8"/>
  <c r="E62" i="8"/>
  <c r="AE31" i="8" l="1"/>
  <c r="AF31" i="8"/>
  <c r="AE46" i="8"/>
  <c r="AE43" i="8"/>
  <c r="AE16" i="8"/>
  <c r="AE19" i="8"/>
  <c r="AE27" i="8"/>
  <c r="AE24" i="8"/>
  <c r="AE7" i="8"/>
  <c r="AE6" i="8"/>
  <c r="AE30" i="8"/>
  <c r="AE29" i="8"/>
  <c r="AE34" i="8"/>
  <c r="AE26" i="8"/>
  <c r="AE37" i="8"/>
  <c r="AE40" i="8"/>
  <c r="AE25" i="8"/>
  <c r="AE39" i="8"/>
  <c r="AE23" i="8"/>
  <c r="AE42" i="8"/>
  <c r="AE33" i="8"/>
  <c r="AE36" i="8"/>
  <c r="AE22" i="8"/>
  <c r="AE21" i="8"/>
  <c r="AE28" i="8"/>
  <c r="AE35" i="8"/>
  <c r="AE18" i="8"/>
  <c r="AE20" i="8"/>
  <c r="AE13" i="8"/>
  <c r="AE12" i="8"/>
  <c r="AE41" i="8"/>
  <c r="AE49" i="8"/>
  <c r="AE10" i="8"/>
  <c r="AE11" i="8"/>
  <c r="AE15" i="8"/>
  <c r="AE17" i="8"/>
  <c r="AE52" i="8"/>
  <c r="AE61" i="8"/>
  <c r="AE4" i="8"/>
  <c r="AE55" i="8"/>
  <c r="AE51" i="8"/>
  <c r="AE48" i="8"/>
  <c r="AE45" i="8"/>
  <c r="AE5" i="8"/>
  <c r="AE3" i="8"/>
  <c r="AE60" i="8"/>
  <c r="AE9" i="8"/>
  <c r="AE8" i="8"/>
  <c r="AE32" i="8"/>
  <c r="AE38" i="8"/>
  <c r="AE14" i="8"/>
  <c r="AE54" i="8"/>
  <c r="AE58" i="8"/>
  <c r="AE57" i="8"/>
  <c r="AE59" i="8"/>
  <c r="AE53" i="8"/>
  <c r="AE56" i="8"/>
  <c r="AE47" i="8"/>
  <c r="AE44" i="8"/>
  <c r="AE50" i="8"/>
  <c r="AF4" i="8"/>
  <c r="AF7" i="8"/>
  <c r="AF5" i="8"/>
  <c r="AF3" i="8"/>
  <c r="AF6" i="8"/>
  <c r="AF8" i="8"/>
  <c r="AF9" i="8"/>
  <c r="AF10" i="8"/>
  <c r="AF13" i="8"/>
  <c r="AF11" i="8"/>
  <c r="AF12" i="8"/>
  <c r="AF16" i="8"/>
  <c r="AF14" i="8"/>
  <c r="AF15" i="8"/>
  <c r="AF18" i="8"/>
  <c r="AF19" i="8"/>
  <c r="AF17" i="8"/>
  <c r="AF20" i="8"/>
  <c r="AF21" i="8"/>
  <c r="AF22" i="8"/>
  <c r="AF23" i="8"/>
  <c r="AF24" i="8"/>
  <c r="AF27" i="8"/>
  <c r="AF25" i="8"/>
  <c r="AF26" i="8"/>
  <c r="AF29" i="8"/>
  <c r="AF30" i="8"/>
  <c r="AF28" i="8"/>
  <c r="AF33" i="8"/>
  <c r="AF34" i="8"/>
  <c r="AF32" i="8"/>
  <c r="AF35" i="8"/>
  <c r="AF36" i="8"/>
  <c r="AF37" i="8"/>
  <c r="AF38" i="8"/>
  <c r="AF39" i="8"/>
  <c r="AF40" i="8"/>
  <c r="AF41" i="8"/>
  <c r="AF42" i="8"/>
  <c r="AF43" i="8"/>
  <c r="AF46" i="8"/>
  <c r="AF44" i="8"/>
  <c r="AF45" i="8"/>
  <c r="AF49" i="8"/>
  <c r="AF47" i="8"/>
  <c r="AF48" i="8"/>
  <c r="AF51" i="8"/>
  <c r="AF52" i="8"/>
  <c r="AF50" i="8"/>
  <c r="AF54" i="8"/>
  <c r="AF55" i="8"/>
  <c r="AF53" i="8"/>
  <c r="AF57" i="8"/>
  <c r="AF58" i="8"/>
  <c r="AF60" i="8"/>
  <c r="AF56" i="8"/>
  <c r="AF61" i="8"/>
  <c r="AF59" i="8"/>
  <c r="I82" i="9" l="1"/>
  <c r="G82" i="9"/>
  <c r="H82" i="9"/>
  <c r="G26" i="9" l="1"/>
  <c r="H26" i="9"/>
  <c r="F3" i="4" l="1"/>
  <c r="F4" i="4"/>
  <c r="F5" i="4"/>
  <c r="D4" i="1" l="1"/>
  <c r="D46" i="1" s="1"/>
  <c r="E4" i="1"/>
  <c r="E46" i="1" s="1"/>
  <c r="F4" i="1"/>
  <c r="F46" i="1" s="1"/>
  <c r="G4" i="1"/>
  <c r="G46" i="1" s="1"/>
  <c r="H4" i="1"/>
  <c r="H46" i="1" s="1"/>
  <c r="I4" i="1"/>
  <c r="I46" i="1" s="1"/>
  <c r="J4" i="1"/>
  <c r="J46" i="1" s="1"/>
  <c r="K4" i="1"/>
  <c r="K46" i="1" s="1"/>
  <c r="L4" i="1"/>
  <c r="L46" i="1" s="1"/>
  <c r="M4" i="1"/>
  <c r="M46" i="1" s="1"/>
  <c r="N4" i="1"/>
  <c r="N46" i="1" s="1"/>
  <c r="O4" i="1"/>
  <c r="O46" i="1" s="1"/>
  <c r="P4" i="1"/>
  <c r="P46" i="1" s="1"/>
  <c r="Q4" i="1"/>
  <c r="Q46" i="1" s="1"/>
  <c r="R4" i="1"/>
  <c r="R46" i="1" s="1"/>
  <c r="S4" i="1"/>
  <c r="S46" i="1" s="1"/>
  <c r="T4" i="1"/>
  <c r="T46" i="1" s="1"/>
  <c r="U4" i="1"/>
  <c r="U46" i="1" s="1"/>
  <c r="V4" i="1"/>
  <c r="V46" i="1" s="1"/>
  <c r="W4" i="1"/>
  <c r="W46" i="1" s="1"/>
  <c r="X4" i="1"/>
  <c r="X46" i="1" s="1"/>
  <c r="Y4" i="1"/>
  <c r="Y46" i="1" s="1"/>
  <c r="Z4" i="1"/>
  <c r="Z46" i="1" s="1"/>
  <c r="AA4" i="1"/>
  <c r="AA46" i="1" s="1"/>
  <c r="AB4" i="1"/>
  <c r="AB46" i="1" s="1"/>
  <c r="AC4" i="1"/>
  <c r="AC46" i="1" s="1"/>
  <c r="AD4" i="1"/>
  <c r="AD46" i="1" s="1"/>
  <c r="AE4" i="1"/>
  <c r="AE46" i="1" s="1"/>
  <c r="D3" i="1" l="1"/>
  <c r="D45" i="1" s="1"/>
  <c r="D13" i="1" l="1"/>
  <c r="D61" i="1" s="1"/>
  <c r="E3" i="1"/>
  <c r="E45" i="1" s="1"/>
  <c r="F3" i="1"/>
  <c r="F45" i="1" s="1"/>
  <c r="G3" i="1"/>
  <c r="G45" i="1" s="1"/>
  <c r="H3" i="1"/>
  <c r="H45" i="1" s="1"/>
  <c r="I3" i="1"/>
  <c r="I45" i="1" s="1"/>
  <c r="J3" i="1"/>
  <c r="J45" i="1" s="1"/>
  <c r="K3" i="1"/>
  <c r="K45" i="1" s="1"/>
  <c r="L3" i="1"/>
  <c r="L45" i="1" s="1"/>
  <c r="M3" i="1"/>
  <c r="M45" i="1" s="1"/>
  <c r="N3" i="1"/>
  <c r="N45" i="1" s="1"/>
  <c r="O3" i="1"/>
  <c r="O45" i="1" s="1"/>
  <c r="P3" i="1"/>
  <c r="P45" i="1" s="1"/>
  <c r="Q3" i="1"/>
  <c r="Q45" i="1" s="1"/>
  <c r="R3" i="1"/>
  <c r="R45" i="1" s="1"/>
  <c r="S3" i="1"/>
  <c r="S45" i="1" s="1"/>
  <c r="T3" i="1"/>
  <c r="T45" i="1" s="1"/>
  <c r="U3" i="1"/>
  <c r="U45" i="1" s="1"/>
  <c r="V3" i="1"/>
  <c r="V45" i="1" s="1"/>
  <c r="W3" i="1"/>
  <c r="W45" i="1" s="1"/>
  <c r="X3" i="1"/>
  <c r="X45" i="1" s="1"/>
  <c r="Y3" i="1"/>
  <c r="Y45" i="1" s="1"/>
  <c r="Z3" i="1"/>
  <c r="Z45" i="1" s="1"/>
  <c r="AA3" i="1"/>
  <c r="AA45" i="1" s="1"/>
  <c r="AB3" i="1"/>
  <c r="AB45" i="1" s="1"/>
  <c r="AC3" i="1"/>
  <c r="AC45" i="1" s="1"/>
  <c r="AD3" i="1"/>
  <c r="AD45" i="1" s="1"/>
  <c r="AE3" i="1"/>
  <c r="AE45" i="1" s="1"/>
  <c r="I81" i="9" l="1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4" i="9"/>
  <c r="G61" i="9" l="1"/>
  <c r="H61" i="9"/>
  <c r="G62" i="9"/>
  <c r="H62" i="9"/>
  <c r="G63" i="9"/>
  <c r="H63" i="9"/>
  <c r="G64" i="9"/>
  <c r="H64" i="9"/>
  <c r="G65" i="9"/>
  <c r="H65" i="9"/>
  <c r="G66" i="9"/>
  <c r="H66" i="9"/>
  <c r="G67" i="9"/>
  <c r="H67" i="9"/>
  <c r="G68" i="9"/>
  <c r="H68" i="9"/>
  <c r="G69" i="9"/>
  <c r="H69" i="9"/>
  <c r="G70" i="9"/>
  <c r="H70" i="9"/>
  <c r="G71" i="9"/>
  <c r="H71" i="9"/>
  <c r="G72" i="9"/>
  <c r="H72" i="9"/>
  <c r="G73" i="9"/>
  <c r="H73" i="9"/>
  <c r="G74" i="9"/>
  <c r="H74" i="9"/>
  <c r="G75" i="9"/>
  <c r="H75" i="9"/>
  <c r="G76" i="9"/>
  <c r="H76" i="9"/>
  <c r="G77" i="9"/>
  <c r="H77" i="9"/>
  <c r="G78" i="9"/>
  <c r="H78" i="9"/>
  <c r="G79" i="9"/>
  <c r="H79" i="9"/>
  <c r="G80" i="9"/>
  <c r="H80" i="9"/>
  <c r="G81" i="9"/>
  <c r="H81" i="9"/>
  <c r="H60" i="9"/>
  <c r="G60" i="9"/>
  <c r="G33" i="9"/>
  <c r="H33" i="9"/>
  <c r="G34" i="9"/>
  <c r="H34" i="9"/>
  <c r="G35" i="9"/>
  <c r="H35" i="9"/>
  <c r="G36" i="9"/>
  <c r="H36" i="9"/>
  <c r="G37" i="9"/>
  <c r="H37" i="9"/>
  <c r="G38" i="9"/>
  <c r="H38" i="9"/>
  <c r="G39" i="9"/>
  <c r="H39" i="9"/>
  <c r="G40" i="9"/>
  <c r="H40" i="9"/>
  <c r="G41" i="9"/>
  <c r="H41" i="9"/>
  <c r="G42" i="9"/>
  <c r="H42" i="9"/>
  <c r="G43" i="9"/>
  <c r="H43" i="9"/>
  <c r="G44" i="9"/>
  <c r="H44" i="9"/>
  <c r="G45" i="9"/>
  <c r="H45" i="9"/>
  <c r="G46" i="9"/>
  <c r="H46" i="9"/>
  <c r="G47" i="9"/>
  <c r="H47" i="9"/>
  <c r="G48" i="9"/>
  <c r="H48" i="9"/>
  <c r="G49" i="9"/>
  <c r="H49" i="9"/>
  <c r="G50" i="9"/>
  <c r="H50" i="9"/>
  <c r="G51" i="9"/>
  <c r="H51" i="9"/>
  <c r="G52" i="9"/>
  <c r="H52" i="9"/>
  <c r="H32" i="9"/>
  <c r="G32" i="9"/>
  <c r="G5" i="9"/>
  <c r="H5" i="9"/>
  <c r="G6" i="9"/>
  <c r="H6" i="9"/>
  <c r="G7" i="9"/>
  <c r="H7" i="9"/>
  <c r="G8" i="9"/>
  <c r="H8" i="9"/>
  <c r="G9" i="9"/>
  <c r="H9" i="9"/>
  <c r="G10" i="9"/>
  <c r="H10" i="9"/>
  <c r="G11" i="9"/>
  <c r="H11" i="9"/>
  <c r="G12" i="9"/>
  <c r="H12" i="9"/>
  <c r="G13" i="9"/>
  <c r="H13" i="9"/>
  <c r="G14" i="9"/>
  <c r="H14" i="9"/>
  <c r="G15" i="9"/>
  <c r="H15" i="9"/>
  <c r="G16" i="9"/>
  <c r="H16" i="9"/>
  <c r="G17" i="9"/>
  <c r="H17" i="9"/>
  <c r="G18" i="9"/>
  <c r="H18" i="9"/>
  <c r="G19" i="9"/>
  <c r="H19" i="9"/>
  <c r="G20" i="9"/>
  <c r="H20" i="9"/>
  <c r="G21" i="9"/>
  <c r="H21" i="9"/>
  <c r="G22" i="9"/>
  <c r="H22" i="9"/>
  <c r="G23" i="9"/>
  <c r="H23" i="9"/>
  <c r="G24" i="9"/>
  <c r="H24" i="9"/>
  <c r="G25" i="9"/>
  <c r="H25" i="9"/>
  <c r="H4" i="9"/>
  <c r="G4" i="9"/>
  <c r="D5" i="5"/>
  <c r="D3" i="5"/>
  <c r="D4" i="5"/>
  <c r="O73" i="1" l="1"/>
  <c r="W73" i="1"/>
  <c r="AE36" i="1"/>
  <c r="AE64" i="1" s="1"/>
  <c r="AD36" i="1"/>
  <c r="AD64" i="1" s="1"/>
  <c r="AC36" i="1"/>
  <c r="AC64" i="1" s="1"/>
  <c r="AB36" i="1"/>
  <c r="AB64" i="1" s="1"/>
  <c r="AA36" i="1"/>
  <c r="AA64" i="1" s="1"/>
  <c r="Z36" i="1"/>
  <c r="Z64" i="1" s="1"/>
  <c r="Y36" i="1"/>
  <c r="Y64" i="1" s="1"/>
  <c r="X36" i="1"/>
  <c r="X64" i="1" s="1"/>
  <c r="W36" i="1"/>
  <c r="W64" i="1" s="1"/>
  <c r="V36" i="1"/>
  <c r="V64" i="1" s="1"/>
  <c r="U36" i="1"/>
  <c r="U64" i="1" s="1"/>
  <c r="T36" i="1"/>
  <c r="T64" i="1" s="1"/>
  <c r="S36" i="1"/>
  <c r="S64" i="1" s="1"/>
  <c r="R36" i="1"/>
  <c r="R64" i="1" s="1"/>
  <c r="Q36" i="1"/>
  <c r="Q64" i="1" s="1"/>
  <c r="P36" i="1"/>
  <c r="P64" i="1" s="1"/>
  <c r="O36" i="1"/>
  <c r="O64" i="1" s="1"/>
  <c r="N36" i="1"/>
  <c r="N64" i="1" s="1"/>
  <c r="M36" i="1"/>
  <c r="M64" i="1" s="1"/>
  <c r="L36" i="1"/>
  <c r="L64" i="1" s="1"/>
  <c r="K36" i="1"/>
  <c r="K64" i="1" s="1"/>
  <c r="J36" i="1"/>
  <c r="J64" i="1" s="1"/>
  <c r="I36" i="1"/>
  <c r="I64" i="1" s="1"/>
  <c r="H36" i="1"/>
  <c r="H64" i="1" s="1"/>
  <c r="G36" i="1"/>
  <c r="G64" i="1" s="1"/>
  <c r="F36" i="1"/>
  <c r="F64" i="1" s="1"/>
  <c r="E36" i="1"/>
  <c r="E64" i="1" s="1"/>
  <c r="D36" i="1"/>
  <c r="D64" i="1" s="1"/>
  <c r="AE35" i="1"/>
  <c r="AE63" i="1" s="1"/>
  <c r="AD35" i="1"/>
  <c r="AD63" i="1" s="1"/>
  <c r="AC35" i="1"/>
  <c r="AC63" i="1" s="1"/>
  <c r="AB35" i="1"/>
  <c r="AB63" i="1" s="1"/>
  <c r="AA35" i="1"/>
  <c r="AA63" i="1" s="1"/>
  <c r="Z35" i="1"/>
  <c r="Z63" i="1" s="1"/>
  <c r="Y35" i="1"/>
  <c r="Y63" i="1" s="1"/>
  <c r="X35" i="1"/>
  <c r="X63" i="1" s="1"/>
  <c r="W35" i="1"/>
  <c r="W63" i="1" s="1"/>
  <c r="V35" i="1"/>
  <c r="V63" i="1" s="1"/>
  <c r="U35" i="1"/>
  <c r="U63" i="1" s="1"/>
  <c r="T35" i="1"/>
  <c r="T63" i="1" s="1"/>
  <c r="S35" i="1"/>
  <c r="S63" i="1" s="1"/>
  <c r="R35" i="1"/>
  <c r="R63" i="1" s="1"/>
  <c r="Q35" i="1"/>
  <c r="Q63" i="1" s="1"/>
  <c r="P35" i="1"/>
  <c r="P63" i="1" s="1"/>
  <c r="O35" i="1"/>
  <c r="O63" i="1" s="1"/>
  <c r="N35" i="1"/>
  <c r="N63" i="1" s="1"/>
  <c r="M35" i="1"/>
  <c r="M63" i="1" s="1"/>
  <c r="L35" i="1"/>
  <c r="L63" i="1" s="1"/>
  <c r="K35" i="1"/>
  <c r="K63" i="1" s="1"/>
  <c r="J35" i="1"/>
  <c r="J63" i="1" s="1"/>
  <c r="I35" i="1"/>
  <c r="I63" i="1" s="1"/>
  <c r="H35" i="1"/>
  <c r="H63" i="1" s="1"/>
  <c r="G35" i="1"/>
  <c r="G63" i="1" s="1"/>
  <c r="F35" i="1"/>
  <c r="F63" i="1" s="1"/>
  <c r="E35" i="1"/>
  <c r="E63" i="1" s="1"/>
  <c r="D35" i="1"/>
  <c r="D63" i="1" s="1"/>
  <c r="AE31" i="1"/>
  <c r="AE56" i="1" s="1"/>
  <c r="AD31" i="1"/>
  <c r="AD56" i="1" s="1"/>
  <c r="AC31" i="1"/>
  <c r="AC56" i="1" s="1"/>
  <c r="AB31" i="1"/>
  <c r="AB56" i="1" s="1"/>
  <c r="AA31" i="1"/>
  <c r="AA56" i="1" s="1"/>
  <c r="Z31" i="1"/>
  <c r="Z56" i="1" s="1"/>
  <c r="Y31" i="1"/>
  <c r="Y56" i="1" s="1"/>
  <c r="X31" i="1"/>
  <c r="X56" i="1" s="1"/>
  <c r="W31" i="1"/>
  <c r="W56" i="1" s="1"/>
  <c r="V31" i="1"/>
  <c r="V56" i="1" s="1"/>
  <c r="U31" i="1"/>
  <c r="U56" i="1" s="1"/>
  <c r="T31" i="1"/>
  <c r="T56" i="1" s="1"/>
  <c r="S31" i="1"/>
  <c r="S56" i="1" s="1"/>
  <c r="R31" i="1"/>
  <c r="R56" i="1" s="1"/>
  <c r="Q31" i="1"/>
  <c r="Q56" i="1" s="1"/>
  <c r="P31" i="1"/>
  <c r="P56" i="1" s="1"/>
  <c r="O31" i="1"/>
  <c r="O56" i="1" s="1"/>
  <c r="N31" i="1"/>
  <c r="N56" i="1" s="1"/>
  <c r="M31" i="1"/>
  <c r="M56" i="1" s="1"/>
  <c r="L31" i="1"/>
  <c r="L56" i="1" s="1"/>
  <c r="K31" i="1"/>
  <c r="K56" i="1" s="1"/>
  <c r="J31" i="1"/>
  <c r="J56" i="1" s="1"/>
  <c r="I31" i="1"/>
  <c r="I56" i="1" s="1"/>
  <c r="H31" i="1"/>
  <c r="H56" i="1" s="1"/>
  <c r="G31" i="1"/>
  <c r="G56" i="1" s="1"/>
  <c r="F31" i="1"/>
  <c r="F56" i="1" s="1"/>
  <c r="E31" i="1"/>
  <c r="E56" i="1" s="1"/>
  <c r="D31" i="1"/>
  <c r="D56" i="1" s="1"/>
  <c r="AE30" i="1"/>
  <c r="AE55" i="1" s="1"/>
  <c r="AD30" i="1"/>
  <c r="AD55" i="1" s="1"/>
  <c r="AC30" i="1"/>
  <c r="AC55" i="1" s="1"/>
  <c r="AB30" i="1"/>
  <c r="AB55" i="1" s="1"/>
  <c r="AA30" i="1"/>
  <c r="AA55" i="1" s="1"/>
  <c r="Z30" i="1"/>
  <c r="Z55" i="1" s="1"/>
  <c r="Y30" i="1"/>
  <c r="Y55" i="1" s="1"/>
  <c r="X30" i="1"/>
  <c r="X55" i="1" s="1"/>
  <c r="W30" i="1"/>
  <c r="W55" i="1" s="1"/>
  <c r="V30" i="1"/>
  <c r="V55" i="1" s="1"/>
  <c r="U30" i="1"/>
  <c r="U55" i="1" s="1"/>
  <c r="T30" i="1"/>
  <c r="T55" i="1" s="1"/>
  <c r="S30" i="1"/>
  <c r="S55" i="1" s="1"/>
  <c r="R30" i="1"/>
  <c r="R55" i="1" s="1"/>
  <c r="Q30" i="1"/>
  <c r="Q55" i="1" s="1"/>
  <c r="P30" i="1"/>
  <c r="P55" i="1" s="1"/>
  <c r="O30" i="1"/>
  <c r="O55" i="1" s="1"/>
  <c r="N30" i="1"/>
  <c r="N55" i="1" s="1"/>
  <c r="M30" i="1"/>
  <c r="M55" i="1" s="1"/>
  <c r="L30" i="1"/>
  <c r="L55" i="1" s="1"/>
  <c r="K30" i="1"/>
  <c r="K55" i="1" s="1"/>
  <c r="J30" i="1"/>
  <c r="J55" i="1" s="1"/>
  <c r="I30" i="1"/>
  <c r="I55" i="1" s="1"/>
  <c r="H30" i="1"/>
  <c r="H55" i="1" s="1"/>
  <c r="G30" i="1"/>
  <c r="G55" i="1" s="1"/>
  <c r="F30" i="1"/>
  <c r="F55" i="1" s="1"/>
  <c r="E30" i="1"/>
  <c r="E55" i="1" s="1"/>
  <c r="D30" i="1"/>
  <c r="D55" i="1" s="1"/>
  <c r="AE26" i="1"/>
  <c r="AE48" i="1" s="1"/>
  <c r="AD26" i="1"/>
  <c r="AD48" i="1" s="1"/>
  <c r="AC26" i="1"/>
  <c r="AC48" i="1" s="1"/>
  <c r="AB26" i="1"/>
  <c r="AB48" i="1" s="1"/>
  <c r="AA26" i="1"/>
  <c r="AA48" i="1" s="1"/>
  <c r="Z26" i="1"/>
  <c r="Z48" i="1" s="1"/>
  <c r="Y26" i="1"/>
  <c r="Y48" i="1" s="1"/>
  <c r="X26" i="1"/>
  <c r="X48" i="1" s="1"/>
  <c r="W26" i="1"/>
  <c r="W48" i="1" s="1"/>
  <c r="V26" i="1"/>
  <c r="V48" i="1" s="1"/>
  <c r="U26" i="1"/>
  <c r="U48" i="1" s="1"/>
  <c r="T26" i="1"/>
  <c r="T48" i="1" s="1"/>
  <c r="S26" i="1"/>
  <c r="S48" i="1" s="1"/>
  <c r="R26" i="1"/>
  <c r="R48" i="1" s="1"/>
  <c r="Q26" i="1"/>
  <c r="Q48" i="1" s="1"/>
  <c r="P26" i="1"/>
  <c r="P48" i="1" s="1"/>
  <c r="O26" i="1"/>
  <c r="O48" i="1" s="1"/>
  <c r="N26" i="1"/>
  <c r="N48" i="1" s="1"/>
  <c r="M26" i="1"/>
  <c r="M48" i="1" s="1"/>
  <c r="L26" i="1"/>
  <c r="L48" i="1" s="1"/>
  <c r="K26" i="1"/>
  <c r="K48" i="1" s="1"/>
  <c r="J26" i="1"/>
  <c r="J48" i="1" s="1"/>
  <c r="I26" i="1"/>
  <c r="I48" i="1" s="1"/>
  <c r="H26" i="1"/>
  <c r="H48" i="1" s="1"/>
  <c r="G26" i="1"/>
  <c r="G48" i="1" s="1"/>
  <c r="F26" i="1"/>
  <c r="F48" i="1" s="1"/>
  <c r="E26" i="1"/>
  <c r="E48" i="1" s="1"/>
  <c r="D26" i="1"/>
  <c r="D48" i="1" s="1"/>
  <c r="AE25" i="1"/>
  <c r="AE47" i="1" s="1"/>
  <c r="AD25" i="1"/>
  <c r="AD47" i="1" s="1"/>
  <c r="AC25" i="1"/>
  <c r="AC47" i="1" s="1"/>
  <c r="AB25" i="1"/>
  <c r="AB47" i="1" s="1"/>
  <c r="AA25" i="1"/>
  <c r="AA47" i="1" s="1"/>
  <c r="Z25" i="1"/>
  <c r="Z47" i="1" s="1"/>
  <c r="Y25" i="1"/>
  <c r="Y47" i="1" s="1"/>
  <c r="X25" i="1"/>
  <c r="X47" i="1" s="1"/>
  <c r="W25" i="1"/>
  <c r="W47" i="1" s="1"/>
  <c r="V25" i="1"/>
  <c r="V47" i="1" s="1"/>
  <c r="U25" i="1"/>
  <c r="U47" i="1" s="1"/>
  <c r="T25" i="1"/>
  <c r="T47" i="1" s="1"/>
  <c r="S25" i="1"/>
  <c r="S47" i="1" s="1"/>
  <c r="R25" i="1"/>
  <c r="R47" i="1" s="1"/>
  <c r="Q25" i="1"/>
  <c r="Q47" i="1" s="1"/>
  <c r="P25" i="1"/>
  <c r="P47" i="1" s="1"/>
  <c r="O25" i="1"/>
  <c r="O47" i="1" s="1"/>
  <c r="N25" i="1"/>
  <c r="N47" i="1" s="1"/>
  <c r="M25" i="1"/>
  <c r="M47" i="1" s="1"/>
  <c r="L25" i="1"/>
  <c r="L47" i="1" s="1"/>
  <c r="K25" i="1"/>
  <c r="K47" i="1" s="1"/>
  <c r="J25" i="1"/>
  <c r="J47" i="1" s="1"/>
  <c r="I25" i="1"/>
  <c r="I47" i="1" s="1"/>
  <c r="H25" i="1"/>
  <c r="H47" i="1" s="1"/>
  <c r="G25" i="1"/>
  <c r="G47" i="1" s="1"/>
  <c r="F25" i="1"/>
  <c r="F47" i="1" s="1"/>
  <c r="E25" i="1"/>
  <c r="E47" i="1" s="1"/>
  <c r="D25" i="1"/>
  <c r="D47" i="1" s="1"/>
  <c r="AE14" i="1"/>
  <c r="AE62" i="1" s="1"/>
  <c r="AD14" i="1"/>
  <c r="AD62" i="1" s="1"/>
  <c r="AC14" i="1"/>
  <c r="AC62" i="1" s="1"/>
  <c r="AB14" i="1"/>
  <c r="AB62" i="1" s="1"/>
  <c r="AA14" i="1"/>
  <c r="AA62" i="1" s="1"/>
  <c r="Z14" i="1"/>
  <c r="Z62" i="1" s="1"/>
  <c r="Y14" i="1"/>
  <c r="Y62" i="1" s="1"/>
  <c r="X14" i="1"/>
  <c r="X62" i="1" s="1"/>
  <c r="W14" i="1"/>
  <c r="W62" i="1" s="1"/>
  <c r="V14" i="1"/>
  <c r="V62" i="1" s="1"/>
  <c r="U14" i="1"/>
  <c r="U62" i="1" s="1"/>
  <c r="T14" i="1"/>
  <c r="T62" i="1" s="1"/>
  <c r="S14" i="1"/>
  <c r="S62" i="1" s="1"/>
  <c r="R14" i="1"/>
  <c r="R62" i="1" s="1"/>
  <c r="Q14" i="1"/>
  <c r="Q62" i="1" s="1"/>
  <c r="P14" i="1"/>
  <c r="P62" i="1" s="1"/>
  <c r="O14" i="1"/>
  <c r="O62" i="1" s="1"/>
  <c r="N14" i="1"/>
  <c r="N62" i="1" s="1"/>
  <c r="M14" i="1"/>
  <c r="M62" i="1" s="1"/>
  <c r="L14" i="1"/>
  <c r="L62" i="1" s="1"/>
  <c r="K14" i="1"/>
  <c r="K62" i="1" s="1"/>
  <c r="J14" i="1"/>
  <c r="J62" i="1" s="1"/>
  <c r="I14" i="1"/>
  <c r="I62" i="1" s="1"/>
  <c r="H14" i="1"/>
  <c r="H62" i="1" s="1"/>
  <c r="G14" i="1"/>
  <c r="G62" i="1" s="1"/>
  <c r="F14" i="1"/>
  <c r="F62" i="1" s="1"/>
  <c r="E14" i="1"/>
  <c r="E62" i="1" s="1"/>
  <c r="D14" i="1"/>
  <c r="D62" i="1" s="1"/>
  <c r="AE13" i="1"/>
  <c r="AE61" i="1" s="1"/>
  <c r="AD13" i="1"/>
  <c r="AD61" i="1" s="1"/>
  <c r="AC13" i="1"/>
  <c r="AC61" i="1" s="1"/>
  <c r="AB13" i="1"/>
  <c r="AB61" i="1" s="1"/>
  <c r="AA13" i="1"/>
  <c r="AA61" i="1" s="1"/>
  <c r="Z13" i="1"/>
  <c r="Z61" i="1" s="1"/>
  <c r="Y13" i="1"/>
  <c r="Y61" i="1" s="1"/>
  <c r="X13" i="1"/>
  <c r="X61" i="1" s="1"/>
  <c r="W13" i="1"/>
  <c r="W61" i="1" s="1"/>
  <c r="V13" i="1"/>
  <c r="V61" i="1" s="1"/>
  <c r="U13" i="1"/>
  <c r="U61" i="1" s="1"/>
  <c r="T13" i="1"/>
  <c r="T61" i="1" s="1"/>
  <c r="S13" i="1"/>
  <c r="S61" i="1" s="1"/>
  <c r="R13" i="1"/>
  <c r="R61" i="1" s="1"/>
  <c r="Q13" i="1"/>
  <c r="Q61" i="1" s="1"/>
  <c r="P13" i="1"/>
  <c r="P61" i="1" s="1"/>
  <c r="O13" i="1"/>
  <c r="O61" i="1" s="1"/>
  <c r="N13" i="1"/>
  <c r="N61" i="1" s="1"/>
  <c r="M13" i="1"/>
  <c r="M61" i="1" s="1"/>
  <c r="L13" i="1"/>
  <c r="L61" i="1" s="1"/>
  <c r="K13" i="1"/>
  <c r="K61" i="1" s="1"/>
  <c r="J13" i="1"/>
  <c r="J61" i="1" s="1"/>
  <c r="I13" i="1"/>
  <c r="I61" i="1" s="1"/>
  <c r="H13" i="1"/>
  <c r="H61" i="1" s="1"/>
  <c r="G13" i="1"/>
  <c r="G61" i="1" s="1"/>
  <c r="F13" i="1"/>
  <c r="F61" i="1" s="1"/>
  <c r="E13" i="1"/>
  <c r="E61" i="1" s="1"/>
  <c r="AE9" i="1"/>
  <c r="AE54" i="1" s="1"/>
  <c r="AD9" i="1"/>
  <c r="AD54" i="1" s="1"/>
  <c r="AC9" i="1"/>
  <c r="AC54" i="1" s="1"/>
  <c r="AB9" i="1"/>
  <c r="AB54" i="1" s="1"/>
  <c r="AA9" i="1"/>
  <c r="AA54" i="1" s="1"/>
  <c r="Z9" i="1"/>
  <c r="Z54" i="1" s="1"/>
  <c r="Y9" i="1"/>
  <c r="Y54" i="1" s="1"/>
  <c r="X9" i="1"/>
  <c r="X54" i="1" s="1"/>
  <c r="W9" i="1"/>
  <c r="W54" i="1" s="1"/>
  <c r="V9" i="1"/>
  <c r="V54" i="1" s="1"/>
  <c r="U9" i="1"/>
  <c r="U54" i="1" s="1"/>
  <c r="T9" i="1"/>
  <c r="T54" i="1" s="1"/>
  <c r="S9" i="1"/>
  <c r="S54" i="1" s="1"/>
  <c r="R9" i="1"/>
  <c r="R54" i="1" s="1"/>
  <c r="Q9" i="1"/>
  <c r="Q54" i="1" s="1"/>
  <c r="P9" i="1"/>
  <c r="P54" i="1" s="1"/>
  <c r="O9" i="1"/>
  <c r="O54" i="1" s="1"/>
  <c r="N9" i="1"/>
  <c r="N54" i="1" s="1"/>
  <c r="M9" i="1"/>
  <c r="M54" i="1" s="1"/>
  <c r="L9" i="1"/>
  <c r="L54" i="1" s="1"/>
  <c r="K9" i="1"/>
  <c r="K54" i="1" s="1"/>
  <c r="J9" i="1"/>
  <c r="J54" i="1" s="1"/>
  <c r="I9" i="1"/>
  <c r="I54" i="1" s="1"/>
  <c r="H9" i="1"/>
  <c r="H54" i="1" s="1"/>
  <c r="G9" i="1"/>
  <c r="G54" i="1" s="1"/>
  <c r="F9" i="1"/>
  <c r="F54" i="1" s="1"/>
  <c r="E9" i="1"/>
  <c r="E54" i="1" s="1"/>
  <c r="D9" i="1"/>
  <c r="D54" i="1" s="1"/>
  <c r="AE8" i="1"/>
  <c r="AE53" i="1" s="1"/>
  <c r="AD8" i="1"/>
  <c r="AD53" i="1" s="1"/>
  <c r="AC8" i="1"/>
  <c r="AC53" i="1" s="1"/>
  <c r="AB8" i="1"/>
  <c r="AB53" i="1" s="1"/>
  <c r="AA8" i="1"/>
  <c r="AA53" i="1" s="1"/>
  <c r="Z8" i="1"/>
  <c r="Z53" i="1" s="1"/>
  <c r="Y8" i="1"/>
  <c r="Y53" i="1" s="1"/>
  <c r="X8" i="1"/>
  <c r="X53" i="1" s="1"/>
  <c r="W8" i="1"/>
  <c r="W53" i="1" s="1"/>
  <c r="V8" i="1"/>
  <c r="V53" i="1" s="1"/>
  <c r="U8" i="1"/>
  <c r="U53" i="1" s="1"/>
  <c r="T8" i="1"/>
  <c r="T53" i="1" s="1"/>
  <c r="S8" i="1"/>
  <c r="S53" i="1" s="1"/>
  <c r="R8" i="1"/>
  <c r="R53" i="1" s="1"/>
  <c r="Q8" i="1"/>
  <c r="Q53" i="1" s="1"/>
  <c r="P8" i="1"/>
  <c r="P53" i="1" s="1"/>
  <c r="O8" i="1"/>
  <c r="O53" i="1" s="1"/>
  <c r="N8" i="1"/>
  <c r="N53" i="1" s="1"/>
  <c r="M8" i="1"/>
  <c r="M53" i="1" s="1"/>
  <c r="L8" i="1"/>
  <c r="L53" i="1" s="1"/>
  <c r="K8" i="1"/>
  <c r="K53" i="1" s="1"/>
  <c r="J8" i="1"/>
  <c r="J53" i="1" s="1"/>
  <c r="I8" i="1"/>
  <c r="I53" i="1" s="1"/>
  <c r="H8" i="1"/>
  <c r="H53" i="1" s="1"/>
  <c r="G8" i="1"/>
  <c r="G53" i="1" s="1"/>
  <c r="F8" i="1"/>
  <c r="F53" i="1" s="1"/>
  <c r="E8" i="1"/>
  <c r="E53" i="1" s="1"/>
  <c r="D8" i="1"/>
  <c r="D53" i="1" s="1"/>
  <c r="I57" i="1" l="1"/>
  <c r="Y57" i="1"/>
  <c r="Q57" i="1"/>
  <c r="D57" i="1"/>
  <c r="L57" i="1"/>
  <c r="T57" i="1"/>
  <c r="AB57" i="1"/>
  <c r="S57" i="1"/>
  <c r="AA57" i="1"/>
  <c r="K57" i="1"/>
  <c r="J57" i="1"/>
  <c r="R57" i="1"/>
  <c r="Z57" i="1"/>
  <c r="U57" i="1"/>
  <c r="AC57" i="1"/>
  <c r="N57" i="1"/>
  <c r="F57" i="1"/>
  <c r="G57" i="1"/>
  <c r="O57" i="1"/>
  <c r="W57" i="1"/>
  <c r="AE57" i="1"/>
  <c r="E57" i="1"/>
  <c r="M57" i="1"/>
  <c r="V57" i="1"/>
  <c r="AD57" i="1"/>
  <c r="H57" i="1"/>
  <c r="P57" i="1"/>
  <c r="X57" i="1"/>
  <c r="X73" i="1"/>
  <c r="P73" i="1"/>
  <c r="H73" i="1"/>
  <c r="AE73" i="1"/>
  <c r="G73" i="1"/>
  <c r="E73" i="1"/>
  <c r="X49" i="1"/>
  <c r="H49" i="1"/>
  <c r="P49" i="1"/>
  <c r="M73" i="1"/>
  <c r="U73" i="1"/>
  <c r="AC73" i="1"/>
  <c r="I73" i="1"/>
  <c r="Q73" i="1"/>
  <c r="Y73" i="1"/>
  <c r="J49" i="1"/>
  <c r="J73" i="1"/>
  <c r="R73" i="1"/>
  <c r="Z73" i="1"/>
  <c r="K73" i="1"/>
  <c r="S73" i="1"/>
  <c r="AA73" i="1"/>
  <c r="F73" i="1"/>
  <c r="N73" i="1"/>
  <c r="V73" i="1"/>
  <c r="AD73" i="1"/>
  <c r="D73" i="1"/>
  <c r="L73" i="1"/>
  <c r="T73" i="1"/>
  <c r="AB73" i="1"/>
  <c r="E49" i="1"/>
  <c r="M49" i="1"/>
  <c r="U49" i="1"/>
  <c r="AC49" i="1"/>
  <c r="P65" i="1"/>
  <c r="G49" i="1"/>
  <c r="O49" i="1"/>
  <c r="W49" i="1"/>
  <c r="AE49" i="1"/>
  <c r="Z49" i="1"/>
  <c r="K49" i="1"/>
  <c r="S49" i="1"/>
  <c r="AA49" i="1"/>
  <c r="I65" i="1"/>
  <c r="Q65" i="1"/>
  <c r="Y65" i="1"/>
  <c r="D49" i="1"/>
  <c r="Y49" i="1"/>
  <c r="G65" i="1"/>
  <c r="AE65" i="1"/>
  <c r="R49" i="1"/>
  <c r="H65" i="1"/>
  <c r="X65" i="1"/>
  <c r="J65" i="1"/>
  <c r="R65" i="1"/>
  <c r="Z65" i="1"/>
  <c r="L49" i="1"/>
  <c r="Q49" i="1"/>
  <c r="W65" i="1"/>
  <c r="AD65" i="1"/>
  <c r="I49" i="1"/>
  <c r="O65" i="1"/>
  <c r="K65" i="1"/>
  <c r="S65" i="1"/>
  <c r="AA65" i="1"/>
  <c r="T49" i="1"/>
  <c r="F49" i="1"/>
  <c r="N49" i="1"/>
  <c r="V49" i="1"/>
  <c r="AD49" i="1"/>
  <c r="AB65" i="1"/>
  <c r="AB49" i="1"/>
  <c r="AC65" i="1"/>
  <c r="D65" i="1"/>
  <c r="L65" i="1"/>
  <c r="T65" i="1"/>
  <c r="E65" i="1"/>
  <c r="M65" i="1"/>
  <c r="U65" i="1"/>
  <c r="F65" i="1"/>
  <c r="N65" i="1"/>
  <c r="V65" i="1"/>
  <c r="F6" i="4" l="1"/>
  <c r="F7" i="4"/>
  <c r="F8" i="4"/>
  <c r="F9" i="4"/>
  <c r="F10" i="4"/>
  <c r="F1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1FD049-4F63-4B9C-B43B-607EB2B08CA0}" keepAlive="1" name="Zapytanie — poprawnosci" description="Połączenie z zapytaniem „poprawnosci” w skoroszycie." type="5" refreshedVersion="7" background="1" saveData="1">
    <dbPr connection="Provider=Microsoft.Mashup.OleDb.1;Data Source=$Workbook$;Location=poprawnosci;Extended Properties=&quot;&quot;" command="SELECT * FROM [poprawnosci]"/>
  </connection>
</connections>
</file>

<file path=xl/sharedStrings.xml><?xml version="1.0" encoding="utf-8"?>
<sst xmlns="http://schemas.openxmlformats.org/spreadsheetml/2006/main" count="2078" uniqueCount="254">
  <si>
    <t>PLAN</t>
  </si>
  <si>
    <t>liczba modułów</t>
  </si>
  <si>
    <t>Norweska</t>
  </si>
  <si>
    <t>Numer kontraktu</t>
  </si>
  <si>
    <t>Nazwa kontraktu</t>
  </si>
  <si>
    <t>Komentarz do kontraktu</t>
  </si>
  <si>
    <t>01.03.2021 (pon)</t>
  </si>
  <si>
    <t>02.03.2021 (wt)</t>
  </si>
  <si>
    <t>03.03.2021 (śr)</t>
  </si>
  <si>
    <t>04.03.2021 (czw)</t>
  </si>
  <si>
    <t>05.03.2021 (pt)</t>
  </si>
  <si>
    <t>06.03.2021 (sob)</t>
  </si>
  <si>
    <t>07.03.2021 (niedz)</t>
  </si>
  <si>
    <t>08.03.2021 (pon)</t>
  </si>
  <si>
    <t>09.03.2021 (wt)</t>
  </si>
  <si>
    <t>10.03.2021 (śr)</t>
  </si>
  <si>
    <t>11.03.2021 (czw)</t>
  </si>
  <si>
    <t>12.03.2021 (pt)</t>
  </si>
  <si>
    <t>13.03.2021 (sob)</t>
  </si>
  <si>
    <t>14.03.2021 (niedz)</t>
  </si>
  <si>
    <t>15.03.2021 (pon)</t>
  </si>
  <si>
    <t>16.03.2021 (wt)</t>
  </si>
  <si>
    <t>17.03.2021 (śr)</t>
  </si>
  <si>
    <t>18.03.2021 (czw)</t>
  </si>
  <si>
    <t>19.03.2021 (pt)</t>
  </si>
  <si>
    <t>20.03.2021 (sob)</t>
  </si>
  <si>
    <t>21.03.2021 (niedz)</t>
  </si>
  <si>
    <t>22.03.2021 (pon)</t>
  </si>
  <si>
    <t>23.03.2021 (wt)</t>
  </si>
  <si>
    <t>24.03.2021 (śr)</t>
  </si>
  <si>
    <t>25.03.2021 (czw)</t>
  </si>
  <si>
    <t>26.03.2021 (pt)</t>
  </si>
  <si>
    <t>27.03.2021 (sob)</t>
  </si>
  <si>
    <t>28.03.2021 (niedz)</t>
  </si>
  <si>
    <t>44284</t>
  </si>
  <si>
    <t>44285</t>
  </si>
  <si>
    <t>44286</t>
  </si>
  <si>
    <t>HeimdalsPorten</t>
  </si>
  <si>
    <t>bud. A</t>
  </si>
  <si>
    <t>m2 podłogi</t>
  </si>
  <si>
    <t>m2 ścian</t>
  </si>
  <si>
    <t>m2 el.zew.</t>
  </si>
  <si>
    <t>CRAMO</t>
  </si>
  <si>
    <t>Fabryka</t>
  </si>
  <si>
    <t>SUMA</t>
  </si>
  <si>
    <t>Suma</t>
  </si>
  <si>
    <t>Plan został zatwierdzony:</t>
  </si>
  <si>
    <t>Jak minie data w komórce A24 ta zakładka jest blokowana, tam samo "Daty"</t>
  </si>
  <si>
    <t>REALIZACJA</t>
  </si>
  <si>
    <t>m2</t>
  </si>
  <si>
    <t>Data ostatniej aktualizacji</t>
  </si>
  <si>
    <t>Hala</t>
  </si>
  <si>
    <t>Etykiety wierszy</t>
  </si>
  <si>
    <t>m2 Weinmann</t>
  </si>
  <si>
    <t xml:space="preserve">Wydajność Weinmann </t>
  </si>
  <si>
    <t>Suma z Wydajność Weinmann</t>
  </si>
  <si>
    <t>wydajność - m2 zaplanowane</t>
  </si>
  <si>
    <t>różnice narastająco</t>
  </si>
  <si>
    <t>Suma końcowa</t>
  </si>
  <si>
    <t>m2 MobiOne</t>
  </si>
  <si>
    <t xml:space="preserve">Wydajność MobiOne </t>
  </si>
  <si>
    <t>m2 MobiOne narastająco</t>
  </si>
  <si>
    <t>Wydajność MobiOne narastająco</t>
  </si>
  <si>
    <t xml:space="preserve">m2 płyt </t>
  </si>
  <si>
    <t xml:space="preserve">Wydajność Formatówki </t>
  </si>
  <si>
    <t xml:space="preserve">m2 płyt narastajaco </t>
  </si>
  <si>
    <t>Suma z Wydajność Formatówki</t>
  </si>
  <si>
    <t>Liczba z Łazienka</t>
  </si>
  <si>
    <t>Etykiety kolumn</t>
  </si>
  <si>
    <t>Nie</t>
  </si>
  <si>
    <t>Tak</t>
  </si>
  <si>
    <t>dachy</t>
  </si>
  <si>
    <t>Liczba z Dach</t>
  </si>
  <si>
    <t>łazienki</t>
  </si>
  <si>
    <t>UZUPEŁNIA KIEROWNIK PROJEKTU</t>
  </si>
  <si>
    <t>PP</t>
  </si>
  <si>
    <t>UZUPELNIA KIEROWNIK PROJEKTU</t>
  </si>
  <si>
    <t>Nazwa modułu/elementu</t>
  </si>
  <si>
    <t>Typ</t>
  </si>
  <si>
    <t>m2 sufitu</t>
  </si>
  <si>
    <t>m2 SD</t>
  </si>
  <si>
    <t>m2 SM</t>
  </si>
  <si>
    <t>m2 SZ</t>
  </si>
  <si>
    <t>m2 dobitek</t>
  </si>
  <si>
    <t>m2 attyk</t>
  </si>
  <si>
    <t>długość modułu [m]</t>
  </si>
  <si>
    <t>szerokość modułu [m2]</t>
  </si>
  <si>
    <t>Dokumentacja warsztatowa (data)</t>
  </si>
  <si>
    <t>Dok. Elewacje (data)</t>
  </si>
  <si>
    <t>Data Montaż</t>
  </si>
  <si>
    <t xml:space="preserve">Typ </t>
  </si>
  <si>
    <t>Dach</t>
  </si>
  <si>
    <t>Okna</t>
  </si>
  <si>
    <t>Drzwi zewnętrzne</t>
  </si>
  <si>
    <t>Wiatrołap</t>
  </si>
  <si>
    <t>Łazienka</t>
  </si>
  <si>
    <t>Kuchnia</t>
  </si>
  <si>
    <t>Fartuch kuchenny w glazurze</t>
  </si>
  <si>
    <t>tryskacze</t>
  </si>
  <si>
    <t>kabina prysznicowa</t>
  </si>
  <si>
    <t>WC</t>
  </si>
  <si>
    <t>Wylewka betonowa</t>
  </si>
  <si>
    <t>Komentarz dodatkowy</t>
  </si>
  <si>
    <t>m2 formatowka</t>
  </si>
  <si>
    <t>pośrednia kondygnacja</t>
  </si>
  <si>
    <t>moduł</t>
  </si>
  <si>
    <t>A-706W</t>
  </si>
  <si>
    <t>A-706X</t>
  </si>
  <si>
    <t>A-706Y</t>
  </si>
  <si>
    <t>A-601X</t>
  </si>
  <si>
    <t>A-601Y</t>
  </si>
  <si>
    <t>A-507X</t>
  </si>
  <si>
    <t>A-706Z</t>
  </si>
  <si>
    <t>HeimdalsPorten A</t>
  </si>
  <si>
    <t>A-507Y</t>
  </si>
  <si>
    <t>A-502Y</t>
  </si>
  <si>
    <t>A-602X</t>
  </si>
  <si>
    <t>A-602Y</t>
  </si>
  <si>
    <t>A-703X</t>
  </si>
  <si>
    <t>A-703Y</t>
  </si>
  <si>
    <t>A-704X</t>
  </si>
  <si>
    <t>A-704Y</t>
  </si>
  <si>
    <t>KOMPENDIUM WIEDZY O KONTRAKTACH</t>
  </si>
  <si>
    <t>REI</t>
  </si>
  <si>
    <t>Liczba modułów</t>
  </si>
  <si>
    <t>m2 modułów</t>
  </si>
  <si>
    <t>Średnia PC modułu</t>
  </si>
  <si>
    <t>Liczba klatek ogółem</t>
  </si>
  <si>
    <t>Liczba klatek zawarta w liczbie modułów</t>
  </si>
  <si>
    <t>m2 elementów zewnętrznych</t>
  </si>
  <si>
    <t>m2 paneli ścian</t>
  </si>
  <si>
    <t>m2 paneli sufitów</t>
  </si>
  <si>
    <t>m2 paneli podłóg</t>
  </si>
  <si>
    <t>Dodatkowy komentarz</t>
  </si>
  <si>
    <t>Maszyna</t>
  </si>
  <si>
    <t>Wydajność na zmianę</t>
  </si>
  <si>
    <t>Liczba pracujących zmian na dzień</t>
  </si>
  <si>
    <t>Wydajność na dzień</t>
  </si>
  <si>
    <t>Różnica na dzień wobec planu na Q</t>
  </si>
  <si>
    <t>Komentarz</t>
  </si>
  <si>
    <t>Giben</t>
  </si>
  <si>
    <t>Elcon</t>
  </si>
  <si>
    <t>Wienmann</t>
  </si>
  <si>
    <t>REI90</t>
  </si>
  <si>
    <t>MobiOne</t>
  </si>
  <si>
    <t>Wydajnosci określamy do planowania i ta zakładka blokuje się z taką samą datą, jak ta z planem</t>
  </si>
  <si>
    <t>Tutaj będą robocze tabele na każdą rzecz określoną po kontraktach (tak jak liczba modułów, czyli m2 na formatówkę) + tabele z oznaczeniem, czy to jest ok z wydajnosciami czy nie, stąd będzie brała informację do formatowania warunkowego tabela z liczbą modułów</t>
  </si>
  <si>
    <t>Ta zakładka będzie ukryta</t>
  </si>
  <si>
    <t>Liczba z Data Montaż</t>
  </si>
  <si>
    <t>Iloczyn z m2 ścian</t>
  </si>
  <si>
    <t>dni dok a montaż</t>
  </si>
  <si>
    <t>tylko ściany</t>
  </si>
  <si>
    <t>Mnożenie</t>
  </si>
  <si>
    <t>czy ok</t>
  </si>
  <si>
    <t>[m2 wpisane] - [m2 z mnożenia wymiarów]</t>
  </si>
  <si>
    <t>rozbieżność</t>
  </si>
  <si>
    <t>OK</t>
  </si>
  <si>
    <t>Marie Michelets</t>
  </si>
  <si>
    <t>ostatnia kondygnacja</t>
  </si>
  <si>
    <t>C-401X</t>
  </si>
  <si>
    <t>C-401Z</t>
  </si>
  <si>
    <t>I kondygnacja</t>
  </si>
  <si>
    <t>C-102X</t>
  </si>
  <si>
    <t>C-401Y</t>
  </si>
  <si>
    <t>C-304X</t>
  </si>
  <si>
    <t>C-304Y</t>
  </si>
  <si>
    <t>C-204X</t>
  </si>
  <si>
    <t>C-303X</t>
  </si>
  <si>
    <t>C-402Z</t>
  </si>
  <si>
    <t>C-402Y</t>
  </si>
  <si>
    <t>C-402X</t>
  </si>
  <si>
    <t>C-105Y</t>
  </si>
  <si>
    <t>C-101X</t>
  </si>
  <si>
    <t>C-105X</t>
  </si>
  <si>
    <t>C-201X</t>
  </si>
  <si>
    <t>B-302Y</t>
  </si>
  <si>
    <t>C-104X</t>
  </si>
  <si>
    <t>1x łazienka, 1x dobitka (budowa), balkon w module, moduł dachowy (wełna na dachu + attyki)</t>
  </si>
  <si>
    <t>j.w.</t>
  </si>
  <si>
    <t>balkon w module, moduł dachowy (wełna na dachu + attyki)</t>
  </si>
  <si>
    <t>1x łazienka</t>
  </si>
  <si>
    <t>1x WC, balkon w module, moduł dachowy (wełna na dachu + attyki)</t>
  </si>
  <si>
    <t xml:space="preserve">1x łazienka, 1x dobitka (montaż na budowie), balkon w module </t>
  </si>
  <si>
    <t xml:space="preserve">1x łazienka, balkon w module </t>
  </si>
  <si>
    <t>moduł dachowy (wełna na dachu + attyki)</t>
  </si>
  <si>
    <t>1x WC, 1x dobitka (budowa), balkon w module, moduł dachowy (wełna na dachu + attyki)</t>
  </si>
  <si>
    <t>1x łazienka, balkon w module, moduł dachowy (wełna na dachu + attyki)</t>
  </si>
  <si>
    <t>1x dobitka (producja)</t>
  </si>
  <si>
    <t>1x łazienka, 1x dobitka (budowa)</t>
  </si>
  <si>
    <t xml:space="preserve">1x łazienka, 1x dobitka (budowa), balkon w module </t>
  </si>
  <si>
    <t>1x dobitka (produkcja)</t>
  </si>
  <si>
    <t>1x łazienka, 1x dobitka (produkcja)</t>
  </si>
  <si>
    <t>wylewka samopoziomująca (nie wylewka betonowa) występuje tam gdzie łazienki, wc, wiatrołapy</t>
  </si>
  <si>
    <t>A-101X</t>
  </si>
  <si>
    <t>A-101Y</t>
  </si>
  <si>
    <t>A-402X</t>
  </si>
  <si>
    <t>1x łazienka, 2x dobitka (produkcja)</t>
  </si>
  <si>
    <t>B-302X</t>
  </si>
  <si>
    <t xml:space="preserve">balkon w module </t>
  </si>
  <si>
    <t>A-303Y</t>
  </si>
  <si>
    <t>A-401Y</t>
  </si>
  <si>
    <t xml:space="preserve">1x WC, balkon w module </t>
  </si>
  <si>
    <t>C-301Y</t>
  </si>
  <si>
    <t>A-303X</t>
  </si>
  <si>
    <t>1x łazienka, 1x dobitka (produkcja), balkon w module, moduł dachowy (wełna na dachu + attyki)</t>
  </si>
  <si>
    <t>A-402Z</t>
  </si>
  <si>
    <t>B-102Y</t>
  </si>
  <si>
    <t xml:space="preserve">1x łazienka, 1x dobitka (budowa),łaty 50x50 od str. żelbetu, balkon w module </t>
  </si>
  <si>
    <t>C-301X</t>
  </si>
  <si>
    <t xml:space="preserve">1x łazienka, 1x dobitka (produkcja), balkon w module </t>
  </si>
  <si>
    <t>A-302X</t>
  </si>
  <si>
    <t>balkon w module, moduł dachowy (wełna na dachu + attyki), szkalny daszek nad balkonem</t>
  </si>
  <si>
    <t>A-402Y</t>
  </si>
  <si>
    <t>B-102X</t>
  </si>
  <si>
    <t>A-301X</t>
  </si>
  <si>
    <t>A-301Y</t>
  </si>
  <si>
    <t>A-302Y</t>
  </si>
  <si>
    <t>2x łazienka, 1x dobitka (produkcja), balkon w module, moduł dachowy (wełna na dachu + attyki)</t>
  </si>
  <si>
    <t>A-401X</t>
  </si>
  <si>
    <t>A-103X</t>
  </si>
  <si>
    <t>1x dobitka (budowa)</t>
  </si>
  <si>
    <t>A-103Y</t>
  </si>
  <si>
    <t>A-401Z</t>
  </si>
  <si>
    <t>B-101X</t>
  </si>
  <si>
    <t>B-101Y</t>
  </si>
  <si>
    <t>B-202Y</t>
  </si>
  <si>
    <t>1x dobitka (produkcja), moduł dachowy (wełna na dachu)</t>
  </si>
  <si>
    <t>B-402Y</t>
  </si>
  <si>
    <t>A-102Y</t>
  </si>
  <si>
    <t>B-202X</t>
  </si>
  <si>
    <t>1x łazienka, 2x dobitka (produkcja), moduł dachowy (wełna na dachu + attyki)</t>
  </si>
  <si>
    <t>B-402X</t>
  </si>
  <si>
    <t>C-302X</t>
  </si>
  <si>
    <t>A-102X</t>
  </si>
  <si>
    <t>B-301Y</t>
  </si>
  <si>
    <t>B-401Y</t>
  </si>
  <si>
    <t>B-301X</t>
  </si>
  <si>
    <t>B-401X</t>
  </si>
  <si>
    <t>C-205X</t>
  </si>
  <si>
    <t>C-205Y</t>
  </si>
  <si>
    <t>A-201Y</t>
  </si>
  <si>
    <t>C-202X</t>
  </si>
  <si>
    <t>A-201X</t>
  </si>
  <si>
    <t>C-103X</t>
  </si>
  <si>
    <t>C-203X</t>
  </si>
  <si>
    <t>tutaj błędne informacje, bo na hali Cramo nic nie ma</t>
  </si>
  <si>
    <t>Kernen</t>
  </si>
  <si>
    <t>K3-201Y</t>
  </si>
  <si>
    <t>(puste)</t>
  </si>
  <si>
    <t>TAK</t>
  </si>
  <si>
    <t>Bjertnes</t>
  </si>
  <si>
    <t>A-SW-102</t>
  </si>
  <si>
    <t>Cramo</t>
  </si>
  <si>
    <t>TO JEST NADRABIANIE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</si>
</sst>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\ \(ddd\)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10"/>
      <color indexed="8"/>
      <name val="Arial"/>
      <family val="2"/>
      <charset val="238"/>
    </font>
    <font>
      <b/>
      <sz val="11"/>
      <color rgb="FF3F3F3F"/>
      <name val="Czcionka tekstu podstawowego"/>
      <family val="2"/>
      <charset val="238"/>
    </font>
    <font>
      <sz val="11"/>
      <name val="Segoe U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2F2F2"/>
      </patternFill>
    </fill>
    <fill>
      <patternFill patternType="solid">
        <fgColor rgb="FF99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</borders>
  <cellStyleXfs count="7">
    <xf numFmtId="0" fontId="0" fillId="0" borderId="0"/>
    <xf numFmtId="0" fontId="2" fillId="0" borderId="0"/>
    <xf numFmtId="0" fontId="8" fillId="0" borderId="0"/>
    <xf numFmtId="0" fontId="9" fillId="0" borderId="0"/>
    <xf numFmtId="0" fontId="10" fillId="3" borderId="5" applyNumberFormat="0" applyAlignment="0" applyProtection="0"/>
    <xf numFmtId="0" fontId="1" fillId="0" borderId="0"/>
    <xf numFmtId="0" fontId="14" fillId="0" borderId="0"/>
  </cellStyleXfs>
  <cellXfs count="10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14" fontId="0" fillId="0" borderId="0" xfId="0" applyNumberFormat="1"/>
    <xf numFmtId="164" fontId="0" fillId="0" borderId="0" xfId="0" applyNumberFormat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0" xfId="0" applyNumberFormat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2" fontId="0" fillId="0" borderId="0" xfId="0" applyNumberFormat="1"/>
    <xf numFmtId="0" fontId="0" fillId="4" borderId="0" xfId="0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1" fillId="5" borderId="0" xfId="5" applyFont="1" applyFill="1" applyAlignment="1">
      <alignment horizontal="center" vertical="top" wrapText="1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8" xfId="0" applyBorder="1"/>
    <xf numFmtId="0" fontId="12" fillId="0" borderId="8" xfId="0" applyFont="1" applyBorder="1"/>
    <xf numFmtId="2" fontId="0" fillId="0" borderId="8" xfId="0" applyNumberFormat="1" applyBorder="1"/>
    <xf numFmtId="9" fontId="0" fillId="0" borderId="0" xfId="0" applyNumberFormat="1"/>
    <xf numFmtId="0" fontId="0" fillId="6" borderId="0" xfId="0" applyFill="1"/>
    <xf numFmtId="2" fontId="0" fillId="0" borderId="0" xfId="0" applyNumberFormat="1" applyFill="1"/>
    <xf numFmtId="14" fontId="0" fillId="0" borderId="0" xfId="0" applyNumberFormat="1" applyFill="1"/>
    <xf numFmtId="0" fontId="0" fillId="0" borderId="0" xfId="0" applyNumberFormat="1" applyFill="1"/>
    <xf numFmtId="0" fontId="13" fillId="0" borderId="0" xfId="2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9" xfId="0" applyBorder="1" applyAlignment="1">
      <alignment wrapText="1"/>
    </xf>
    <xf numFmtId="0" fontId="0" fillId="7" borderId="0" xfId="0" applyFill="1"/>
    <xf numFmtId="0" fontId="0" fillId="7" borderId="0" xfId="0" applyFill="1" applyAlignment="1">
      <alignment horizontal="center"/>
    </xf>
    <xf numFmtId="14" fontId="0" fillId="7" borderId="0" xfId="0" applyNumberFormat="1" applyFill="1"/>
    <xf numFmtId="0" fontId="0" fillId="0" borderId="0" xfId="0" applyAlignment="1">
      <alignment horizontal="center"/>
    </xf>
    <xf numFmtId="0" fontId="0" fillId="0" borderId="0" xfId="0" applyNumberFormat="1" applyFill="1" applyAlignment="1">
      <alignment wrapText="1"/>
    </xf>
    <xf numFmtId="0" fontId="0" fillId="7" borderId="0" xfId="0" applyNumberFormat="1" applyFill="1" applyAlignment="1">
      <alignment wrapText="1"/>
    </xf>
    <xf numFmtId="0" fontId="14" fillId="0" borderId="0" xfId="6"/>
    <xf numFmtId="2" fontId="14" fillId="0" borderId="0" xfId="6" applyNumberFormat="1"/>
    <xf numFmtId="0" fontId="14" fillId="7" borderId="0" xfId="6" applyFill="1"/>
    <xf numFmtId="2" fontId="14" fillId="7" borderId="0" xfId="6" applyNumberFormat="1" applyFill="1"/>
    <xf numFmtId="0" fontId="14" fillId="0" borderId="0" xfId="6" applyFill="1"/>
    <xf numFmtId="2" fontId="14" fillId="0" borderId="0" xfId="6" applyNumberFormat="1" applyFill="1"/>
    <xf numFmtId="14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14" fontId="0" fillId="0" borderId="0" xfId="0" applyNumberFormat="1" applyAlignment="1">
      <alignment horizontal="left" indent="1"/>
    </xf>
    <xf numFmtId="0" fontId="14" fillId="0" borderId="10" xfId="0" applyFont="1" applyFill="1" applyBorder="1"/>
    <xf numFmtId="0" fontId="14" fillId="0" borderId="10" xfId="0" applyFont="1" applyFill="1" applyBorder="1" applyAlignment="1">
      <alignment horizontal="center"/>
    </xf>
    <xf numFmtId="2" fontId="14" fillId="0" borderId="10" xfId="0" applyNumberFormat="1" applyFont="1" applyFill="1" applyBorder="1"/>
    <xf numFmtId="14" fontId="14" fillId="0" borderId="10" xfId="0" applyNumberFormat="1" applyFont="1" applyFill="1" applyBorder="1"/>
    <xf numFmtId="0" fontId="14" fillId="0" borderId="10" xfId="0" applyNumberFormat="1" applyFont="1" applyFill="1" applyBorder="1"/>
    <xf numFmtId="0" fontId="13" fillId="0" borderId="10" xfId="0" applyNumberFormat="1" applyFont="1" applyFill="1" applyBorder="1"/>
    <xf numFmtId="0" fontId="14" fillId="0" borderId="10" xfId="0" applyNumberFormat="1" applyFont="1" applyFill="1" applyBorder="1" applyAlignment="1">
      <alignment wrapText="1"/>
    </xf>
    <xf numFmtId="0" fontId="13" fillId="0" borderId="10" xfId="0" applyFont="1" applyFill="1" applyBorder="1"/>
    <xf numFmtId="0" fontId="13" fillId="0" borderId="10" xfId="0" applyFont="1" applyFill="1" applyBorder="1" applyAlignment="1">
      <alignment horizontal="center"/>
    </xf>
    <xf numFmtId="2" fontId="13" fillId="0" borderId="10" xfId="0" applyNumberFormat="1" applyFont="1" applyFill="1" applyBorder="1"/>
    <xf numFmtId="2" fontId="0" fillId="0" borderId="10" xfId="0" applyNumberFormat="1" applyFill="1" applyBorder="1"/>
    <xf numFmtId="14" fontId="0" fillId="0" borderId="10" xfId="0" applyNumberFormat="1" applyFill="1" applyBorder="1"/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14" fillId="0" borderId="10" xfId="0" applyFont="1" applyFill="1" applyBorder="1" applyAlignment="1">
      <alignment wrapText="1"/>
    </xf>
    <xf numFmtId="14" fontId="0" fillId="0" borderId="10" xfId="0" applyNumberFormat="1" applyFont="1" applyFill="1" applyBorder="1"/>
    <xf numFmtId="0" fontId="15" fillId="0" borderId="0" xfId="0" applyFont="1"/>
    <xf numFmtId="2" fontId="0" fillId="0" borderId="10" xfId="0" applyNumberFormat="1" applyBorder="1"/>
    <xf numFmtId="2" fontId="0" fillId="0" borderId="11" xfId="0" applyNumberFormat="1" applyFill="1" applyBorder="1"/>
    <xf numFmtId="14" fontId="0" fillId="0" borderId="11" xfId="0" applyNumberFormat="1" applyFill="1" applyBorder="1"/>
    <xf numFmtId="14" fontId="0" fillId="0" borderId="12" xfId="0" applyNumberFormat="1" applyFill="1" applyBorder="1"/>
    <xf numFmtId="0" fontId="13" fillId="0" borderId="13" xfId="0" applyFont="1" applyFill="1" applyBorder="1"/>
    <xf numFmtId="0" fontId="13" fillId="0" borderId="13" xfId="0" applyFont="1" applyFill="1" applyBorder="1" applyAlignment="1">
      <alignment horizontal="center"/>
    </xf>
    <xf numFmtId="2" fontId="0" fillId="0" borderId="0" xfId="0" applyNumberFormat="1" applyFill="1" applyBorder="1"/>
    <xf numFmtId="14" fontId="0" fillId="0" borderId="13" xfId="0" applyNumberFormat="1" applyFill="1" applyBorder="1"/>
    <xf numFmtId="0" fontId="0" fillId="0" borderId="13" xfId="0" applyFill="1" applyBorder="1"/>
    <xf numFmtId="0" fontId="0" fillId="0" borderId="0" xfId="0" applyNumberFormat="1" applyFill="1" applyBorder="1"/>
    <xf numFmtId="0" fontId="0" fillId="0" borderId="0" xfId="0" applyNumberFormat="1" applyFill="1" applyBorder="1" applyAlignment="1">
      <alignment wrapText="1"/>
    </xf>
    <xf numFmtId="0" fontId="7" fillId="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14" fontId="14" fillId="8" borderId="10" xfId="0" applyNumberFormat="1" applyFont="1" applyFill="1" applyBorder="1"/>
    <xf numFmtId="14" fontId="0" fillId="8" borderId="12" xfId="0" applyNumberFormat="1" applyFill="1" applyBorder="1"/>
    <xf numFmtId="14" fontId="0" fillId="0" borderId="0" xfId="0" applyNumberFormat="1" applyBorder="1"/>
    <xf numFmtId="0" fontId="0" fillId="0" borderId="0" xfId="0" applyBorder="1"/>
    <xf numFmtId="14" fontId="0" fillId="0" borderId="0" xfId="0" applyNumberFormat="1" applyFill="1" applyBorder="1"/>
    <xf numFmtId="0" fontId="0" fillId="0" borderId="0" xfId="0" applyBorder="1" applyAlignment="1">
      <alignment wrapText="1"/>
    </xf>
    <xf numFmtId="0" fontId="13" fillId="8" borderId="10" xfId="0" applyFont="1" applyFill="1" applyBorder="1" applyAlignment="1">
      <alignment horizontal="center"/>
    </xf>
    <xf numFmtId="0" fontId="14" fillId="8" borderId="10" xfId="0" applyFont="1" applyFill="1" applyBorder="1" applyAlignment="1">
      <alignment horizontal="center"/>
    </xf>
    <xf numFmtId="0" fontId="0" fillId="9" borderId="0" xfId="0" applyFill="1" applyBorder="1"/>
    <xf numFmtId="0" fontId="0" fillId="9" borderId="10" xfId="0" applyFill="1" applyBorder="1"/>
    <xf numFmtId="0" fontId="0" fillId="9" borderId="10" xfId="0" applyFill="1" applyBorder="1" applyAlignment="1">
      <alignment horizontal="center"/>
    </xf>
    <xf numFmtId="2" fontId="0" fillId="9" borderId="10" xfId="0" applyNumberFormat="1" applyFill="1" applyBorder="1"/>
  </cellXfs>
  <cellStyles count="7">
    <cellStyle name="Dane wyjściowe 2" xfId="4" xr:uid="{08154B28-BA5F-4C77-A64A-25E2BFF1F583}"/>
    <cellStyle name="Normalny" xfId="0" builtinId="0"/>
    <cellStyle name="Normalny 2" xfId="2" xr:uid="{B4CFD5C1-B7FF-4561-B3F6-26918EC3C935}"/>
    <cellStyle name="Normalny 3" xfId="3" xr:uid="{997AF529-B726-4E09-AEBB-2AE6FF18A7A9}"/>
    <cellStyle name="Normalny 4" xfId="1" xr:uid="{CD3EB159-4FA4-473B-9EE2-E259F847FBA3}"/>
    <cellStyle name="Normalny 4 2" xfId="5" xr:uid="{A065305A-7E15-43DD-9918-21F2540D714A}"/>
    <cellStyle name="Normalny 5" xfId="6" xr:uid="{8C8134E1-9D9F-4F16-B622-5AABEAF247DC}"/>
  </cellStyles>
  <dxfs count="613">
    <dxf>
      <fill>
        <patternFill>
          <bgColor rgb="FFFFFF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color rgb="FFFF0000"/>
      </font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alignment horizontal="center" vertical="top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alignment horizontal="center" vertical="top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  <border outline="0">
        <left style="thin">
          <color theme="6"/>
        </left>
      </border>
    </dxf>
    <dxf>
      <numFmt numFmtId="19" formatCode="dd/mm/yyyy"/>
      <fill>
        <patternFill patternType="none">
          <fgColor indexed="64"/>
          <bgColor auto="1"/>
        </patternFill>
      </fill>
      <border outline="0">
        <left style="thin">
          <color theme="6"/>
        </left>
      </border>
    </dxf>
    <dxf>
      <numFmt numFmtId="19" formatCode="dd/mm/yyyy"/>
      <fill>
        <patternFill patternType="none">
          <fgColor indexed="64"/>
          <bgColor auto="1"/>
        </patternFill>
      </fill>
      <border outline="0">
        <right style="thin">
          <color theme="6"/>
        </right>
      </border>
    </dxf>
    <dxf>
      <numFmt numFmtId="2" formatCode="0.00"/>
      <fill>
        <patternFill patternType="none">
          <fgColor indexed="64"/>
          <bgColor auto="1"/>
        </patternFill>
      </fill>
      <border outline="0">
        <right style="thin">
          <color theme="6"/>
        </right>
      </border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alignment horizontal="center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rgb="FF5B9BD5"/>
        </left>
        <top style="thin">
          <color rgb="FF5B9BD5"/>
        </top>
      </border>
    </dxf>
    <dxf>
      <border outline="0">
        <bottom style="medium">
          <color rgb="FF5B9BD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rgb="FF5B9BD5"/>
        </left>
        <top style="thin">
          <color rgb="FF5B9BD5"/>
        </top>
      </border>
    </dxf>
    <dxf>
      <border outline="0">
        <bottom style="medium">
          <color rgb="FF5B9BD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2" tint="-0.24994659260841701"/>
      </font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F64C3E1B-4DDD-43D8-AA6F-4C684C85257A}">
      <tableStyleElement type="wholeTable" dxfId="612"/>
      <tableStyleElement type="headerRow" dxfId="611"/>
      <tableStyleElement type="firstRowStripe" dxfId="610"/>
    </tableStyle>
    <tableStyle name="TableStyleQueryResult" pivot="0" count="3" xr9:uid="{3B78C78E-B2D9-49DB-83A1-C40D733E55FC}">
      <tableStyleElement type="wholeTable" dxfId="609"/>
      <tableStyleElement type="headerRow" dxfId="608"/>
      <tableStyleElement type="firstRowStripe" dxfId="607"/>
    </tableStyle>
  </tableStyles>
  <colors>
    <mruColors>
      <color rgb="FFCC00CC"/>
      <color rgb="FFCC0066"/>
      <color rgb="FF00FFFF"/>
      <color rgb="FF3333CC"/>
      <color rgb="FF996633"/>
      <color rgb="FFFF9900"/>
      <color rgb="FF009999"/>
      <color rgb="FF33CC33"/>
      <color rgb="FFFF66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 Józefina Jabłońska" refreshedDate="44490.574593518519" createdVersion="6" refreshedVersion="7" minRefreshableVersion="3" recordCount="60" xr:uid="{CEC47E53-5C57-4BED-9195-D029104E4034}">
  <cacheSource type="worksheet">
    <worksheetSource name="Tabela8"/>
  </cacheSource>
  <cacheFields count="39">
    <cacheField name="Numer kontraktu" numFmtId="0">
      <sharedItems containsSemiMixedTypes="0" containsString="0" containsNumber="1" containsInteger="1" minValue="263" maxValue="269"/>
    </cacheField>
    <cacheField name="Nazwa kontraktu" numFmtId="0">
      <sharedItems containsBlank="1" count="7">
        <s v="Marie Michelets"/>
        <s v="Kernen"/>
        <s v="Bjertnes"/>
        <m u="1"/>
        <s v="Torggata" u="1"/>
        <s v="Akwizycja" u="1"/>
        <s v="akwizycja/Storgatan 66" u="1"/>
      </sharedItems>
    </cacheField>
    <cacheField name="Nazwa modułu/elementu" numFmtId="0">
      <sharedItems/>
    </cacheField>
    <cacheField name="Typ" numFmtId="0">
      <sharedItems containsBlank="1"/>
    </cacheField>
    <cacheField name="m2 podłogi" numFmtId="2">
      <sharedItems containsSemiMixedTypes="0" containsString="0" containsNumber="1" minValue="19.879000000000001" maxValue="62.682879999999997"/>
    </cacheField>
    <cacheField name="m2 sufitu" numFmtId="2">
      <sharedItems containsString="0" containsBlank="1" containsNumber="1" minValue="30.67" maxValue="56.18"/>
    </cacheField>
    <cacheField name="m2 SD" numFmtId="2">
      <sharedItems containsString="0" containsBlank="1" containsNumber="1" minValue="10.676399999999999" maxValue="46.518599999999999"/>
    </cacheField>
    <cacheField name="m2 SM" numFmtId="2">
      <sharedItems containsString="0" containsBlank="1" containsNumber="1" minValue="13.27417" maxValue="69.24736"/>
    </cacheField>
    <cacheField name="m2 SZ" numFmtId="2">
      <sharedItems containsString="0" containsBlank="1" containsNumber="1" minValue="15.939559999999998" maxValue="46.815859999999994"/>
    </cacheField>
    <cacheField name="m2 dobitek" numFmtId="2">
      <sharedItems containsString="0" containsBlank="1" containsNumber="1" minValue="0" maxValue="10.962"/>
    </cacheField>
    <cacheField name="m2 attyk" numFmtId="2">
      <sharedItems containsString="0" containsBlank="1" containsNumber="1" minValue="8.49" maxValue="10.19"/>
    </cacheField>
    <cacheField name="długość modułu [m]" numFmtId="2">
      <sharedItems containsString="0" containsBlank="1" containsNumber="1" minValue="10.5" maxValue="15.618"/>
    </cacheField>
    <cacheField name="szerokość modułu [m2]" numFmtId="2">
      <sharedItems containsString="0" containsBlank="1" containsNumber="1" minValue="2.5979999999999999" maxValue="4.165"/>
    </cacheField>
    <cacheField name="Dokumentacja warsztatowa (data)" numFmtId="14">
      <sharedItems containsNonDate="0" containsDate="1" containsString="0" containsBlank="1" minDate="2021-10-19T00:00:00" maxDate="2021-11-19T00:00:00"/>
    </cacheField>
    <cacheField name="Dok. Elewacje (data)" numFmtId="0">
      <sharedItems containsNonDate="0" containsDate="1" containsString="0" containsBlank="1" minDate="2021-11-09T00:00:00" maxDate="2021-12-09T00:00:00"/>
    </cacheField>
    <cacheField name="Data Montaż" numFmtId="14">
      <sharedItems containsSemiMixedTypes="0" containsNonDate="0" containsDate="1" containsString="0" minDate="2021-07-01T00:00:00" maxDate="2021-12-24T00:00:00" count="109">
        <d v="2021-11-02T00:00:00"/>
        <d v="2021-11-03T00:00:00"/>
        <d v="2021-11-04T00:00:00"/>
        <d v="2021-11-05T00:00:00"/>
        <d v="2021-11-08T00:00:00"/>
        <d v="2021-11-06T00:00:00"/>
        <d v="2021-11-09T00:00:00"/>
        <d v="2021-11-10T00:00:00"/>
        <d v="2021-11-15T00:00:00"/>
        <d v="2021-11-16T00:00:00"/>
        <d v="2021-11-17T00:00:00"/>
        <d v="2021-11-18T00:00:00"/>
        <d v="2021-11-19T00:00:00"/>
        <d v="2021-11-22T00:00:00"/>
        <d v="2021-11-23T00:00:00"/>
        <d v="2021-11-24T00:00:00"/>
        <d v="2021-11-25T00:00:00"/>
        <d v="2021-11-26T00:00:00"/>
        <d v="2021-11-29T00:00:00"/>
        <d v="2021-11-30T00:00:00"/>
        <d v="2021-09-01T00:00:00" u="1"/>
        <d v="2021-12-23T00:00:00" u="1"/>
        <d v="2021-10-06T00:00:00" u="1"/>
        <d v="2021-07-29T00:00:00" u="1"/>
        <d v="2021-09-20T00:00:00" u="1"/>
        <d v="2021-10-25T00:00:00" u="1"/>
        <d v="2021-07-22T00:00:00" u="1"/>
        <d v="2021-09-13T00:00:00" u="1"/>
        <d v="2021-08-27T00:00:00" u="1"/>
        <d v="2021-10-18T00:00:00" u="1"/>
        <d v="2021-07-15T00:00:00" u="1"/>
        <d v="2021-09-06T00:00:00" u="1"/>
        <d v="2021-08-20T00:00:00" u="1"/>
        <d v="2021-10-11T00:00:00" u="1"/>
        <d v="2021-07-08T00:00:00" u="1"/>
        <d v="2021-08-13T00:00:00" u="1"/>
        <d v="2021-10-04T00:00:00" u="1"/>
        <d v="2021-07-27T00:00:00" u="1"/>
        <d v="2021-07-01T00:00:00" u="1"/>
        <d v="2021-08-06T00:00:00" u="1"/>
        <d v="2021-07-20T00:00:00" u="1"/>
        <d v="2021-08-25T00:00:00" u="1"/>
        <d v="2021-09-30T00:00:00" u="1"/>
        <d v="2021-07-13T00:00:00" u="1"/>
        <d v="2021-08-18T00:00:00" u="1"/>
        <d v="2021-09-23T00:00:00" u="1"/>
        <d v="2021-07-06T00:00:00" u="1"/>
        <d v="2021-10-28T00:00:00" u="1"/>
        <d v="2021-08-11T00:00:00" u="1"/>
        <d v="2021-09-16T00:00:00" u="1"/>
        <d v="2021-08-30T00:00:00" u="1"/>
        <d v="2021-10-21T00:00:00" u="1"/>
        <d v="2021-08-04T00:00:00" u="1"/>
        <d v="2021-09-09T00:00:00" u="1"/>
        <d v="2021-08-23T00:00:00" u="1"/>
        <d v="2021-10-14T00:00:00" u="1"/>
        <d v="2021-09-28T00:00:00" u="1"/>
        <d v="2021-09-02T00:00:00" u="1"/>
        <d v="2021-08-16T00:00:00" u="1"/>
        <d v="2021-10-07T00:00:00" u="1"/>
        <d v="2021-07-30T00:00:00" u="1"/>
        <d v="2021-09-21T00:00:00" u="1"/>
        <d v="2021-11-12T00:00:00" u="1"/>
        <d v="2021-10-26T00:00:00" u="1"/>
        <d v="2021-08-09T00:00:00" u="1"/>
        <d v="2021-07-23T00:00:00" u="1"/>
        <d v="2021-09-14T00:00:00" u="1"/>
        <d v="2021-10-19T00:00:00" u="1"/>
        <d v="2021-08-02T00:00:00" u="1"/>
        <d v="2021-07-16T00:00:00" u="1"/>
        <d v="2021-09-07T00:00:00" u="1"/>
        <d v="2021-10-12T00:00:00" u="1"/>
        <d v="2021-07-09T00:00:00" u="1"/>
        <d v="2021-10-05T00:00:00" u="1"/>
        <d v="2021-07-28T00:00:00" u="1"/>
        <d v="2021-07-02T00:00:00" u="1"/>
        <d v="2021-07-21T00:00:00" u="1"/>
        <d v="2021-08-26T00:00:00" u="1"/>
        <d v="2021-07-14T00:00:00" u="1"/>
        <d v="2021-08-19T00:00:00" u="1"/>
        <d v="2021-09-24T00:00:00" u="1"/>
        <d v="2021-07-07T00:00:00" u="1"/>
        <d v="2021-10-29T00:00:00" u="1"/>
        <d v="2021-08-12T00:00:00" u="1"/>
        <d v="2021-07-26T00:00:00" u="1"/>
        <d v="2021-09-17T00:00:00" u="1"/>
        <d v="2021-08-31T00:00:00" u="1"/>
        <d v="2021-10-22T00:00:00" u="1"/>
        <d v="2021-08-05T00:00:00" u="1"/>
        <d v="2021-07-19T00:00:00" u="1"/>
        <d v="2021-09-10T00:00:00" u="1"/>
        <d v="2021-08-24T00:00:00" u="1"/>
        <d v="2021-10-15T00:00:00" u="1"/>
        <d v="2021-09-29T00:00:00" u="1"/>
        <d v="2021-07-12T00:00:00" u="1"/>
        <d v="2021-09-03T00:00:00" u="1"/>
        <d v="2021-08-17T00:00:00" u="1"/>
        <d v="2021-10-08T00:00:00" u="1"/>
        <d v="2021-09-22T00:00:00" u="1"/>
        <d v="2021-07-05T00:00:00" u="1"/>
        <d v="2021-10-27T00:00:00" u="1"/>
        <d v="2021-08-10T00:00:00" u="1"/>
        <d v="2021-10-01T00:00:00" u="1"/>
        <d v="2021-09-15T00:00:00" u="1"/>
        <d v="2021-10-20T00:00:00" u="1"/>
        <d v="2021-08-03T00:00:00" u="1"/>
        <d v="2021-09-08T00:00:00" u="1"/>
        <d v="2021-10-13T00:00:00" u="1"/>
        <d v="2021-09-27T00:00:00" u="1"/>
      </sharedItems>
    </cacheField>
    <cacheField name="Typ " numFmtId="0">
      <sharedItems/>
    </cacheField>
    <cacheField name="Hala" numFmtId="0">
      <sharedItems containsBlank="1" count="3">
        <s v="Norweska"/>
        <s v="Cramo"/>
        <m u="1"/>
      </sharedItems>
    </cacheField>
    <cacheField name="Dach" numFmtId="0">
      <sharedItems containsBlank="1" count="3">
        <s v="Nie"/>
        <s v="Tak"/>
        <m/>
      </sharedItems>
    </cacheField>
    <cacheField name="Okna" numFmtId="0">
      <sharedItems containsBlank="1" containsMixedTypes="1" containsNumber="1" containsInteger="1" minValue="2" maxValue="5"/>
    </cacheField>
    <cacheField name="Drzwi zewnętrzne" numFmtId="0">
      <sharedItems containsBlank="1"/>
    </cacheField>
    <cacheField name="Wiatrołap" numFmtId="0">
      <sharedItems containsBlank="1"/>
    </cacheField>
    <cacheField name="Łazienka" numFmtId="0">
      <sharedItems containsBlank="1" count="3">
        <s v="Tak"/>
        <s v="Nie"/>
        <m/>
      </sharedItems>
    </cacheField>
    <cacheField name="Kuchnia" numFmtId="0">
      <sharedItems containsBlank="1"/>
    </cacheField>
    <cacheField name="Fartuch kuchenny w glazurze" numFmtId="0">
      <sharedItems containsBlank="1"/>
    </cacheField>
    <cacheField name="tryskacze" numFmtId="0">
      <sharedItems containsBlank="1"/>
    </cacheField>
    <cacheField name="kabina prysznicowa" numFmtId="0">
      <sharedItems containsBlank="1"/>
    </cacheField>
    <cacheField name="WC" numFmtId="0">
      <sharedItems containsBlank="1"/>
    </cacheField>
    <cacheField name="Wylewka betonowa" numFmtId="0">
      <sharedItems containsBlank="1"/>
    </cacheField>
    <cacheField name="Komentarz dodatkowy" numFmtId="0">
      <sharedItems containsBlank="1"/>
    </cacheField>
    <cacheField name="m2 formatowka" numFmtId="0">
      <sharedItems containsSemiMixedTypes="0" containsString="0" containsNumber="1" minValue="0" maxValue="257.93663999999995"/>
    </cacheField>
    <cacheField name="dni dok a montaż" numFmtId="0">
      <sharedItems containsMixedTypes="1" containsNumber="1" containsInteger="1" minValue="8" maxValue="16"/>
    </cacheField>
    <cacheField name="m2 ścian" numFmtId="0" formula="'m2 SD'+'m2 SM'+'m2 SZ'" databaseField="0"/>
    <cacheField name="Wydajność Weinmann" numFmtId="0" formula=" 300" databaseField="0"/>
    <cacheField name="Wydajność MobiOne" numFmtId="0" formula=" 150" databaseField="0"/>
    <cacheField name="m2 płyt" numFmtId="0" formula=" ('m2 sufitu'+'m2 SD'+'m2 SM'+'m2 SZ')*3+40" databaseField="0"/>
    <cacheField name="Wydajność Formatówki" numFmtId="0" formula=" 1200" databaseField="0"/>
    <cacheField name="m2 płyt Cramo" numFmtId="0" formula="IF('Numer kontraktu'=250,'m2 podłogi'+'m2 SD'+'m2 SM'+'m2 sufitu',0)" databaseField="0"/>
    <cacheField name="m2 plyt popr" numFmtId="0" formula="'m2 płyt'-(2*'m2 płyt Cramo'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n v="264"/>
    <x v="0"/>
    <s v="C-203X"/>
    <s v="pośrednia kondygnacja"/>
    <n v="62.682879999999997"/>
    <n v="53.57"/>
    <n v="40.614599999999996"/>
    <n v="67.452839999999995"/>
    <n v="20.900879999999997"/>
    <n v="0"/>
    <m/>
    <n v="15.068"/>
    <n v="4.16"/>
    <d v="2021-10-19T00:00:00"/>
    <d v="2021-11-09T00:00:00"/>
    <x v="0"/>
    <s v="moduł"/>
    <x v="0"/>
    <x v="0"/>
    <n v="2"/>
    <s v="Tak"/>
    <s v="Tak"/>
    <x v="0"/>
    <s v="Tak"/>
    <s v="Tak"/>
    <s v="Tak"/>
    <s v="Tak"/>
    <s v="Nie"/>
    <s v="j.w."/>
    <s v="1x łazienka, balkon w module "/>
    <n v="257.93663999999995"/>
    <n v="11"/>
  </r>
  <r>
    <n v="264"/>
    <x v="0"/>
    <s v="C-103X"/>
    <s v="I kondygnacja"/>
    <n v="53.57"/>
    <n v="53.57"/>
    <n v="40.614599999999996"/>
    <n v="67.452839999999995"/>
    <n v="20.900879999999997"/>
    <n v="0"/>
    <m/>
    <n v="13.005000000000001"/>
    <n v="4.16"/>
    <d v="2021-10-19T00:00:00"/>
    <d v="2021-11-09T00:00:00"/>
    <x v="0"/>
    <s v="moduł"/>
    <x v="0"/>
    <x v="0"/>
    <n v="2"/>
    <s v="Tak"/>
    <s v="Tak"/>
    <x v="0"/>
    <s v="Tak"/>
    <s v="Tak"/>
    <s v="Tak"/>
    <s v="Tak"/>
    <s v="Nie"/>
    <s v="j.w."/>
    <s v="1x łazienka"/>
    <n v="257.93663999999995"/>
    <n v="11"/>
  </r>
  <r>
    <n v="264"/>
    <x v="0"/>
    <s v="C-202X"/>
    <s v="pośrednia kondygnacja"/>
    <n v="62.682879999999997"/>
    <n v="53.57"/>
    <n v="40.614599999999996"/>
    <n v="67.452839999999995"/>
    <n v="20.900879999999997"/>
    <n v="0"/>
    <m/>
    <n v="15.068"/>
    <n v="4.16"/>
    <d v="2021-10-20T00:00:00"/>
    <d v="2021-11-10T00:00:00"/>
    <x v="1"/>
    <s v="moduł"/>
    <x v="0"/>
    <x v="0"/>
    <n v="2"/>
    <s v="Tak"/>
    <s v="Tak"/>
    <x v="0"/>
    <s v="Tak"/>
    <s v="Tak"/>
    <s v="Tak"/>
    <s v="Tak"/>
    <s v="Nie"/>
    <s v="j.w."/>
    <s v="1x łazienka, balkon w module "/>
    <n v="257.93663999999995"/>
    <n v="11"/>
  </r>
  <r>
    <n v="264"/>
    <x v="0"/>
    <s v="A-201Y"/>
    <s v="pośrednia kondygnacja"/>
    <n v="55.202910000000003"/>
    <n v="45.21"/>
    <n v="34.070999999999998"/>
    <n v="41.748979999999996"/>
    <n v="20.900879999999997"/>
    <n v="0"/>
    <m/>
    <n v="13.254"/>
    <n v="4.165"/>
    <d v="2021-10-20T00:00:00"/>
    <d v="2021-11-10T00:00:00"/>
    <x v="1"/>
    <s v="moduł"/>
    <x v="0"/>
    <x v="0"/>
    <n v="2"/>
    <s v="Tak"/>
    <s v="Tak"/>
    <x v="1"/>
    <s v="Tak"/>
    <s v="Tak"/>
    <s v="Tak"/>
    <s v="Nie"/>
    <s v="Nie"/>
    <s v="j.w."/>
    <s v="balkon w module "/>
    <n v="193.44171999999998"/>
    <n v="11"/>
  </r>
  <r>
    <n v="264"/>
    <x v="0"/>
    <s v="A-201X"/>
    <s v="pośrednia kondygnacja"/>
    <n v="49.056305999999999"/>
    <n v="40.76"/>
    <n v="28.536000000000001"/>
    <n v="41.722589999999997"/>
    <n v="18.367439999999998"/>
    <n v="4.5674999999999999"/>
    <m/>
    <n v="12.454000000000001"/>
    <n v="3.9390000000000001"/>
    <d v="2021-10-20T00:00:00"/>
    <d v="2021-11-10T00:00:00"/>
    <x v="1"/>
    <s v="moduł"/>
    <x v="0"/>
    <x v="0"/>
    <n v="2"/>
    <s v="Nie"/>
    <s v="Nie"/>
    <x v="0"/>
    <s v="Nie"/>
    <s v="Nie"/>
    <s v="Tak"/>
    <s v="Tak"/>
    <s v="Nie"/>
    <s v="j.w."/>
    <s v="1x łazienka, 1x dobitka (produkcja), balkon w module "/>
    <n v="177.25206"/>
    <n v="11"/>
  </r>
  <r>
    <n v="264"/>
    <x v="0"/>
    <s v="C-205Y"/>
    <s v="pośrednia kondygnacja"/>
    <n v="30.67"/>
    <n v="30.67"/>
    <n v="10.676399999999999"/>
    <n v="22.853739999999998"/>
    <n v="44.282420000000002"/>
    <n v="6.394499999999999"/>
    <m/>
    <n v="12.669"/>
    <n v="2.5979999999999999"/>
    <d v="2021-10-21T00:00:00"/>
    <d v="2021-11-15T00:00:00"/>
    <x v="2"/>
    <s v="moduł"/>
    <x v="0"/>
    <x v="0"/>
    <n v="5"/>
    <s v="Nie"/>
    <s v="Nie"/>
    <x v="1"/>
    <s v="Nie"/>
    <s v="Nie"/>
    <s v="Tak"/>
    <s v="Nie"/>
    <s v="Nie"/>
    <s v="j.w."/>
    <m/>
    <n v="155.62511999999998"/>
    <n v="11"/>
  </r>
  <r>
    <n v="264"/>
    <x v="0"/>
    <s v="C-205X"/>
    <s v="pośrednia kondygnacja"/>
    <n v="62.682879999999997"/>
    <n v="53.57"/>
    <n v="41.426400000000001"/>
    <n v="57.398249999999997"/>
    <n v="20.848099999999999"/>
    <n v="7.4969999999999999"/>
    <m/>
    <n v="15.068"/>
    <n v="4.16"/>
    <d v="2021-10-21T00:00:00"/>
    <d v="2021-11-15T00:00:00"/>
    <x v="2"/>
    <s v="moduł"/>
    <x v="0"/>
    <x v="0"/>
    <n v="2"/>
    <s v="Tak"/>
    <s v="Tak"/>
    <x v="0"/>
    <s v="Tak"/>
    <s v="Tak"/>
    <s v="Tak"/>
    <s v="Tak"/>
    <s v="Nie"/>
    <s v="j.w."/>
    <s v="1x łazienka, 1x dobitka (montaż na budowie), balkon w module "/>
    <n v="239.34549999999999"/>
    <n v="11"/>
  </r>
  <r>
    <n v="264"/>
    <x v="0"/>
    <s v="B-401X"/>
    <s v="ostatnia kondygnacja"/>
    <n v="56.18"/>
    <n v="56.18"/>
    <n v="31.709400000000002"/>
    <n v="69.24736"/>
    <n v="17.734079999999999"/>
    <n v="10.962"/>
    <n v="10.19"/>
    <n v="15.618"/>
    <n v="3.8029999999999999"/>
    <d v="2021-10-22T00:00:00"/>
    <d v="2021-11-15T00:00:00"/>
    <x v="2"/>
    <s v="moduł"/>
    <x v="0"/>
    <x v="1"/>
    <n v="3"/>
    <s v="Nie"/>
    <s v="Nie"/>
    <x v="0"/>
    <s v="Nie"/>
    <s v="Nie"/>
    <s v="Tak"/>
    <s v="Tak"/>
    <s v="Nie"/>
    <s v="j.w."/>
    <s v="1x łazienka, 2x dobitka (produkcja), moduł dachowy (wełna na dachu + attyki)"/>
    <n v="237.38168000000002"/>
    <n v="10"/>
  </r>
  <r>
    <n v="264"/>
    <x v="0"/>
    <s v="B-401Y"/>
    <s v="ostatnia kondygnacja"/>
    <n v="38.409999999999997"/>
    <n v="38.409999999999997"/>
    <n v="27.379800000000003"/>
    <n v="50.721579999999996"/>
    <n v="15.939559999999998"/>
    <n v="9.5129999999999999"/>
    <n v="10.19"/>
    <n v="12.074"/>
    <n v="3.4630000000000001"/>
    <d v="2021-10-22T00:00:00"/>
    <d v="2021-11-16T00:00:00"/>
    <x v="3"/>
    <s v="moduł"/>
    <x v="0"/>
    <x v="1"/>
    <n v="2"/>
    <s v="Tak"/>
    <s v="Tak"/>
    <x v="1"/>
    <s v="Tak"/>
    <s v="Tak"/>
    <s v="Tak"/>
    <s v="Nie"/>
    <s v="Nie"/>
    <s v="j.w."/>
    <s v="1x dobitka (produkcja), moduł dachowy (wełna na dachu)"/>
    <n v="188.08188000000001"/>
    <n v="11"/>
  </r>
  <r>
    <n v="264"/>
    <x v="0"/>
    <s v="B-301Y"/>
    <s v="pośrednia kondygnacja"/>
    <n v="38.409999999999997"/>
    <n v="38.409999999999997"/>
    <n v="27.379800000000003"/>
    <n v="50.721579999999996"/>
    <n v="15.939559999999998"/>
    <n v="9.5129999999999999"/>
    <m/>
    <n v="12.074"/>
    <n v="3.4630000000000001"/>
    <d v="2021-10-22T00:00:00"/>
    <d v="2021-11-16T00:00:00"/>
    <x v="3"/>
    <s v="moduł"/>
    <x v="0"/>
    <x v="0"/>
    <n v="2"/>
    <s v="Tak"/>
    <s v="Tak"/>
    <x v="1"/>
    <s v="Tak"/>
    <s v="Tak"/>
    <s v="Tak"/>
    <s v="Nie"/>
    <s v="Nie"/>
    <s v="j.w."/>
    <s v="1x dobitka (produkcja)"/>
    <n v="188.08188000000001"/>
    <n v="11"/>
  </r>
  <r>
    <n v="264"/>
    <x v="0"/>
    <s v="B-301X"/>
    <s v="pośrednia kondygnacja"/>
    <n v="56.18"/>
    <n v="56.18"/>
    <n v="31.709400000000002"/>
    <n v="69.24736"/>
    <n v="17.734079999999999"/>
    <n v="10.962"/>
    <m/>
    <n v="15.618"/>
    <n v="3.8029999999999999"/>
    <d v="2021-10-22T00:00:00"/>
    <d v="2021-11-16T00:00:00"/>
    <x v="3"/>
    <s v="moduł"/>
    <x v="0"/>
    <x v="0"/>
    <n v="3"/>
    <s v="Nie"/>
    <s v="Nie"/>
    <x v="0"/>
    <s v="Nie"/>
    <s v="Nie"/>
    <s v="Tak"/>
    <s v="Tak"/>
    <s v="Nie"/>
    <s v="j.w."/>
    <s v="1x łazienka, 2x dobitka (produkcja)"/>
    <n v="237.38168000000002"/>
    <n v="11"/>
  </r>
  <r>
    <n v="264"/>
    <x v="0"/>
    <s v="C-302X"/>
    <s v="pośrednia kondygnacja"/>
    <n v="62.682879999999997"/>
    <n v="53.57"/>
    <n v="40.614599999999996"/>
    <n v="67.452839999999995"/>
    <n v="20.900879999999997"/>
    <n v="0"/>
    <m/>
    <n v="15.068"/>
    <n v="4.16"/>
    <d v="2021-10-26T00:00:00"/>
    <d v="2021-11-17T00:00:00"/>
    <x v="4"/>
    <s v="moduł"/>
    <x v="0"/>
    <x v="0"/>
    <n v="2"/>
    <s v="Tak"/>
    <s v="Tak"/>
    <x v="0"/>
    <s v="Tak"/>
    <s v="Tak"/>
    <s v="Tak"/>
    <s v="Tak"/>
    <s v="Nie"/>
    <s v="j.w."/>
    <s v="1x łazienka, balkon w module "/>
    <n v="257.93663999999995"/>
    <n v="10"/>
  </r>
  <r>
    <n v="264"/>
    <x v="0"/>
    <s v="B-402X"/>
    <s v="ostatnia kondygnacja"/>
    <n v="56.18"/>
    <n v="56.18"/>
    <n v="31.709400000000002"/>
    <n v="69.24736"/>
    <n v="17.734079999999999"/>
    <n v="10.048499999999999"/>
    <n v="10.19"/>
    <n v="15.618"/>
    <n v="3.8029999999999999"/>
    <d v="2021-10-25T00:00:00"/>
    <d v="2021-11-17T00:00:00"/>
    <x v="5"/>
    <s v="moduł"/>
    <x v="0"/>
    <x v="1"/>
    <n v="3"/>
    <s v="Nie"/>
    <s v="Nie"/>
    <x v="0"/>
    <s v="Nie"/>
    <s v="Nie"/>
    <s v="Tak"/>
    <s v="Tak"/>
    <s v="Nie"/>
    <s v="j.w."/>
    <s v="1x łazienka, 2x dobitka (produkcja), moduł dachowy (wełna na dachu + attyki)"/>
    <n v="237.38168000000002"/>
    <n v="10"/>
  </r>
  <r>
    <n v="264"/>
    <x v="0"/>
    <s v="A-102X"/>
    <s v="I kondygnacja"/>
    <n v="40.76"/>
    <n v="40.76"/>
    <n v="28.536000000000001"/>
    <n v="41.722589999999997"/>
    <n v="18.367439999999998"/>
    <n v="4.5674999999999999"/>
    <m/>
    <n v="11.004"/>
    <n v="3.9390000000000001"/>
    <d v="2021-10-25T00:00:00"/>
    <d v="2021-11-17T00:00:00"/>
    <x v="5"/>
    <s v="moduł"/>
    <x v="0"/>
    <x v="0"/>
    <n v="2"/>
    <s v="Nie"/>
    <s v="Nie"/>
    <x v="0"/>
    <s v="Nie"/>
    <s v="Nie"/>
    <s v="Tak"/>
    <s v="Tak"/>
    <s v="Nie"/>
    <s v="j.w."/>
    <s v="1x łazienka, 1x dobitka (produkcja)"/>
    <n v="177.25206"/>
    <n v="10"/>
  </r>
  <r>
    <n v="264"/>
    <x v="0"/>
    <s v="B-402Y"/>
    <s v="ostatnia kondygnacja"/>
    <n v="38.409999999999997"/>
    <n v="38.409999999999997"/>
    <n v="27.379800000000003"/>
    <n v="50.721579999999996"/>
    <n v="15.939559999999998"/>
    <n v="10.962"/>
    <n v="10.19"/>
    <n v="12.074"/>
    <n v="3.4630000000000001"/>
    <d v="2021-10-25T00:00:00"/>
    <d v="2021-11-18T00:00:00"/>
    <x v="4"/>
    <s v="moduł"/>
    <x v="0"/>
    <x v="1"/>
    <n v="2"/>
    <s v="Tak"/>
    <s v="Tak"/>
    <x v="1"/>
    <s v="Tak"/>
    <s v="Tak"/>
    <s v="Tak"/>
    <s v="Nie"/>
    <s v="Nie"/>
    <s v="j.w."/>
    <s v="1x dobitka (produkcja), moduł dachowy (wełna na dachu)"/>
    <n v="188.08188000000001"/>
    <n v="11"/>
  </r>
  <r>
    <n v="264"/>
    <x v="0"/>
    <s v="B-202X"/>
    <s v="pośrednia kondygnacja"/>
    <n v="56.18"/>
    <n v="56.18"/>
    <n v="31.709400000000002"/>
    <n v="69.24736"/>
    <n v="17.734079999999999"/>
    <n v="10.048499999999999"/>
    <m/>
    <n v="15.618"/>
    <n v="3.8029999999999999"/>
    <d v="2021-10-26T00:00:00"/>
    <d v="2021-11-18T00:00:00"/>
    <x v="4"/>
    <s v="moduł"/>
    <x v="0"/>
    <x v="0"/>
    <n v="3"/>
    <s v="Nie"/>
    <s v="Nie"/>
    <x v="0"/>
    <s v="Nie"/>
    <s v="Nie"/>
    <s v="Tak"/>
    <s v="Tak"/>
    <s v="Nie"/>
    <s v="j.w."/>
    <s v="1x łazienka, 2x dobitka (produkcja)"/>
    <n v="237.38168000000002"/>
    <n v="10"/>
  </r>
  <r>
    <n v="264"/>
    <x v="0"/>
    <s v="A-102Y"/>
    <s v="I kondygnacja"/>
    <n v="45.21"/>
    <n v="45.21"/>
    <n v="34.070999999999998"/>
    <n v="41.748979999999996"/>
    <n v="20.900879999999997"/>
    <n v="4.4729999999999999"/>
    <m/>
    <n v="11.004"/>
    <n v="4.165"/>
    <d v="2021-10-25T00:00:00"/>
    <d v="2021-11-18T00:00:00"/>
    <x v="6"/>
    <s v="moduł"/>
    <x v="0"/>
    <x v="0"/>
    <n v="2"/>
    <s v="Tak"/>
    <s v="Tak"/>
    <x v="1"/>
    <s v="Tak"/>
    <s v="Tak"/>
    <s v="Tak"/>
    <s v="Nie"/>
    <s v="Nie"/>
    <s v="j.w."/>
    <s v="1x dobitka (budowa)"/>
    <n v="193.44171999999998"/>
    <n v="12"/>
  </r>
  <r>
    <n v="264"/>
    <x v="0"/>
    <s v="B-202Y"/>
    <s v="pośrednia kondygnacja"/>
    <n v="38.409999999999997"/>
    <n v="38.409999999999997"/>
    <n v="27.379800000000003"/>
    <n v="50.721579999999996"/>
    <n v="15.939559999999998"/>
    <n v="10.962"/>
    <m/>
    <n v="12.074"/>
    <n v="3.4630000000000001"/>
    <d v="2021-10-26T00:00:00"/>
    <d v="2021-11-19T00:00:00"/>
    <x v="6"/>
    <s v="moduł"/>
    <x v="0"/>
    <x v="0"/>
    <n v="2"/>
    <s v="Tak"/>
    <s v="Tak"/>
    <x v="1"/>
    <s v="Tak"/>
    <s v="Tak"/>
    <s v="Tak"/>
    <s v="Nie"/>
    <s v="Nie"/>
    <s v="j.w."/>
    <s v="1x dobitka (produkcja)"/>
    <n v="188.08188000000001"/>
    <n v="11"/>
  </r>
  <r>
    <n v="264"/>
    <x v="0"/>
    <s v="B-101Y"/>
    <s v="I kondygnacja"/>
    <n v="38.409999999999997"/>
    <n v="38.409999999999997"/>
    <n v="27.379800000000003"/>
    <n v="50.721579999999996"/>
    <n v="15.939559999999998"/>
    <n v="9.5129999999999999"/>
    <m/>
    <n v="12.074"/>
    <n v="3.4630000000000001"/>
    <d v="2021-10-27T00:00:00"/>
    <d v="2021-11-19T00:00:00"/>
    <x v="6"/>
    <s v="moduł"/>
    <x v="0"/>
    <x v="0"/>
    <n v="2"/>
    <s v="Tak"/>
    <s v="Tak"/>
    <x v="1"/>
    <s v="Tak"/>
    <s v="Tak"/>
    <s v="Tak"/>
    <s v="Nie"/>
    <s v="Nie"/>
    <s v="j.w."/>
    <s v="1x dobitka (produkcja)"/>
    <n v="188.08188000000001"/>
    <n v="10"/>
  </r>
  <r>
    <n v="264"/>
    <x v="0"/>
    <s v="B-101X"/>
    <s v="I kondygnacja"/>
    <n v="56.18"/>
    <n v="56.18"/>
    <n v="31.709400000000002"/>
    <n v="69.24736"/>
    <n v="17.734079999999999"/>
    <n v="10.962"/>
    <m/>
    <n v="15.618"/>
    <n v="3.8029999999999999"/>
    <d v="2021-10-27T00:00:00"/>
    <d v="2021-11-19T00:00:00"/>
    <x v="7"/>
    <s v="moduł"/>
    <x v="0"/>
    <x v="0"/>
    <n v="3"/>
    <s v="Nie"/>
    <s v="Nie"/>
    <x v="0"/>
    <s v="Nie"/>
    <s v="Nie"/>
    <s v="Tak"/>
    <s v="Tak"/>
    <s v="Nie"/>
    <s v="j.w."/>
    <s v="1x łazienka, 2x dobitka (produkcja)"/>
    <n v="237.38168000000002"/>
    <n v="11"/>
  </r>
  <r>
    <n v="264"/>
    <x v="0"/>
    <s v="A-401Z"/>
    <s v="ostatnia kondygnacja"/>
    <n v="55.202910000000003"/>
    <n v="39.619999999999997"/>
    <n v="22.1646"/>
    <n v="41.273959999999995"/>
    <n v="20.900879999999997"/>
    <n v="0"/>
    <n v="8.49"/>
    <n v="13.254"/>
    <n v="4.165"/>
    <d v="2021-10-29T00:00:00"/>
    <d v="2021-11-22T00:00:00"/>
    <x v="7"/>
    <s v="moduł"/>
    <x v="0"/>
    <x v="1"/>
    <n v="2"/>
    <s v="Nie"/>
    <s v="Nie"/>
    <x v="1"/>
    <s v="Nie"/>
    <s v="Nie"/>
    <s v="Tak"/>
    <s v="Nie"/>
    <s v="Nie"/>
    <s v="j.w."/>
    <s v="balkon w module, moduł dachowy (wełna na dachu + attyki)"/>
    <n v="168.67887999999999"/>
    <n v="9"/>
  </r>
  <r>
    <n v="264"/>
    <x v="0"/>
    <s v="A-103Y"/>
    <s v="I kondygnacja"/>
    <n v="45.21"/>
    <n v="45.21"/>
    <n v="34.070999999999998"/>
    <n v="41.748979999999996"/>
    <n v="20.900879999999997"/>
    <n v="5.04"/>
    <m/>
    <n v="11.004"/>
    <n v="4.165"/>
    <d v="2021-10-28T00:00:00"/>
    <d v="2021-11-22T00:00:00"/>
    <x v="7"/>
    <s v="moduł"/>
    <x v="0"/>
    <x v="0"/>
    <n v="2"/>
    <s v="Tak"/>
    <s v="Tak"/>
    <x v="1"/>
    <s v="Tak"/>
    <s v="Tak"/>
    <s v="Tak"/>
    <s v="Nie"/>
    <s v="Nie"/>
    <s v="j.w."/>
    <s v="1x dobitka (budowa)"/>
    <n v="193.44171999999998"/>
    <n v="10"/>
  </r>
  <r>
    <n v="264"/>
    <x v="0"/>
    <s v="A-401X"/>
    <s v="ostatnia kondygnacja"/>
    <n v="49.056305999999999"/>
    <n v="35.29"/>
    <n v="31.463400000000004"/>
    <n v="40.693379999999998"/>
    <n v="18.367439999999998"/>
    <n v="4.5674999999999999"/>
    <n v="8.49"/>
    <n v="12.454000000000001"/>
    <n v="3.9390000000000001"/>
    <d v="2021-10-29T00:00:00"/>
    <d v="2021-11-23T00:00:00"/>
    <x v="8"/>
    <s v="moduł"/>
    <x v="0"/>
    <x v="1"/>
    <n v="2"/>
    <s v="Nie"/>
    <s v="Nie"/>
    <x v="0"/>
    <s v="Tak"/>
    <s v="Tak"/>
    <s v="Tak"/>
    <s v="Tak"/>
    <s v="Nie"/>
    <s v="j.w."/>
    <s v="2x łazienka, 1x dobitka (produkcja), balkon w module, moduł dachowy (wełna na dachu + attyki)"/>
    <n v="181.04844"/>
    <n v="12"/>
  </r>
  <r>
    <n v="264"/>
    <x v="0"/>
    <s v="A-302Y"/>
    <s v="pośrednia kondygnacja"/>
    <n v="55.202910000000003"/>
    <n v="45.21"/>
    <n v="34.070999999999998"/>
    <n v="41.748979999999996"/>
    <n v="20.900879999999997"/>
    <n v="4.4729999999999999"/>
    <m/>
    <n v="13.254"/>
    <n v="4.165"/>
    <d v="2021-10-29T00:00:00"/>
    <d v="2021-11-23T00:00:00"/>
    <x v="8"/>
    <s v="moduł"/>
    <x v="0"/>
    <x v="0"/>
    <n v="2"/>
    <s v="Tak"/>
    <s v="Tak"/>
    <x v="1"/>
    <s v="Tak"/>
    <s v="Tak"/>
    <s v="Tak"/>
    <s v="Nie"/>
    <s v="Nie"/>
    <s v="j.w."/>
    <s v="balkon w module "/>
    <n v="193.44171999999998"/>
    <n v="12"/>
  </r>
  <r>
    <n v="264"/>
    <x v="0"/>
    <s v="A-103X"/>
    <s v="I kondygnacja"/>
    <n v="40.76"/>
    <n v="40.76"/>
    <n v="28.536000000000001"/>
    <n v="13.27417"/>
    <n v="46.815859999999994"/>
    <n v="0"/>
    <m/>
    <n v="11.004"/>
    <n v="3.9380000000000002"/>
    <d v="2021-10-28T00:00:00"/>
    <d v="2021-11-22T00:00:00"/>
    <x v="8"/>
    <s v="moduł"/>
    <x v="0"/>
    <x v="0"/>
    <n v="3"/>
    <s v="Nie"/>
    <s v="Nie"/>
    <x v="0"/>
    <s v="Nie"/>
    <s v="Nie"/>
    <s v="Tak"/>
    <s v="Tak"/>
    <s v="Nie"/>
    <s v="j.w."/>
    <s v="1x łazienka"/>
    <n v="177.25205999999997"/>
    <n v="13"/>
  </r>
  <r>
    <n v="264"/>
    <x v="0"/>
    <s v="B-102X"/>
    <s v="I kondygnacja"/>
    <n v="56.18"/>
    <n v="56.18"/>
    <n v="31.709400000000002"/>
    <n v="69.24736"/>
    <n v="17.734079999999999"/>
    <n v="10.048499999999999"/>
    <m/>
    <n v="15.618"/>
    <n v="3.8029999999999999"/>
    <d v="2021-11-03T00:00:00"/>
    <d v="2021-11-24T00:00:00"/>
    <x v="9"/>
    <s v="moduł"/>
    <x v="0"/>
    <x v="0"/>
    <n v="3"/>
    <s v="Nie"/>
    <s v="Nie"/>
    <x v="0"/>
    <s v="Nie"/>
    <s v="Nie"/>
    <s v="Tak"/>
    <s v="Tak"/>
    <s v="Nie"/>
    <s v="j.w."/>
    <s v="1x łazienka, 2x dobitka (produkcja)"/>
    <n v="237.38168000000002"/>
    <n v="10"/>
  </r>
  <r>
    <n v="264"/>
    <x v="0"/>
    <s v="A-301Y"/>
    <s v="pośrednia kondygnacja"/>
    <n v="55.202910000000003"/>
    <n v="45.21"/>
    <n v="34.070999999999998"/>
    <n v="41.748979999999996"/>
    <n v="20.900879999999997"/>
    <n v="0"/>
    <m/>
    <n v="13.254"/>
    <n v="4.165"/>
    <d v="2021-11-02T00:00:00"/>
    <d v="2021-11-24T00:00:00"/>
    <x v="9"/>
    <s v="moduł"/>
    <x v="0"/>
    <x v="0"/>
    <n v="2"/>
    <s v="Tak"/>
    <s v="Tak"/>
    <x v="1"/>
    <s v="Tak"/>
    <s v="Tak"/>
    <s v="Tak"/>
    <s v="Nie"/>
    <s v="Nie"/>
    <s v="j.w."/>
    <s v="balkon w module "/>
    <n v="193.44171999999998"/>
    <n v="11"/>
  </r>
  <r>
    <n v="264"/>
    <x v="0"/>
    <s v="A-301X"/>
    <s v="pośrednia kondygnacja"/>
    <n v="49.056305999999999"/>
    <n v="40.76"/>
    <n v="28.536000000000001"/>
    <n v="41.722589999999997"/>
    <n v="18.367439999999998"/>
    <n v="4.5674999999999999"/>
    <m/>
    <n v="12.454000000000001"/>
    <n v="3.9390000000000001"/>
    <d v="2021-11-02T00:00:00"/>
    <d v="2021-11-24T00:00:00"/>
    <x v="9"/>
    <s v="moduł"/>
    <x v="0"/>
    <x v="0"/>
    <n v="2"/>
    <s v="Nie"/>
    <s v="Nie"/>
    <x v="0"/>
    <s v="Nie"/>
    <s v="Nie"/>
    <s v="Tak"/>
    <s v="Tak"/>
    <s v="Nie"/>
    <s v="j.w."/>
    <s v="1x łazienka, 1x dobitka (produkcja), balkon w module "/>
    <n v="177.25206"/>
    <n v="11"/>
  </r>
  <r>
    <n v="269"/>
    <x v="1"/>
    <s v="K3-201Y"/>
    <s v="pośrednia kondygnacja"/>
    <n v="42.23"/>
    <n v="42.23"/>
    <n v="16.64"/>
    <n v="51.73"/>
    <n v="21.78"/>
    <m/>
    <m/>
    <n v="10.5"/>
    <n v="4.1100000000000003"/>
    <d v="2021-11-04T00:00:00"/>
    <m/>
    <x v="10"/>
    <s v="moduł"/>
    <x v="0"/>
    <x v="2"/>
    <s v="TAK"/>
    <s v="Tak"/>
    <m/>
    <x v="0"/>
    <m/>
    <m/>
    <m/>
    <s v="Tak"/>
    <m/>
    <s v="TAK"/>
    <m/>
    <n v="180.3"/>
    <n v="10"/>
  </r>
  <r>
    <n v="264"/>
    <x v="0"/>
    <s v="C-301X"/>
    <s v="pośrednia kondygnacja"/>
    <n v="60.271999999999998"/>
    <n v="51.27"/>
    <n v="25.338000000000001"/>
    <n v="57.635759999999998"/>
    <n v="20.003619999999998"/>
    <n v="6.9300000000000006"/>
    <m/>
    <n v="15.068"/>
    <n v="4"/>
    <d v="2021-11-05T00:00:00"/>
    <d v="2021-11-25T00:00:00"/>
    <x v="10"/>
    <s v="moduł"/>
    <x v="0"/>
    <x v="0"/>
    <n v="2"/>
    <s v="Nie"/>
    <s v="Nie"/>
    <x v="0"/>
    <s v="Tak"/>
    <s v="Tak"/>
    <s v="Tak"/>
    <s v="Tak"/>
    <s v="Nie"/>
    <s v="j.w."/>
    <s v="1x łazienka, 1x dobitka (budowa),łaty 50x50 od str. żelbetu, balkon w module "/>
    <n v="205.95475999999999"/>
    <n v="9"/>
  </r>
  <r>
    <n v="264"/>
    <x v="0"/>
    <s v="A-402Y"/>
    <s v="ostatnia kondygnacja"/>
    <n v="52.083325000000002"/>
    <n v="39.93"/>
    <n v="27.847200000000001"/>
    <n v="33.752809999999997"/>
    <n v="20.900879999999997"/>
    <n v="0"/>
    <n v="8.49"/>
    <n v="12.505000000000001"/>
    <n v="4.165"/>
    <d v="2021-11-04T00:00:00"/>
    <d v="2021-11-25T00:00:00"/>
    <x v="10"/>
    <s v="moduł"/>
    <x v="0"/>
    <x v="1"/>
    <n v="2"/>
    <s v="Tak"/>
    <s v="Tak"/>
    <x v="1"/>
    <s v="Nie"/>
    <s v="Nie"/>
    <s v="Tak"/>
    <s v="Nie"/>
    <s v="Nie"/>
    <s v="j.w."/>
    <s v="balkon w module, moduł dachowy (wełna na dachu + attyki), szkalny daszek nad balkonem"/>
    <n v="165.00178"/>
    <n v="10"/>
  </r>
  <r>
    <n v="264"/>
    <x v="0"/>
    <s v="A-302X"/>
    <s v="pośrednia kondygnacja"/>
    <n v="49.056305999999999"/>
    <n v="40.76"/>
    <n v="28.536000000000001"/>
    <n v="41.722589999999997"/>
    <n v="18.367439999999998"/>
    <n v="4.5674999999999999"/>
    <m/>
    <n v="12.454000000000001"/>
    <n v="3.9390000000000001"/>
    <d v="2021-10-29T00:00:00"/>
    <d v="2021-11-25T00:00:00"/>
    <x v="10"/>
    <s v="moduł"/>
    <x v="0"/>
    <x v="0"/>
    <n v="2"/>
    <s v="Nie"/>
    <s v="Nie"/>
    <x v="0"/>
    <s v="Nie"/>
    <s v="Nie"/>
    <s v="Tak"/>
    <s v="Tak"/>
    <s v="Nie"/>
    <s v="j.w."/>
    <s v="1x łazienka, 1x dobitka (produkcja), balkon w module "/>
    <n v="177.25206"/>
    <n v="14"/>
  </r>
  <r>
    <n v="264"/>
    <x v="0"/>
    <s v="B-102Y"/>
    <s v="I kondygnacja"/>
    <n v="38.409999999999997"/>
    <n v="38.409999999999997"/>
    <n v="27.379800000000003"/>
    <n v="50.721579999999996"/>
    <n v="15.939559999999998"/>
    <n v="10.962"/>
    <m/>
    <n v="12.074"/>
    <n v="3.4630000000000001"/>
    <d v="2021-11-03T00:00:00"/>
    <d v="2021-11-26T00:00:00"/>
    <x v="11"/>
    <s v="moduł"/>
    <x v="0"/>
    <x v="0"/>
    <n v="2"/>
    <s v="Tak"/>
    <s v="Tak"/>
    <x v="1"/>
    <s v="Tak"/>
    <s v="Tak"/>
    <s v="Tak"/>
    <s v="Nie"/>
    <s v="Nie"/>
    <s v="j.w."/>
    <s v="1x dobitka (produkcja)"/>
    <n v="188.08188000000001"/>
    <n v="12"/>
  </r>
  <r>
    <n v="264"/>
    <x v="0"/>
    <s v="A-402Z"/>
    <s v="ostatnia kondygnacja"/>
    <n v="49.056305999999999"/>
    <n v="45.73"/>
    <n v="29.274000000000001"/>
    <n v="48.029799999999994"/>
    <n v="18.367439999999998"/>
    <n v="9.166500000000001"/>
    <n v="8.49"/>
    <n v="12.454000000000001"/>
    <n v="3.9390000000000001"/>
    <d v="2021-11-04T00:00:00"/>
    <d v="2021-11-26T00:00:00"/>
    <x v="11"/>
    <s v="moduł"/>
    <x v="0"/>
    <x v="1"/>
    <n v="2"/>
    <s v="Nie"/>
    <s v="Nie"/>
    <x v="0"/>
    <s v="Nie"/>
    <s v="Nie"/>
    <s v="Tak"/>
    <s v="Tak"/>
    <s v="Nie"/>
    <s v="j.w."/>
    <s v="1x łazienka, 1x dobitka (produkcja), balkon w module, moduł dachowy (wełna na dachu + attyki)"/>
    <n v="191.34247999999999"/>
    <n v="11"/>
  </r>
  <r>
    <n v="264"/>
    <x v="0"/>
    <s v="A-303X"/>
    <s v="pośrednia kondygnacja"/>
    <n v="49.240752000000001"/>
    <n v="40.76"/>
    <n v="28.536000000000001"/>
    <n v="13.27417"/>
    <n v="46.815859999999994"/>
    <n v="0"/>
    <m/>
    <n v="12.504"/>
    <n v="3.9380000000000002"/>
    <d v="2021-11-05T00:00:00"/>
    <d v="2021-11-26T00:00:00"/>
    <x v="11"/>
    <s v="moduł"/>
    <x v="0"/>
    <x v="0"/>
    <n v="3"/>
    <s v="Nie"/>
    <s v="Nie"/>
    <x v="0"/>
    <s v="Nie"/>
    <s v="Nie"/>
    <s v="Tak"/>
    <s v="Tak"/>
    <s v="Nie"/>
    <s v="j.w."/>
    <s v="1x łazienka, balkon w module "/>
    <n v="177.25205999999997"/>
    <n v="10"/>
  </r>
  <r>
    <n v="264"/>
    <x v="0"/>
    <s v="C-301Y"/>
    <s v="pośrednia kondygnacja"/>
    <n v="62.682879999999997"/>
    <n v="53.57"/>
    <n v="39.7044"/>
    <n v="57.635759999999998"/>
    <n v="20.900879999999997"/>
    <n v="0"/>
    <m/>
    <n v="15.068"/>
    <n v="4.16"/>
    <d v="2021-11-05T00:00:00"/>
    <d v="2021-11-29T00:00:00"/>
    <x v="12"/>
    <s v="moduł"/>
    <x v="0"/>
    <x v="0"/>
    <n v="2"/>
    <s v="Tak"/>
    <s v="Tak"/>
    <x v="1"/>
    <s v="Nie"/>
    <s v="Nie"/>
    <s v="Tak"/>
    <s v="Nie"/>
    <s v="Tak"/>
    <s v="j.w."/>
    <s v="1x WC, balkon w module "/>
    <n v="236.48208"/>
    <n v="11"/>
  </r>
  <r>
    <n v="264"/>
    <x v="0"/>
    <s v="A-401Y"/>
    <s v="ostatnia kondygnacja"/>
    <n v="55.202910000000003"/>
    <n v="39.229999999999997"/>
    <n v="30.381"/>
    <n v="48.821499999999993"/>
    <n v="20.900879999999997"/>
    <n v="0"/>
    <n v="8.49"/>
    <n v="13.254"/>
    <n v="4.165"/>
    <d v="2021-10-29T00:00:00"/>
    <d v="2021-11-29T00:00:00"/>
    <x v="12"/>
    <s v="moduł"/>
    <x v="0"/>
    <x v="1"/>
    <n v="2"/>
    <s v="Tak"/>
    <s v="Tak"/>
    <x v="1"/>
    <s v="Nie"/>
    <s v="Nie"/>
    <s v="Tak"/>
    <s v="Nie"/>
    <s v="Nie"/>
    <s v="j.w."/>
    <s v="balkon w module, moduł dachowy (wełna na dachu + attyki)"/>
    <n v="200.20675999999997"/>
    <n v="16"/>
  </r>
  <r>
    <n v="264"/>
    <x v="0"/>
    <s v="A-303Y"/>
    <s v="pośrednia kondygnacja"/>
    <n v="54.994660000000003"/>
    <n v="45.21"/>
    <n v="34.070999999999998"/>
    <n v="41.748979999999996"/>
    <n v="20.900879999999997"/>
    <n v="5.04"/>
    <m/>
    <n v="13.204000000000001"/>
    <n v="4.165"/>
    <d v="2021-11-05T00:00:00"/>
    <d v="2021-11-29T00:00:00"/>
    <x v="12"/>
    <s v="moduł"/>
    <x v="0"/>
    <x v="0"/>
    <n v="2"/>
    <s v="Tak"/>
    <s v="Tak"/>
    <x v="1"/>
    <s v="Tak"/>
    <s v="Tak"/>
    <s v="Tak"/>
    <s v="Nie"/>
    <s v="Nie"/>
    <s v="j.w."/>
    <s v="balkon w module "/>
    <n v="193.44171999999998"/>
    <n v="11"/>
  </r>
  <r>
    <n v="264"/>
    <x v="0"/>
    <s v="B-302X"/>
    <s v="pośrednia kondygnacja"/>
    <n v="56.18"/>
    <n v="56.18"/>
    <n v="31.709400000000002"/>
    <n v="69.24736"/>
    <n v="17.734079999999999"/>
    <n v="10.048499999999999"/>
    <m/>
    <n v="15.618"/>
    <n v="3.8029999999999999"/>
    <d v="2021-11-09T00:00:00"/>
    <d v="2021-11-30T00:00:00"/>
    <x v="13"/>
    <s v="moduł"/>
    <x v="0"/>
    <x v="0"/>
    <n v="3"/>
    <s v="Nie"/>
    <s v="Nie"/>
    <x v="0"/>
    <s v="Nie"/>
    <s v="Nie"/>
    <s v="Tak"/>
    <s v="Tak"/>
    <s v="Nie"/>
    <s v="j.w."/>
    <s v="1x łazienka, 2x dobitka (produkcja)"/>
    <n v="237.38168000000002"/>
    <n v="10"/>
  </r>
  <r>
    <n v="264"/>
    <x v="0"/>
    <s v="A-402X"/>
    <s v="ostatnia kondygnacja"/>
    <n v="49.253256"/>
    <n v="39.18"/>
    <n v="24.1326"/>
    <n v="17.997979999999998"/>
    <n v="42.989309999999996"/>
    <n v="0"/>
    <n v="8.49"/>
    <n v="12.504"/>
    <n v="3.9390000000000001"/>
    <d v="2021-11-04T00:00:00"/>
    <d v="2021-11-30T00:00:00"/>
    <x v="13"/>
    <s v="moduł"/>
    <x v="0"/>
    <x v="1"/>
    <n v="3"/>
    <s v="Nie"/>
    <s v="Nie"/>
    <x v="0"/>
    <s v="Tak"/>
    <s v="Tak"/>
    <s v="Tak"/>
    <s v="Tak"/>
    <s v="Nie"/>
    <s v="j.w."/>
    <s v="1x łazienka, balkon w module, moduł dachowy (wełna na dachu + attyki)"/>
    <n v="170.23978"/>
    <n v="13"/>
  </r>
  <r>
    <n v="264"/>
    <x v="0"/>
    <s v="A-101Y"/>
    <s v="I kondygnacja"/>
    <n v="45.21"/>
    <n v="45.21"/>
    <n v="34.070999999999998"/>
    <n v="41.748979999999996"/>
    <n v="20.900879999999997"/>
    <n v="0"/>
    <m/>
    <n v="11.004"/>
    <n v="4.165"/>
    <d v="2021-11-08T00:00:00"/>
    <d v="2021-11-30T00:00:00"/>
    <x v="13"/>
    <s v="moduł"/>
    <x v="0"/>
    <x v="0"/>
    <n v="2"/>
    <s v="Tak"/>
    <s v="Tak"/>
    <x v="1"/>
    <s v="Tak"/>
    <s v="Tak"/>
    <s v="Tak"/>
    <s v="Nie"/>
    <s v="Nie"/>
    <s v="j.w."/>
    <m/>
    <n v="193.44171999999998"/>
    <n v="11"/>
  </r>
  <r>
    <n v="264"/>
    <x v="0"/>
    <s v="C-402Y"/>
    <s v="ostatnia kondygnacja"/>
    <n v="62.682879999999997"/>
    <n v="53.57"/>
    <n v="44.993399999999994"/>
    <n v="47.10615"/>
    <n v="20.848099999999999"/>
    <n v="7.4969999999999999"/>
    <n v="8.9600000000000009"/>
    <n v="15.068"/>
    <n v="4.16"/>
    <d v="2021-11-10T00:00:00"/>
    <d v="2021-12-01T00:00:00"/>
    <x v="14"/>
    <s v="moduł"/>
    <x v="0"/>
    <x v="1"/>
    <n v="2"/>
    <s v="Nie"/>
    <s v="Nie"/>
    <x v="1"/>
    <s v="Nie"/>
    <s v="Nie"/>
    <s v="Tak"/>
    <s v="Nie"/>
    <s v="Tak"/>
    <s v="j.w."/>
    <s v="1x WC, 1x dobitka (budowa), balkon w module, moduł dachowy (wełna na dachu + attyki)"/>
    <n v="225.89529999999999"/>
    <n v="10"/>
  </r>
  <r>
    <n v="264"/>
    <x v="0"/>
    <s v="C-201X"/>
    <s v="pośrednia kondygnacja"/>
    <n v="60.271999999999998"/>
    <n v="51.27"/>
    <n v="34.710599999999999"/>
    <n v="67.452839999999995"/>
    <n v="20.003619999999998"/>
    <n v="6.9300000000000006"/>
    <m/>
    <n v="15.068"/>
    <n v="4"/>
    <d v="2021-11-10T00:00:00"/>
    <d v="2021-12-01T00:00:00"/>
    <x v="14"/>
    <s v="moduł"/>
    <x v="0"/>
    <x v="0"/>
    <n v="2"/>
    <s v="Tak"/>
    <s v="Tak"/>
    <x v="0"/>
    <s v="Tak"/>
    <s v="Tak"/>
    <s v="Tak"/>
    <s v="Tak"/>
    <s v="Nie"/>
    <s v="j.w."/>
    <s v="1x łazienka, 1x dobitka (budowa), balkon w module "/>
    <n v="244.33411999999998"/>
    <n v="10"/>
  </r>
  <r>
    <n v="264"/>
    <x v="0"/>
    <s v="A-101X"/>
    <s v="I kondygnacja"/>
    <n v="40.76"/>
    <n v="40.76"/>
    <n v="28.536000000000001"/>
    <n v="41.722589999999997"/>
    <n v="18.367439999999998"/>
    <n v="4.5674999999999999"/>
    <m/>
    <n v="11.004"/>
    <n v="3.9390000000000001"/>
    <d v="2021-11-08T00:00:00"/>
    <d v="2021-12-01T00:00:00"/>
    <x v="14"/>
    <s v="moduł"/>
    <x v="0"/>
    <x v="0"/>
    <n v="2"/>
    <s v="Nie"/>
    <s v="Nie"/>
    <x v="0"/>
    <s v="Nie"/>
    <s v="Nie"/>
    <s v="Tak"/>
    <s v="Tak"/>
    <s v="Nie"/>
    <s v="wylewka samopoziomująca (nie wylewka betonowa) występuje tam gdzie łazienki, wc, wiatrołapy"/>
    <s v="1x łazienka, 1x dobitka (produkcja)"/>
    <n v="177.25206"/>
    <n v="12"/>
  </r>
  <r>
    <n v="264"/>
    <x v="0"/>
    <s v="C-402X"/>
    <s v="ostatnia kondygnacja"/>
    <n v="62.682879999999997"/>
    <n v="53.57"/>
    <n v="38.622"/>
    <n v="57.160739999999997"/>
    <n v="20.900879999999997"/>
    <n v="0"/>
    <n v="8.9600000000000009"/>
    <n v="15.068"/>
    <n v="4.16"/>
    <d v="2021-11-10T00:00:00"/>
    <d v="2021-12-02T00:00:00"/>
    <x v="15"/>
    <s v="moduł"/>
    <x v="0"/>
    <x v="1"/>
    <n v="2"/>
    <s v="Tak"/>
    <s v="Tak"/>
    <x v="0"/>
    <s v="Tak"/>
    <s v="Tak"/>
    <s v="Tak"/>
    <s v="Tak"/>
    <s v="Nie"/>
    <s v="j.w."/>
    <s v="1x łazienka, balkon w module, moduł dachowy (wełna na dachu + attyki)"/>
    <n v="233.36723999999998"/>
    <n v="11"/>
  </r>
  <r>
    <n v="264"/>
    <x v="0"/>
    <s v="C-105Y"/>
    <s v="I kondygnacja"/>
    <n v="30.67"/>
    <n v="30.67"/>
    <n v="10.676399999999999"/>
    <n v="22.853739999999998"/>
    <n v="44.282420000000002"/>
    <n v="6.394499999999999"/>
    <m/>
    <n v="12.669"/>
    <n v="2.8690000000000002"/>
    <d v="2021-11-15T00:00:00"/>
    <d v="2021-12-02T00:00:00"/>
    <x v="15"/>
    <s v="moduł"/>
    <x v="0"/>
    <x v="0"/>
    <n v="5"/>
    <s v="Nie"/>
    <s v="Nie"/>
    <x v="1"/>
    <s v="Nie"/>
    <s v="Nie"/>
    <s v="Tak"/>
    <s v="Nie"/>
    <s v="Nie"/>
    <s v="j.w."/>
    <s v="1x dobitka (producja)"/>
    <n v="155.62511999999998"/>
    <n v="8"/>
  </r>
  <r>
    <n v="264"/>
    <x v="0"/>
    <s v="B-302Y"/>
    <s v="pośrednia kondygnacja"/>
    <n v="38.409999999999997"/>
    <n v="38.409999999999997"/>
    <n v="27.379800000000003"/>
    <n v="50.721579999999996"/>
    <n v="15.939559999999998"/>
    <n v="10.962"/>
    <m/>
    <n v="12.074"/>
    <n v="3.4630000000000001"/>
    <d v="2021-11-09T00:00:00"/>
    <d v="2021-12-02T00:00:00"/>
    <x v="15"/>
    <s v="moduł"/>
    <x v="0"/>
    <x v="0"/>
    <n v="2"/>
    <s v="Tak"/>
    <s v="Tak"/>
    <x v="1"/>
    <s v="Tak"/>
    <s v="Tak"/>
    <s v="Tak"/>
    <s v="Nie"/>
    <s v="Nie"/>
    <s v="j.w."/>
    <s v="1x dobitka (produkcja)"/>
    <n v="188.08188000000001"/>
    <n v="12"/>
  </r>
  <r>
    <n v="264"/>
    <x v="0"/>
    <s v="C-402Z"/>
    <s v="ostatnia kondygnacja"/>
    <n v="30.67"/>
    <n v="30.67"/>
    <n v="10.676399999999999"/>
    <n v="22.853739999999998"/>
    <n v="44.282420000000002"/>
    <n v="6.394499999999999"/>
    <n v="8.9600000000000009"/>
    <n v="12.669"/>
    <n v="2.5979999999999999"/>
    <d v="2021-11-10T00:00:00"/>
    <d v="2021-12-03T00:00:00"/>
    <x v="16"/>
    <s v="moduł"/>
    <x v="0"/>
    <x v="1"/>
    <n v="5"/>
    <s v="Nie"/>
    <s v="Nie"/>
    <x v="1"/>
    <s v="Nie"/>
    <s v="Nie"/>
    <s v="Tak"/>
    <s v="Nie"/>
    <s v="Nie"/>
    <s v="j.w."/>
    <s v="moduł dachowy (wełna na dachu + attyki)"/>
    <n v="155.62511999999998"/>
    <n v="12"/>
  </r>
  <r>
    <n v="264"/>
    <x v="0"/>
    <s v="C-105X"/>
    <s v="I kondygnacja"/>
    <n v="53.57"/>
    <n v="53.57"/>
    <n v="41.426400000000001"/>
    <n v="57.398249999999997"/>
    <n v="20.848099999999999"/>
    <n v="7.4969999999999999"/>
    <m/>
    <n v="13.005000000000001"/>
    <n v="4.16"/>
    <d v="2021-11-15T00:00:00"/>
    <d v="2021-12-03T00:00:00"/>
    <x v="16"/>
    <s v="moduł"/>
    <x v="0"/>
    <x v="0"/>
    <n v="2"/>
    <s v="Tak"/>
    <s v="Tak"/>
    <x v="0"/>
    <s v="Tak"/>
    <s v="Tak"/>
    <s v="Tak"/>
    <s v="Tak"/>
    <s v="Nie"/>
    <s v="j.w."/>
    <s v="1x łazienka, 1x dobitka (budowa)"/>
    <n v="239.34549999999999"/>
    <n v="9"/>
  </r>
  <r>
    <n v="264"/>
    <x v="0"/>
    <s v="C-101X"/>
    <s v="I kondygnacja"/>
    <n v="51.27"/>
    <n v="51.27"/>
    <n v="34.710599999999999"/>
    <n v="67.452839999999995"/>
    <n v="20.003619999999998"/>
    <n v="6.9300000000000006"/>
    <m/>
    <n v="13.005000000000001"/>
    <n v="4"/>
    <d v="2021-11-15T00:00:00"/>
    <d v="2021-12-03T00:00:00"/>
    <x v="16"/>
    <s v="moduł"/>
    <x v="0"/>
    <x v="0"/>
    <n v="2"/>
    <s v="Tak"/>
    <s v="Tak"/>
    <x v="0"/>
    <s v="Tak"/>
    <s v="Tak"/>
    <s v="Tak"/>
    <s v="Tak"/>
    <s v="Nie"/>
    <s v="j.w."/>
    <s v="1x łazienka, 1x dobitka (budowa)"/>
    <n v="244.33411999999998"/>
    <n v="9"/>
  </r>
  <r>
    <n v="264"/>
    <x v="0"/>
    <s v="C-401Y"/>
    <s v="ostatnia kondygnacja"/>
    <n v="62.682879999999997"/>
    <n v="53.57"/>
    <n v="46.518599999999999"/>
    <n v="47.818679999999986"/>
    <n v="20.900879999999997"/>
    <n v="0"/>
    <n v="8.9600000000000009"/>
    <n v="15.068"/>
    <n v="4.16"/>
    <d v="2021-11-17T00:00:00"/>
    <d v="2021-12-06T00:00:00"/>
    <x v="17"/>
    <s v="moduł"/>
    <x v="0"/>
    <x v="1"/>
    <n v="2"/>
    <s v="Tak"/>
    <s v="Tak"/>
    <x v="1"/>
    <s v="Nie"/>
    <s v="Nie"/>
    <s v="Tak"/>
    <s v="Nie"/>
    <s v="Tak"/>
    <s v="j.w."/>
    <s v="1x WC, balkon w module, moduł dachowy (wełna na dachu + attyki)"/>
    <n v="230.47631999999999"/>
    <n v="8"/>
  </r>
  <r>
    <n v="264"/>
    <x v="0"/>
    <s v="C-303X"/>
    <s v="pośrednia kondygnacja"/>
    <n v="62.682879999999997"/>
    <n v="53.57"/>
    <n v="40.614599999999996"/>
    <n v="67.452839999999995"/>
    <n v="20.900879999999997"/>
    <n v="0"/>
    <m/>
    <n v="15.068"/>
    <n v="4.16"/>
    <d v="2021-11-16T00:00:00"/>
    <d v="2021-12-06T00:00:00"/>
    <x v="17"/>
    <s v="moduł"/>
    <x v="0"/>
    <x v="0"/>
    <n v="2"/>
    <s v="Tak"/>
    <s v="Tak"/>
    <x v="0"/>
    <s v="Tak"/>
    <s v="Tak"/>
    <s v="Tak"/>
    <s v="Tak"/>
    <s v="Nie"/>
    <s v="j.w."/>
    <s v="1x łazienka, balkon w module "/>
    <n v="257.93663999999995"/>
    <n v="9"/>
  </r>
  <r>
    <n v="264"/>
    <x v="0"/>
    <s v="C-104X"/>
    <s v="I kondygnacja"/>
    <n v="53.57"/>
    <n v="53.57"/>
    <n v="40.614599999999996"/>
    <n v="67.452839999999995"/>
    <n v="20.900879999999997"/>
    <n v="0"/>
    <m/>
    <n v="13.005000000000001"/>
    <n v="4.16"/>
    <d v="2021-11-16T00:00:00"/>
    <d v="2021-12-06T00:00:00"/>
    <x v="17"/>
    <s v="moduł"/>
    <x v="0"/>
    <x v="0"/>
    <n v="2"/>
    <s v="Tak"/>
    <s v="Tak"/>
    <x v="0"/>
    <s v="Tak"/>
    <s v="Tak"/>
    <s v="Tak"/>
    <s v="Tak"/>
    <s v="Nie"/>
    <s v="j.w."/>
    <s v="1x łazienka"/>
    <n v="257.93663999999995"/>
    <n v="9"/>
  </r>
  <r>
    <n v="264"/>
    <x v="0"/>
    <s v="C-401Z"/>
    <s v="ostatnia kondygnacja"/>
    <n v="62.682879999999997"/>
    <n v="53.57"/>
    <n v="27.650400000000001"/>
    <n v="57.635759999999998"/>
    <n v="20.900879999999997"/>
    <n v="0"/>
    <n v="8.9600000000000009"/>
    <n v="15.068"/>
    <n v="4.16"/>
    <d v="2021-11-17T00:00:00"/>
    <d v="2021-12-07T00:00:00"/>
    <x v="18"/>
    <s v="moduł"/>
    <x v="0"/>
    <x v="1"/>
    <n v="2"/>
    <s v="Nie"/>
    <s v="Nie"/>
    <x v="1"/>
    <s v="Nie"/>
    <s v="Nie"/>
    <s v="Tak"/>
    <s v="Nie"/>
    <s v="Nie"/>
    <s v="j.w."/>
    <s v="balkon w module, moduł dachowy (wełna na dachu + attyki)"/>
    <n v="212.37407999999999"/>
    <n v="9"/>
  </r>
  <r>
    <n v="264"/>
    <x v="0"/>
    <s v="C-304Y"/>
    <s v="pośrednia kondygnacja"/>
    <n v="30.67"/>
    <n v="30.67"/>
    <n v="10.676399999999999"/>
    <n v="22.853739999999998"/>
    <n v="44.282420000000002"/>
    <n v="6.394499999999999"/>
    <m/>
    <n v="12.669"/>
    <n v="2.5979999999999999"/>
    <d v="2021-11-18T00:00:00"/>
    <d v="2021-12-07T00:00:00"/>
    <x v="18"/>
    <s v="moduł"/>
    <x v="0"/>
    <x v="0"/>
    <n v="5"/>
    <s v="Nie"/>
    <s v="Nie"/>
    <x v="1"/>
    <s v="Nie"/>
    <s v="Nie"/>
    <s v="Tak"/>
    <s v="Nie"/>
    <s v="Nie"/>
    <s v="j.w."/>
    <m/>
    <n v="155.62511999999998"/>
    <n v="8"/>
  </r>
  <r>
    <n v="264"/>
    <x v="0"/>
    <s v="C-304X"/>
    <s v="pośrednia kondygnacja"/>
    <n v="62.682879999999997"/>
    <n v="53.57"/>
    <n v="41.426400000000001"/>
    <n v="57.398249999999997"/>
    <n v="20.848099999999999"/>
    <n v="7.4969999999999999"/>
    <m/>
    <n v="15.068"/>
    <n v="4.16"/>
    <d v="2021-11-18T00:00:00"/>
    <d v="2021-12-07T00:00:00"/>
    <x v="18"/>
    <s v="moduł"/>
    <x v="0"/>
    <x v="0"/>
    <n v="2"/>
    <s v="Tak"/>
    <s v="Tak"/>
    <x v="0"/>
    <s v="Tak"/>
    <s v="Tak"/>
    <s v="Tak"/>
    <s v="Tak"/>
    <s v="Nie"/>
    <s v="j.w."/>
    <s v="1x łazienka, 1x dobitka (montaż na budowie), balkon w module "/>
    <n v="239.34549999999999"/>
    <n v="8"/>
  </r>
  <r>
    <n v="264"/>
    <x v="0"/>
    <s v="C-401X"/>
    <s v="ostatnia kondygnacja"/>
    <n v="60.271999999999998"/>
    <n v="51.27"/>
    <n v="29.630700000000004"/>
    <n v="57.635759999999998"/>
    <n v="20.003619999999998"/>
    <n v="6.9300000000000006"/>
    <n v="8.9600000000000009"/>
    <n v="15.068"/>
    <n v="4"/>
    <d v="2021-11-17T00:00:00"/>
    <d v="2021-12-08T00:00:00"/>
    <x v="19"/>
    <s v="moduł"/>
    <x v="0"/>
    <x v="1"/>
    <n v="2"/>
    <s v="Nie"/>
    <s v="Nie"/>
    <x v="0"/>
    <s v="Tak"/>
    <s v="Tak"/>
    <s v="Tak"/>
    <s v="Tak"/>
    <s v="Nie"/>
    <s v="j.w."/>
    <s v="1x łazienka, 1x dobitka (budowa), balkon w module, moduł dachowy (wełna na dachu + attyki)"/>
    <n v="214.54015999999999"/>
    <n v="10"/>
  </r>
  <r>
    <n v="264"/>
    <x v="0"/>
    <s v="C-204X"/>
    <s v="pośrednia kondygnacja"/>
    <n v="62.682879999999997"/>
    <n v="53.57"/>
    <n v="40.614599999999996"/>
    <n v="67.452839999999995"/>
    <n v="20.900879999999997"/>
    <n v="0"/>
    <m/>
    <n v="15.068"/>
    <n v="4.16"/>
    <d v="2021-11-18T00:00:00"/>
    <d v="2021-12-08T00:00:00"/>
    <x v="19"/>
    <s v="moduł"/>
    <x v="0"/>
    <x v="0"/>
    <n v="2"/>
    <s v="Tak"/>
    <s v="Tak"/>
    <x v="0"/>
    <s v="Tak"/>
    <s v="Tak"/>
    <s v="Tak"/>
    <s v="Tak"/>
    <s v="Nie"/>
    <s v="j.w."/>
    <s v="1x łazienka, balkon w module "/>
    <n v="257.93663999999995"/>
    <n v="9"/>
  </r>
  <r>
    <n v="264"/>
    <x v="0"/>
    <s v="C-102X"/>
    <s v="I kondygnacja"/>
    <n v="53.57"/>
    <n v="53.57"/>
    <n v="40.614599999999996"/>
    <n v="67.452839999999995"/>
    <n v="20.900879999999997"/>
    <n v="0"/>
    <m/>
    <n v="13.005000000000001"/>
    <n v="4.16"/>
    <d v="2021-11-18T00:00:00"/>
    <d v="2021-12-08T00:00:00"/>
    <x v="19"/>
    <s v="moduł"/>
    <x v="0"/>
    <x v="0"/>
    <n v="2"/>
    <s v="Tak"/>
    <s v="Tak"/>
    <x v="0"/>
    <s v="Tak"/>
    <s v="Tak"/>
    <s v="Tak"/>
    <s v="Tak"/>
    <s v="Nie"/>
    <s v="j.w."/>
    <s v="1x łazienka"/>
    <n v="257.93663999999995"/>
    <n v="9"/>
  </r>
  <r>
    <n v="263"/>
    <x v="2"/>
    <s v="A-SW-102"/>
    <m/>
    <n v="19.879000000000001"/>
    <m/>
    <m/>
    <m/>
    <m/>
    <m/>
    <m/>
    <m/>
    <m/>
    <m/>
    <m/>
    <x v="17"/>
    <s v="moduł"/>
    <x v="1"/>
    <x v="2"/>
    <m/>
    <m/>
    <m/>
    <x v="2"/>
    <m/>
    <m/>
    <m/>
    <m/>
    <m/>
    <m/>
    <s v="TO JEST NADRABIANIE"/>
    <n v="0"/>
    <s v="-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436F57-81E3-4457-A6B4-3190A8DEFA6D}" name="Tabela przestawna9" cacheId="152" applyNumberFormats="0" applyBorderFormats="0" applyFontFormats="0" applyPatternFormats="0" applyAlignmentFormats="0" applyWidthHeightFormats="1" dataCaption="Wartości" updatedVersion="7" minRefreshableVersion="3" useAutoFormatting="1" itemPrintTitles="1" createdVersion="6" indent="0" outline="1" outlineData="1" multipleFieldFilters="0">
  <location ref="A31:E33" firstHeaderRow="0" firstDataRow="1" firstDataCol="1" rowPageCount="1" colPageCount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m="1" x="38"/>
        <item m="1" x="75"/>
        <item m="1" x="99"/>
        <item m="1" x="46"/>
        <item m="1" x="81"/>
        <item m="1" x="34"/>
        <item m="1" x="72"/>
        <item m="1" x="94"/>
        <item m="1" x="43"/>
        <item m="1" x="78"/>
        <item m="1" x="30"/>
        <item m="1" x="69"/>
        <item m="1" x="89"/>
        <item m="1" x="40"/>
        <item m="1" x="76"/>
        <item m="1" x="26"/>
        <item m="1" x="65"/>
        <item m="1" x="84"/>
        <item m="1" x="37"/>
        <item m="1" x="74"/>
        <item m="1" x="23"/>
        <item m="1" x="60"/>
        <item m="1" x="68"/>
        <item m="1" x="105"/>
        <item m="1" x="52"/>
        <item m="1" x="88"/>
        <item m="1" x="39"/>
        <item m="1" x="64"/>
        <item m="1" x="101"/>
        <item m="1" x="48"/>
        <item m="1" x="83"/>
        <item m="1" x="35"/>
        <item m="1" x="58"/>
        <item m="1" x="96"/>
        <item m="1" x="44"/>
        <item m="1" x="79"/>
        <item m="1" x="32"/>
        <item m="1" x="54"/>
        <item m="1" x="91"/>
        <item m="1" x="41"/>
        <item m="1" x="77"/>
        <item m="1" x="28"/>
        <item m="1" x="50"/>
        <item m="1" x="86"/>
        <item m="1" x="20"/>
        <item m="1" x="57"/>
        <item m="1" x="95"/>
        <item m="1" x="31"/>
        <item m="1" x="70"/>
        <item m="1" x="106"/>
        <item m="1" x="53"/>
        <item m="1" x="90"/>
        <item m="1" x="27"/>
        <item m="1" x="66"/>
        <item m="1" x="103"/>
        <item m="1" x="49"/>
        <item m="1" x="85"/>
        <item m="1" x="24"/>
        <item m="1" x="61"/>
        <item m="1" x="98"/>
        <item m="1" x="45"/>
        <item m="1" x="80"/>
        <item m="1" x="108"/>
        <item m="1" x="56"/>
        <item m="1" x="93"/>
        <item m="1" x="42"/>
        <item m="1" x="67"/>
        <item m="1" x="104"/>
        <item m="1" x="51"/>
        <item m="1" x="87"/>
        <item m="1" x="25"/>
        <item m="1" x="63"/>
        <item m="1" x="100"/>
        <item m="1" x="47"/>
        <item m="1" x="82"/>
        <item m="1" x="102"/>
        <item m="1" x="36"/>
        <item m="1" x="73"/>
        <item m="1" x="22"/>
        <item m="1" x="59"/>
        <item m="1" x="97"/>
        <item m="1" x="33"/>
        <item m="1" x="71"/>
        <item m="1" x="107"/>
        <item m="1" x="55"/>
        <item m="1" x="92"/>
        <item m="1" x="29"/>
        <item x="0"/>
        <item x="1"/>
        <item x="2"/>
        <item x="3"/>
        <item x="4"/>
        <item x="6"/>
        <item x="7"/>
        <item m="1" x="62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m="1" x="21"/>
        <item x="5"/>
        <item t="default"/>
      </items>
    </pivotField>
    <pivotField showAll="0"/>
    <pivotField axis="axisPage" showAll="0">
      <items count="4">
        <item x="1"/>
        <item x="0"/>
        <item m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5"/>
  </rowFields>
  <rowItems count="2">
    <i>
      <x v="10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7" item="0" hier="-1"/>
  </pageFields>
  <dataFields count="4">
    <dataField name="m2 MobiOne" fld="32" baseField="15" baseItem="4" numFmtId="2"/>
    <dataField name="Wydajność MobiOne " fld="34" baseField="15" baseItem="0"/>
    <dataField name="m2 MobiOne narastająco" fld="32" showDataAs="runTotal" baseField="15" baseItem="109" numFmtId="2"/>
    <dataField name="Wydajność MobiOne narastająco" fld="34" showDataAs="runTotal" baseField="15" baseItem="10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43F1A3-6D23-44EC-B2C5-1EBD93FE8767}" name="Tabela przestawna8" cacheId="152" applyNumberFormats="0" applyBorderFormats="0" applyFontFormats="0" applyPatternFormats="0" applyAlignmentFormats="0" applyWidthHeightFormats="1" dataCaption="Wartości" updatedVersion="7" minRefreshableVersion="3" useAutoFormatting="1" itemPrintTitles="1" createdVersion="6" indent="0" outline="1" outlineData="1" multipleFieldFilters="0">
  <location ref="A3:E24" firstHeaderRow="0" firstDataRow="1" firstDataCol="1" rowPageCount="1" colPageCount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110">
        <item m="1" x="38"/>
        <item m="1" x="75"/>
        <item m="1" x="99"/>
        <item m="1" x="46"/>
        <item m="1" x="81"/>
        <item m="1" x="34"/>
        <item m="1" x="72"/>
        <item m="1" x="94"/>
        <item m="1" x="43"/>
        <item m="1" x="78"/>
        <item m="1" x="30"/>
        <item m="1" x="69"/>
        <item m="1" x="89"/>
        <item m="1" x="40"/>
        <item m="1" x="76"/>
        <item m="1" x="26"/>
        <item m="1" x="65"/>
        <item m="1" x="84"/>
        <item m="1" x="37"/>
        <item m="1" x="74"/>
        <item m="1" x="23"/>
        <item m="1" x="60"/>
        <item m="1" x="68"/>
        <item m="1" x="105"/>
        <item m="1" x="52"/>
        <item m="1" x="88"/>
        <item m="1" x="39"/>
        <item m="1" x="64"/>
        <item m="1" x="101"/>
        <item m="1" x="48"/>
        <item m="1" x="83"/>
        <item m="1" x="35"/>
        <item m="1" x="58"/>
        <item m="1" x="96"/>
        <item m="1" x="44"/>
        <item m="1" x="79"/>
        <item m="1" x="32"/>
        <item m="1" x="54"/>
        <item m="1" x="91"/>
        <item m="1" x="41"/>
        <item m="1" x="77"/>
        <item m="1" x="28"/>
        <item m="1" x="50"/>
        <item m="1" x="86"/>
        <item m="1" x="20"/>
        <item m="1" x="57"/>
        <item m="1" x="95"/>
        <item m="1" x="31"/>
        <item m="1" x="70"/>
        <item m="1" x="106"/>
        <item m="1" x="53"/>
        <item m="1" x="90"/>
        <item m="1" x="27"/>
        <item m="1" x="66"/>
        <item m="1" x="103"/>
        <item m="1" x="49"/>
        <item m="1" x="85"/>
        <item m="1" x="24"/>
        <item m="1" x="61"/>
        <item m="1" x="98"/>
        <item m="1" x="45"/>
        <item m="1" x="80"/>
        <item m="1" x="108"/>
        <item m="1" x="56"/>
        <item m="1" x="93"/>
        <item m="1" x="42"/>
        <item m="1" x="102"/>
        <item m="1" x="36"/>
        <item m="1" x="73"/>
        <item m="1" x="22"/>
        <item m="1" x="59"/>
        <item m="1" x="97"/>
        <item m="1" x="33"/>
        <item m="1" x="71"/>
        <item m="1" x="107"/>
        <item m="1" x="55"/>
        <item m="1" x="92"/>
        <item m="1" x="29"/>
        <item m="1" x="67"/>
        <item m="1" x="104"/>
        <item m="1" x="51"/>
        <item m="1" x="87"/>
        <item m="1" x="25"/>
        <item m="1" x="63"/>
        <item m="1" x="100"/>
        <item m="1" x="47"/>
        <item m="1" x="82"/>
        <item x="0"/>
        <item x="1"/>
        <item x="2"/>
        <item x="3"/>
        <item x="5"/>
        <item x="4"/>
        <item x="6"/>
        <item x="7"/>
        <item m="1" x="62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m="1" x="21"/>
        <item t="default"/>
      </items>
    </pivotField>
    <pivotField showAll="0"/>
    <pivotField axis="axisPage" showAll="0">
      <items count="4">
        <item x="1"/>
        <item x="0"/>
        <item m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5"/>
  </rowFields>
  <rowItems count="21"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7" item="1" hier="-1"/>
  </pageFields>
  <dataFields count="4">
    <dataField name="m2 Weinmann" fld="32" baseField="15" baseItem="7"/>
    <dataField name="Wydajność Weinmann " fld="33" baseField="15" baseItem="7"/>
    <dataField name="Iloczyn z m2 ścian" fld="32" subtotal="product" showDataAs="runTotal" baseField="15" baseItem="110"/>
    <dataField name="Suma z Wydajność Weinmann" fld="33" showDataAs="runTotal" baseField="15" baseItem="10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E18EDC-1236-4489-B79A-8AB416194939}" name="Tabela przestawna10" cacheId="152" applyNumberFormats="0" applyBorderFormats="0" applyFontFormats="0" applyPatternFormats="0" applyAlignmentFormats="0" applyWidthHeightFormats="1" dataCaption="Wartości" updatedVersion="7" minRefreshableVersion="3" useAutoFormatting="1" itemPrintTitles="1" createdVersion="6" indent="0" outline="1" outlineData="1" multipleFieldFilters="0">
  <location ref="A59:E80" firstHeaderRow="0" firstDataRow="1" firstDataCol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m="1" x="38"/>
        <item m="1" x="75"/>
        <item m="1" x="99"/>
        <item m="1" x="46"/>
        <item m="1" x="81"/>
        <item m="1" x="34"/>
        <item m="1" x="72"/>
        <item m="1" x="94"/>
        <item m="1" x="43"/>
        <item m="1" x="78"/>
        <item m="1" x="30"/>
        <item m="1" x="69"/>
        <item m="1" x="89"/>
        <item m="1" x="40"/>
        <item m="1" x="76"/>
        <item m="1" x="26"/>
        <item m="1" x="65"/>
        <item m="1" x="84"/>
        <item m="1" x="37"/>
        <item m="1" x="74"/>
        <item m="1" x="23"/>
        <item m="1" x="60"/>
        <item m="1" x="68"/>
        <item m="1" x="105"/>
        <item m="1" x="52"/>
        <item m="1" x="88"/>
        <item m="1" x="39"/>
        <item m="1" x="64"/>
        <item m="1" x="101"/>
        <item m="1" x="48"/>
        <item m="1" x="83"/>
        <item m="1" x="35"/>
        <item m="1" x="58"/>
        <item m="1" x="96"/>
        <item m="1" x="44"/>
        <item m="1" x="79"/>
        <item m="1" x="32"/>
        <item m="1" x="54"/>
        <item m="1" x="91"/>
        <item m="1" x="41"/>
        <item m="1" x="77"/>
        <item m="1" x="28"/>
        <item m="1" x="50"/>
        <item m="1" x="86"/>
        <item m="1" x="20"/>
        <item m="1" x="57"/>
        <item m="1" x="95"/>
        <item m="1" x="31"/>
        <item m="1" x="70"/>
        <item m="1" x="106"/>
        <item m="1" x="53"/>
        <item m="1" x="90"/>
        <item m="1" x="27"/>
        <item m="1" x="66"/>
        <item m="1" x="103"/>
        <item m="1" x="49"/>
        <item m="1" x="85"/>
        <item m="1" x="24"/>
        <item m="1" x="61"/>
        <item m="1" x="98"/>
        <item m="1" x="45"/>
        <item m="1" x="80"/>
        <item m="1" x="108"/>
        <item m="1" x="56"/>
        <item m="1" x="93"/>
        <item m="1" x="42"/>
        <item m="1" x="67"/>
        <item m="1" x="104"/>
        <item m="1" x="51"/>
        <item m="1" x="87"/>
        <item m="1" x="25"/>
        <item m="1" x="63"/>
        <item m="1" x="100"/>
        <item m="1" x="47"/>
        <item m="1" x="82"/>
        <item m="1" x="102"/>
        <item m="1" x="36"/>
        <item m="1" x="73"/>
        <item m="1" x="22"/>
        <item m="1" x="59"/>
        <item m="1" x="97"/>
        <item m="1" x="33"/>
        <item m="1" x="71"/>
        <item m="1" x="107"/>
        <item m="1" x="55"/>
        <item m="1" x="92"/>
        <item m="1" x="29"/>
        <item x="0"/>
        <item x="1"/>
        <item x="2"/>
        <item x="3"/>
        <item x="4"/>
        <item x="6"/>
        <item x="7"/>
        <item m="1" x="62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m="1" x="2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5"/>
  </rowFields>
  <rowItems count="21">
    <i>
      <x v="87"/>
    </i>
    <i>
      <x v="88"/>
    </i>
    <i>
      <x v="89"/>
    </i>
    <i>
      <x v="90"/>
    </i>
    <i>
      <x v="91"/>
    </i>
    <i>
      <x v="92"/>
    </i>
    <i>
      <x v="93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2 płyt " fld="30" baseField="15" baseItem="0" numFmtId="2"/>
    <dataField name="Wydajność Formatówki " fld="36" baseField="15" baseItem="5"/>
    <dataField name="m2 płyt narastajaco " fld="30" showDataAs="runTotal" baseField="15" baseItem="102" numFmtId="2"/>
    <dataField name="Suma z Wydajność Formatówki" fld="36" showDataAs="runTotal" baseField="15" baseItem="102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CEAFDB-B44C-4D67-95EF-05C5368DBBC4}" name="Tabela przestawna3" cacheId="152" applyNumberFormats="0" applyBorderFormats="0" applyFontFormats="0" applyPatternFormats="0" applyAlignmentFormats="0" applyWidthHeightFormats="1" dataCaption="Wartości" updatedVersion="7" minRefreshableVersion="3" useAutoFormatting="1" itemPrintTitles="1" createdVersion="6" indent="0" outline="1" outlineData="1" multipleFieldFilters="0">
  <location ref="A3:D25" firstHeaderRow="1" firstDataRow="2" firstDataCol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m="1" x="38"/>
        <item m="1" x="75"/>
        <item m="1" x="99"/>
        <item m="1" x="46"/>
        <item m="1" x="81"/>
        <item m="1" x="34"/>
        <item m="1" x="72"/>
        <item m="1" x="94"/>
        <item m="1" x="43"/>
        <item m="1" x="78"/>
        <item m="1" x="30"/>
        <item m="1" x="69"/>
        <item m="1" x="89"/>
        <item m="1" x="40"/>
        <item m="1" x="76"/>
        <item m="1" x="26"/>
        <item m="1" x="65"/>
        <item m="1" x="84"/>
        <item m="1" x="37"/>
        <item m="1" x="74"/>
        <item m="1" x="23"/>
        <item m="1" x="60"/>
        <item m="1" x="68"/>
        <item m="1" x="105"/>
        <item m="1" x="52"/>
        <item m="1" x="88"/>
        <item m="1" x="39"/>
        <item m="1" x="64"/>
        <item m="1" x="101"/>
        <item m="1" x="48"/>
        <item m="1" x="83"/>
        <item m="1" x="35"/>
        <item m="1" x="58"/>
        <item m="1" x="96"/>
        <item m="1" x="44"/>
        <item m="1" x="79"/>
        <item m="1" x="32"/>
        <item m="1" x="54"/>
        <item m="1" x="91"/>
        <item m="1" x="41"/>
        <item m="1" x="77"/>
        <item m="1" x="28"/>
        <item m="1" x="50"/>
        <item m="1" x="86"/>
        <item m="1" x="20"/>
        <item m="1" x="57"/>
        <item m="1" x="95"/>
        <item m="1" x="31"/>
        <item m="1" x="70"/>
        <item m="1" x="106"/>
        <item m="1" x="53"/>
        <item m="1" x="90"/>
        <item m="1" x="27"/>
        <item m="1" x="66"/>
        <item m="1" x="103"/>
        <item m="1" x="49"/>
        <item m="1" x="85"/>
        <item m="1" x="24"/>
        <item m="1" x="61"/>
        <item m="1" x="98"/>
        <item m="1" x="45"/>
        <item m="1" x="80"/>
        <item m="1" x="108"/>
        <item m="1" x="56"/>
        <item m="1" x="93"/>
        <item m="1" x="42"/>
        <item m="1" x="67"/>
        <item m="1" x="104"/>
        <item m="1" x="51"/>
        <item m="1" x="87"/>
        <item m="1" x="25"/>
        <item m="1" x="63"/>
        <item m="1" x="100"/>
        <item m="1" x="47"/>
        <item m="1" x="82"/>
        <item m="1" x="102"/>
        <item m="1" x="36"/>
        <item m="1" x="73"/>
        <item m="1" x="22"/>
        <item m="1" x="59"/>
        <item m="1" x="97"/>
        <item m="1" x="33"/>
        <item m="1" x="71"/>
        <item m="1" x="107"/>
        <item m="1" x="55"/>
        <item m="1" x="92"/>
        <item m="1" x="29"/>
        <item x="0"/>
        <item x="1"/>
        <item x="2"/>
        <item x="3"/>
        <item x="4"/>
        <item x="6"/>
        <item x="7"/>
        <item m="1" x="62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m="1" x="21"/>
        <item x="5"/>
        <item t="default"/>
      </items>
    </pivotField>
    <pivotField showAll="0"/>
    <pivotField axis="axisCol" showAll="0">
      <items count="4">
        <item x="1"/>
        <item x="0"/>
        <item m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5"/>
  </rowFields>
  <rowItems count="21">
    <i>
      <x v="87"/>
    </i>
    <i>
      <x v="88"/>
    </i>
    <i>
      <x v="89"/>
    </i>
    <i>
      <x v="90"/>
    </i>
    <i>
      <x v="91"/>
    </i>
    <i>
      <x v="92"/>
    </i>
    <i>
      <x v="93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8"/>
    </i>
    <i t="grand">
      <x/>
    </i>
  </rowItems>
  <colFields count="1">
    <field x="17"/>
  </colFields>
  <colItems count="3">
    <i>
      <x/>
    </i>
    <i>
      <x v="1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36BEAE-7D9F-4386-B174-4F50D07C18EB}" name="Tabela przestawna4" cacheId="152" applyNumberFormats="0" applyBorderFormats="0" applyFontFormats="0" applyPatternFormats="0" applyAlignmentFormats="0" applyWidthHeightFormats="1" dataCaption="Wartości" updatedVersion="7" minRefreshableVersion="3" useAutoFormatting="1" itemPrintTitles="1" createdVersion="6" indent="0" outline="1" outlineData="1" multipleFieldFilters="0">
  <location ref="A39:E62" firstHeaderRow="1" firstDataRow="3" firstDataCol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axis="axisRow" numFmtId="16" showAll="0" sortType="ascending">
      <items count="110">
        <item m="1" x="38"/>
        <item m="1" x="75"/>
        <item m="1" x="99"/>
        <item m="1" x="46"/>
        <item m="1" x="81"/>
        <item m="1" x="34"/>
        <item m="1" x="72"/>
        <item m="1" x="94"/>
        <item m="1" x="43"/>
        <item m="1" x="78"/>
        <item m="1" x="30"/>
        <item m="1" x="69"/>
        <item m="1" x="89"/>
        <item m="1" x="40"/>
        <item m="1" x="76"/>
        <item m="1" x="26"/>
        <item m="1" x="65"/>
        <item m="1" x="84"/>
        <item m="1" x="37"/>
        <item m="1" x="74"/>
        <item m="1" x="23"/>
        <item m="1" x="60"/>
        <item m="1" x="68"/>
        <item m="1" x="105"/>
        <item m="1" x="52"/>
        <item m="1" x="88"/>
        <item m="1" x="39"/>
        <item m="1" x="64"/>
        <item m="1" x="101"/>
        <item m="1" x="48"/>
        <item m="1" x="83"/>
        <item m="1" x="35"/>
        <item m="1" x="58"/>
        <item m="1" x="96"/>
        <item m="1" x="44"/>
        <item m="1" x="79"/>
        <item m="1" x="32"/>
        <item m="1" x="54"/>
        <item m="1" x="91"/>
        <item m="1" x="41"/>
        <item m="1" x="77"/>
        <item m="1" x="28"/>
        <item m="1" x="50"/>
        <item m="1" x="86"/>
        <item m="1" x="20"/>
        <item m="1" x="57"/>
        <item m="1" x="95"/>
        <item m="1" x="31"/>
        <item m="1" x="70"/>
        <item m="1" x="106"/>
        <item m="1" x="53"/>
        <item m="1" x="90"/>
        <item m="1" x="27"/>
        <item m="1" x="66"/>
        <item m="1" x="103"/>
        <item m="1" x="49"/>
        <item m="1" x="85"/>
        <item m="1" x="24"/>
        <item m="1" x="61"/>
        <item m="1" x="98"/>
        <item m="1" x="45"/>
        <item m="1" x="80"/>
        <item m="1" x="108"/>
        <item m="1" x="56"/>
        <item m="1" x="93"/>
        <item m="1" x="42"/>
        <item m="1" x="102"/>
        <item m="1" x="36"/>
        <item m="1" x="73"/>
        <item m="1" x="22"/>
        <item m="1" x="59"/>
        <item m="1" x="97"/>
        <item m="1" x="33"/>
        <item m="1" x="71"/>
        <item m="1" x="107"/>
        <item m="1" x="55"/>
        <item m="1" x="92"/>
        <item m="1" x="29"/>
        <item m="1" x="67"/>
        <item m="1" x="104"/>
        <item m="1" x="51"/>
        <item m="1" x="87"/>
        <item m="1" x="25"/>
        <item m="1" x="63"/>
        <item m="1" x="100"/>
        <item m="1" x="47"/>
        <item m="1" x="82"/>
        <item x="0"/>
        <item x="1"/>
        <item x="2"/>
        <item x="3"/>
        <item x="5"/>
        <item x="4"/>
        <item x="6"/>
        <item x="7"/>
        <item m="1" x="62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m="1" x="21"/>
        <item t="default"/>
      </items>
    </pivotField>
    <pivotField showAll="0"/>
    <pivotField axis="axisCol" showAll="0" defaultSubtotal="0">
      <items count="3">
        <item x="1"/>
        <item x="0"/>
        <item m="1" x="2"/>
      </items>
    </pivotField>
    <pivotField showAll="0"/>
    <pivotField showAll="0"/>
    <pivotField showAll="0"/>
    <pivotField showAll="0"/>
    <pivotField axis="axisCol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5"/>
  </rowFields>
  <rowItems count="21"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 t="grand">
      <x/>
    </i>
  </rowItems>
  <colFields count="2">
    <field x="17"/>
    <field x="22"/>
  </colFields>
  <colItems count="4">
    <i>
      <x/>
      <x v="2"/>
    </i>
    <i>
      <x v="1"/>
      <x/>
    </i>
    <i r="1">
      <x v="1"/>
    </i>
    <i t="grand">
      <x/>
    </i>
  </colItems>
  <dataFields count="1">
    <dataField name="Liczba z Łazienka" fld="2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CB460E-2B74-4D93-89E5-BF7728AB395B}" name="Tabela przestawna1" cacheId="152" applyNumberFormats="0" applyBorderFormats="0" applyFontFormats="0" applyPatternFormats="0" applyAlignmentFormats="0" applyWidthHeightFormats="1" dataCaption="Wartości" updatedVersion="7" minRefreshableVersion="3" useAutoFormatting="1" itemPrintTitles="1" createdVersion="6" indent="0" outline="1" outlineData="1" multipleFieldFilters="0">
  <location ref="A3:F26" firstHeaderRow="1" firstDataRow="3" firstDataCol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110">
        <item m="1" x="38"/>
        <item m="1" x="75"/>
        <item m="1" x="99"/>
        <item m="1" x="46"/>
        <item m="1" x="81"/>
        <item m="1" x="34"/>
        <item m="1" x="72"/>
        <item m="1" x="94"/>
        <item m="1" x="43"/>
        <item m="1" x="78"/>
        <item m="1" x="30"/>
        <item m="1" x="69"/>
        <item m="1" x="89"/>
        <item m="1" x="40"/>
        <item m="1" x="76"/>
        <item m="1" x="26"/>
        <item m="1" x="65"/>
        <item m="1" x="84"/>
        <item m="1" x="37"/>
        <item m="1" x="74"/>
        <item m="1" x="23"/>
        <item m="1" x="60"/>
        <item m="1" x="68"/>
        <item m="1" x="105"/>
        <item m="1" x="52"/>
        <item m="1" x="88"/>
        <item m="1" x="39"/>
        <item m="1" x="64"/>
        <item m="1" x="101"/>
        <item m="1" x="48"/>
        <item m="1" x="83"/>
        <item m="1" x="35"/>
        <item m="1" x="58"/>
        <item m="1" x="96"/>
        <item m="1" x="44"/>
        <item m="1" x="79"/>
        <item m="1" x="32"/>
        <item m="1" x="54"/>
        <item m="1" x="91"/>
        <item m="1" x="41"/>
        <item m="1" x="77"/>
        <item m="1" x="28"/>
        <item m="1" x="50"/>
        <item m="1" x="86"/>
        <item m="1" x="20"/>
        <item m="1" x="57"/>
        <item m="1" x="95"/>
        <item m="1" x="31"/>
        <item m="1" x="70"/>
        <item m="1" x="106"/>
        <item m="1" x="53"/>
        <item m="1" x="90"/>
        <item m="1" x="27"/>
        <item m="1" x="66"/>
        <item m="1" x="103"/>
        <item m="1" x="49"/>
        <item m="1" x="85"/>
        <item m="1" x="24"/>
        <item m="1" x="61"/>
        <item m="1" x="98"/>
        <item m="1" x="45"/>
        <item m="1" x="80"/>
        <item m="1" x="108"/>
        <item m="1" x="56"/>
        <item m="1" x="93"/>
        <item m="1" x="42"/>
        <item m="1" x="102"/>
        <item m="1" x="36"/>
        <item m="1" x="73"/>
        <item m="1" x="22"/>
        <item m="1" x="59"/>
        <item m="1" x="97"/>
        <item m="1" x="33"/>
        <item m="1" x="71"/>
        <item m="1" x="107"/>
        <item m="1" x="55"/>
        <item m="1" x="92"/>
        <item m="1" x="29"/>
        <item m="1" x="67"/>
        <item m="1" x="104"/>
        <item m="1" x="51"/>
        <item m="1" x="87"/>
        <item m="1" x="25"/>
        <item m="1" x="63"/>
        <item m="1" x="100"/>
        <item m="1" x="47"/>
        <item m="1" x="82"/>
        <item x="0"/>
        <item x="1"/>
        <item x="2"/>
        <item x="3"/>
        <item x="5"/>
        <item x="4"/>
        <item x="6"/>
        <item x="7"/>
        <item m="1" x="62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m="1" x="21"/>
        <item t="default"/>
      </items>
    </pivotField>
    <pivotField showAll="0"/>
    <pivotField axis="axisCol" showAll="0" defaultSubtotal="0">
      <items count="3">
        <item x="1"/>
        <item x="0"/>
        <item m="1" x="2"/>
      </items>
    </pivotField>
    <pivotField axis="axisCol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5"/>
  </rowFields>
  <rowItems count="21"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 t="grand">
      <x/>
    </i>
  </rowItems>
  <colFields count="2">
    <field x="17"/>
    <field x="18"/>
  </colFields>
  <colItems count="5">
    <i>
      <x/>
      <x v="2"/>
    </i>
    <i>
      <x v="1"/>
      <x/>
    </i>
    <i r="1">
      <x v="1"/>
    </i>
    <i r="1">
      <x v="2"/>
    </i>
    <i t="grand">
      <x/>
    </i>
  </colItems>
  <dataFields count="1">
    <dataField name="Liczba z Dach" fld="1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7A2C32-2416-431A-80F0-AC76069CDCBD}" name="Tabela przestawna1" cacheId="152" applyNumberFormats="0" applyBorderFormats="0" applyFontFormats="0" applyPatternFormats="0" applyAlignmentFormats="0" applyWidthHeightFormats="1" dataCaption="Wartości" updatedVersion="7" minRefreshableVersion="3" useAutoFormatting="1" itemPrintTitles="1" createdVersion="6" indent="0" outline="1" outlineData="1" multipleFieldFilters="0">
  <location ref="A3:D30" firstHeaderRow="1" firstDataRow="2" firstDataCol="1"/>
  <pivotFields count="39">
    <pivotField showAll="0"/>
    <pivotField axis="axisRow" showAll="0">
      <items count="8">
        <item m="1" x="5"/>
        <item m="1" x="6"/>
        <item x="1"/>
        <item x="0"/>
        <item m="1" x="3"/>
        <item m="1" x="4"/>
        <item x="2"/>
        <item t="default"/>
      </items>
    </pivotField>
    <pivotField showAll="0"/>
    <pivotField showAll="0"/>
    <pivotField numFmtId="2" showAll="0"/>
    <pivotField numFmtId="2" showAll="0"/>
    <pivotField showAll="0"/>
    <pivotField numFmtId="2" showAll="0"/>
    <pivotField numFmtId="2" showAll="0"/>
    <pivotField showAll="0"/>
    <pivotField showAll="0"/>
    <pivotField numFmtId="2" showAll="0"/>
    <pivotField numFmtId="2" showAll="0"/>
    <pivotField showAll="0"/>
    <pivotField showAll="0"/>
    <pivotField axis="axisRow" dataField="1" numFmtId="14" showAll="0" sortType="ascending">
      <items count="110">
        <item m="1" x="38"/>
        <item m="1" x="75"/>
        <item m="1" x="99"/>
        <item m="1" x="46"/>
        <item m="1" x="81"/>
        <item m="1" x="34"/>
        <item m="1" x="72"/>
        <item m="1" x="94"/>
        <item m="1" x="43"/>
        <item m="1" x="78"/>
        <item m="1" x="30"/>
        <item m="1" x="69"/>
        <item m="1" x="89"/>
        <item m="1" x="40"/>
        <item m="1" x="76"/>
        <item m="1" x="26"/>
        <item m="1" x="65"/>
        <item m="1" x="84"/>
        <item m="1" x="37"/>
        <item m="1" x="74"/>
        <item m="1" x="23"/>
        <item m="1" x="60"/>
        <item m="1" x="68"/>
        <item m="1" x="105"/>
        <item m="1" x="52"/>
        <item m="1" x="88"/>
        <item m="1" x="39"/>
        <item m="1" x="64"/>
        <item m="1" x="101"/>
        <item m="1" x="48"/>
        <item m="1" x="83"/>
        <item m="1" x="35"/>
        <item m="1" x="58"/>
        <item m="1" x="96"/>
        <item m="1" x="44"/>
        <item m="1" x="79"/>
        <item m="1" x="32"/>
        <item m="1" x="54"/>
        <item m="1" x="91"/>
        <item m="1" x="41"/>
        <item m="1" x="77"/>
        <item m="1" x="28"/>
        <item m="1" x="50"/>
        <item m="1" x="86"/>
        <item m="1" x="20"/>
        <item m="1" x="57"/>
        <item m="1" x="95"/>
        <item m="1" x="31"/>
        <item m="1" x="70"/>
        <item m="1" x="106"/>
        <item m="1" x="53"/>
        <item m="1" x="90"/>
        <item m="1" x="27"/>
        <item m="1" x="66"/>
        <item m="1" x="103"/>
        <item m="1" x="49"/>
        <item m="1" x="85"/>
        <item m="1" x="24"/>
        <item m="1" x="61"/>
        <item m="1" x="98"/>
        <item m="1" x="45"/>
        <item m="1" x="80"/>
        <item m="1" x="108"/>
        <item m="1" x="56"/>
        <item m="1" x="93"/>
        <item m="1" x="42"/>
        <item m="1" x="102"/>
        <item m="1" x="36"/>
        <item m="1" x="73"/>
        <item m="1" x="22"/>
        <item m="1" x="59"/>
        <item m="1" x="97"/>
        <item m="1" x="33"/>
        <item m="1" x="71"/>
        <item m="1" x="107"/>
        <item m="1" x="55"/>
        <item m="1" x="92"/>
        <item m="1" x="29"/>
        <item m="1" x="67"/>
        <item m="1" x="104"/>
        <item m="1" x="51"/>
        <item m="1" x="87"/>
        <item m="1" x="25"/>
        <item m="1" x="63"/>
        <item m="1" x="100"/>
        <item m="1" x="47"/>
        <item m="1" x="82"/>
        <item x="0"/>
        <item x="1"/>
        <item x="2"/>
        <item x="3"/>
        <item x="5"/>
        <item x="4"/>
        <item x="6"/>
        <item x="7"/>
        <item m="1" x="62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m="1" x="21"/>
        <item t="default"/>
      </items>
    </pivotField>
    <pivotField showAll="0"/>
    <pivotField axis="axisCol" showAll="0">
      <items count="4">
        <item x="1"/>
        <item x="0"/>
        <item m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1"/>
    <field x="15"/>
  </rowFields>
  <rowItems count="26">
    <i>
      <x v="2"/>
    </i>
    <i r="1">
      <x v="98"/>
    </i>
    <i>
      <x v="3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>
      <x v="6"/>
    </i>
    <i r="1">
      <x v="105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Liczba z Data Montaż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BC5BCDEF-6EBF-434E-AD2A-8B359A3C8FEA}" autoFormatId="16" applyNumberFormats="0" applyBorderFormats="0" applyFontFormats="0" applyPatternFormats="0" applyAlignmentFormats="0" applyWidthHeightFormats="0">
  <queryTableRefresh nextId="9">
    <queryTableFields count="8">
      <queryTableField id="1" name="Nazwa modułu/elementu" tableColumnId="1"/>
      <queryTableField id="2" name="Nazwa kontraktu" tableColumnId="2"/>
      <queryTableField id="3" name="m2 podłogi" tableColumnId="3"/>
      <queryTableField id="4" name="długość modułu [m]" tableColumnId="4"/>
      <queryTableField id="5" name="szerokość modułu [m2]" tableColumnId="5"/>
      <queryTableField id="6" name="Mnożenie" tableColumnId="6"/>
      <queryTableField id="7" name="czy ok" tableColumnId="7"/>
      <queryTableField id="8" name="[m2 wpisane] - [m2 z mnożenia wymiarów]" tableColumnId="8"/>
    </queryTableFields>
  </queryTableRefresh>
</queryTable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BB4B6D-E548-4AD7-BBFE-49D3DF77C4DC}" name="Tabela1" displayName="Tabela1" ref="A2:AH4" totalsRowShown="0" headerRowDxfId="602" headerRowBorderDxfId="601" tableBorderDxfId="600">
  <autoFilter ref="A2:AH4" xr:uid="{C5AA4F9D-1FDC-4495-8541-D4C225AD676E}"/>
  <tableColumns count="34">
    <tableColumn id="1" xr3:uid="{7568A234-AABF-481F-AA9B-79650E215B80}" name="Numer kontraktu" dataDxfId="599"/>
    <tableColumn id="2" xr3:uid="{797646CB-70FE-4229-96F0-3ADCBCAB2C6D}" name="Nazwa kontraktu" dataDxfId="598"/>
    <tableColumn id="3" xr3:uid="{42CAFEE1-7297-412B-B60C-15F0C40ACA95}" name="Komentarz do kontraktu" dataDxfId="597"/>
    <tableColumn id="4" xr3:uid="{2F827709-8F9F-4179-BFFD-D67BCA3E64CB}" name="01.03.2021 (pon)" dataDxfId="596">
      <calculatedColumnFormula>COUNTIFS(Tabela8[Data Montaż]:Tabela8[Data Montaż],DATE(MID(D$2,7,4),MID(D$2,4,2),MID(D$2,1,2)),Tabela8[Hala]:Tabela8[Hala],"Norweska",Tabela8[Numer kontraktu]:Tabela8[Numer kontraktu],Tabela1[[#This Row],[Numer kontraktu]])</calculatedColumnFormula>
    </tableColumn>
    <tableColumn id="5" xr3:uid="{54FE42B6-B878-4BB6-BB03-B3774D0A8612}" name="02.03.2021 (wt)" dataDxfId="595">
      <calculatedColumnFormula>COUNTIFS(Tabela8[Data Montaż]:Tabela8[Data Montaż],DATE(MID(E$2,7,4),MID(E$2,4,2),MID(E$2,1,2)),Tabela8[Hala]:Tabela8[Hala],"Norweska",Tabela8[Numer kontraktu]:Tabela8[Numer kontraktu],Tabela1[[#This Row],[Numer kontraktu]])</calculatedColumnFormula>
    </tableColumn>
    <tableColumn id="6" xr3:uid="{59757EB7-6C6C-4876-8ADC-BBDCC5B32598}" name="03.03.2021 (śr)" dataDxfId="594">
      <calculatedColumnFormula>COUNTIFS(Tabela8[Data Montaż]:Tabela8[Data Montaż],DATE(MID(F$2,7,4),MID(F$2,4,2),MID(F$2,1,2)),Tabela8[Hala]:Tabela8[Hala],"Norweska",Tabela8[Numer kontraktu]:Tabela8[Numer kontraktu],Tabela1[[#This Row],[Numer kontraktu]])</calculatedColumnFormula>
    </tableColumn>
    <tableColumn id="7" xr3:uid="{9B447BE9-B16E-43EF-B080-5C77A3B86A1E}" name="04.03.2021 (czw)" dataDxfId="593">
      <calculatedColumnFormula>COUNTIFS(Tabela8[Data Montaż]:Tabela8[Data Montaż],DATE(MID(G$2,7,4),MID(G$2,4,2),MID(G$2,1,2)),Tabela8[Hala]:Tabela8[Hala],"Norweska",Tabela8[Numer kontraktu]:Tabela8[Numer kontraktu],Tabela1[[#This Row],[Numer kontraktu]])</calculatedColumnFormula>
    </tableColumn>
    <tableColumn id="8" xr3:uid="{A8AE50FD-1807-4D53-A2B4-1ED74BBBFA26}" name="05.03.2021 (pt)" dataDxfId="592">
      <calculatedColumnFormula>COUNTIFS(Tabela8[Data Montaż]:Tabela8[Data Montaż],DATE(MID(H$2,7,4),MID(H$2,4,2),MID(H$2,1,2)),Tabela8[Hala]:Tabela8[Hala],"Norweska",Tabela8[Numer kontraktu]:Tabela8[Numer kontraktu],Tabela1[[#This Row],[Numer kontraktu]])</calculatedColumnFormula>
    </tableColumn>
    <tableColumn id="9" xr3:uid="{0EBBB6FB-BCBB-4DD9-91D8-F5B57C48DEAC}" name="06.03.2021 (sob)" dataDxfId="591">
      <calculatedColumnFormula>COUNTIFS(Tabela8[Data Montaż]:Tabela8[Data Montaż],DATE(MID(I$2,7,4),MID(I$2,4,2),MID(I$2,1,2)),Tabela8[Hala]:Tabela8[Hala],"Norweska",Tabela8[Numer kontraktu]:Tabela8[Numer kontraktu],Tabela1[[#This Row],[Numer kontraktu]])</calculatedColumnFormula>
    </tableColumn>
    <tableColumn id="10" xr3:uid="{36E3BC52-C207-4C58-976E-4FC73432D843}" name="07.03.2021 (niedz)" dataDxfId="590">
      <calculatedColumnFormula>COUNTIFS(Tabela8[Data Montaż]:Tabela8[Data Montaż],DATE(MID(J$2,7,4),MID(J$2,4,2),MID(J$2,1,2)),Tabela8[Hala]:Tabela8[Hala],"Norweska",Tabela8[Numer kontraktu]:Tabela8[Numer kontraktu],Tabela1[[#This Row],[Numer kontraktu]])</calculatedColumnFormula>
    </tableColumn>
    <tableColumn id="11" xr3:uid="{5445F3BD-99EC-406E-93FC-F554F8B3E8F5}" name="08.03.2021 (pon)" dataDxfId="589">
      <calculatedColumnFormula>COUNTIFS(Tabela8[Data Montaż]:Tabela8[Data Montaż],DATE(MID(K$2,7,4),MID(K$2,4,2),MID(K$2,1,2)),Tabela8[Hala]:Tabela8[Hala],"Norweska",Tabela8[Numer kontraktu]:Tabela8[Numer kontraktu],Tabela1[[#This Row],[Numer kontraktu]])</calculatedColumnFormula>
    </tableColumn>
    <tableColumn id="12" xr3:uid="{EECF38C8-144E-4793-A95B-EEC23CB31D1B}" name="09.03.2021 (wt)" dataDxfId="588">
      <calculatedColumnFormula>COUNTIFS(Tabela8[Data Montaż]:Tabela8[Data Montaż],DATE(MID(L$2,7,4),MID(L$2,4,2),MID(L$2,1,2)),Tabela8[Hala]:Tabela8[Hala],"Norweska",Tabela8[Numer kontraktu]:Tabela8[Numer kontraktu],Tabela1[[#This Row],[Numer kontraktu]])</calculatedColumnFormula>
    </tableColumn>
    <tableColumn id="13" xr3:uid="{23A56BFA-8967-468F-B04F-F88252581BD3}" name="10.03.2021 (śr)" dataDxfId="587">
      <calculatedColumnFormula>COUNTIFS(Tabela8[Data Montaż]:Tabela8[Data Montaż],DATE(MID(M$2,7,4),MID(M$2,4,2),MID(M$2,1,2)),Tabela8[Hala]:Tabela8[Hala],"Norweska",Tabela8[Numer kontraktu]:Tabela8[Numer kontraktu],Tabela1[[#This Row],[Numer kontraktu]])</calculatedColumnFormula>
    </tableColumn>
    <tableColumn id="14" xr3:uid="{32CC8C1F-6144-41DF-8007-8026D2157DF8}" name="11.03.2021 (czw)" dataDxfId="586">
      <calculatedColumnFormula>COUNTIFS(Tabela8[Data Montaż]:Tabela8[Data Montaż],DATE(MID(N$2,7,4),MID(N$2,4,2),MID(N$2,1,2)),Tabela8[Hala]:Tabela8[Hala],"Norweska",Tabela8[Numer kontraktu]:Tabela8[Numer kontraktu],Tabela1[[#This Row],[Numer kontraktu]])</calculatedColumnFormula>
    </tableColumn>
    <tableColumn id="15" xr3:uid="{DF6000EB-0270-4982-9BC5-C92935DB6956}" name="12.03.2021 (pt)" dataDxfId="585">
      <calculatedColumnFormula>COUNTIFS(Tabela8[Data Montaż]:Tabela8[Data Montaż],DATE(MID(O$2,7,4),MID(O$2,4,2),MID(O$2,1,2)),Tabela8[Hala]:Tabela8[Hala],"Norweska",Tabela8[Numer kontraktu]:Tabela8[Numer kontraktu],Tabela1[[#This Row],[Numer kontraktu]])</calculatedColumnFormula>
    </tableColumn>
    <tableColumn id="16" xr3:uid="{EDBC680F-A695-4A94-A03A-BEA720C10C7C}" name="13.03.2021 (sob)" dataDxfId="584">
      <calculatedColumnFormula>COUNTIFS(Tabela8[Data Montaż]:Tabela8[Data Montaż],DATE(MID(P$2,7,4),MID(P$2,4,2),MID(P$2,1,2)),Tabela8[Hala]:Tabela8[Hala],"Norweska",Tabela8[Numer kontraktu]:Tabela8[Numer kontraktu],Tabela1[[#This Row],[Numer kontraktu]])</calculatedColumnFormula>
    </tableColumn>
    <tableColumn id="17" xr3:uid="{742424E6-1D5D-43EB-933E-FE99C427CA01}" name="14.03.2021 (niedz)" dataDxfId="583">
      <calculatedColumnFormula>COUNTIFS(Tabela8[Data Montaż]:Tabela8[Data Montaż],DATE(MID(Q$2,7,4),MID(Q$2,4,2),MID(Q$2,1,2)),Tabela8[Hala]:Tabela8[Hala],"Norweska",Tabela8[Numer kontraktu]:Tabela8[Numer kontraktu],Tabela1[[#This Row],[Numer kontraktu]])</calculatedColumnFormula>
    </tableColumn>
    <tableColumn id="18" xr3:uid="{A523280C-5566-4F22-8528-C9D5885D660E}" name="15.03.2021 (pon)" dataDxfId="582">
      <calculatedColumnFormula>COUNTIFS(Tabela8[Data Montaż]:Tabela8[Data Montaż],DATE(MID(R$2,7,4),MID(R$2,4,2),MID(R$2,1,2)),Tabela8[Hala]:Tabela8[Hala],"Norweska",Tabela8[Numer kontraktu]:Tabela8[Numer kontraktu],Tabela1[[#This Row],[Numer kontraktu]])</calculatedColumnFormula>
    </tableColumn>
    <tableColumn id="19" xr3:uid="{22078940-5DF6-4AFF-B472-FBA849DE599A}" name="16.03.2021 (wt)" dataDxfId="581">
      <calculatedColumnFormula>COUNTIFS(Tabela8[Data Montaż]:Tabela8[Data Montaż],DATE(MID(S$2,7,4),MID(S$2,4,2),MID(S$2,1,2)),Tabela8[Hala]:Tabela8[Hala],"Norweska",Tabela8[Numer kontraktu]:Tabela8[Numer kontraktu],Tabela1[[#This Row],[Numer kontraktu]])</calculatedColumnFormula>
    </tableColumn>
    <tableColumn id="20" xr3:uid="{3111BA22-D546-4683-8148-67EC3EE680D6}" name="17.03.2021 (śr)" dataDxfId="580">
      <calculatedColumnFormula>COUNTIFS(Tabela8[Data Montaż]:Tabela8[Data Montaż],DATE(MID(T$2,7,4),MID(T$2,4,2),MID(T$2,1,2)),Tabela8[Hala]:Tabela8[Hala],"Norweska",Tabela8[Numer kontraktu]:Tabela8[Numer kontraktu],Tabela1[[#This Row],[Numer kontraktu]])</calculatedColumnFormula>
    </tableColumn>
    <tableColumn id="21" xr3:uid="{193DCBB4-E848-4DFF-BD63-EA8D6DE875B7}" name="18.03.2021 (czw)" dataDxfId="579">
      <calculatedColumnFormula>COUNTIFS(Tabela8[Data Montaż]:Tabela8[Data Montaż],DATE(MID(U$2,7,4),MID(U$2,4,2),MID(U$2,1,2)),Tabela8[Hala]:Tabela8[Hala],"Norweska",Tabela8[Numer kontraktu]:Tabela8[Numer kontraktu],Tabela1[[#This Row],[Numer kontraktu]])</calculatedColumnFormula>
    </tableColumn>
    <tableColumn id="22" xr3:uid="{DE849F87-63F9-407A-9A62-4DCB192AD48A}" name="19.03.2021 (pt)" dataDxfId="578">
      <calculatedColumnFormula>COUNTIFS(Tabela8[Data Montaż]:Tabela8[Data Montaż],DATE(MID(V$2,7,4),MID(V$2,4,2),MID(V$2,1,2)),Tabela8[Hala]:Tabela8[Hala],"Norweska",Tabela8[Numer kontraktu]:Tabela8[Numer kontraktu],Tabela1[[#This Row],[Numer kontraktu]])</calculatedColumnFormula>
    </tableColumn>
    <tableColumn id="23" xr3:uid="{65EDDBC7-10A2-4FF1-9A11-E4F1A4C876A2}" name="20.03.2021 (sob)" dataDxfId="577">
      <calculatedColumnFormula>COUNTIFS(Tabela8[Data Montaż]:Tabela8[Data Montaż],DATE(MID(W$2,7,4),MID(W$2,4,2),MID(W$2,1,2)),Tabela8[Hala]:Tabela8[Hala],"Norweska",Tabela8[Numer kontraktu]:Tabela8[Numer kontraktu],Tabela1[[#This Row],[Numer kontraktu]])</calculatedColumnFormula>
    </tableColumn>
    <tableColumn id="24" xr3:uid="{3E5B8CEE-E28D-48FD-9254-7A498263EA94}" name="21.03.2021 (niedz)" dataDxfId="576">
      <calculatedColumnFormula>COUNTIFS(Tabela8[Data Montaż]:Tabela8[Data Montaż],DATE(MID(X$2,7,4),MID(X$2,4,2),MID(X$2,1,2)),Tabela8[Hala]:Tabela8[Hala],"Norweska",Tabela8[Numer kontraktu]:Tabela8[Numer kontraktu],Tabela1[[#This Row],[Numer kontraktu]])</calculatedColumnFormula>
    </tableColumn>
    <tableColumn id="25" xr3:uid="{DA33DCA4-7B8A-4D99-BBEC-6FCF7AD61249}" name="22.03.2021 (pon)" dataDxfId="575">
      <calculatedColumnFormula>COUNTIFS(Tabela8[Data Montaż]:Tabela8[Data Montaż],DATE(MID(Y$2,7,4),MID(Y$2,4,2),MID(Y$2,1,2)),Tabela8[Hala]:Tabela8[Hala],"Norweska",Tabela8[Numer kontraktu]:Tabela8[Numer kontraktu],Tabela1[[#This Row],[Numer kontraktu]])</calculatedColumnFormula>
    </tableColumn>
    <tableColumn id="26" xr3:uid="{AA2583B7-A04C-4E9F-AD1D-6A74822D6DF1}" name="23.03.2021 (wt)" dataDxfId="574">
      <calculatedColumnFormula>COUNTIFS(Tabela8[Data Montaż]:Tabela8[Data Montaż],DATE(MID(Z$2,7,4),MID(Z$2,4,2),MID(Z$2,1,2)),Tabela8[Hala]:Tabela8[Hala],"Norweska",Tabela8[Numer kontraktu]:Tabela8[Numer kontraktu],Tabela1[[#This Row],[Numer kontraktu]])</calculatedColumnFormula>
    </tableColumn>
    <tableColumn id="27" xr3:uid="{4BF9552E-64EF-4E69-B9DE-2BCA497DD74E}" name="24.03.2021 (śr)" dataDxfId="573">
      <calculatedColumnFormula>COUNTIFS(Tabela8[Data Montaż]:Tabela8[Data Montaż],DATE(MID(AA$2,7,4),MID(AA$2,4,2),MID(AA$2,1,2)),Tabela8[Hala]:Tabela8[Hala],"Norweska",Tabela8[Numer kontraktu]:Tabela8[Numer kontraktu],Tabela1[[#This Row],[Numer kontraktu]])</calculatedColumnFormula>
    </tableColumn>
    <tableColumn id="28" xr3:uid="{E332A0C5-FF13-4ADE-B5CE-1D9AC7BAE555}" name="25.03.2021 (czw)" dataDxfId="572">
      <calculatedColumnFormula>COUNTIFS(Tabela8[Data Montaż]:Tabela8[Data Montaż],DATE(MID(AB$2,7,4),MID(AB$2,4,2),MID(AB$2,1,2)),Tabela8[Hala]:Tabela8[Hala],"Norweska",Tabela8[Numer kontraktu]:Tabela8[Numer kontraktu],Tabela1[[#This Row],[Numer kontraktu]])</calculatedColumnFormula>
    </tableColumn>
    <tableColumn id="29" xr3:uid="{F9F95840-A998-486B-B6FB-48D7CE87E639}" name="26.03.2021 (pt)" dataDxfId="571">
      <calculatedColumnFormula>COUNTIFS(Tabela8[Data Montaż]:Tabela8[Data Montaż],DATE(MID(AC$2,7,4),MID(AC$2,4,2),MID(AC$2,1,2)),Tabela8[Hala]:Tabela8[Hala],"Norweska",Tabela8[Numer kontraktu]:Tabela8[Numer kontraktu],Tabela1[[#This Row],[Numer kontraktu]])</calculatedColumnFormula>
    </tableColumn>
    <tableColumn id="30" xr3:uid="{A5805C6B-0262-41CA-85B6-5C5A0B0898F1}" name="27.03.2021 (sob)" dataDxfId="570">
      <calculatedColumnFormula>COUNTIFS(Tabela8[Data Montaż]:Tabela8[Data Montaż],DATE(MID(AD$2,7,4),MID(AD$2,4,2),MID(AD$2,1,2)),Tabela8[Hala]:Tabela8[Hala],"Norweska",Tabela8[Numer kontraktu]:Tabela8[Numer kontraktu],Tabela1[[#This Row],[Numer kontraktu]])</calculatedColumnFormula>
    </tableColumn>
    <tableColumn id="31" xr3:uid="{0383A20C-73E8-4315-93EE-A51614ACFD18}" name="28.03.2021 (niedz)" dataDxfId="569">
      <calculatedColumnFormula>COUNTIFS(Tabela8[Data Montaż]:Tabela8[Data Montaż],DATE(MID(AE$2,7,4),MID(AE$2,4,2),MID(AE$2,1,2)),Tabela8[Hala]:Tabela8[Hala],"Norweska",Tabela8[Numer kontraktu]:Tabela8[Numer kontraktu],Tabela1[[#This Row],[Numer kontraktu]])</calculatedColumnFormula>
    </tableColumn>
    <tableColumn id="32" xr3:uid="{F0ADC265-872B-4F39-95BD-D26DFA453128}" name="44284" dataDxfId="568"/>
    <tableColumn id="33" xr3:uid="{C663A6B5-45EA-4226-A5C5-1AE56D7761B8}" name="44285" dataDxfId="567"/>
    <tableColumn id="34" xr3:uid="{89B483BA-6828-48F9-987B-E43848CBD68B}" name="44286" dataDxfId="566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412DDEF-18DA-4AF4-8628-17AD04B57E80}" name="Tabela138" displayName="Tabela138" ref="A12:AH16" totalsRowShown="0" headerRowDxfId="565" headerRowBorderDxfId="564" tableBorderDxfId="563">
  <autoFilter ref="A12:AH16" xr:uid="{6882E469-5045-44C6-AD04-3AD894567716}"/>
  <tableColumns count="34">
    <tableColumn id="1" xr3:uid="{9DA925D7-E814-4103-9F41-4C3CE82A0364}" name="Numer kontraktu" dataDxfId="562"/>
    <tableColumn id="2" xr3:uid="{A5E0ED08-B511-4377-8949-45C9D39614C8}" name="Nazwa kontraktu" dataDxfId="561"/>
    <tableColumn id="3" xr3:uid="{89EA0A02-FD4F-4DC4-A726-DD4A7278651A}" name="Komentarz do kontraktu" dataDxfId="560"/>
    <tableColumn id="4" xr3:uid="{23794013-182B-4C6D-9B34-49E84B590388}" name="01.03.2021 (pon)" dataDxfId="559"/>
    <tableColumn id="5" xr3:uid="{9848C262-9CC2-4C72-8E34-1BDD96073174}" name="02.03.2021 (wt)" dataDxfId="558"/>
    <tableColumn id="6" xr3:uid="{0E847A89-4415-4421-BC60-E45DCA32DCCB}" name="03.03.2021 (śr)" dataDxfId="557"/>
    <tableColumn id="7" xr3:uid="{AE643257-40A4-445E-80A6-0EE271CE1F5F}" name="04.03.2021 (czw)" dataDxfId="556"/>
    <tableColumn id="8" xr3:uid="{504FF864-3B4F-46F2-BAC2-05D9687BF02F}" name="05.03.2021 (pt)" dataDxfId="555"/>
    <tableColumn id="9" xr3:uid="{F2E6C88B-89D2-4F9C-8528-AE144FD8F195}" name="06.03.2021 (sob)" dataDxfId="554"/>
    <tableColumn id="10" xr3:uid="{BC097A8C-32F6-47F3-81A4-E78AB60E7741}" name="07.03.2021 (niedz)" dataDxfId="553"/>
    <tableColumn id="11" xr3:uid="{40FFB1D3-E701-4C5D-8E50-F14246B8039C}" name="08.03.2021 (pon)" dataDxfId="552"/>
    <tableColumn id="12" xr3:uid="{63B06901-1692-4A2B-8D68-849810072013}" name="09.03.2021 (wt)" dataDxfId="551"/>
    <tableColumn id="13" xr3:uid="{D2FA45CE-B5B9-4463-8EBB-6C5175E4780E}" name="10.03.2021 (śr)" dataDxfId="550"/>
    <tableColumn id="14" xr3:uid="{CCAF39AC-F060-4383-A9A3-04CC48AB112C}" name="11.03.2021 (czw)" dataDxfId="549"/>
    <tableColumn id="15" xr3:uid="{926404DF-5925-40F3-9F21-6F05AFD93F7B}" name="12.03.2021 (pt)" dataDxfId="548"/>
    <tableColumn id="16" xr3:uid="{78C19784-8BF4-47A3-ADBC-0CB59318D15E}" name="13.03.2021 (sob)" dataDxfId="547"/>
    <tableColumn id="17" xr3:uid="{48B7EB82-7DC1-4C0D-A40D-AB7FE7F3D112}" name="14.03.2021 (niedz)" dataDxfId="546"/>
    <tableColumn id="18" xr3:uid="{F7850954-5C5C-4791-844D-01EF973C6E44}" name="15.03.2021 (pon)" dataDxfId="545"/>
    <tableColumn id="19" xr3:uid="{1C23AC2F-7AE2-4CDE-A86E-331449864EB4}" name="16.03.2021 (wt)" dataDxfId="544"/>
    <tableColumn id="20" xr3:uid="{A35F1B89-E61C-43CE-B67E-9D88EC0C1CF6}" name="17.03.2021 (śr)" dataDxfId="543"/>
    <tableColumn id="21" xr3:uid="{7FACB2C7-23A3-4E62-BB0B-434EB3F9846F}" name="18.03.2021 (czw)" dataDxfId="542"/>
    <tableColumn id="22" xr3:uid="{57C52551-F081-4ABA-9FE9-17919CBB0F24}" name="19.03.2021 (pt)" dataDxfId="541"/>
    <tableColumn id="23" xr3:uid="{D284BA69-A0D1-4A1F-B9B4-C09013C571A3}" name="20.03.2021 (sob)" dataDxfId="540"/>
    <tableColumn id="24" xr3:uid="{A8BA729E-CBE6-4B7F-B2AA-26BF99047694}" name="21.03.2021 (niedz)" dataDxfId="539"/>
    <tableColumn id="25" xr3:uid="{609CA9D8-D0A2-4A11-BEDF-2CCFA8CC3F84}" name="22.03.2021 (pon)" dataDxfId="538"/>
    <tableColumn id="26" xr3:uid="{B30D9286-BA80-4844-814F-FE7FB4C4B1AA}" name="23.03.2021 (wt)" dataDxfId="537"/>
    <tableColumn id="27" xr3:uid="{19444DB7-A528-4909-AEC5-77DAC8AC6651}" name="24.03.2021 (śr)" dataDxfId="536"/>
    <tableColumn id="28" xr3:uid="{77E4C3C4-5EAC-430A-9C4F-9C8B41308FCE}" name="25.03.2021 (czw)" dataDxfId="535"/>
    <tableColumn id="29" xr3:uid="{12739A79-6D76-4CFC-B5CB-23A1F0204C7C}" name="26.03.2021 (pt)" dataDxfId="534"/>
    <tableColumn id="30" xr3:uid="{75469D40-D50C-4A63-88C6-07E9D59D94DB}" name="27.03.2021 (sob)" dataDxfId="533"/>
    <tableColumn id="31" xr3:uid="{385EAB0A-4D06-4434-921D-73CC1C87C2AF}" name="28.03.2021 (niedz)" dataDxfId="532"/>
    <tableColumn id="32" xr3:uid="{694428B1-5BB3-4C09-A002-304DC99DDD92}" name="44284" dataDxfId="531"/>
    <tableColumn id="33" xr3:uid="{64E70224-A8B6-445F-BD66-B1E48E0B008C}" name="44285" dataDxfId="530"/>
    <tableColumn id="34" xr3:uid="{1DA43E2D-6312-49BF-AC18-901ACB6A1F3D}" name="44286" dataDxfId="529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64E9779-A6B6-4727-9629-83B2631FD5F1}" name="Tabela13810" displayName="Tabela13810" ref="A18:AH22" totalsRowShown="0" headerRowDxfId="528" headerRowBorderDxfId="527" tableBorderDxfId="526">
  <autoFilter ref="A18:AH22" xr:uid="{221E537F-B075-4F28-A18B-2D229A9A79EE}"/>
  <tableColumns count="34">
    <tableColumn id="1" xr3:uid="{78FCE921-B7A3-48D1-A1AF-3657AC814F4F}" name="Numer kontraktu" dataDxfId="525"/>
    <tableColumn id="2" xr3:uid="{597B14BC-A1AC-4E22-8828-F4CD3BC6C897}" name="Nazwa kontraktu" dataDxfId="524"/>
    <tableColumn id="3" xr3:uid="{915F0AC8-C849-4929-A65B-DE015CA79F88}" name="Komentarz do kontraktu" dataDxfId="523"/>
    <tableColumn id="4" xr3:uid="{7A701BC7-9FEB-45E4-8FC3-88D52F9CB416}" name="01.03.2021 (pon)" dataDxfId="522"/>
    <tableColumn id="5" xr3:uid="{CF16C12C-B7AD-4099-A711-D59C4C48F35D}" name="02.03.2021 (wt)" dataDxfId="521"/>
    <tableColumn id="6" xr3:uid="{1BA8F833-E896-45F7-B38F-1A38AFF77E68}" name="03.03.2021 (śr)" dataDxfId="520"/>
    <tableColumn id="7" xr3:uid="{F5A5BCA6-9AD2-4718-B57C-37498DE44334}" name="04.03.2021 (czw)" dataDxfId="519"/>
    <tableColumn id="8" xr3:uid="{F8F2388A-7F62-4E4D-B72E-E807E6669A77}" name="05.03.2021 (pt)" dataDxfId="518"/>
    <tableColumn id="9" xr3:uid="{875D0816-7535-49A5-82DC-5106539023D9}" name="06.03.2021 (sob)" dataDxfId="517"/>
    <tableColumn id="10" xr3:uid="{5FA746D9-D161-4B5F-84E9-A2F252968DFF}" name="07.03.2021 (niedz)" dataDxfId="516"/>
    <tableColumn id="11" xr3:uid="{4F4FE1D7-4155-4BE5-8696-B02DCACD0E16}" name="08.03.2021 (pon)" dataDxfId="515"/>
    <tableColumn id="12" xr3:uid="{DAFD63D2-A3CC-4DB3-B112-73D1FB0DC364}" name="09.03.2021 (wt)" dataDxfId="514"/>
    <tableColumn id="13" xr3:uid="{416EAF1A-3A0A-41F2-B9FF-6397639B1A6D}" name="10.03.2021 (śr)" dataDxfId="513"/>
    <tableColumn id="14" xr3:uid="{0C4230E2-18D8-4B7B-BD9C-49C5A5E25A74}" name="11.03.2021 (czw)" dataDxfId="512"/>
    <tableColumn id="15" xr3:uid="{5CDB78BF-8BF4-4098-8DA7-0A87399D8856}" name="12.03.2021 (pt)" dataDxfId="511"/>
    <tableColumn id="16" xr3:uid="{B221CC8A-F7F1-462E-82DA-4EFED2170C51}" name="13.03.2021 (sob)" dataDxfId="510"/>
    <tableColumn id="17" xr3:uid="{98A7952C-00A0-46B2-B4D7-4B8CF49B0696}" name="14.03.2021 (niedz)" dataDxfId="509"/>
    <tableColumn id="18" xr3:uid="{0CCBC27B-5CA6-4778-9908-277749C63D03}" name="15.03.2021 (pon)" dataDxfId="508"/>
    <tableColumn id="19" xr3:uid="{49F6EE70-0ACB-4205-BAE7-CE270BC622D2}" name="16.03.2021 (wt)" dataDxfId="507"/>
    <tableColumn id="20" xr3:uid="{7AB53250-86E9-4872-8179-51C7404A0705}" name="17.03.2021 (śr)" dataDxfId="506"/>
    <tableColumn id="21" xr3:uid="{5FBBF9F0-7D70-4469-9498-EC54280B31E1}" name="18.03.2021 (czw)" dataDxfId="505"/>
    <tableColumn id="22" xr3:uid="{6760E6F8-F9B2-47CC-AD42-A394069C827D}" name="19.03.2021 (pt)" dataDxfId="504"/>
    <tableColumn id="23" xr3:uid="{984FBA1E-8757-4172-9F79-1AFA5BDFF033}" name="20.03.2021 (sob)" dataDxfId="503"/>
    <tableColumn id="24" xr3:uid="{3A9F6D60-E86F-497A-959A-6DF1B565F9D9}" name="21.03.2021 (niedz)" dataDxfId="502"/>
    <tableColumn id="25" xr3:uid="{C1265430-418B-4493-93E5-5B8D30E72030}" name="22.03.2021 (pon)" dataDxfId="501"/>
    <tableColumn id="26" xr3:uid="{8E6617E4-D850-4F88-A749-1C6BFF19BF43}" name="23.03.2021 (wt)" dataDxfId="500"/>
    <tableColumn id="27" xr3:uid="{2DD7799D-6082-4136-820F-669403E63B4A}" name="24.03.2021 (śr)" dataDxfId="499"/>
    <tableColumn id="28" xr3:uid="{7E28892E-B57C-4EFC-B19F-76597FF11EA3}" name="25.03.2021 (czw)" dataDxfId="498"/>
    <tableColumn id="29" xr3:uid="{F03DB178-4FD7-4B86-B7E5-D92ADC88AA6C}" name="26.03.2021 (pt)" dataDxfId="497"/>
    <tableColumn id="30" xr3:uid="{6A322745-C522-4661-B77F-BD7C5AAA14F2}" name="27.03.2021 (sob)" dataDxfId="496"/>
    <tableColumn id="31" xr3:uid="{FCB215C1-EAA7-40AE-9F6B-74027FBC8E67}" name="28.03.2021 (niedz)" dataDxfId="495"/>
    <tableColumn id="32" xr3:uid="{5C75988A-4881-4140-AA17-003B02B0780B}" name="44284" dataDxfId="494"/>
    <tableColumn id="33" xr3:uid="{EF575BF5-2056-4B2F-9933-4491797440FF}" name="44285" dataDxfId="493"/>
    <tableColumn id="34" xr3:uid="{91055763-C9C8-4141-A03D-D3AF41D65A01}" name="44286" dataDxfId="492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9B68CE8-761C-4AC9-ABF5-79F48CEA1BC7}" name="Tabela111" displayName="Tabela111" ref="A24:AH26" totalsRowShown="0" headerRowDxfId="491" headerRowBorderDxfId="490" tableBorderDxfId="489">
  <autoFilter ref="A24:AH26" xr:uid="{BD18BC31-3B03-4C02-BBE6-2A1505874EDB}"/>
  <tableColumns count="34">
    <tableColumn id="1" xr3:uid="{12217FCE-19A7-4F73-A0C5-ED3EDB6AFB57}" name="Numer kontraktu" dataDxfId="488"/>
    <tableColumn id="2" xr3:uid="{5820D167-4A4C-4980-9F16-BDDACAAD454F}" name="Nazwa kontraktu" dataDxfId="487"/>
    <tableColumn id="3" xr3:uid="{B2A58C2A-8F19-489F-98CB-17A8AF3D3827}" name="Komentarz do kontraktu" dataDxfId="486"/>
    <tableColumn id="4" xr3:uid="{5EB1D105-7B7F-49ED-AC4F-B4CBA8ECB476}" name="01.03.2021 (pon)" dataDxfId="485"/>
    <tableColumn id="5" xr3:uid="{1665D5FD-4435-4176-A88F-4131D379C6CA}" name="02.03.2021 (wt)" dataDxfId="484"/>
    <tableColumn id="6" xr3:uid="{8DBC16FD-676B-442B-863F-ABAB3115BAFA}" name="03.03.2021 (śr)" dataDxfId="483"/>
    <tableColumn id="7" xr3:uid="{3BD2B150-461D-4DA0-9722-4B9A951EE637}" name="04.03.2021 (czw)" dataDxfId="482"/>
    <tableColumn id="8" xr3:uid="{14062FBB-6630-42FE-A60A-C7FDB1127D2F}" name="05.03.2021 (pt)" dataDxfId="481"/>
    <tableColumn id="9" xr3:uid="{2C708C52-A326-46BE-907D-7A84EB6ECBB2}" name="06.03.2021 (sob)" dataDxfId="480"/>
    <tableColumn id="10" xr3:uid="{5692D0D5-556B-4368-A2B1-8EDB4EA11FB6}" name="07.03.2021 (niedz)" dataDxfId="479"/>
    <tableColumn id="11" xr3:uid="{8C37A3F4-8A46-436C-8D4A-F39EDFC636EE}" name="08.03.2021 (pon)" dataDxfId="478"/>
    <tableColumn id="12" xr3:uid="{5BEF53FB-877A-440C-BB0E-7A65E7466474}" name="09.03.2021 (wt)" dataDxfId="477"/>
    <tableColumn id="13" xr3:uid="{2B93E3C2-76C9-4D37-A0A4-000742801FA5}" name="10.03.2021 (śr)" dataDxfId="476"/>
    <tableColumn id="14" xr3:uid="{FD93B098-E4C5-4D86-B832-894D699794CD}" name="11.03.2021 (czw)" dataDxfId="475"/>
    <tableColumn id="15" xr3:uid="{832EDF0A-649E-4AB1-85DE-21F40E834914}" name="12.03.2021 (pt)" dataDxfId="474"/>
    <tableColumn id="16" xr3:uid="{0F42D74D-6377-4362-92B8-9D21DC402042}" name="13.03.2021 (sob)" dataDxfId="473"/>
    <tableColumn id="17" xr3:uid="{B14C0F9A-F1DA-460A-A462-7B8100142848}" name="14.03.2021 (niedz)" dataDxfId="472"/>
    <tableColumn id="18" xr3:uid="{5C3B1E00-E90C-469B-B785-007195B1F860}" name="15.03.2021 (pon)" dataDxfId="471"/>
    <tableColumn id="19" xr3:uid="{A10433E9-4D31-41A9-9762-8F659A71CDD0}" name="16.03.2021 (wt)" dataDxfId="470"/>
    <tableColumn id="20" xr3:uid="{E6B823BD-2D2B-49F0-A876-8593CDC077E4}" name="17.03.2021 (śr)" dataDxfId="469"/>
    <tableColumn id="21" xr3:uid="{F80B601C-476C-4E64-B557-928575AC22BB}" name="18.03.2021 (czw)" dataDxfId="468"/>
    <tableColumn id="22" xr3:uid="{8FC5DD38-137F-4835-ADE3-D9011EAB4390}" name="19.03.2021 (pt)" dataDxfId="467"/>
    <tableColumn id="23" xr3:uid="{8F8FB0CC-700F-47BB-AA99-A38C43D7C6D2}" name="20.03.2021 (sob)" dataDxfId="466"/>
    <tableColumn id="24" xr3:uid="{3159B41E-B298-4B53-A49B-C92C9D92C929}" name="21.03.2021 (niedz)" dataDxfId="465"/>
    <tableColumn id="25" xr3:uid="{57C7301D-CCEE-4801-9747-525805CD0F4B}" name="22.03.2021 (pon)" dataDxfId="464"/>
    <tableColumn id="26" xr3:uid="{A293D6B3-C01D-4E09-B5FE-CABE2D983C07}" name="23.03.2021 (wt)" dataDxfId="463"/>
    <tableColumn id="27" xr3:uid="{E9A1C34F-34D1-49DD-8D51-4E2EDB8B875F}" name="24.03.2021 (śr)" dataDxfId="462"/>
    <tableColumn id="28" xr3:uid="{6E927636-67B2-4ABB-940F-887566DE7CCC}" name="25.03.2021 (czw)" dataDxfId="461"/>
    <tableColumn id="29" xr3:uid="{9C0F2051-DCDF-4960-BEB8-05F34E512B8A}" name="26.03.2021 (pt)" dataDxfId="460"/>
    <tableColumn id="30" xr3:uid="{8DDE3004-22C4-444C-8565-AB9202BCF24B}" name="27.03.2021 (sob)" dataDxfId="459"/>
    <tableColumn id="31" xr3:uid="{6EBE1FF2-D748-42EB-B40E-E15C04B6E4B5}" name="28.03.2021 (niedz)" dataDxfId="458"/>
    <tableColumn id="32" xr3:uid="{FC1D9913-CCAB-4DA5-B66C-61D9C651E657}" name="44284" dataDxfId="457"/>
    <tableColumn id="33" xr3:uid="{4E9D1E73-4E38-4B39-A1B1-E7BDE28AFC91}" name="44285" dataDxfId="456"/>
    <tableColumn id="34" xr3:uid="{76BCAE77-1DBD-4C77-8433-E60D557ABC79}" name="44286" dataDxfId="455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FD4434D-CFA9-4782-BF14-C486FDFFE771}" name="Tabela1312" displayName="Tabela1312" ref="A29:AH31" totalsRowShown="0" headerRowDxfId="454" headerRowBorderDxfId="453" tableBorderDxfId="452">
  <autoFilter ref="A29:AH31" xr:uid="{686DA4A6-80CF-4B4B-91CB-A9613B614C03}"/>
  <tableColumns count="34">
    <tableColumn id="1" xr3:uid="{0812FC6B-B9A1-43BA-AF57-B5F73FC6D2F6}" name="Numer kontraktu" dataDxfId="451"/>
    <tableColumn id="2" xr3:uid="{1DEFE5B9-6A8B-4048-AC2A-8E03EFC1F756}" name="Nazwa kontraktu" dataDxfId="450"/>
    <tableColumn id="3" xr3:uid="{92AAD60C-1C49-4ECA-9778-F277EAF40E2C}" name="Komentarz do kontraktu" dataDxfId="449"/>
    <tableColumn id="4" xr3:uid="{82789389-F398-421B-9677-5414128F8987}" name="01.03.2021 (pon)" dataDxfId="448"/>
    <tableColumn id="5" xr3:uid="{906A5FB0-4DD7-4A6B-A7FB-984085E2E321}" name="02.03.2021 (wt)" dataDxfId="447"/>
    <tableColumn id="6" xr3:uid="{B148C513-02CC-4B1B-98F5-FF28E5270014}" name="03.03.2021 (śr)" dataDxfId="446"/>
    <tableColumn id="7" xr3:uid="{32717D9F-A2D4-4D07-8DF5-E98509D661BB}" name="04.03.2021 (czw)" dataDxfId="445"/>
    <tableColumn id="8" xr3:uid="{95CCE2D8-558D-4539-9906-563205A3E5B9}" name="05.03.2021 (pt)" dataDxfId="444"/>
    <tableColumn id="9" xr3:uid="{0600A4E1-CDD0-44DD-A542-DA46B888740C}" name="06.03.2021 (sob)" dataDxfId="443"/>
    <tableColumn id="10" xr3:uid="{BF025C87-476E-4AFF-8AB2-E9690F4A162B}" name="07.03.2021 (niedz)" dataDxfId="442"/>
    <tableColumn id="11" xr3:uid="{F48DF3B9-45C1-42E3-8185-4159586B4E43}" name="08.03.2021 (pon)" dataDxfId="441"/>
    <tableColumn id="12" xr3:uid="{C03A72B3-0DB6-4A60-B470-0B64E2CFD729}" name="09.03.2021 (wt)" dataDxfId="440"/>
    <tableColumn id="13" xr3:uid="{CB9A24C4-B0F3-445A-95AD-F2F6A998ECD2}" name="10.03.2021 (śr)" dataDxfId="439"/>
    <tableColumn id="14" xr3:uid="{3DECD4AB-7A3B-48D6-9D9C-59BD940109A1}" name="11.03.2021 (czw)" dataDxfId="438"/>
    <tableColumn id="15" xr3:uid="{4E4E28D2-446B-493A-BB41-0C28F37BC4BA}" name="12.03.2021 (pt)" dataDxfId="437"/>
    <tableColumn id="16" xr3:uid="{81704A6D-DB97-422E-A7F3-E55F3927D96E}" name="13.03.2021 (sob)" dataDxfId="436"/>
    <tableColumn id="17" xr3:uid="{5A88EA9E-B184-437E-AFDB-DD921726F8E1}" name="14.03.2021 (niedz)" dataDxfId="435"/>
    <tableColumn id="18" xr3:uid="{1255C998-2EED-46F1-9C54-BCA93B15EAF6}" name="15.03.2021 (pon)" dataDxfId="434"/>
    <tableColumn id="19" xr3:uid="{9188D315-42ED-4BCC-AFFF-9999C87E16BD}" name="16.03.2021 (wt)" dataDxfId="433"/>
    <tableColumn id="20" xr3:uid="{8C37B8FB-A4CD-4AD3-B87A-074DA55D1975}" name="17.03.2021 (śr)" dataDxfId="432"/>
    <tableColumn id="21" xr3:uid="{78D5D3AA-CFC5-422C-9FC5-E8D651DBC178}" name="18.03.2021 (czw)" dataDxfId="431"/>
    <tableColumn id="22" xr3:uid="{8EC11594-0A66-4BB0-9680-C7CD3B2B28E9}" name="19.03.2021 (pt)" dataDxfId="430"/>
    <tableColumn id="23" xr3:uid="{7C3B7E3D-A705-4DEE-AE14-336796C40960}" name="20.03.2021 (sob)" dataDxfId="429"/>
    <tableColumn id="24" xr3:uid="{A9149E85-93A8-4BE9-9957-CFB1F6E95948}" name="21.03.2021 (niedz)" dataDxfId="428"/>
    <tableColumn id="25" xr3:uid="{FEA00034-9FDD-425C-B352-7EF6AE2DED5C}" name="22.03.2021 (pon)" dataDxfId="427"/>
    <tableColumn id="26" xr3:uid="{41FBE2E6-F160-4CE8-A406-DF10BED15FEB}" name="23.03.2021 (wt)" dataDxfId="426"/>
    <tableColumn id="27" xr3:uid="{8F646AEE-9360-4E68-985D-CCA189A9A9F5}" name="24.03.2021 (śr)" dataDxfId="425"/>
    <tableColumn id="28" xr3:uid="{34E5643D-A40E-43D9-AE32-9D76D7D0AED7}" name="25.03.2021 (czw)" dataDxfId="424"/>
    <tableColumn id="29" xr3:uid="{7EEDF7F2-501E-463B-BA48-475996A42105}" name="26.03.2021 (pt)" dataDxfId="423"/>
    <tableColumn id="30" xr3:uid="{8BF3FAC6-E300-40E8-B9C5-86E983A26FDE}" name="27.03.2021 (sob)" dataDxfId="422"/>
    <tableColumn id="31" xr3:uid="{96F4E52B-4486-49E2-95AF-B1C30937432A}" name="28.03.2021 (niedz)" dataDxfId="421"/>
    <tableColumn id="32" xr3:uid="{6C5A5210-4011-48F9-8893-1A9D60DA05F9}" name="44284" dataDxfId="420"/>
    <tableColumn id="33" xr3:uid="{9F09E2D0-F7E8-46EE-A89C-A76B67436362}" name="44285" dataDxfId="419"/>
    <tableColumn id="34" xr3:uid="{D311CDDD-6DD1-41EC-A984-7D06892F7E31}" name="44286" dataDxfId="418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A6ACD29-5B99-46F5-B0AC-D315DDA18163}" name="Tabela13813" displayName="Tabela13813" ref="A34:AH36" totalsRowShown="0" headerRowDxfId="417" headerRowBorderDxfId="416" tableBorderDxfId="415">
  <autoFilter ref="A34:AH36" xr:uid="{F7B8814B-20B7-4339-B38D-FF7065E8C58D}"/>
  <tableColumns count="34">
    <tableColumn id="1" xr3:uid="{7EEE9E6A-C93B-41CE-A47A-BD927F48D401}" name="Numer kontraktu" dataDxfId="414"/>
    <tableColumn id="2" xr3:uid="{50CBEDAC-4801-43AF-8446-F1592DF19940}" name="Nazwa kontraktu" dataDxfId="413"/>
    <tableColumn id="3" xr3:uid="{7264C16F-B897-495D-9B71-393795BF6D11}" name="Komentarz do kontraktu" dataDxfId="412"/>
    <tableColumn id="4" xr3:uid="{2E226809-E5C8-4686-ADC2-B02C0367FD86}" name="01.03.2021 (pon)" dataDxfId="411"/>
    <tableColumn id="5" xr3:uid="{58E8D114-4458-4979-8C84-5553A1A45239}" name="02.03.2021 (wt)" dataDxfId="410"/>
    <tableColumn id="6" xr3:uid="{51399D49-3B21-4E25-8238-5D774B9AD9EE}" name="03.03.2021 (śr)" dataDxfId="409"/>
    <tableColumn id="7" xr3:uid="{7221DEDE-015B-4799-8A99-95B917D990A5}" name="04.03.2021 (czw)" dataDxfId="408"/>
    <tableColumn id="8" xr3:uid="{DCC8E40E-E1F4-4573-A54E-616D87371FBA}" name="05.03.2021 (pt)" dataDxfId="407"/>
    <tableColumn id="9" xr3:uid="{F0905B6C-B6CF-4417-8F84-354F4228A421}" name="06.03.2021 (sob)" dataDxfId="406"/>
    <tableColumn id="10" xr3:uid="{01D0C9F0-D048-42B0-BC6D-E4794A27E651}" name="07.03.2021 (niedz)" dataDxfId="405"/>
    <tableColumn id="11" xr3:uid="{73252E2A-996A-47E3-B4C6-89088A204761}" name="08.03.2021 (pon)" dataDxfId="404"/>
    <tableColumn id="12" xr3:uid="{8C62A134-CA46-487A-9876-3A89004F775D}" name="09.03.2021 (wt)" dataDxfId="403"/>
    <tableColumn id="13" xr3:uid="{A7620AF4-EC50-48F4-880E-0313E93B9309}" name="10.03.2021 (śr)" dataDxfId="402"/>
    <tableColumn id="14" xr3:uid="{679DAD46-144F-47B0-8CAE-00A4FC04A4AC}" name="11.03.2021 (czw)" dataDxfId="401"/>
    <tableColumn id="15" xr3:uid="{CF66B8BC-A487-4FD1-ADFE-A439473FCE8B}" name="12.03.2021 (pt)" dataDxfId="400"/>
    <tableColumn id="16" xr3:uid="{77D82EEE-69F0-41E1-AE12-41E5E92C5CFC}" name="13.03.2021 (sob)" dataDxfId="399"/>
    <tableColumn id="17" xr3:uid="{CDB2DB51-504D-46FD-97FE-747CD03E8AE5}" name="14.03.2021 (niedz)" dataDxfId="398"/>
    <tableColumn id="18" xr3:uid="{4E204A55-2A20-4E2B-BB3A-BB3F06B3D3DA}" name="15.03.2021 (pon)" dataDxfId="397"/>
    <tableColumn id="19" xr3:uid="{B41F8EED-7D07-44A0-A921-08B4B6D8BBE8}" name="16.03.2021 (wt)" dataDxfId="396"/>
    <tableColumn id="20" xr3:uid="{B43DEA0B-0ACC-4098-B8DA-AD251FB0B6E2}" name="17.03.2021 (śr)" dataDxfId="395"/>
    <tableColumn id="21" xr3:uid="{3722562E-BBE5-4708-A7DE-4A6BDF56071D}" name="18.03.2021 (czw)" dataDxfId="394"/>
    <tableColumn id="22" xr3:uid="{BCD5503F-44A0-4F58-98BE-C8BE4918A55E}" name="19.03.2021 (pt)" dataDxfId="393"/>
    <tableColumn id="23" xr3:uid="{0C97108A-CCDA-429F-8A58-2EE65F249A80}" name="20.03.2021 (sob)" dataDxfId="392"/>
    <tableColumn id="24" xr3:uid="{D54412D7-0CDE-474E-8586-BA8D94D87C04}" name="21.03.2021 (niedz)" dataDxfId="391"/>
    <tableColumn id="25" xr3:uid="{ADB44414-8749-45CD-A30A-59C5844B7C57}" name="22.03.2021 (pon)" dataDxfId="390"/>
    <tableColumn id="26" xr3:uid="{3E19CC2E-2AD4-40C9-BD47-AB242A486D88}" name="23.03.2021 (wt)" dataDxfId="389"/>
    <tableColumn id="27" xr3:uid="{965781B2-7E5E-4F29-9C27-E97490944115}" name="24.03.2021 (śr)" dataDxfId="388"/>
    <tableColumn id="28" xr3:uid="{F17D7EA0-4AB0-4BBA-BD72-3EB742762384}" name="25.03.2021 (czw)" dataDxfId="387"/>
    <tableColumn id="29" xr3:uid="{B8F5C8C8-66DE-42A4-8F69-D0A673423BC1}" name="26.03.2021 (pt)" dataDxfId="386"/>
    <tableColumn id="30" xr3:uid="{CF06CF18-747D-49BD-B7B1-F5B1FCDA16A4}" name="27.03.2021 (sob)" dataDxfId="385"/>
    <tableColumn id="31" xr3:uid="{AB94C222-226D-4FA1-944B-C7014B12084B}" name="28.03.2021 (niedz)" dataDxfId="384"/>
    <tableColumn id="32" xr3:uid="{D7490520-26F8-4E2A-96B0-0832D171D8B0}" name="44284" dataDxfId="383"/>
    <tableColumn id="33" xr3:uid="{6A6526C8-DBBC-49E4-B50E-9F1987C455FF}" name="44285" dataDxfId="382"/>
    <tableColumn id="34" xr3:uid="{D1C4A320-CB1A-4789-8C73-679D347F67EA}" name="44286" dataDxfId="381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19DB221-2A7D-4EF3-9199-748F5A17523F}" name="Tabela1381014" displayName="Tabela1381014" ref="A39:AH41" totalsRowShown="0" headerRowDxfId="380" headerRowBorderDxfId="379" tableBorderDxfId="378">
  <autoFilter ref="A39:AH41" xr:uid="{C7292BCD-C687-4306-8FFA-3CC4120E028B}"/>
  <tableColumns count="34">
    <tableColumn id="1" xr3:uid="{5A5A0522-028D-4519-865C-244D3A38CBFF}" name="Numer kontraktu" dataDxfId="377"/>
    <tableColumn id="2" xr3:uid="{FF185401-AA60-417A-9400-18BD4DAA1150}" name="Nazwa kontraktu" dataDxfId="376"/>
    <tableColumn id="3" xr3:uid="{591433FD-12A3-4806-8E48-492E595A7CB5}" name="Komentarz do kontraktu" dataDxfId="375"/>
    <tableColumn id="4" xr3:uid="{3181618F-88FD-48CF-9342-E85C9A1ABFFD}" name="01.03.2021 (pon)" dataDxfId="374"/>
    <tableColumn id="5" xr3:uid="{2326EB5F-73F0-4D1F-BC74-C0A7A90F9081}" name="02.03.2021 (wt)" dataDxfId="373"/>
    <tableColumn id="6" xr3:uid="{40DAFFCE-F2FB-4382-AFA2-6BE8B397814E}" name="03.03.2021 (śr)" dataDxfId="372"/>
    <tableColumn id="7" xr3:uid="{0437960B-B164-4254-B0B7-BB201EB6F77C}" name="04.03.2021 (czw)" dataDxfId="371"/>
    <tableColumn id="8" xr3:uid="{A408D465-390E-44E4-B368-AB74C792C1C0}" name="05.03.2021 (pt)" dataDxfId="370"/>
    <tableColumn id="9" xr3:uid="{E0A1229D-183D-4A5F-9C6C-3462F6C088E5}" name="06.03.2021 (sob)" dataDxfId="369"/>
    <tableColumn id="10" xr3:uid="{E77D616A-1A53-4182-93E6-263B898A71F9}" name="07.03.2021 (niedz)" dataDxfId="368"/>
    <tableColumn id="11" xr3:uid="{FEA4D387-6766-46AC-BA8E-EA4B38FE4D68}" name="08.03.2021 (pon)" dataDxfId="367"/>
    <tableColumn id="12" xr3:uid="{74A636C0-95B3-42C2-8541-5DBF3DA5BBE9}" name="09.03.2021 (wt)" dataDxfId="366"/>
    <tableColumn id="13" xr3:uid="{5D3ED137-2561-48B0-9001-0C1A266ADD31}" name="10.03.2021 (śr)" dataDxfId="365"/>
    <tableColumn id="14" xr3:uid="{A635E3BF-E967-4840-8F48-2F1FF540DEFF}" name="11.03.2021 (czw)" dataDxfId="364"/>
    <tableColumn id="15" xr3:uid="{DB91E04C-3D90-4CF9-B9B7-4C6A73D9989A}" name="12.03.2021 (pt)" dataDxfId="363"/>
    <tableColumn id="16" xr3:uid="{46334BE1-5363-4E36-83DD-1A31BD3A813F}" name="13.03.2021 (sob)" dataDxfId="362"/>
    <tableColumn id="17" xr3:uid="{A2CCE5AA-21A6-4289-A8E6-FC6A0A396340}" name="14.03.2021 (niedz)" dataDxfId="361"/>
    <tableColumn id="18" xr3:uid="{B7536D6D-637D-47FA-9097-C174C9FE5D1D}" name="15.03.2021 (pon)" dataDxfId="360"/>
    <tableColumn id="19" xr3:uid="{44325E4C-9274-4A07-9396-A4DEC34A046A}" name="16.03.2021 (wt)" dataDxfId="359"/>
    <tableColumn id="20" xr3:uid="{08BE51EE-99A6-416E-BB01-2270884F5299}" name="17.03.2021 (śr)" dataDxfId="358"/>
    <tableColumn id="21" xr3:uid="{60FECB64-E8E2-4DF5-9305-C2B99C0F704C}" name="18.03.2021 (czw)" dataDxfId="357"/>
    <tableColumn id="22" xr3:uid="{A80B8930-5B19-40A7-A6B6-AE652C728385}" name="19.03.2021 (pt)" dataDxfId="356"/>
    <tableColumn id="23" xr3:uid="{24B99D95-6D3A-4ED5-B01E-CD187793E9B1}" name="20.03.2021 (sob)" dataDxfId="355"/>
    <tableColumn id="24" xr3:uid="{42658DFD-EDFE-4F64-BD46-3A43238F001D}" name="21.03.2021 (niedz)" dataDxfId="354"/>
    <tableColumn id="25" xr3:uid="{31252E24-C77A-4342-B0FB-ABDDB3F4528B}" name="22.03.2021 (pon)" dataDxfId="353"/>
    <tableColumn id="26" xr3:uid="{D5C0B95A-18AE-4BC0-BE63-633E1D3017A0}" name="23.03.2021 (wt)" dataDxfId="352"/>
    <tableColumn id="27" xr3:uid="{7800D6BA-EE78-4AB3-83AE-03F01AFCDDFC}" name="24.03.2021 (śr)" dataDxfId="351"/>
    <tableColumn id="28" xr3:uid="{CDF97937-13CA-483A-9A8F-57AFBEEEB188}" name="25.03.2021 (czw)" dataDxfId="350"/>
    <tableColumn id="29" xr3:uid="{8502A30D-D762-45CB-B171-F39C7D769BD7}" name="26.03.2021 (pt)" dataDxfId="349"/>
    <tableColumn id="30" xr3:uid="{84C96A86-A43F-47BF-A4EC-DBC267B2EB9F}" name="27.03.2021 (sob)" dataDxfId="348"/>
    <tableColumn id="31" xr3:uid="{7B25EFF8-61D3-4FD1-A83B-2F44AA7675A8}" name="28.03.2021 (niedz)" dataDxfId="347"/>
    <tableColumn id="32" xr3:uid="{97C50578-AC70-4A8E-BB1E-BAEE5F0E87BE}" name="44284" dataDxfId="346"/>
    <tableColumn id="33" xr3:uid="{91E85B5D-1077-4CE2-B53E-33FECB1DBA49}" name="44285" dataDxfId="345"/>
    <tableColumn id="34" xr3:uid="{6C20917D-E514-4ABD-AB7C-E28632FDADA0}" name="44286" dataDxfId="344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0CAEE40-8DA8-48D3-AE26-251AF7DAAF71}" name="Tabela11115" displayName="Tabela11115" ref="A44:AH49" totalsRowShown="0" headerRowDxfId="343" headerRowBorderDxfId="342" tableBorderDxfId="341">
  <autoFilter ref="A44:AH49" xr:uid="{AD0DB073-9FCA-4DF1-BB49-E78ABAAACE18}"/>
  <tableColumns count="34">
    <tableColumn id="1" xr3:uid="{AF38208E-2FCA-4E81-B4F2-5BA5B0E1E9A6}" name="Numer kontraktu" dataDxfId="340"/>
    <tableColumn id="2" xr3:uid="{3006E858-9414-40E4-955E-8DD4E3D21174}" name="Nazwa kontraktu" dataDxfId="339"/>
    <tableColumn id="3" xr3:uid="{1D89076F-64AA-4BFE-863C-171248767F7F}" name="Komentarz do kontraktu" dataDxfId="338"/>
    <tableColumn id="4" xr3:uid="{7359FC76-A60E-4B7F-8794-0A5D4A87CA2D}" name="01.03.2021 (pon)" dataDxfId="337"/>
    <tableColumn id="5" xr3:uid="{B295DE80-58A3-46E9-8ED0-8D73878B05CC}" name="02.03.2021 (wt)" dataDxfId="336"/>
    <tableColumn id="6" xr3:uid="{5CE27ABD-328A-4C00-97A2-9B7AC92799D2}" name="03.03.2021 (śr)" dataDxfId="335"/>
    <tableColumn id="7" xr3:uid="{3927F5E3-B761-45BA-BBF4-206AD30EC6C9}" name="04.03.2021 (czw)" dataDxfId="334"/>
    <tableColumn id="8" xr3:uid="{2E420D16-DB09-44EB-9722-3927C590FFA3}" name="05.03.2021 (pt)" dataDxfId="333"/>
    <tableColumn id="9" xr3:uid="{08C55381-BC2C-467D-8C4F-0AD481EDAC75}" name="06.03.2021 (sob)" dataDxfId="332"/>
    <tableColumn id="10" xr3:uid="{F787A429-A0F3-4E43-86B0-B263D2C38F5E}" name="07.03.2021 (niedz)" dataDxfId="331"/>
    <tableColumn id="11" xr3:uid="{A39F08A9-BD89-4A70-8462-69E7E40340E6}" name="08.03.2021 (pon)" dataDxfId="330"/>
    <tableColumn id="12" xr3:uid="{DC59C19F-6138-4ECA-B1A7-49059D87D70C}" name="09.03.2021 (wt)" dataDxfId="329"/>
    <tableColumn id="13" xr3:uid="{4BF9294A-ED69-48FB-BC7A-8453047DA164}" name="10.03.2021 (śr)" dataDxfId="328"/>
    <tableColumn id="14" xr3:uid="{DFFFA7BB-C494-4721-B1B9-9E75D72AECC8}" name="11.03.2021 (czw)" dataDxfId="327"/>
    <tableColumn id="15" xr3:uid="{8FCBE086-299F-48FB-B59C-C010A9ED0F4A}" name="12.03.2021 (pt)" dataDxfId="326"/>
    <tableColumn id="16" xr3:uid="{34AAB2D0-1908-4DA8-B358-346864A3E844}" name="13.03.2021 (sob)" dataDxfId="325"/>
    <tableColumn id="17" xr3:uid="{9D7FFF66-8BEA-414A-9DFC-6FDAE0CE533F}" name="14.03.2021 (niedz)" dataDxfId="324"/>
    <tableColumn id="18" xr3:uid="{0AD8E8EC-28CB-4CE2-AA09-7977DB711B3D}" name="15.03.2021 (pon)" dataDxfId="323"/>
    <tableColumn id="19" xr3:uid="{5F551AEC-603D-415F-85F1-306032E97D63}" name="16.03.2021 (wt)" dataDxfId="322"/>
    <tableColumn id="20" xr3:uid="{F4CE604C-DFD5-48DC-8E2F-D74BA0B829DF}" name="17.03.2021 (śr)" dataDxfId="321"/>
    <tableColumn id="21" xr3:uid="{6E9BDC7D-9B85-4493-B47B-3A3A68554449}" name="18.03.2021 (czw)" dataDxfId="320"/>
    <tableColumn id="22" xr3:uid="{37060B6A-192A-4F8D-868D-2030D7BCAB41}" name="19.03.2021 (pt)" dataDxfId="319"/>
    <tableColumn id="23" xr3:uid="{C0C373C9-EA35-4473-9148-C83BE1E5C8B1}" name="20.03.2021 (sob)" dataDxfId="318"/>
    <tableColumn id="24" xr3:uid="{1D7C815A-B1E1-4FA4-8799-A1638D12EBBF}" name="21.03.2021 (niedz)" dataDxfId="317"/>
    <tableColumn id="25" xr3:uid="{0BB7EFD4-6899-464D-B4F9-D70CE0860ACC}" name="22.03.2021 (pon)" dataDxfId="316"/>
    <tableColumn id="26" xr3:uid="{32D324F4-28A9-4D07-B19E-63B26952C5D3}" name="23.03.2021 (wt)" dataDxfId="315"/>
    <tableColumn id="27" xr3:uid="{A0DECC9B-EF15-4305-B321-45FBEC67C349}" name="24.03.2021 (śr)" dataDxfId="314"/>
    <tableColumn id="28" xr3:uid="{9577B9C4-D069-4C97-83F2-83608CB809D5}" name="25.03.2021 (czw)" dataDxfId="313"/>
    <tableColumn id="29" xr3:uid="{F37D8EAB-A955-4648-8E78-846C5E93E5A9}" name="26.03.2021 (pt)" dataDxfId="312"/>
    <tableColumn id="30" xr3:uid="{5006E309-3541-4EA8-B60E-5FE1D8B7491A}" name="27.03.2021 (sob)" dataDxfId="311"/>
    <tableColumn id="31" xr3:uid="{4976015F-95D0-4DA8-B944-93DB478D6DEE}" name="28.03.2021 (niedz)" dataDxfId="310"/>
    <tableColumn id="32" xr3:uid="{A91D491B-7B80-41DC-A56D-653C880E8AAB}" name="44284" dataDxfId="309"/>
    <tableColumn id="33" xr3:uid="{8353933B-C2B0-4F23-87EB-F153B79A1487}" name="44285" dataDxfId="308"/>
    <tableColumn id="34" xr3:uid="{A1DECAD1-A8E8-46CB-9B36-261FB026C17F}" name="44286" dataDxfId="307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F7646B8-65CB-45E5-8FFE-8135F41FFE87}" name="Tabela131216" displayName="Tabela131216" ref="A52:AH57" totalsRowShown="0" headerRowDxfId="306" headerRowBorderDxfId="305" tableBorderDxfId="304">
  <autoFilter ref="A52:AH57" xr:uid="{D0BF7FA1-6ED0-43A7-8955-7EB7236093DE}"/>
  <tableColumns count="34">
    <tableColumn id="1" xr3:uid="{3692DD6E-C013-4089-9283-4F9F5E4E62FA}" name="Numer kontraktu" dataDxfId="303"/>
    <tableColumn id="2" xr3:uid="{EC867F3D-C14C-4F0F-BE7A-5ADD7F0B3325}" name="Nazwa kontraktu" dataDxfId="302"/>
    <tableColumn id="3" xr3:uid="{D651FC1B-3D7E-4786-B977-6E0902D82F39}" name="Komentarz do kontraktu" dataDxfId="301"/>
    <tableColumn id="4" xr3:uid="{04896C7F-D63A-425B-9C18-8ED6A4D05B1F}" name="01.03.2021 (pon)" dataDxfId="300"/>
    <tableColumn id="5" xr3:uid="{58808418-65D6-4325-8623-00D3275CF386}" name="02.03.2021 (wt)" dataDxfId="299"/>
    <tableColumn id="6" xr3:uid="{002EB631-E218-4DB4-8649-C0BE781D4F8C}" name="03.03.2021 (śr)" dataDxfId="298"/>
    <tableColumn id="7" xr3:uid="{AC01BDB6-2EE6-458C-A5AF-DC8034103EC5}" name="04.03.2021 (czw)" dataDxfId="297"/>
    <tableColumn id="8" xr3:uid="{C8C88A20-210F-4923-A743-C61E54EC4429}" name="05.03.2021 (pt)" dataDxfId="296"/>
    <tableColumn id="9" xr3:uid="{E8566ABD-AF40-46D3-B91F-DF83140DAB14}" name="06.03.2021 (sob)" dataDxfId="295"/>
    <tableColumn id="10" xr3:uid="{10DEE094-7B92-4151-9522-92D2D83B7956}" name="07.03.2021 (niedz)" dataDxfId="294"/>
    <tableColumn id="11" xr3:uid="{C942CA65-9F2E-451D-B944-3F5216B6B0C7}" name="08.03.2021 (pon)" dataDxfId="293"/>
    <tableColumn id="12" xr3:uid="{DF5295EB-2314-4E87-9464-EEBF11E5EACB}" name="09.03.2021 (wt)" dataDxfId="292"/>
    <tableColumn id="13" xr3:uid="{4F5504FC-51C8-4DF1-9282-97515A0FCCC8}" name="10.03.2021 (śr)" dataDxfId="291"/>
    <tableColumn id="14" xr3:uid="{AE2B7068-E35B-468D-AB39-3D1EDBD28A97}" name="11.03.2021 (czw)" dataDxfId="290"/>
    <tableColumn id="15" xr3:uid="{26DCC407-7EAF-4B60-A9A4-0D1952FAB1AE}" name="12.03.2021 (pt)" dataDxfId="289"/>
    <tableColumn id="16" xr3:uid="{74C1A7E7-C509-411E-A767-A2C173924251}" name="13.03.2021 (sob)" dataDxfId="288"/>
    <tableColumn id="17" xr3:uid="{5D238F36-9AD1-4E78-8E48-06DAAAC39605}" name="14.03.2021 (niedz)" dataDxfId="287"/>
    <tableColumn id="18" xr3:uid="{03144AED-B446-41AF-BFF5-BA4E7F4FDED4}" name="15.03.2021 (pon)" dataDxfId="286"/>
    <tableColumn id="19" xr3:uid="{BAA25E1E-CAA6-44D8-B83B-8615F13E50C1}" name="16.03.2021 (wt)" dataDxfId="285"/>
    <tableColumn id="20" xr3:uid="{15935ED5-33C4-469E-B14E-C1C64D40A169}" name="17.03.2021 (śr)" dataDxfId="284"/>
    <tableColumn id="21" xr3:uid="{8D766959-18C4-4099-B571-E0E22BF3E77F}" name="18.03.2021 (czw)" dataDxfId="283"/>
    <tableColumn id="22" xr3:uid="{9C95D2BF-1138-4819-A310-9B4891A21653}" name="19.03.2021 (pt)" dataDxfId="282"/>
    <tableColumn id="23" xr3:uid="{55806AA1-A2C2-49F6-A035-D9813F19BB5D}" name="20.03.2021 (sob)" dataDxfId="281"/>
    <tableColumn id="24" xr3:uid="{F74A7958-748A-4F90-B971-D13BB3A3F13B}" name="21.03.2021 (niedz)" dataDxfId="280"/>
    <tableColumn id="25" xr3:uid="{AE1B362A-EBAD-4A55-A3E2-5BCF92CFCE68}" name="22.03.2021 (pon)" dataDxfId="279"/>
    <tableColumn id="26" xr3:uid="{299384B0-6969-4ED5-BAB0-00FBEB29A923}" name="23.03.2021 (wt)" dataDxfId="278"/>
    <tableColumn id="27" xr3:uid="{2C3A7579-8754-4468-B54B-083863E0D078}" name="24.03.2021 (śr)" dataDxfId="277"/>
    <tableColumn id="28" xr3:uid="{ECEC39CA-B80B-44F4-812B-22C5F7C90CA3}" name="25.03.2021 (czw)" dataDxfId="276"/>
    <tableColumn id="29" xr3:uid="{6E70BF81-C5AD-4D21-A1BC-A7DEE4D01EB7}" name="26.03.2021 (pt)" dataDxfId="275"/>
    <tableColumn id="30" xr3:uid="{B8F4C4C4-3B06-4935-8CEC-D73E130F6CC4}" name="27.03.2021 (sob)" dataDxfId="274"/>
    <tableColumn id="31" xr3:uid="{147DED5E-6F5C-47BF-8579-5C180A16901D}" name="28.03.2021 (niedz)" dataDxfId="273"/>
    <tableColumn id="32" xr3:uid="{7A571BF7-9684-42E5-99EE-3F8BD3D3AD69}" name="44284" dataDxfId="272"/>
    <tableColumn id="33" xr3:uid="{B0B4F5A2-AFC2-4E30-856E-E816F9E9FFE5}" name="44285" dataDxfId="271"/>
    <tableColumn id="34" xr3:uid="{EA8C2630-4C52-4424-95AC-A5439D6D7D82}" name="44286" dataDxfId="270"/>
  </tableColumns>
  <tableStyleInfo name="TableStyleLight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F402BDF-4C76-4908-B8DB-8E7B5CDC779A}" name="Tabela1381317" displayName="Tabela1381317" ref="A60:AH65" totalsRowShown="0" headerRowDxfId="269" headerRowBorderDxfId="268" tableBorderDxfId="267">
  <autoFilter ref="A60:AH65" xr:uid="{71004AF7-F13D-4BD7-89C2-97A76811EAAD}"/>
  <tableColumns count="34">
    <tableColumn id="1" xr3:uid="{E4A6EB79-9BF6-4AFE-B390-28DD4206BA78}" name="Numer kontraktu" dataDxfId="266"/>
    <tableColumn id="2" xr3:uid="{93B91F4C-6D53-4EBA-873A-A6AF29200662}" name="Nazwa kontraktu" dataDxfId="265"/>
    <tableColumn id="3" xr3:uid="{33D94DC0-EF02-486E-BC3F-AEE987976398}" name="Komentarz do kontraktu" dataDxfId="264"/>
    <tableColumn id="4" xr3:uid="{21633CBD-F2AE-45D8-B53A-E01EF5494F5A}" name="01.03.2021 (pon)" dataDxfId="263"/>
    <tableColumn id="5" xr3:uid="{92E5D01C-3673-4E48-AE68-305FBB36C70B}" name="02.03.2021 (wt)" dataDxfId="262"/>
    <tableColumn id="6" xr3:uid="{4DF33FE0-4F2B-4503-9CAC-35E7AFE64478}" name="03.03.2021 (śr)" dataDxfId="261"/>
    <tableColumn id="7" xr3:uid="{CB861D45-FAA2-4AF5-90D9-7A667D8C1956}" name="04.03.2021 (czw)" dataDxfId="260"/>
    <tableColumn id="8" xr3:uid="{457C458C-D754-42AA-A8DF-4FCF41F4B84C}" name="05.03.2021 (pt)" dataDxfId="259"/>
    <tableColumn id="9" xr3:uid="{525A3084-11C7-4AA0-B384-578309CAF8AB}" name="06.03.2021 (sob)" dataDxfId="258"/>
    <tableColumn id="10" xr3:uid="{4926CFF4-7B7F-4923-929E-23ECDB77BEED}" name="07.03.2021 (niedz)" dataDxfId="257"/>
    <tableColumn id="11" xr3:uid="{22669484-36A5-44DF-B804-FCE9A038F9D2}" name="08.03.2021 (pon)" dataDxfId="256"/>
    <tableColumn id="12" xr3:uid="{694F92F5-6CC6-41BE-A09F-3DD8096DDA23}" name="09.03.2021 (wt)" dataDxfId="255"/>
    <tableColumn id="13" xr3:uid="{55951AF9-C1DE-4DEE-9354-5F0611693977}" name="10.03.2021 (śr)" dataDxfId="254"/>
    <tableColumn id="14" xr3:uid="{4D10C3A9-4B0F-4731-86F5-55BA95D5C32E}" name="11.03.2021 (czw)" dataDxfId="253"/>
    <tableColumn id="15" xr3:uid="{9B41ABC2-A1E1-4DD2-AEDA-DF06FFFF656E}" name="12.03.2021 (pt)" dataDxfId="252"/>
    <tableColumn id="16" xr3:uid="{A2526EA8-8724-4950-8C8A-2559B646BF73}" name="13.03.2021 (sob)" dataDxfId="251"/>
    <tableColumn id="17" xr3:uid="{917A58C5-93F0-4BEF-A8AD-286DB89EE760}" name="14.03.2021 (niedz)" dataDxfId="250"/>
    <tableColumn id="18" xr3:uid="{75795F2B-B9B3-41F6-83E9-C0C916327FB6}" name="15.03.2021 (pon)" dataDxfId="249"/>
    <tableColumn id="19" xr3:uid="{550CB2C5-0980-464E-A0DF-FD45960E65B1}" name="16.03.2021 (wt)" dataDxfId="248"/>
    <tableColumn id="20" xr3:uid="{79DC129F-FB53-4C14-A604-9BA8D87DB4EF}" name="17.03.2021 (śr)" dataDxfId="247"/>
    <tableColumn id="21" xr3:uid="{39AEA0C0-A9E1-4278-990B-E4EAABD07207}" name="18.03.2021 (czw)" dataDxfId="246"/>
    <tableColumn id="22" xr3:uid="{F8873F46-B970-4FF2-A8F6-53580AA3E0B0}" name="19.03.2021 (pt)" dataDxfId="245"/>
    <tableColumn id="23" xr3:uid="{C443C61C-80B4-4A3D-84E6-95D602747D1E}" name="20.03.2021 (sob)" dataDxfId="244"/>
    <tableColumn id="24" xr3:uid="{98122817-7717-400E-8F51-3E96D4A78190}" name="21.03.2021 (niedz)" dataDxfId="243"/>
    <tableColumn id="25" xr3:uid="{F558EFEA-272B-426F-9831-AD8531A5E678}" name="22.03.2021 (pon)" dataDxfId="242"/>
    <tableColumn id="26" xr3:uid="{43BC3061-4F94-45D6-B931-0A585B307D72}" name="23.03.2021 (wt)" dataDxfId="241"/>
    <tableColumn id="27" xr3:uid="{5EF99289-32F0-4728-B14A-5347190C36E6}" name="24.03.2021 (śr)" dataDxfId="240"/>
    <tableColumn id="28" xr3:uid="{02C3A3C6-3440-4566-B219-05D86BA3CE52}" name="25.03.2021 (czw)" dataDxfId="239"/>
    <tableColumn id="29" xr3:uid="{638BB1E3-E03E-4952-9143-157284E37747}" name="26.03.2021 (pt)" dataDxfId="238"/>
    <tableColumn id="30" xr3:uid="{18FB69D5-2227-4F52-95AF-E1ED34C6E5B6}" name="27.03.2021 (sob)" dataDxfId="237"/>
    <tableColumn id="31" xr3:uid="{89875783-017C-43EB-AD85-F6CF51F27840}" name="28.03.2021 (niedz)" dataDxfId="236"/>
    <tableColumn id="32" xr3:uid="{8A1FDFEF-D735-4E80-8048-DCDAFC542F5A}" name="44284" dataDxfId="235"/>
    <tableColumn id="33" xr3:uid="{A0536353-4A7B-4818-B0FA-A561E272908B}" name="44285" dataDxfId="234"/>
    <tableColumn id="34" xr3:uid="{34AFE430-CC8A-43F3-8457-35FB8503AE07}" name="44286" dataDxfId="233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96685F5-5F24-4C78-BDCF-0351098D6A4F}" name="Tabela138101418" displayName="Tabela138101418" ref="A68:AH73" totalsRowShown="0" headerRowDxfId="232" headerRowBorderDxfId="231" tableBorderDxfId="230">
  <autoFilter ref="A68:AH73" xr:uid="{BC8B9D57-1F6F-40BB-8F1C-C118D78E3C7B}"/>
  <tableColumns count="34">
    <tableColumn id="1" xr3:uid="{EAC8F01F-8118-4378-AB36-E2307672063D}" name="Numer kontraktu" dataDxfId="229"/>
    <tableColumn id="2" xr3:uid="{A399D98E-2CB5-4F32-9136-2C5C02FC7F57}" name="Nazwa kontraktu" dataDxfId="228"/>
    <tableColumn id="3" xr3:uid="{A9DC1109-C0B9-4C55-8C22-BCF161E8CD84}" name="Komentarz do kontraktu" dataDxfId="227"/>
    <tableColumn id="4" xr3:uid="{BCE08543-8838-48BC-9800-FCADB6FE1D1F}" name="01.03.2021 (pon)" dataDxfId="226"/>
    <tableColumn id="5" xr3:uid="{02B24097-530F-4156-AE9C-2AD859ABB6BA}" name="02.03.2021 (wt)" dataDxfId="225"/>
    <tableColumn id="6" xr3:uid="{2E1C50A7-E157-4000-A9BB-F949D9606C35}" name="03.03.2021 (śr)" dataDxfId="224"/>
    <tableColumn id="7" xr3:uid="{847C6FB6-7EF5-4D9F-83B7-C43FF7D0BF07}" name="04.03.2021 (czw)" dataDxfId="223"/>
    <tableColumn id="8" xr3:uid="{6A051433-05F2-447F-AF24-1A8D6AEB75B4}" name="05.03.2021 (pt)" dataDxfId="222"/>
    <tableColumn id="9" xr3:uid="{267F7F5E-5660-4980-8902-CDA67729B16F}" name="06.03.2021 (sob)" dataDxfId="221"/>
    <tableColumn id="10" xr3:uid="{BD27C707-6B68-4D45-BC59-F19F2B3EB979}" name="07.03.2021 (niedz)" dataDxfId="220"/>
    <tableColumn id="11" xr3:uid="{7635E370-926D-425D-9B9B-1E3A7A024E23}" name="08.03.2021 (pon)" dataDxfId="219"/>
    <tableColumn id="12" xr3:uid="{A853AC8D-9CBD-4447-9EFA-88C3327D86C8}" name="09.03.2021 (wt)" dataDxfId="218"/>
    <tableColumn id="13" xr3:uid="{EA1AE509-1A07-4954-82DF-50E01C7EE8FF}" name="10.03.2021 (śr)" dataDxfId="217"/>
    <tableColumn id="14" xr3:uid="{076997FA-DA80-4523-8F06-79A885606EB2}" name="11.03.2021 (czw)" dataDxfId="216"/>
    <tableColumn id="15" xr3:uid="{F07A6302-EC63-4D9F-973A-9AC576EE1E96}" name="12.03.2021 (pt)" dataDxfId="215"/>
    <tableColumn id="16" xr3:uid="{2825C1E5-B7FE-4103-9A87-2DCC7A4505E7}" name="13.03.2021 (sob)" dataDxfId="214"/>
    <tableColumn id="17" xr3:uid="{60545C8B-EAC5-432E-9EF7-0826D0EC2B6B}" name="14.03.2021 (niedz)" dataDxfId="213"/>
    <tableColumn id="18" xr3:uid="{939E875A-4D8A-4982-8CED-41727DE4FC0A}" name="15.03.2021 (pon)" dataDxfId="212"/>
    <tableColumn id="19" xr3:uid="{55D8C3F2-34D6-4F83-8ADF-CD8934E729D6}" name="16.03.2021 (wt)" dataDxfId="211"/>
    <tableColumn id="20" xr3:uid="{97AA1E5A-234B-4942-B250-CE2D3C7B8A43}" name="17.03.2021 (śr)" dataDxfId="210"/>
    <tableColumn id="21" xr3:uid="{EEF45A49-52B0-4738-ABCE-D629D833B1CA}" name="18.03.2021 (czw)" dataDxfId="209"/>
    <tableColumn id="22" xr3:uid="{6B51F1C2-C123-442E-AC22-41B23EADD47D}" name="19.03.2021 (pt)" dataDxfId="208"/>
    <tableColumn id="23" xr3:uid="{0FAA6F04-710E-4B7D-B91A-214B2C061904}" name="20.03.2021 (sob)" dataDxfId="207"/>
    <tableColumn id="24" xr3:uid="{4BF5B1CE-121B-462E-B93E-CAF752DC3C0B}" name="21.03.2021 (niedz)" dataDxfId="206"/>
    <tableColumn id="25" xr3:uid="{0BCD64B9-B588-49B3-9E7C-9B48114425AA}" name="22.03.2021 (pon)" dataDxfId="205"/>
    <tableColumn id="26" xr3:uid="{E68F490B-58D6-434A-84FF-A0CC5178C90E}" name="23.03.2021 (wt)" dataDxfId="204"/>
    <tableColumn id="27" xr3:uid="{B2791A49-FB82-4CF7-BD23-D32304652845}" name="24.03.2021 (śr)" dataDxfId="203"/>
    <tableColumn id="28" xr3:uid="{240F0740-1D48-4CE9-A938-498DA8F7C5C7}" name="25.03.2021 (czw)" dataDxfId="202"/>
    <tableColumn id="29" xr3:uid="{7875BA0E-EBE5-4663-932C-A856033AD9EA}" name="26.03.2021 (pt)" dataDxfId="201"/>
    <tableColumn id="30" xr3:uid="{AF45FF0F-14E1-4C87-BBD8-368F8589E0F8}" name="27.03.2021 (sob)" dataDxfId="200"/>
    <tableColumn id="31" xr3:uid="{D411880F-953A-4654-A8D4-AAC93B75FF24}" name="28.03.2021 (niedz)" dataDxfId="199"/>
    <tableColumn id="32" xr3:uid="{DD99B147-F54D-4B52-A973-C4CA9F25FAB3}" name="44284" dataDxfId="198"/>
    <tableColumn id="33" xr3:uid="{2F34F1A3-02C9-46FE-8BF5-0C3E4BB19D84}" name="44285" dataDxfId="197"/>
    <tableColumn id="34" xr3:uid="{7DC5BA01-3089-4FF7-ABE5-0AEEF21B15C5}" name="44286" dataDxfId="196"/>
  </tableColumns>
  <tableStyleInfo name="TableStyleLight1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97C7388-012C-4F24-80BC-8C1671AF8F7E}" name="Tabela139" displayName="Tabela139" ref="A7:AH9" totalsRowShown="0" headerRowDxfId="195" headerRowBorderDxfId="194" tableBorderDxfId="193">
  <autoFilter ref="A7:AH9" xr:uid="{E9F32088-D7F6-49E9-B44D-5560FCF6A187}"/>
  <tableColumns count="34">
    <tableColumn id="1" xr3:uid="{DF79A920-13A5-4BD5-9D71-0B2549A3F2E8}" name="Numer kontraktu" dataDxfId="192"/>
    <tableColumn id="2" xr3:uid="{9FA31897-0A3B-48D0-B51F-BFF0D03AA562}" name="Nazwa kontraktu" dataDxfId="191"/>
    <tableColumn id="3" xr3:uid="{1FB033FD-2CC8-452F-9159-7E1B86FE324D}" name="Komentarz do kontraktu" dataDxfId="190"/>
    <tableColumn id="4" xr3:uid="{721B0A3C-F0C9-43D9-AE95-182552DF7F1D}" name="01.03.2021 (pon)" dataDxfId="189"/>
    <tableColumn id="5" xr3:uid="{91402EDD-853E-41F1-8E58-28104047880C}" name="02.03.2021 (wt)" dataDxfId="188"/>
    <tableColumn id="6" xr3:uid="{CC6715F8-6A58-4524-83EF-4A8C81D781C5}" name="03.03.2021 (śr)" dataDxfId="187"/>
    <tableColumn id="7" xr3:uid="{D29111A8-92DB-4111-9B7C-6B344A6EDD50}" name="04.03.2021 (czw)" dataDxfId="186"/>
    <tableColumn id="8" xr3:uid="{92B72649-2E51-42BD-8A8D-502DE06B1710}" name="05.03.2021 (pt)" dataDxfId="185"/>
    <tableColumn id="9" xr3:uid="{F8BA543C-C0D5-4862-A9C7-369632EF3FD5}" name="06.03.2021 (sob)" dataDxfId="184"/>
    <tableColumn id="10" xr3:uid="{81BB1C33-559C-4D9D-821D-D76CF5F33C70}" name="07.03.2021 (niedz)" dataDxfId="183"/>
    <tableColumn id="11" xr3:uid="{A9D19095-6EB0-4393-A7A8-BBFA34C41452}" name="08.03.2021 (pon)" dataDxfId="182"/>
    <tableColumn id="12" xr3:uid="{D63D8D92-4E82-4414-8EF1-48286A681920}" name="09.03.2021 (wt)" dataDxfId="181"/>
    <tableColumn id="13" xr3:uid="{42734D61-3280-4EB1-859F-689650D48875}" name="10.03.2021 (śr)" dataDxfId="180"/>
    <tableColumn id="14" xr3:uid="{F3376F42-CFC7-4722-B546-8C4AFED3383B}" name="11.03.2021 (czw)" dataDxfId="179"/>
    <tableColumn id="15" xr3:uid="{F5FEAEA5-E3B1-4A44-9524-E8F1238845DF}" name="12.03.2021 (pt)" dataDxfId="178"/>
    <tableColumn id="16" xr3:uid="{16BB9229-F473-422B-9198-E7B63439B054}" name="13.03.2021 (sob)" dataDxfId="177"/>
    <tableColumn id="17" xr3:uid="{62203C88-377B-4FF1-8FD0-008C0A67A1A1}" name="14.03.2021 (niedz)" dataDxfId="176"/>
    <tableColumn id="18" xr3:uid="{82F44C45-B246-49AD-9E4E-31FB314923A4}" name="15.03.2021 (pon)" dataDxfId="175"/>
    <tableColumn id="19" xr3:uid="{2D0FE231-9881-42CE-B09A-DF84EC83B2D6}" name="16.03.2021 (wt)" dataDxfId="174"/>
    <tableColumn id="20" xr3:uid="{09127E99-1F17-43CE-B491-9B82CC97EEA4}" name="17.03.2021 (śr)" dataDxfId="173"/>
    <tableColumn id="21" xr3:uid="{9B175383-9C93-4B8F-8DD1-B0FDFAD373B4}" name="18.03.2021 (czw)" dataDxfId="172"/>
    <tableColumn id="22" xr3:uid="{0E4000AE-16E4-40E1-BF8C-F9073723FE7C}" name="19.03.2021 (pt)" dataDxfId="171"/>
    <tableColumn id="23" xr3:uid="{D7096432-88AC-4571-B55B-6EB5EF25AE15}" name="20.03.2021 (sob)" dataDxfId="170"/>
    <tableColumn id="24" xr3:uid="{2BAE2673-E11F-4333-A196-A72B53C85163}" name="21.03.2021 (niedz)" dataDxfId="169"/>
    <tableColumn id="25" xr3:uid="{BBB218B0-A725-4AF1-8255-EA40A0B05F9E}" name="22.03.2021 (pon)" dataDxfId="168"/>
    <tableColumn id="26" xr3:uid="{F71A838C-CCEC-4ACA-BC88-D225E8204D25}" name="23.03.2021 (wt)" dataDxfId="167"/>
    <tableColumn id="27" xr3:uid="{6CBC6DB2-5095-46EC-94DF-BEA35C08E6E6}" name="24.03.2021 (śr)" dataDxfId="166"/>
    <tableColumn id="28" xr3:uid="{FA824E32-B01C-4B15-BDE5-D4B7AF46DA16}" name="25.03.2021 (czw)" dataDxfId="165"/>
    <tableColumn id="29" xr3:uid="{2984623E-CFF1-4C71-80AA-75EDFEC8EE3C}" name="26.03.2021 (pt)" dataDxfId="164"/>
    <tableColumn id="30" xr3:uid="{1A33D69F-3783-4D14-9ECA-4E391E5B01BD}" name="27.03.2021 (sob)" dataDxfId="163"/>
    <tableColumn id="31" xr3:uid="{6A92FDBE-AD59-418F-BEE8-8A8DAB1293BA}" name="28.03.2021 (niedz)" dataDxfId="162"/>
    <tableColumn id="32" xr3:uid="{3B82F539-2A21-4E0B-A1F3-4AC2C32C26BF}" name="44284" dataDxfId="161"/>
    <tableColumn id="33" xr3:uid="{CF88213A-4BDD-4A5F-AAE8-8844304C24E1}" name="44285" dataDxfId="160"/>
    <tableColumn id="34" xr3:uid="{2921C342-06A1-44DA-AD16-6B63265FB9E5}" name="44286" dataDxfId="159"/>
  </tableColumns>
  <tableStyleInfo name="TableStyleLight1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561D56-FB30-4424-AC87-34F882125641}" name="Tabela14" displayName="Tabela14" ref="A2:AH10" totalsRowShown="0" headerRowDxfId="158" headerRowBorderDxfId="157" tableBorderDxfId="156">
  <autoFilter ref="A2:AH10" xr:uid="{C5AA4F9D-1FDC-4495-8541-D4C225AD676E}"/>
  <tableColumns count="34">
    <tableColumn id="1" xr3:uid="{B9832089-EAD4-4507-A4F2-A2A893F96F10}" name="Numer kontraktu" dataDxfId="155"/>
    <tableColumn id="2" xr3:uid="{E7A9DE96-9340-4546-8F40-B8D08DD3548A}" name="Nazwa kontraktu" dataDxfId="154"/>
    <tableColumn id="3" xr3:uid="{941DE6D5-F34C-4176-A629-81C5D1A90A52}" name="Komentarz do kontraktu" dataDxfId="153"/>
    <tableColumn id="4" xr3:uid="{7A70A0F1-62A4-4140-BE34-290FF2F1AD87}" name="01.03.2021 (pon)" dataDxfId="152"/>
    <tableColumn id="5" xr3:uid="{D0FD7C5B-66BE-483A-A9B9-921BBA9C1E07}" name="02.03.2021 (wt)" dataDxfId="151"/>
    <tableColumn id="6" xr3:uid="{DE84C238-B11E-4ADE-B9F8-65FD2E83421D}" name="03.03.2021 (śr)" dataDxfId="150"/>
    <tableColumn id="7" xr3:uid="{84F4372F-D6A6-4DC4-8710-1C836DA12547}" name="04.03.2021 (czw)" dataDxfId="149"/>
    <tableColumn id="8" xr3:uid="{AD141846-9A5E-4293-8CBB-77AA99AC3E2C}" name="05.03.2021 (pt)" dataDxfId="148"/>
    <tableColumn id="9" xr3:uid="{FC7C8ABA-3C00-4A97-8BFE-AB11664912FC}" name="06.03.2021 (sob)" dataDxfId="147"/>
    <tableColumn id="10" xr3:uid="{9805F901-25CC-4D98-AA2D-AE84F16555EC}" name="07.03.2021 (niedz)" dataDxfId="146"/>
    <tableColumn id="11" xr3:uid="{8515C37F-11AE-4B04-BBED-E5D0831FE07A}" name="08.03.2021 (pon)" dataDxfId="145"/>
    <tableColumn id="12" xr3:uid="{B08F6C47-F97C-4D7A-80B6-7E1BE75F038A}" name="09.03.2021 (wt)" dataDxfId="144"/>
    <tableColumn id="13" xr3:uid="{7D9F8305-9CBE-44D2-8983-3FAE841EB398}" name="10.03.2021 (śr)" dataDxfId="143"/>
    <tableColumn id="14" xr3:uid="{9BCDC0EC-85F0-4DB5-993B-A3D2B2B5B775}" name="11.03.2021 (czw)" dataDxfId="142"/>
    <tableColumn id="15" xr3:uid="{481E7EC3-ACF4-44BC-9464-6EA2C1839350}" name="12.03.2021 (pt)" dataDxfId="141"/>
    <tableColumn id="16" xr3:uid="{F8D8A2A0-03B6-4141-993A-E29103E7062A}" name="13.03.2021 (sob)" dataDxfId="140"/>
    <tableColumn id="17" xr3:uid="{53472333-9AEC-4BD9-8C34-C311D3679067}" name="14.03.2021 (niedz)" dataDxfId="139"/>
    <tableColumn id="18" xr3:uid="{91DAFA78-6BD6-4FEE-B488-AFFEE87040AE}" name="15.03.2021 (pon)" dataDxfId="138"/>
    <tableColumn id="19" xr3:uid="{4CFB77C3-4740-4458-AB40-A87E90ABDE69}" name="16.03.2021 (wt)" dataDxfId="137"/>
    <tableColumn id="20" xr3:uid="{7B91690F-FD93-443D-83DF-A3725BFBFBD5}" name="17.03.2021 (śr)" dataDxfId="136"/>
    <tableColumn id="21" xr3:uid="{ABF588CC-F1FD-489A-90BD-E5E795F6CDEF}" name="18.03.2021 (czw)" dataDxfId="135"/>
    <tableColumn id="22" xr3:uid="{C80E8AE6-C1AB-46E4-BF92-21F5282CEE11}" name="19.03.2021 (pt)" dataDxfId="134"/>
    <tableColumn id="23" xr3:uid="{9B6AA41B-1470-4D5E-9CDB-5CAEB1F87DA4}" name="20.03.2021 (sob)" dataDxfId="133"/>
    <tableColumn id="24" xr3:uid="{D736755A-C310-4DC9-96E5-C8290B3DE0F5}" name="21.03.2021 (niedz)" dataDxfId="132"/>
    <tableColumn id="25" xr3:uid="{264F91D0-4DE5-4310-90EB-8D98877B03CA}" name="22.03.2021 (pon)" dataDxfId="131"/>
    <tableColumn id="26" xr3:uid="{AFFFA8F6-5132-4AC1-B1C9-B5A32AF3E935}" name="23.03.2021 (wt)" dataDxfId="130"/>
    <tableColumn id="27" xr3:uid="{A13DDFEF-D497-489A-B4FF-63802230BD84}" name="24.03.2021 (śr)" dataDxfId="129"/>
    <tableColumn id="28" xr3:uid="{6658F9CD-CF7F-401D-8AC1-8B90784B4226}" name="25.03.2021 (czw)" dataDxfId="128"/>
    <tableColumn id="29" xr3:uid="{86DA1FC1-ED5C-435B-BAAE-6293D779F797}" name="26.03.2021 (pt)" dataDxfId="127"/>
    <tableColumn id="30" xr3:uid="{BB2F02E7-1AF7-4D86-B944-93B6390DEB57}" name="27.03.2021 (sob)" dataDxfId="126"/>
    <tableColumn id="31" xr3:uid="{98AFB72B-1221-4A65-B324-2373EE24E892}" name="28.03.2021 (niedz)" dataDxfId="125"/>
    <tableColumn id="32" xr3:uid="{3F0EFA31-6306-4554-9887-04EBB91095A5}" name="44284" dataDxfId="124"/>
    <tableColumn id="33" xr3:uid="{39DFCEA7-922E-4805-83B8-C33827D26A0D}" name="44285" dataDxfId="123"/>
    <tableColumn id="34" xr3:uid="{1D741BE6-CD36-4A73-944F-A62795BBF491}" name="44286" dataDxfId="122"/>
  </tableColumns>
  <tableStyleInfo name="TableStyleLight1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024C62-C1B6-4287-8FF9-CB6D50D0BEBF}" name="Tabela135" displayName="Tabela135" ref="A13:AH21" totalsRowShown="0" headerRowDxfId="121" headerRowBorderDxfId="120" tableBorderDxfId="119">
  <autoFilter ref="A13:AH21" xr:uid="{488E0834-804D-4B1E-94F1-41C613F2FC58}"/>
  <tableColumns count="34">
    <tableColumn id="1" xr3:uid="{6F110F9E-17C8-4656-9A96-BEF4E31B4810}" name="Numer kontraktu" dataDxfId="118"/>
    <tableColumn id="2" xr3:uid="{2582EFF8-BE48-4B21-A61D-D93B843D82C6}" name="Nazwa kontraktu" dataDxfId="117"/>
    <tableColumn id="3" xr3:uid="{07F5F2F9-97FF-4B50-8D8C-F20798616F61}" name="Komentarz do kontraktu" dataDxfId="116"/>
    <tableColumn id="4" xr3:uid="{CB9E9C6C-3A07-4954-A8A3-EFC7A908E095}" name="01.03.2021 (pon)" dataDxfId="115"/>
    <tableColumn id="5" xr3:uid="{7478137F-5B4B-49C5-890F-65179B63D786}" name="02.03.2021 (wt)" dataDxfId="114"/>
    <tableColumn id="6" xr3:uid="{BC224970-0515-4D42-A687-4124D6F83898}" name="03.03.2021 (śr)" dataDxfId="113"/>
    <tableColumn id="7" xr3:uid="{8FAAFE12-50F0-4A8C-92AF-5751F5C16271}" name="04.03.2021 (czw)" dataDxfId="112"/>
    <tableColumn id="8" xr3:uid="{9E7E8F81-3EDB-4671-8AB5-D7D235BC902E}" name="05.03.2021 (pt)" dataDxfId="111"/>
    <tableColumn id="9" xr3:uid="{CC53661F-B6A6-4FD4-8BC3-F45D76F6B64B}" name="06.03.2021 (sob)" dataDxfId="110"/>
    <tableColumn id="10" xr3:uid="{3742CD09-7D23-4710-96C6-71C836ABF217}" name="07.03.2021 (niedz)" dataDxfId="109"/>
    <tableColumn id="11" xr3:uid="{F784BCAE-0F8E-4498-9462-B00936AAAAA9}" name="08.03.2021 (pon)" dataDxfId="108"/>
    <tableColumn id="12" xr3:uid="{B834D52D-DDE2-40E0-AA9F-273439C92DA2}" name="09.03.2021 (wt)" dataDxfId="107"/>
    <tableColumn id="13" xr3:uid="{8863F93E-A44A-4B29-87CE-92FBB0B903CA}" name="10.03.2021 (śr)" dataDxfId="106"/>
    <tableColumn id="14" xr3:uid="{F87A9721-8633-4950-BC25-D6B1CD4C15CC}" name="11.03.2021 (czw)" dataDxfId="105"/>
    <tableColumn id="15" xr3:uid="{658EA077-6639-4083-8AE3-1D91D707C48F}" name="12.03.2021 (pt)" dataDxfId="104"/>
    <tableColumn id="16" xr3:uid="{62E87CE7-0D79-40F8-9802-5B848FBB9725}" name="13.03.2021 (sob)" dataDxfId="103"/>
    <tableColumn id="17" xr3:uid="{43AF234F-3796-44A9-9533-E3811C56606C}" name="14.03.2021 (niedz)" dataDxfId="102"/>
    <tableColumn id="18" xr3:uid="{00065CA7-6715-460F-8B3F-02A8DF2158D5}" name="15.03.2021 (pon)" dataDxfId="101"/>
    <tableColumn id="19" xr3:uid="{795E42FB-D250-4255-85DE-B9B24FAF2DF8}" name="16.03.2021 (wt)" dataDxfId="100"/>
    <tableColumn id="20" xr3:uid="{6F563895-D997-4638-A4B4-C6A10AD62457}" name="17.03.2021 (śr)" dataDxfId="99"/>
    <tableColumn id="21" xr3:uid="{008C4B83-080F-41CD-9692-69614FF31D2D}" name="18.03.2021 (czw)" dataDxfId="98"/>
    <tableColumn id="22" xr3:uid="{4C872364-8DDE-4B96-A3B7-AF1D136C43BC}" name="19.03.2021 (pt)" dataDxfId="97"/>
    <tableColumn id="23" xr3:uid="{62498B6D-6020-4AAF-ADB9-934184EFC2CC}" name="20.03.2021 (sob)" dataDxfId="96"/>
    <tableColumn id="24" xr3:uid="{B0324263-E4A9-4744-A9F8-37D1071C12F1}" name="21.03.2021 (niedz)" dataDxfId="95"/>
    <tableColumn id="25" xr3:uid="{CB9CA8E6-000B-4529-BD61-8BBE3C246618}" name="22.03.2021 (pon)" dataDxfId="94"/>
    <tableColumn id="26" xr3:uid="{B846EF5C-CC77-4CC6-913C-A7FABB9E8179}" name="23.03.2021 (wt)" dataDxfId="93"/>
    <tableColumn id="27" xr3:uid="{79F715FD-DACB-4519-BC66-C937A24389E7}" name="24.03.2021 (śr)" dataDxfId="92"/>
    <tableColumn id="28" xr3:uid="{6CAB1C82-74C4-416F-908C-CCE659CEA609}" name="25.03.2021 (czw)" dataDxfId="91"/>
    <tableColumn id="29" xr3:uid="{96F8766C-4447-4856-A915-1B3CF45EE756}" name="26.03.2021 (pt)" dataDxfId="90"/>
    <tableColumn id="30" xr3:uid="{7BA560A3-ECDB-4C01-9F1F-13B027D9A13F}" name="27.03.2021 (sob)" dataDxfId="89"/>
    <tableColumn id="31" xr3:uid="{60FC36F6-DBC8-4BAE-AEB2-F4F55A17365E}" name="28.03.2021 (niedz)" dataDxfId="88"/>
    <tableColumn id="32" xr3:uid="{CB05040D-D409-4A83-9B23-9D96DAE19336}" name="44284" dataDxfId="87"/>
    <tableColumn id="33" xr3:uid="{B2C49208-766A-4024-BD8A-2DBF35D6B802}" name="44285" dataDxfId="86"/>
    <tableColumn id="34" xr3:uid="{74550047-ABE2-4B7B-A30A-412E53A99FC9}" name="44286" dataDxfId="85"/>
  </tableColumns>
  <tableStyleInfo name="TableStyleLight1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FF72CA7-F8DB-4625-9F15-721D53DE08DB}" name="poprawnosci" displayName="poprawnosci" ref="A1:H59" tableType="queryTable" totalsRowShown="0">
  <autoFilter ref="A1:H59" xr:uid="{23A63C0B-8CB1-461E-82F6-273579CBAEB7}"/>
  <tableColumns count="8">
    <tableColumn id="1" xr3:uid="{700C168F-B3AD-49A2-9672-209EE7D529E9}" uniqueName="1" name="Nazwa modułu/elementu" queryTableFieldId="1" dataDxfId="84"/>
    <tableColumn id="2" xr3:uid="{DEA5DED5-F5C2-43FF-897E-C8DA8A32AE24}" uniqueName="2" name="Nazwa kontraktu" queryTableFieldId="2" dataDxfId="83"/>
    <tableColumn id="3" xr3:uid="{3ED65E61-16BD-46E9-A787-A9619037F7DC}" uniqueName="3" name="m2 podłogi" queryTableFieldId="3"/>
    <tableColumn id="4" xr3:uid="{676BA124-336D-4899-AAE4-3AE55A037D17}" uniqueName="4" name="długość modułu [m]" queryTableFieldId="4"/>
    <tableColumn id="5" xr3:uid="{86A3234B-32A5-47EC-ABE6-70B535FFA5B2}" uniqueName="5" name="szerokość modułu [m2]" queryTableFieldId="5"/>
    <tableColumn id="6" xr3:uid="{67157840-6BFF-4EB7-AAEA-CBCC9411D255}" uniqueName="6" name="Mnożenie" queryTableFieldId="6"/>
    <tableColumn id="7" xr3:uid="{7D7CEFAE-52D5-4FEC-BBA6-CD54F0468AB7}" uniqueName="7" name="czy ok" queryTableFieldId="7"/>
    <tableColumn id="8" xr3:uid="{18EA8E2F-D457-4EAD-9B6F-921E1AD4A264}" uniqueName="8" name="[m2 wpisane] - [m2 z mnożenia wymiarów]" queryTableFieldId="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1AA5AA-6050-48EB-8CF9-01D782B0A0BF}" name="Tabela8" displayName="Tabela8" ref="A2:AF62" totalsRowShown="0" headerRowDxfId="82" dataDxfId="81">
  <autoFilter ref="A2:AF62" xr:uid="{C70D42FA-6A65-45A7-A14E-96FC3BBA8CAD}"/>
  <sortState xmlns:xlrd2="http://schemas.microsoft.com/office/spreadsheetml/2017/richdata2" ref="A3:AF61">
    <sortCondition ref="R2:R61"/>
  </sortState>
  <tableColumns count="32">
    <tableColumn id="1" xr3:uid="{CA410E9B-2666-475A-B7CE-A3A75FDF3F99}" name="Numer kontraktu" dataDxfId="80"/>
    <tableColumn id="19" xr3:uid="{8C9ED4F0-DA65-4564-8ABE-F697E6A2E197}" name="Nazwa kontraktu" dataDxfId="79"/>
    <tableColumn id="18" xr3:uid="{C3928D05-294B-498A-B978-B913A348946E}" name="Nazwa modułu/elementu" dataDxfId="78"/>
    <tableColumn id="3" xr3:uid="{AE04DF29-8742-48F7-A390-3D89D9D78500}" name="Typ" dataDxfId="77"/>
    <tableColumn id="2" xr3:uid="{A248C4BE-D20F-4E67-8285-EBA375AC05D2}" name="m2 podłogi" dataDxfId="76"/>
    <tableColumn id="23" xr3:uid="{65CEE769-C4D2-4E2D-B0EB-9102870C614C}" name="m2 sufitu" dataDxfId="75"/>
    <tableColumn id="4" xr3:uid="{A1C51DC3-7D9B-43FE-8C58-0B0FA38749CF}" name="m2 SD" dataDxfId="74"/>
    <tableColumn id="5" xr3:uid="{CD723B45-4092-407E-AE59-EFFBF2F4AA7B}" name="m2 SM" dataDxfId="73"/>
    <tableColumn id="6" xr3:uid="{90E01394-214A-4E25-B9CB-4A5AF485294A}" name="m2 SZ" dataDxfId="72"/>
    <tableColumn id="7" xr3:uid="{E0B8D07B-EC78-4839-B2C8-F59B69B20A91}" name="m2 dobitek" dataDxfId="71"/>
    <tableColumn id="8" xr3:uid="{E6B431E3-F855-4EB1-9377-0BB92FB42D7A}" name="m2 attyk" dataDxfId="70"/>
    <tableColumn id="9" xr3:uid="{06ADAFFB-D1EC-4025-B798-FE627DF06332}" name="długość modułu [m]" dataDxfId="69"/>
    <tableColumn id="10" xr3:uid="{A5946FFB-7483-4077-A266-B55E530094A1}" name="szerokość modułu [m2]" dataDxfId="68"/>
    <tableColumn id="20" xr3:uid="{96C6ED63-474E-47D9-8A72-78FD1A527B68}" name="Dokumentacja warsztatowa (data)" dataDxfId="67"/>
    <tableColumn id="21" xr3:uid="{5B81A93A-1FC5-4837-9A88-70595BE81C10}" name="Dok. Elewacje (data)" dataDxfId="66"/>
    <tableColumn id="22" xr3:uid="{15D21F79-B182-447A-96FE-5B5FE5EEA229}" name="Data Montaż" dataDxfId="65"/>
    <tableColumn id="15" xr3:uid="{47206122-C960-4745-B057-BDA7EFA422A2}" name="Typ " dataDxfId="64"/>
    <tableColumn id="11" xr3:uid="{BBE4C568-172E-4633-9B49-7BF8199786E7}" name="Hala" dataDxfId="63"/>
    <tableColumn id="24" xr3:uid="{CD83974B-C73A-4044-BDC9-3CBF5A62D05D}" name="Dach" dataDxfId="62"/>
    <tableColumn id="25" xr3:uid="{8A793253-F61F-473E-9454-C012F0EDB883}" name="Okna" dataDxfId="61"/>
    <tableColumn id="26" xr3:uid="{667BD713-8F3B-4506-90B6-8FA3F4AB4739}" name="Drzwi zewnętrzne" dataDxfId="60"/>
    <tableColumn id="27" xr3:uid="{9335AEAA-10EA-4D01-9C11-293EBE36D855}" name="Wiatrołap" dataDxfId="59"/>
    <tableColumn id="34" xr3:uid="{1E78A044-149F-45D2-836E-3A00A019D50B}" name="Łazienka" dataDxfId="58"/>
    <tableColumn id="29" xr3:uid="{DFF4805D-E2FF-4CAE-94F5-7C65D2CA85A7}" name="Kuchnia" dataDxfId="57"/>
    <tableColumn id="30" xr3:uid="{7A0DEE92-0657-4C61-9141-1872442A990F}" name="Fartuch kuchenny w glazurze" dataDxfId="56"/>
    <tableColumn id="31" xr3:uid="{841E1D3C-12D0-4D3D-BB3F-7D22E5FE3970}" name="tryskacze" dataDxfId="55"/>
    <tableColumn id="32" xr3:uid="{C84FB7BA-5713-488F-85C4-F1CCA6456158}" name="kabina prysznicowa" dataDxfId="54"/>
    <tableColumn id="33" xr3:uid="{88B4FE09-CA17-4820-A626-5E087F7308DC}" name="WC" dataDxfId="53"/>
    <tableColumn id="12" xr3:uid="{B25D8815-DF9C-4F94-B4A0-6A9A8E3A221B}" name="Wylewka betonowa" dataDxfId="52"/>
    <tableColumn id="13" xr3:uid="{90AF25EC-29DD-4A18-A024-CAC557E6D63A}" name="Komentarz dodatkowy" dataDxfId="51"/>
    <tableColumn id="14" xr3:uid="{4FCEB384-4953-44F9-B27D-D7AFC0F0C765}" name="m2 formatowka" dataDxfId="50">
      <calculatedColumnFormula>SUM(Tabela8[[#This Row],[m2 SD]:[m2 SZ]])*2</calculatedColumnFormula>
    </tableColumn>
    <tableColumn id="16" xr3:uid="{E8E7C86E-B3A1-47F7-8202-4BFEA22AB162}" name="dni dok a montaż" dataDxfId="49">
      <calculatedColumnFormula>IF(NETWORKDAYS(Tabela8[[#This Row],[Dokumentacja warsztatowa (data)]],Tabela8[[#This Row],[Data Montaż]])&gt;1000,"-",NETWORKDAYS(Tabela8[[#This Row],[Dokumentacja warsztatowa (data)]],Tabela8[[#This Row],[Data Montaż]]))</calculatedColumnFormula>
    </tableColumn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8B8DF6-0FC8-4F48-8BDF-01D1B98E3D39}" name="Tabela83" displayName="Tabela83" ref="A2:AE103" totalsRowShown="0" headerRowDxfId="48" dataDxfId="47">
  <autoFilter ref="A2:AE103" xr:uid="{C70D42FA-6A65-45A7-A14E-96FC3BBA8CAD}"/>
  <sortState xmlns:xlrd2="http://schemas.microsoft.com/office/spreadsheetml/2017/richdata2" ref="A3:AE103">
    <sortCondition ref="D2:D103"/>
  </sortState>
  <tableColumns count="31">
    <tableColumn id="1" xr3:uid="{146CAAC8-874B-43F6-A952-537A1292F3C9}" name="Numer kontraktu" dataDxfId="46"/>
    <tableColumn id="19" xr3:uid="{672E743E-AA64-425E-A1D7-A452B166403A}" name="Nazwa kontraktu" dataDxfId="45"/>
    <tableColumn id="18" xr3:uid="{4DFF2373-E316-4D56-A54C-002019C6F479}" name="Nazwa modułu/elementu" dataDxfId="44"/>
    <tableColumn id="3" xr3:uid="{002748F4-2037-4B5B-814E-EB68CE7867ED}" name="Typ" dataDxfId="43"/>
    <tableColumn id="2" xr3:uid="{FAED66FC-539E-434E-B046-88F9B3662927}" name="m2 podłogi" dataDxfId="42"/>
    <tableColumn id="23" xr3:uid="{8EFFFA2A-9B31-4233-8893-A1492F09E4EE}" name="m2 sufitu" dataDxfId="41"/>
    <tableColumn id="4" xr3:uid="{1EA28F9E-975D-41C4-AB35-F464B2CEFF3B}" name="m2 SD" dataDxfId="40"/>
    <tableColumn id="5" xr3:uid="{9248F9C8-7CB8-4765-8BE3-C8817EDDE463}" name="m2 SM" dataDxfId="39"/>
    <tableColumn id="6" xr3:uid="{AE4F8EC0-1E29-4F0C-8727-1737CA23A0AD}" name="m2 SZ" dataDxfId="38"/>
    <tableColumn id="7" xr3:uid="{DCF33812-C422-4238-882B-95FBE4562C68}" name="m2 dobitek" dataDxfId="37"/>
    <tableColumn id="8" xr3:uid="{EE4D74E3-FEB2-40A7-BB30-F739334F2E40}" name="m2 attyk" dataDxfId="36"/>
    <tableColumn id="9" xr3:uid="{16404DF5-D6D1-407B-AEB0-0CA51173522C}" name="długość modułu [m]" dataDxfId="35"/>
    <tableColumn id="10" xr3:uid="{30484D1E-12CC-4BB7-9AFB-6F3974A0E6E3}" name="szerokość modułu [m2]" dataDxfId="34"/>
    <tableColumn id="20" xr3:uid="{110486DA-F357-43C0-813B-390A735B17D8}" name="Dokumentacja warsztatowa (data)" dataDxfId="33"/>
    <tableColumn id="21" xr3:uid="{5C39AE60-713C-4714-AF6A-62D9DBC73B56}" name="Dok. Elewacje (data)" dataDxfId="32"/>
    <tableColumn id="22" xr3:uid="{FACC9218-5B46-4323-AF2A-ABC474994A71}" name="Data Montaż" dataDxfId="31"/>
    <tableColumn id="15" xr3:uid="{2D5B6CA8-7693-475E-B096-CF9B811D5D40}" name="Typ " dataDxfId="30"/>
    <tableColumn id="11" xr3:uid="{0D02A20B-6BC5-4EB1-90A0-955449456294}" name="Hala" dataDxfId="29"/>
    <tableColumn id="24" xr3:uid="{0F3381E6-02EA-4BFC-B53B-E9860D3A705C}" name="Dach" dataDxfId="28"/>
    <tableColumn id="25" xr3:uid="{94B67A60-D1B9-42AE-9879-A66C9CB15C6D}" name="Okna" dataDxfId="27"/>
    <tableColumn id="26" xr3:uid="{89CD3C1F-E0C9-467B-BBC1-04619C6250ED}" name="Drzwi zewnętrzne" dataDxfId="26"/>
    <tableColumn id="27" xr3:uid="{209D9658-FB9A-4136-B1FC-6927D1194561}" name="Wiatrołap" dataDxfId="25"/>
    <tableColumn id="28" xr3:uid="{2EF2979D-D507-4AE8-B525-B8DA58027532}" name="Łazienka" dataDxfId="24"/>
    <tableColumn id="29" xr3:uid="{0229217C-FF27-4C90-9918-53AD015B6D4D}" name="Kuchnia" dataDxfId="23"/>
    <tableColumn id="30" xr3:uid="{ACBB6790-754E-4B24-97DE-B16C5FC22DD0}" name="Fartuch kuchenny w glazurze" dataDxfId="22"/>
    <tableColumn id="31" xr3:uid="{41118852-F15F-4316-BF88-1172400AF2B9}" name="tryskacze" dataDxfId="21"/>
    <tableColumn id="32" xr3:uid="{6E9E4B3D-1C41-4D5A-899A-E4D45450A9CD}" name="kabina prysznicowa" dataDxfId="20"/>
    <tableColumn id="33" xr3:uid="{741CEAB3-9A89-4FAA-9D15-47A7DB7DE18D}" name="WC" dataDxfId="19"/>
    <tableColumn id="12" xr3:uid="{2177F753-E54E-4A63-94CB-18739F5671E8}" name="Wylewka betonowa" dataDxfId="18"/>
    <tableColumn id="13" xr3:uid="{C37CC64C-2CE5-41B4-806F-FFDED72431EB}" name="Komentarz dodatkowy" dataDxfId="17"/>
    <tableColumn id="14" xr3:uid="{B8D85654-9707-4C77-BFD9-C6D19597266B}" name="m2 formatowka" dataDxfId="16"/>
  </tableColumns>
  <tableStyleInfo name="TableStyleLight1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CD7E7C-680E-431F-ACBC-00AAEEACE170}" name="Tabela3" displayName="Tabela3" ref="A2:M11" totalsRowShown="0" headerRowDxfId="15">
  <autoFilter ref="A2:M11" xr:uid="{62C81092-9E75-4742-A21D-6B44B6BD1C1E}"/>
  <tableColumns count="13">
    <tableColumn id="1" xr3:uid="{9601951E-B6A4-4D35-9344-0105A47447A0}" name="Numer kontraktu"/>
    <tableColumn id="2" xr3:uid="{E0120B31-770F-47E9-8FD0-C71D7E7A41BA}" name="Nazwa kontraktu"/>
    <tableColumn id="13" xr3:uid="{CB1BD8B8-E041-414E-A2DE-47D857E49F68}" name="REI"/>
    <tableColumn id="3" xr3:uid="{FF8B54F1-D731-4178-8AF7-C4D91A3B2BCE}" name="Liczba modułów"/>
    <tableColumn id="4" xr3:uid="{F6551B98-B858-46A4-BBFD-2A92C6D05DCA}" name="m2 modułów"/>
    <tableColumn id="5" xr3:uid="{4C3562CB-6530-404B-AF1D-3ECCF25EA3A2}" name="Średnia PC modułu" dataDxfId="14">
      <calculatedColumnFormula>IFERROR(Tabela3[[#This Row],[m2 modułów]]/Tabela3[[#This Row],[Liczba modułów]],"0")</calculatedColumnFormula>
    </tableColumn>
    <tableColumn id="12" xr3:uid="{3C3DAC7A-B7C5-4ECE-9184-AD91B4F1156C}" name="Liczba klatek ogółem"/>
    <tableColumn id="7" xr3:uid="{DD98E397-03A3-446B-9F01-C94B11342097}" name="Liczba klatek zawarta w liczbie modułów"/>
    <tableColumn id="6" xr3:uid="{151D1EB4-BC41-4EEA-9E30-5D2C8CD855ED}" name="m2 elementów zewnętrznych"/>
    <tableColumn id="8" xr3:uid="{DA73DF12-DBD0-4D63-ACC2-EACD75210FF0}" name="m2 paneli ścian"/>
    <tableColumn id="9" xr3:uid="{56945EA3-978F-44EE-96C8-B263F68B05DA}" name="m2 paneli sufitów"/>
    <tableColumn id="10" xr3:uid="{283BA477-D65D-45ED-9C63-1751BF3CF327}" name="m2 paneli podłóg"/>
    <tableColumn id="11" xr3:uid="{186A8111-F76C-4554-BE98-E87994EBE460}" name="Dodatkowy komentarz"/>
  </tableColumns>
  <tableStyleInfo name="TableStyleLight1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BBA962-AFD8-46F6-AB31-94FDD67C276A}" name="Tabela4" displayName="Tabela4" ref="A1:F5" totalsRowShown="0" headerRowDxfId="13">
  <autoFilter ref="A1:F5" xr:uid="{CF8D4C08-C4CD-4D36-9446-8AF8836B5D49}"/>
  <tableColumns count="6">
    <tableColumn id="1" xr3:uid="{5A8DA573-D405-4AC7-A11D-ED82EB3490B9}" name="Maszyna"/>
    <tableColumn id="2" xr3:uid="{9A5F02AA-416B-4672-B436-9E380C1B8EE0}" name="Wydajność na zmianę"/>
    <tableColumn id="3" xr3:uid="{91AF2D39-CFC8-48AA-B05B-AEA5C563ABB9}" name="Liczba pracujących zmian na dzień"/>
    <tableColumn id="4" xr3:uid="{D5C50939-7867-458F-9E62-0699B625C739}" name="Wydajność na dzień" dataDxfId="12"/>
    <tableColumn id="5" xr3:uid="{02BE4C94-39CF-4DEC-95BF-271754BC76A6}" name="Różnica na dzień wobec planu na Q"/>
    <tableColumn id="6" xr3:uid="{BCBA38A2-C8DA-4162-AF5C-DB03F794AB70}" name="Komentarz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C14B1A4-69FD-4246-8FE2-C8C5B0F7DF2E}">
  <we:reference id="c5cf0c62-5427-48f5-9792-25efbb3debed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2"/>
  <sheetViews>
    <sheetView zoomScale="70" zoomScaleNormal="70" workbookViewId="0">
      <selection activeCell="A4" sqref="A4"/>
    </sheetView>
  </sheetViews>
  <sheetFormatPr defaultRowHeight="14.4"/>
  <cols>
    <col min="1" max="1" width="17.44140625" customWidth="1"/>
    <col min="2" max="2" width="18.33203125" customWidth="1"/>
    <col min="3" max="3" width="23.44140625" customWidth="1"/>
    <col min="4" max="4" width="23.88671875" style="5" customWidth="1"/>
    <col min="5" max="33" width="11" style="5" customWidth="1"/>
    <col min="34" max="34" width="10.109375" customWidth="1"/>
  </cols>
  <sheetData>
    <row r="1" spans="1:34" ht="18">
      <c r="A1" s="6" t="s">
        <v>0</v>
      </c>
      <c r="B1" s="7" t="s">
        <v>1</v>
      </c>
      <c r="C1" t="s">
        <v>2</v>
      </c>
    </row>
    <row r="2" spans="1:34" s="16" customFormat="1" ht="29.4" thickBot="1">
      <c r="A2" s="13" t="s">
        <v>3</v>
      </c>
      <c r="B2" s="14" t="s">
        <v>4</v>
      </c>
      <c r="C2" s="14" t="s">
        <v>5</v>
      </c>
      <c r="D2" s="15" t="s">
        <v>6</v>
      </c>
      <c r="E2" s="15" t="s">
        <v>7</v>
      </c>
      <c r="F2" s="15" t="s">
        <v>8</v>
      </c>
      <c r="G2" s="15" t="s">
        <v>9</v>
      </c>
      <c r="H2" s="15" t="s">
        <v>10</v>
      </c>
      <c r="I2" s="15" t="s">
        <v>11</v>
      </c>
      <c r="J2" s="15" t="s">
        <v>12</v>
      </c>
      <c r="K2" s="15" t="s">
        <v>13</v>
      </c>
      <c r="L2" s="15" t="s">
        <v>14</v>
      </c>
      <c r="M2" s="15" t="s">
        <v>15</v>
      </c>
      <c r="N2" s="15" t="s">
        <v>16</v>
      </c>
      <c r="O2" s="15" t="s">
        <v>17</v>
      </c>
      <c r="P2" s="15" t="s">
        <v>18</v>
      </c>
      <c r="Q2" s="15" t="s">
        <v>19</v>
      </c>
      <c r="R2" s="15" t="s">
        <v>20</v>
      </c>
      <c r="S2" s="15" t="s">
        <v>21</v>
      </c>
      <c r="T2" s="15" t="s">
        <v>22</v>
      </c>
      <c r="U2" s="15" t="s">
        <v>23</v>
      </c>
      <c r="V2" s="15" t="s">
        <v>24</v>
      </c>
      <c r="W2" s="15" t="s">
        <v>25</v>
      </c>
      <c r="X2" s="15" t="s">
        <v>26</v>
      </c>
      <c r="Y2" s="15" t="s">
        <v>27</v>
      </c>
      <c r="Z2" s="15" t="s">
        <v>28</v>
      </c>
      <c r="AA2" s="15" t="s">
        <v>29</v>
      </c>
      <c r="AB2" s="15" t="s">
        <v>30</v>
      </c>
      <c r="AC2" s="15" t="s">
        <v>31</v>
      </c>
      <c r="AD2" s="15" t="s">
        <v>32</v>
      </c>
      <c r="AE2" s="15" t="s">
        <v>33</v>
      </c>
      <c r="AF2" s="14" t="s">
        <v>34</v>
      </c>
      <c r="AG2" s="14" t="s">
        <v>35</v>
      </c>
      <c r="AH2" s="14" t="s">
        <v>36</v>
      </c>
    </row>
    <row r="3" spans="1:34">
      <c r="A3" s="4">
        <v>232</v>
      </c>
      <c r="B3" s="2" t="s">
        <v>37</v>
      </c>
      <c r="C3" s="2" t="s">
        <v>38</v>
      </c>
      <c r="D3" s="10">
        <f>COUNTIFS(Tabela8[Data Montaż]:Tabela8[Data Montaż],DATE(MID(D$2,7,4),MID(D$2,4,2),MID(D$2,1,2)),Tabela8[Hala]:Tabela8[Hala],"Norweska",Tabela8[Numer kontraktu]:Tabela8[Numer kontraktu],Tabela1[[#This Row],[Numer kontraktu]])</f>
        <v>0</v>
      </c>
      <c r="E3" s="10">
        <f>COUNTIFS(Tabela8[Data Montaż]:Tabela8[Data Montaż],DATE(MID(E$2,7,4),MID(E$2,4,2),MID(E$2,1,2)),Tabela8[Hala]:Tabela8[Hala],"Norweska",Tabela8[Numer kontraktu]:Tabela8[Numer kontraktu],Tabela1[[#This Row],[Numer kontraktu]])</f>
        <v>0</v>
      </c>
      <c r="F3" s="10">
        <f>COUNTIFS(Tabela8[Data Montaż]:Tabela8[Data Montaż],DATE(MID(F$2,7,4),MID(F$2,4,2),MID(F$2,1,2)),Tabela8[Hala]:Tabela8[Hala],"Norweska",Tabela8[Numer kontraktu]:Tabela8[Numer kontraktu],Tabela1[[#This Row],[Numer kontraktu]])</f>
        <v>0</v>
      </c>
      <c r="G3" s="10">
        <f>COUNTIFS(Tabela8[Data Montaż]:Tabela8[Data Montaż],DATE(MID(G$2,7,4),MID(G$2,4,2),MID(G$2,1,2)),Tabela8[Hala]:Tabela8[Hala],"Norweska",Tabela8[Numer kontraktu]:Tabela8[Numer kontraktu],Tabela1[[#This Row],[Numer kontraktu]])</f>
        <v>0</v>
      </c>
      <c r="H3" s="10">
        <f>COUNTIFS(Tabela8[Data Montaż]:Tabela8[Data Montaż],DATE(MID(H$2,7,4),MID(H$2,4,2),MID(H$2,1,2)),Tabela8[Hala]:Tabela8[Hala],"Norweska",Tabela8[Numer kontraktu]:Tabela8[Numer kontraktu],Tabela1[[#This Row],[Numer kontraktu]])</f>
        <v>0</v>
      </c>
      <c r="I3" s="10">
        <f>COUNTIFS(Tabela8[Data Montaż]:Tabela8[Data Montaż],DATE(MID(I$2,7,4),MID(I$2,4,2),MID(I$2,1,2)),Tabela8[Hala]:Tabela8[Hala],"Norweska",Tabela8[Numer kontraktu]:Tabela8[Numer kontraktu],Tabela1[[#This Row],[Numer kontraktu]])</f>
        <v>0</v>
      </c>
      <c r="J3" s="10">
        <f>COUNTIFS(Tabela8[Data Montaż]:Tabela8[Data Montaż],DATE(MID(J$2,7,4),MID(J$2,4,2),MID(J$2,1,2)),Tabela8[Hala]:Tabela8[Hala],"Norweska",Tabela8[Numer kontraktu]:Tabela8[Numer kontraktu],Tabela1[[#This Row],[Numer kontraktu]])</f>
        <v>0</v>
      </c>
      <c r="K3" s="10">
        <f>COUNTIFS(Tabela8[Data Montaż]:Tabela8[Data Montaż],DATE(MID(K$2,7,4),MID(K$2,4,2),MID(K$2,1,2)),Tabela8[Hala]:Tabela8[Hala],"Norweska",Tabela8[Numer kontraktu]:Tabela8[Numer kontraktu],Tabela1[[#This Row],[Numer kontraktu]])</f>
        <v>0</v>
      </c>
      <c r="L3" s="10">
        <f>COUNTIFS(Tabela8[Data Montaż]:Tabela8[Data Montaż],DATE(MID(L$2,7,4),MID(L$2,4,2),MID(L$2,1,2)),Tabela8[Hala]:Tabela8[Hala],"Norweska",Tabela8[Numer kontraktu]:Tabela8[Numer kontraktu],Tabela1[[#This Row],[Numer kontraktu]])</f>
        <v>0</v>
      </c>
      <c r="M3" s="10">
        <f>COUNTIFS(Tabela8[Data Montaż]:Tabela8[Data Montaż],DATE(MID(M$2,7,4),MID(M$2,4,2),MID(M$2,1,2)),Tabela8[Hala]:Tabela8[Hala],"Norweska",Tabela8[Numer kontraktu]:Tabela8[Numer kontraktu],Tabela1[[#This Row],[Numer kontraktu]])</f>
        <v>0</v>
      </c>
      <c r="N3" s="10">
        <f>COUNTIFS(Tabela8[Data Montaż]:Tabela8[Data Montaż],DATE(MID(N$2,7,4),MID(N$2,4,2),MID(N$2,1,2)),Tabela8[Hala]:Tabela8[Hala],"Norweska",Tabela8[Numer kontraktu]:Tabela8[Numer kontraktu],Tabela1[[#This Row],[Numer kontraktu]])</f>
        <v>0</v>
      </c>
      <c r="O3" s="10">
        <f>COUNTIFS(Tabela8[Data Montaż]:Tabela8[Data Montaż],DATE(MID(O$2,7,4),MID(O$2,4,2),MID(O$2,1,2)),Tabela8[Hala]:Tabela8[Hala],"Norweska",Tabela8[Numer kontraktu]:Tabela8[Numer kontraktu],Tabela1[[#This Row],[Numer kontraktu]])</f>
        <v>0</v>
      </c>
      <c r="P3" s="10">
        <f>COUNTIFS(Tabela8[Data Montaż]:Tabela8[Data Montaż],DATE(MID(P$2,7,4),MID(P$2,4,2),MID(P$2,1,2)),Tabela8[Hala]:Tabela8[Hala],"Norweska",Tabela8[Numer kontraktu]:Tabela8[Numer kontraktu],Tabela1[[#This Row],[Numer kontraktu]])</f>
        <v>0</v>
      </c>
      <c r="Q3" s="10">
        <f>COUNTIFS(Tabela8[Data Montaż]:Tabela8[Data Montaż],DATE(MID(Q$2,7,4),MID(Q$2,4,2),MID(Q$2,1,2)),Tabela8[Hala]:Tabela8[Hala],"Norweska",Tabela8[Numer kontraktu]:Tabela8[Numer kontraktu],Tabela1[[#This Row],[Numer kontraktu]])</f>
        <v>0</v>
      </c>
      <c r="R3" s="10">
        <f>COUNTIFS(Tabela8[Data Montaż]:Tabela8[Data Montaż],DATE(MID(R$2,7,4),MID(R$2,4,2),MID(R$2,1,2)),Tabela8[Hala]:Tabela8[Hala],"Norweska",Tabela8[Numer kontraktu]:Tabela8[Numer kontraktu],Tabela1[[#This Row],[Numer kontraktu]])</f>
        <v>0</v>
      </c>
      <c r="S3" s="10">
        <f>COUNTIFS(Tabela8[Data Montaż]:Tabela8[Data Montaż],DATE(MID(S$2,7,4),MID(S$2,4,2),MID(S$2,1,2)),Tabela8[Hala]:Tabela8[Hala],"Norweska",Tabela8[Numer kontraktu]:Tabela8[Numer kontraktu],Tabela1[[#This Row],[Numer kontraktu]])</f>
        <v>0</v>
      </c>
      <c r="T3" s="10">
        <f>COUNTIFS(Tabela8[Data Montaż]:Tabela8[Data Montaż],DATE(MID(T$2,7,4),MID(T$2,4,2),MID(T$2,1,2)),Tabela8[Hala]:Tabela8[Hala],"Norweska",Tabela8[Numer kontraktu]:Tabela8[Numer kontraktu],Tabela1[[#This Row],[Numer kontraktu]])</f>
        <v>0</v>
      </c>
      <c r="U3" s="10">
        <f>COUNTIFS(Tabela8[Data Montaż]:Tabela8[Data Montaż],DATE(MID(U$2,7,4),MID(U$2,4,2),MID(U$2,1,2)),Tabela8[Hala]:Tabela8[Hala],"Norweska",Tabela8[Numer kontraktu]:Tabela8[Numer kontraktu],Tabela1[[#This Row],[Numer kontraktu]])</f>
        <v>0</v>
      </c>
      <c r="V3" s="10">
        <f>COUNTIFS(Tabela8[Data Montaż]:Tabela8[Data Montaż],DATE(MID(V$2,7,4),MID(V$2,4,2),MID(V$2,1,2)),Tabela8[Hala]:Tabela8[Hala],"Norweska",Tabela8[Numer kontraktu]:Tabela8[Numer kontraktu],Tabela1[[#This Row],[Numer kontraktu]])</f>
        <v>0</v>
      </c>
      <c r="W3" s="10">
        <f>COUNTIFS(Tabela8[Data Montaż]:Tabela8[Data Montaż],DATE(MID(W$2,7,4),MID(W$2,4,2),MID(W$2,1,2)),Tabela8[Hala]:Tabela8[Hala],"Norweska",Tabela8[Numer kontraktu]:Tabela8[Numer kontraktu],Tabela1[[#This Row],[Numer kontraktu]])</f>
        <v>0</v>
      </c>
      <c r="X3" s="10">
        <f>COUNTIFS(Tabela8[Data Montaż]:Tabela8[Data Montaż],DATE(MID(X$2,7,4),MID(X$2,4,2),MID(X$2,1,2)),Tabela8[Hala]:Tabela8[Hala],"Norweska",Tabela8[Numer kontraktu]:Tabela8[Numer kontraktu],Tabela1[[#This Row],[Numer kontraktu]])</f>
        <v>0</v>
      </c>
      <c r="Y3" s="10">
        <f>COUNTIFS(Tabela8[Data Montaż]:Tabela8[Data Montaż],DATE(MID(Y$2,7,4),MID(Y$2,4,2),MID(Y$2,1,2)),Tabela8[Hala]:Tabela8[Hala],"Norweska",Tabela8[Numer kontraktu]:Tabela8[Numer kontraktu],Tabela1[[#This Row],[Numer kontraktu]])</f>
        <v>0</v>
      </c>
      <c r="Z3" s="10">
        <f>COUNTIFS(Tabela8[Data Montaż]:Tabela8[Data Montaż],DATE(MID(Z$2,7,4),MID(Z$2,4,2),MID(Z$2,1,2)),Tabela8[Hala]:Tabela8[Hala],"Norweska",Tabela8[Numer kontraktu]:Tabela8[Numer kontraktu],Tabela1[[#This Row],[Numer kontraktu]])</f>
        <v>0</v>
      </c>
      <c r="AA3" s="10">
        <f>COUNTIFS(Tabela8[Data Montaż]:Tabela8[Data Montaż],DATE(MID(AA$2,7,4),MID(AA$2,4,2),MID(AA$2,1,2)),Tabela8[Hala]:Tabela8[Hala],"Norweska",Tabela8[Numer kontraktu]:Tabela8[Numer kontraktu],Tabela1[[#This Row],[Numer kontraktu]])</f>
        <v>0</v>
      </c>
      <c r="AB3" s="10">
        <f>COUNTIFS(Tabela8[Data Montaż]:Tabela8[Data Montaż],DATE(MID(AB$2,7,4),MID(AB$2,4,2),MID(AB$2,1,2)),Tabela8[Hala]:Tabela8[Hala],"Norweska",Tabela8[Numer kontraktu]:Tabela8[Numer kontraktu],Tabela1[[#This Row],[Numer kontraktu]])</f>
        <v>0</v>
      </c>
      <c r="AC3" s="10">
        <f>COUNTIFS(Tabela8[Data Montaż]:Tabela8[Data Montaż],DATE(MID(AC$2,7,4),MID(AC$2,4,2),MID(AC$2,1,2)),Tabela8[Hala]:Tabela8[Hala],"Norweska",Tabela8[Numer kontraktu]:Tabela8[Numer kontraktu],Tabela1[[#This Row],[Numer kontraktu]])</f>
        <v>0</v>
      </c>
      <c r="AD3" s="10">
        <f>COUNTIFS(Tabela8[Data Montaż]:Tabela8[Data Montaż],DATE(MID(AD$2,7,4),MID(AD$2,4,2),MID(AD$2,1,2)),Tabela8[Hala]:Tabela8[Hala],"Norweska",Tabela8[Numer kontraktu]:Tabela8[Numer kontraktu],Tabela1[[#This Row],[Numer kontraktu]])</f>
        <v>0</v>
      </c>
      <c r="AE3" s="10">
        <f>COUNTIFS(Tabela8[Data Montaż]:Tabela8[Data Montaż],DATE(MID(AE$2,7,4),MID(AE$2,4,2),MID(AE$2,1,2)),Tabela8[Hala]:Tabela8[Hala],"Norweska",Tabela8[Numer kontraktu]:Tabela8[Numer kontraktu],Tabela1[[#This Row],[Numer kontraktu]])</f>
        <v>0</v>
      </c>
      <c r="AH3" s="5"/>
    </row>
    <row r="4" spans="1:34">
      <c r="A4" s="4"/>
      <c r="B4" s="2"/>
      <c r="C4" s="2"/>
      <c r="D4" s="30">
        <f>COUNTIFS(Tabela8[Data Montaż]:Tabela8[Data Montaż],DATE(MID(D$2,7,4),MID(D$2,4,2),MID(D$2,1,2)),Tabela8[Hala]:Tabela8[Hala],"Norweska",Tabela8[Numer kontraktu]:Tabela8[Numer kontraktu],Tabela1[[#This Row],[Numer kontraktu]])</f>
        <v>0</v>
      </c>
      <c r="E4" s="30">
        <f>COUNTIFS(Tabela8[Data Montaż]:Tabela8[Data Montaż],DATE(MID(E$2,7,4),MID(E$2,4,2),MID(E$2,1,2)),Tabela8[Hala]:Tabela8[Hala],"Norweska",Tabela8[Numer kontraktu]:Tabela8[Numer kontraktu],Tabela1[[#This Row],[Numer kontraktu]])</f>
        <v>0</v>
      </c>
      <c r="F4" s="30">
        <f>COUNTIFS(Tabela8[Data Montaż]:Tabela8[Data Montaż],DATE(MID(F$2,7,4),MID(F$2,4,2),MID(F$2,1,2)),Tabela8[Hala]:Tabela8[Hala],"Norweska",Tabela8[Numer kontraktu]:Tabela8[Numer kontraktu],Tabela1[[#This Row],[Numer kontraktu]])</f>
        <v>0</v>
      </c>
      <c r="G4" s="30">
        <f>COUNTIFS(Tabela8[Data Montaż]:Tabela8[Data Montaż],DATE(MID(G$2,7,4),MID(G$2,4,2),MID(G$2,1,2)),Tabela8[Hala]:Tabela8[Hala],"Norweska",Tabela8[Numer kontraktu]:Tabela8[Numer kontraktu],Tabela1[[#This Row],[Numer kontraktu]])</f>
        <v>0</v>
      </c>
      <c r="H4" s="30">
        <f>COUNTIFS(Tabela8[Data Montaż]:Tabela8[Data Montaż],DATE(MID(H$2,7,4),MID(H$2,4,2),MID(H$2,1,2)),Tabela8[Hala]:Tabela8[Hala],"Norweska",Tabela8[Numer kontraktu]:Tabela8[Numer kontraktu],Tabela1[[#This Row],[Numer kontraktu]])</f>
        <v>0</v>
      </c>
      <c r="I4" s="30">
        <f>COUNTIFS(Tabela8[Data Montaż]:Tabela8[Data Montaż],DATE(MID(I$2,7,4),MID(I$2,4,2),MID(I$2,1,2)),Tabela8[Hala]:Tabela8[Hala],"Norweska",Tabela8[Numer kontraktu]:Tabela8[Numer kontraktu],Tabela1[[#This Row],[Numer kontraktu]])</f>
        <v>0</v>
      </c>
      <c r="J4" s="30">
        <f>COUNTIFS(Tabela8[Data Montaż]:Tabela8[Data Montaż],DATE(MID(J$2,7,4),MID(J$2,4,2),MID(J$2,1,2)),Tabela8[Hala]:Tabela8[Hala],"Norweska",Tabela8[Numer kontraktu]:Tabela8[Numer kontraktu],Tabela1[[#This Row],[Numer kontraktu]])</f>
        <v>0</v>
      </c>
      <c r="K4" s="30">
        <f>COUNTIFS(Tabela8[Data Montaż]:Tabela8[Data Montaż],DATE(MID(K$2,7,4),MID(K$2,4,2),MID(K$2,1,2)),Tabela8[Hala]:Tabela8[Hala],"Norweska",Tabela8[Numer kontraktu]:Tabela8[Numer kontraktu],Tabela1[[#This Row],[Numer kontraktu]])</f>
        <v>0</v>
      </c>
      <c r="L4" s="30">
        <f>COUNTIFS(Tabela8[Data Montaż]:Tabela8[Data Montaż],DATE(MID(L$2,7,4),MID(L$2,4,2),MID(L$2,1,2)),Tabela8[Hala]:Tabela8[Hala],"Norweska",Tabela8[Numer kontraktu]:Tabela8[Numer kontraktu],Tabela1[[#This Row],[Numer kontraktu]])</f>
        <v>0</v>
      </c>
      <c r="M4" s="30">
        <f>COUNTIFS(Tabela8[Data Montaż]:Tabela8[Data Montaż],DATE(MID(M$2,7,4),MID(M$2,4,2),MID(M$2,1,2)),Tabela8[Hala]:Tabela8[Hala],"Norweska",Tabela8[Numer kontraktu]:Tabela8[Numer kontraktu],Tabela1[[#This Row],[Numer kontraktu]])</f>
        <v>0</v>
      </c>
      <c r="N4" s="30">
        <f>COUNTIFS(Tabela8[Data Montaż]:Tabela8[Data Montaż],DATE(MID(N$2,7,4),MID(N$2,4,2),MID(N$2,1,2)),Tabela8[Hala]:Tabela8[Hala],"Norweska",Tabela8[Numer kontraktu]:Tabela8[Numer kontraktu],Tabela1[[#This Row],[Numer kontraktu]])</f>
        <v>0</v>
      </c>
      <c r="O4" s="30">
        <f>COUNTIFS(Tabela8[Data Montaż]:Tabela8[Data Montaż],DATE(MID(O$2,7,4),MID(O$2,4,2),MID(O$2,1,2)),Tabela8[Hala]:Tabela8[Hala],"Norweska",Tabela8[Numer kontraktu]:Tabela8[Numer kontraktu],Tabela1[[#This Row],[Numer kontraktu]])</f>
        <v>0</v>
      </c>
      <c r="P4" s="30">
        <f>COUNTIFS(Tabela8[Data Montaż]:Tabela8[Data Montaż],DATE(MID(P$2,7,4),MID(P$2,4,2),MID(P$2,1,2)),Tabela8[Hala]:Tabela8[Hala],"Norweska",Tabela8[Numer kontraktu]:Tabela8[Numer kontraktu],Tabela1[[#This Row],[Numer kontraktu]])</f>
        <v>0</v>
      </c>
      <c r="Q4" s="30">
        <f>COUNTIFS(Tabela8[Data Montaż]:Tabela8[Data Montaż],DATE(MID(Q$2,7,4),MID(Q$2,4,2),MID(Q$2,1,2)),Tabela8[Hala]:Tabela8[Hala],"Norweska",Tabela8[Numer kontraktu]:Tabela8[Numer kontraktu],Tabela1[[#This Row],[Numer kontraktu]])</f>
        <v>0</v>
      </c>
      <c r="R4" s="30">
        <f>COUNTIFS(Tabela8[Data Montaż]:Tabela8[Data Montaż],DATE(MID(R$2,7,4),MID(R$2,4,2),MID(R$2,1,2)),Tabela8[Hala]:Tabela8[Hala],"Norweska",Tabela8[Numer kontraktu]:Tabela8[Numer kontraktu],Tabela1[[#This Row],[Numer kontraktu]])</f>
        <v>0</v>
      </c>
      <c r="S4" s="30">
        <f>COUNTIFS(Tabela8[Data Montaż]:Tabela8[Data Montaż],DATE(MID(S$2,7,4),MID(S$2,4,2),MID(S$2,1,2)),Tabela8[Hala]:Tabela8[Hala],"Norweska",Tabela8[Numer kontraktu]:Tabela8[Numer kontraktu],Tabela1[[#This Row],[Numer kontraktu]])</f>
        <v>0</v>
      </c>
      <c r="T4" s="30">
        <f>COUNTIFS(Tabela8[Data Montaż]:Tabela8[Data Montaż],DATE(MID(T$2,7,4),MID(T$2,4,2),MID(T$2,1,2)),Tabela8[Hala]:Tabela8[Hala],"Norweska",Tabela8[Numer kontraktu]:Tabela8[Numer kontraktu],Tabela1[[#This Row],[Numer kontraktu]])</f>
        <v>0</v>
      </c>
      <c r="U4" s="30">
        <f>COUNTIFS(Tabela8[Data Montaż]:Tabela8[Data Montaż],DATE(MID(U$2,7,4),MID(U$2,4,2),MID(U$2,1,2)),Tabela8[Hala]:Tabela8[Hala],"Norweska",Tabela8[Numer kontraktu]:Tabela8[Numer kontraktu],Tabela1[[#This Row],[Numer kontraktu]])</f>
        <v>0</v>
      </c>
      <c r="V4" s="30">
        <f>COUNTIFS(Tabela8[Data Montaż]:Tabela8[Data Montaż],DATE(MID(V$2,7,4),MID(V$2,4,2),MID(V$2,1,2)),Tabela8[Hala]:Tabela8[Hala],"Norweska",Tabela8[Numer kontraktu]:Tabela8[Numer kontraktu],Tabela1[[#This Row],[Numer kontraktu]])</f>
        <v>0</v>
      </c>
      <c r="W4" s="30">
        <f>COUNTIFS(Tabela8[Data Montaż]:Tabela8[Data Montaż],DATE(MID(W$2,7,4),MID(W$2,4,2),MID(W$2,1,2)),Tabela8[Hala]:Tabela8[Hala],"Norweska",Tabela8[Numer kontraktu]:Tabela8[Numer kontraktu],Tabela1[[#This Row],[Numer kontraktu]])</f>
        <v>0</v>
      </c>
      <c r="X4" s="30">
        <f>COUNTIFS(Tabela8[Data Montaż]:Tabela8[Data Montaż],DATE(MID(X$2,7,4),MID(X$2,4,2),MID(X$2,1,2)),Tabela8[Hala]:Tabela8[Hala],"Norweska",Tabela8[Numer kontraktu]:Tabela8[Numer kontraktu],Tabela1[[#This Row],[Numer kontraktu]])</f>
        <v>0</v>
      </c>
      <c r="Y4" s="30">
        <f>COUNTIFS(Tabela8[Data Montaż]:Tabela8[Data Montaż],DATE(MID(Y$2,7,4),MID(Y$2,4,2),MID(Y$2,1,2)),Tabela8[Hala]:Tabela8[Hala],"Norweska",Tabela8[Numer kontraktu]:Tabela8[Numer kontraktu],Tabela1[[#This Row],[Numer kontraktu]])</f>
        <v>0</v>
      </c>
      <c r="Z4" s="30">
        <f>COUNTIFS(Tabela8[Data Montaż]:Tabela8[Data Montaż],DATE(MID(Z$2,7,4),MID(Z$2,4,2),MID(Z$2,1,2)),Tabela8[Hala]:Tabela8[Hala],"Norweska",Tabela8[Numer kontraktu]:Tabela8[Numer kontraktu],Tabela1[[#This Row],[Numer kontraktu]])</f>
        <v>0</v>
      </c>
      <c r="AA4" s="30">
        <f>COUNTIFS(Tabela8[Data Montaż]:Tabela8[Data Montaż],DATE(MID(AA$2,7,4),MID(AA$2,4,2),MID(AA$2,1,2)),Tabela8[Hala]:Tabela8[Hala],"Norweska",Tabela8[Numer kontraktu]:Tabela8[Numer kontraktu],Tabela1[[#This Row],[Numer kontraktu]])</f>
        <v>0</v>
      </c>
      <c r="AB4" s="30">
        <f>COUNTIFS(Tabela8[Data Montaż]:Tabela8[Data Montaż],DATE(MID(AB$2,7,4),MID(AB$2,4,2),MID(AB$2,1,2)),Tabela8[Hala]:Tabela8[Hala],"Norweska",Tabela8[Numer kontraktu]:Tabela8[Numer kontraktu],Tabela1[[#This Row],[Numer kontraktu]])</f>
        <v>0</v>
      </c>
      <c r="AC4" s="30">
        <f>COUNTIFS(Tabela8[Data Montaż]:Tabela8[Data Montaż],DATE(MID(AC$2,7,4),MID(AC$2,4,2),MID(AC$2,1,2)),Tabela8[Hala]:Tabela8[Hala],"Norweska",Tabela8[Numer kontraktu]:Tabela8[Numer kontraktu],Tabela1[[#This Row],[Numer kontraktu]])</f>
        <v>0</v>
      </c>
      <c r="AD4" s="30">
        <f>COUNTIFS(Tabela8[Data Montaż]:Tabela8[Data Montaż],DATE(MID(AD$2,7,4),MID(AD$2,4,2),MID(AD$2,1,2)),Tabela8[Hala]:Tabela8[Hala],"Norweska",Tabela8[Numer kontraktu]:Tabela8[Numer kontraktu],Tabela1[[#This Row],[Numer kontraktu]])</f>
        <v>0</v>
      </c>
      <c r="AE4" s="30">
        <f>COUNTIFS(Tabela8[Data Montaż]:Tabela8[Data Montaż],DATE(MID(AE$2,7,4),MID(AE$2,4,2),MID(AE$2,1,2)),Tabela8[Hala]:Tabela8[Hala],"Norweska",Tabela8[Numer kontraktu]:Tabela8[Numer kontraktu],Tabela1[[#This Row],[Numer kontraktu]])</f>
        <v>0</v>
      </c>
      <c r="AH4" s="5"/>
    </row>
    <row r="6" spans="1:34" ht="18">
      <c r="A6" s="6" t="s">
        <v>0</v>
      </c>
      <c r="B6" s="7" t="s">
        <v>39</v>
      </c>
      <c r="C6" t="s">
        <v>2</v>
      </c>
    </row>
    <row r="7" spans="1:34" s="19" customFormat="1" ht="29.4" thickBot="1">
      <c r="A7" s="17" t="s">
        <v>3</v>
      </c>
      <c r="B7" s="18" t="s">
        <v>4</v>
      </c>
      <c r="C7" s="18" t="s">
        <v>5</v>
      </c>
      <c r="D7" s="15" t="s">
        <v>6</v>
      </c>
      <c r="E7" s="15" t="s">
        <v>7</v>
      </c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  <c r="M7" s="15" t="s">
        <v>15</v>
      </c>
      <c r="N7" s="15" t="s">
        <v>16</v>
      </c>
      <c r="O7" s="15" t="s">
        <v>17</v>
      </c>
      <c r="P7" s="15" t="s">
        <v>18</v>
      </c>
      <c r="Q7" s="15" t="s">
        <v>19</v>
      </c>
      <c r="R7" s="15" t="s">
        <v>20</v>
      </c>
      <c r="S7" s="15" t="s">
        <v>21</v>
      </c>
      <c r="T7" s="15" t="s">
        <v>22</v>
      </c>
      <c r="U7" s="15" t="s">
        <v>23</v>
      </c>
      <c r="V7" s="15" t="s">
        <v>24</v>
      </c>
      <c r="W7" s="15" t="s">
        <v>25</v>
      </c>
      <c r="X7" s="15" t="s">
        <v>26</v>
      </c>
      <c r="Y7" s="15" t="s">
        <v>27</v>
      </c>
      <c r="Z7" s="15" t="s">
        <v>28</v>
      </c>
      <c r="AA7" s="15" t="s">
        <v>29</v>
      </c>
      <c r="AB7" s="15" t="s">
        <v>30</v>
      </c>
      <c r="AC7" s="15" t="s">
        <v>31</v>
      </c>
      <c r="AD7" s="15" t="s">
        <v>32</v>
      </c>
      <c r="AE7" s="15" t="s">
        <v>33</v>
      </c>
      <c r="AF7" s="14" t="s">
        <v>34</v>
      </c>
      <c r="AG7" s="14" t="s">
        <v>35</v>
      </c>
      <c r="AH7" s="14" t="s">
        <v>36</v>
      </c>
    </row>
    <row r="8" spans="1:34">
      <c r="A8" s="4">
        <v>232</v>
      </c>
      <c r="B8" s="2" t="s">
        <v>37</v>
      </c>
      <c r="C8" s="2" t="s">
        <v>38</v>
      </c>
      <c r="D8" s="10">
        <f>SUMIFS(Tabela8[m2 podłogi],Tabela8[Data Montaż]:Tabela8[Data Montaż],DATE(MID(D$2,7,4),MID(D$2,4,2),MID(D$2,1,2)),Tabela8[Hala]:Tabela8[Hala],"Norweska",Tabela8[Numer kontraktu]:Tabela8[Numer kontraktu],Tabela139[[#This Row],[Numer kontraktu]])</f>
        <v>0</v>
      </c>
      <c r="E8" s="10">
        <f>SUMIFS(Tabela8[m2 podłogi],Tabela8[Data Montaż]:Tabela8[Data Montaż],DATE(MID(E$2,7,4),MID(E$2,4,2),MID(E$2,1,2)),Tabela8[Hala]:Tabela8[Hala],"Norweska",Tabela8[Numer kontraktu]:Tabela8[Numer kontraktu],Tabela139[[#This Row],[Numer kontraktu]])</f>
        <v>0</v>
      </c>
      <c r="F8" s="10">
        <f>SUMIFS(Tabela8[m2 podłogi],Tabela8[Data Montaż]:Tabela8[Data Montaż],DATE(MID(F$2,7,4),MID(F$2,4,2),MID(F$2,1,2)),Tabela8[Hala]:Tabela8[Hala],"Norweska",Tabela8[Numer kontraktu]:Tabela8[Numer kontraktu],Tabela139[[#This Row],[Numer kontraktu]])</f>
        <v>0</v>
      </c>
      <c r="G8" s="10">
        <f>SUMIFS(Tabela8[m2 podłogi],Tabela8[Data Montaż]:Tabela8[Data Montaż],DATE(MID(G$2,7,4),MID(G$2,4,2),MID(G$2,1,2)),Tabela8[Hala]:Tabela8[Hala],"Norweska",Tabela8[Numer kontraktu]:Tabela8[Numer kontraktu],Tabela139[[#This Row],[Numer kontraktu]])</f>
        <v>0</v>
      </c>
      <c r="H8" s="10">
        <f>SUMIFS(Tabela8[m2 podłogi],Tabela8[Data Montaż]:Tabela8[Data Montaż],DATE(MID(H$2,7,4),MID(H$2,4,2),MID(H$2,1,2)),Tabela8[Hala]:Tabela8[Hala],"Norweska",Tabela8[Numer kontraktu]:Tabela8[Numer kontraktu],Tabela139[[#This Row],[Numer kontraktu]])</f>
        <v>0</v>
      </c>
      <c r="I8" s="10">
        <f>SUMIFS(Tabela8[m2 podłogi],Tabela8[Data Montaż]:Tabela8[Data Montaż],DATE(MID(I$2,7,4),MID(I$2,4,2),MID(I$2,1,2)),Tabela8[Hala]:Tabela8[Hala],"Norweska",Tabela8[Numer kontraktu]:Tabela8[Numer kontraktu],Tabela139[[#This Row],[Numer kontraktu]])</f>
        <v>0</v>
      </c>
      <c r="J8" s="10">
        <f>SUMIFS(Tabela8[m2 podłogi],Tabela8[Data Montaż]:Tabela8[Data Montaż],DATE(MID(J$2,7,4),MID(J$2,4,2),MID(J$2,1,2)),Tabela8[Hala]:Tabela8[Hala],"Norweska",Tabela8[Numer kontraktu]:Tabela8[Numer kontraktu],Tabela139[[#This Row],[Numer kontraktu]])</f>
        <v>0</v>
      </c>
      <c r="K8" s="10">
        <f>SUMIFS(Tabela8[m2 podłogi],Tabela8[Data Montaż]:Tabela8[Data Montaż],DATE(MID(K$2,7,4),MID(K$2,4,2),MID(K$2,1,2)),Tabela8[Hala]:Tabela8[Hala],"Norweska",Tabela8[Numer kontraktu]:Tabela8[Numer kontraktu],Tabela139[[#This Row],[Numer kontraktu]])</f>
        <v>0</v>
      </c>
      <c r="L8" s="10">
        <f>SUMIFS(Tabela8[m2 podłogi],Tabela8[Data Montaż]:Tabela8[Data Montaż],DATE(MID(L$2,7,4),MID(L$2,4,2),MID(L$2,1,2)),Tabela8[Hala]:Tabela8[Hala],"Norweska",Tabela8[Numer kontraktu]:Tabela8[Numer kontraktu],Tabela139[[#This Row],[Numer kontraktu]])</f>
        <v>0</v>
      </c>
      <c r="M8" s="10">
        <f>SUMIFS(Tabela8[m2 podłogi],Tabela8[Data Montaż]:Tabela8[Data Montaż],DATE(MID(M$2,7,4),MID(M$2,4,2),MID(M$2,1,2)),Tabela8[Hala]:Tabela8[Hala],"Norweska",Tabela8[Numer kontraktu]:Tabela8[Numer kontraktu],Tabela139[[#This Row],[Numer kontraktu]])</f>
        <v>0</v>
      </c>
      <c r="N8" s="10">
        <f>SUMIFS(Tabela8[m2 podłogi],Tabela8[Data Montaż]:Tabela8[Data Montaż],DATE(MID(N$2,7,4),MID(N$2,4,2),MID(N$2,1,2)),Tabela8[Hala]:Tabela8[Hala],"Norweska",Tabela8[Numer kontraktu]:Tabela8[Numer kontraktu],Tabela139[[#This Row],[Numer kontraktu]])</f>
        <v>0</v>
      </c>
      <c r="O8" s="10">
        <f>SUMIFS(Tabela8[m2 podłogi],Tabela8[Data Montaż]:Tabela8[Data Montaż],DATE(MID(O$2,7,4),MID(O$2,4,2),MID(O$2,1,2)),Tabela8[Hala]:Tabela8[Hala],"Norweska",Tabela8[Numer kontraktu]:Tabela8[Numer kontraktu],Tabela139[[#This Row],[Numer kontraktu]])</f>
        <v>0</v>
      </c>
      <c r="P8" s="10">
        <f>SUMIFS(Tabela8[m2 podłogi],Tabela8[Data Montaż]:Tabela8[Data Montaż],DATE(MID(P$2,7,4),MID(P$2,4,2),MID(P$2,1,2)),Tabela8[Hala]:Tabela8[Hala],"Norweska",Tabela8[Numer kontraktu]:Tabela8[Numer kontraktu],Tabela139[[#This Row],[Numer kontraktu]])</f>
        <v>0</v>
      </c>
      <c r="Q8" s="10">
        <f>SUMIFS(Tabela8[m2 podłogi],Tabela8[Data Montaż]:Tabela8[Data Montaż],DATE(MID(Q$2,7,4),MID(Q$2,4,2),MID(Q$2,1,2)),Tabela8[Hala]:Tabela8[Hala],"Norweska",Tabela8[Numer kontraktu]:Tabela8[Numer kontraktu],Tabela139[[#This Row],[Numer kontraktu]])</f>
        <v>0</v>
      </c>
      <c r="R8" s="10">
        <f>SUMIFS(Tabela8[m2 podłogi],Tabela8[Data Montaż]:Tabela8[Data Montaż],DATE(MID(R$2,7,4),MID(R$2,4,2),MID(R$2,1,2)),Tabela8[Hala]:Tabela8[Hala],"Norweska",Tabela8[Numer kontraktu]:Tabela8[Numer kontraktu],Tabela139[[#This Row],[Numer kontraktu]])</f>
        <v>0</v>
      </c>
      <c r="S8" s="10">
        <f>SUMIFS(Tabela8[m2 podłogi],Tabela8[Data Montaż]:Tabela8[Data Montaż],DATE(MID(S$2,7,4),MID(S$2,4,2),MID(S$2,1,2)),Tabela8[Hala]:Tabela8[Hala],"Norweska",Tabela8[Numer kontraktu]:Tabela8[Numer kontraktu],Tabela139[[#This Row],[Numer kontraktu]])</f>
        <v>0</v>
      </c>
      <c r="T8" s="10">
        <f>SUMIFS(Tabela8[m2 podłogi],Tabela8[Data Montaż]:Tabela8[Data Montaż],DATE(MID(T$2,7,4),MID(T$2,4,2),MID(T$2,1,2)),Tabela8[Hala]:Tabela8[Hala],"Norweska",Tabela8[Numer kontraktu]:Tabela8[Numer kontraktu],Tabela139[[#This Row],[Numer kontraktu]])</f>
        <v>0</v>
      </c>
      <c r="U8" s="10">
        <f>SUMIFS(Tabela8[m2 podłogi],Tabela8[Data Montaż]:Tabela8[Data Montaż],DATE(MID(U$2,7,4),MID(U$2,4,2),MID(U$2,1,2)),Tabela8[Hala]:Tabela8[Hala],"Norweska",Tabela8[Numer kontraktu]:Tabela8[Numer kontraktu],Tabela139[[#This Row],[Numer kontraktu]])</f>
        <v>0</v>
      </c>
      <c r="V8" s="10">
        <f>SUMIFS(Tabela8[m2 podłogi],Tabela8[Data Montaż]:Tabela8[Data Montaż],DATE(MID(V$2,7,4),MID(V$2,4,2),MID(V$2,1,2)),Tabela8[Hala]:Tabela8[Hala],"Norweska",Tabela8[Numer kontraktu]:Tabela8[Numer kontraktu],Tabela139[[#This Row],[Numer kontraktu]])</f>
        <v>0</v>
      </c>
      <c r="W8" s="10">
        <f>SUMIFS(Tabela8[m2 podłogi],Tabela8[Data Montaż]:Tabela8[Data Montaż],DATE(MID(W$2,7,4),MID(W$2,4,2),MID(W$2,1,2)),Tabela8[Hala]:Tabela8[Hala],"Norweska",Tabela8[Numer kontraktu]:Tabela8[Numer kontraktu],Tabela139[[#This Row],[Numer kontraktu]])</f>
        <v>0</v>
      </c>
      <c r="X8" s="10">
        <f>SUMIFS(Tabela8[m2 podłogi],Tabela8[Data Montaż]:Tabela8[Data Montaż],DATE(MID(X$2,7,4),MID(X$2,4,2),MID(X$2,1,2)),Tabela8[Hala]:Tabela8[Hala],"Norweska",Tabela8[Numer kontraktu]:Tabela8[Numer kontraktu],Tabela139[[#This Row],[Numer kontraktu]])</f>
        <v>0</v>
      </c>
      <c r="Y8" s="10">
        <f>SUMIFS(Tabela8[m2 podłogi],Tabela8[Data Montaż]:Tabela8[Data Montaż],DATE(MID(Y$2,7,4),MID(Y$2,4,2),MID(Y$2,1,2)),Tabela8[Hala]:Tabela8[Hala],"Norweska",Tabela8[Numer kontraktu]:Tabela8[Numer kontraktu],Tabela139[[#This Row],[Numer kontraktu]])</f>
        <v>0</v>
      </c>
      <c r="Z8" s="10">
        <f>SUMIFS(Tabela8[m2 podłogi],Tabela8[Data Montaż]:Tabela8[Data Montaż],DATE(MID(Z$2,7,4),MID(Z$2,4,2),MID(Z$2,1,2)),Tabela8[Hala]:Tabela8[Hala],"Norweska",Tabela8[Numer kontraktu]:Tabela8[Numer kontraktu],Tabela139[[#This Row],[Numer kontraktu]])</f>
        <v>0</v>
      </c>
      <c r="AA8" s="10">
        <f>SUMIFS(Tabela8[m2 podłogi],Tabela8[Data Montaż]:Tabela8[Data Montaż],DATE(MID(AA$2,7,4),MID(AA$2,4,2),MID(AA$2,1,2)),Tabela8[Hala]:Tabela8[Hala],"Norweska",Tabela8[Numer kontraktu]:Tabela8[Numer kontraktu],Tabela139[[#This Row],[Numer kontraktu]])</f>
        <v>0</v>
      </c>
      <c r="AB8" s="10">
        <f>SUMIFS(Tabela8[m2 podłogi],Tabela8[Data Montaż]:Tabela8[Data Montaż],DATE(MID(AB$2,7,4),MID(AB$2,4,2),MID(AB$2,1,2)),Tabela8[Hala]:Tabela8[Hala],"Norweska",Tabela8[Numer kontraktu]:Tabela8[Numer kontraktu],Tabela139[[#This Row],[Numer kontraktu]])</f>
        <v>0</v>
      </c>
      <c r="AC8" s="10">
        <f>SUMIFS(Tabela8[m2 podłogi],Tabela8[Data Montaż]:Tabela8[Data Montaż],DATE(MID(AC$2,7,4),MID(AC$2,4,2),MID(AC$2,1,2)),Tabela8[Hala]:Tabela8[Hala],"Norweska",Tabela8[Numer kontraktu]:Tabela8[Numer kontraktu],Tabela139[[#This Row],[Numer kontraktu]])</f>
        <v>0</v>
      </c>
      <c r="AD8" s="10">
        <f>SUMIFS(Tabela8[m2 podłogi],Tabela8[Data Montaż]:Tabela8[Data Montaż],DATE(MID(AD$2,7,4),MID(AD$2,4,2),MID(AD$2,1,2)),Tabela8[Hala]:Tabela8[Hala],"Norweska",Tabela8[Numer kontraktu]:Tabela8[Numer kontraktu],Tabela139[[#This Row],[Numer kontraktu]])</f>
        <v>0</v>
      </c>
      <c r="AE8" s="10">
        <f>SUMIFS(Tabela8[m2 podłogi],Tabela8[Data Montaż]:Tabela8[Data Montaż],DATE(MID(AE$2,7,4),MID(AE$2,4,2),MID(AE$2,1,2)),Tabela8[Hala]:Tabela8[Hala],"Norweska",Tabela8[Numer kontraktu]:Tabela8[Numer kontraktu],Tabela139[[#This Row],[Numer kontraktu]])</f>
        <v>0</v>
      </c>
      <c r="AH8" s="5"/>
    </row>
    <row r="9" spans="1:34">
      <c r="A9" s="4"/>
      <c r="B9" s="2"/>
      <c r="C9" s="2"/>
      <c r="D9" s="11">
        <f>SUMIFS(Tabela8[m2 podłogi],Tabela8[Data Montaż]:Tabela8[Data Montaż],DATE(MID(D$2,7,4),MID(D$2,4,2),MID(D$2,1,2)),Tabela8[Hala]:Tabela8[Hala],"Norweska",Tabela8[Numer kontraktu]:Tabela8[Numer kontraktu],Tabela139[[#This Row],[Numer kontraktu]])</f>
        <v>0</v>
      </c>
      <c r="E9" s="11">
        <f>SUMIFS(Tabela8[m2 podłogi],Tabela8[Data Montaż]:Tabela8[Data Montaż],DATE(MID(E$2,7,4),MID(E$2,4,2),MID(E$2,1,2)),Tabela8[Hala]:Tabela8[Hala],"Norweska",Tabela8[Numer kontraktu]:Tabela8[Numer kontraktu],Tabela139[[#This Row],[Numer kontraktu]])</f>
        <v>0</v>
      </c>
      <c r="F9" s="11">
        <f>SUMIFS(Tabela8[m2 podłogi],Tabela8[Data Montaż]:Tabela8[Data Montaż],DATE(MID(F$2,7,4),MID(F$2,4,2),MID(F$2,1,2)),Tabela8[Hala]:Tabela8[Hala],"Norweska",Tabela8[Numer kontraktu]:Tabela8[Numer kontraktu],Tabela139[[#This Row],[Numer kontraktu]])</f>
        <v>0</v>
      </c>
      <c r="G9" s="11">
        <f>SUMIFS(Tabela8[m2 podłogi],Tabela8[Data Montaż]:Tabela8[Data Montaż],DATE(MID(G$2,7,4),MID(G$2,4,2),MID(G$2,1,2)),Tabela8[Hala]:Tabela8[Hala],"Norweska",Tabela8[Numer kontraktu]:Tabela8[Numer kontraktu],Tabela139[[#This Row],[Numer kontraktu]])</f>
        <v>0</v>
      </c>
      <c r="H9" s="11">
        <f>SUMIFS(Tabela8[m2 podłogi],Tabela8[Data Montaż]:Tabela8[Data Montaż],DATE(MID(H$2,7,4),MID(H$2,4,2),MID(H$2,1,2)),Tabela8[Hala]:Tabela8[Hala],"Norweska",Tabela8[Numer kontraktu]:Tabela8[Numer kontraktu],Tabela139[[#This Row],[Numer kontraktu]])</f>
        <v>0</v>
      </c>
      <c r="I9" s="11">
        <f>SUMIFS(Tabela8[m2 podłogi],Tabela8[Data Montaż]:Tabela8[Data Montaż],DATE(MID(I$2,7,4),MID(I$2,4,2),MID(I$2,1,2)),Tabela8[Hala]:Tabela8[Hala],"Norweska",Tabela8[Numer kontraktu]:Tabela8[Numer kontraktu],Tabela139[[#This Row],[Numer kontraktu]])</f>
        <v>0</v>
      </c>
      <c r="J9" s="11">
        <f>SUMIFS(Tabela8[m2 podłogi],Tabela8[Data Montaż]:Tabela8[Data Montaż],DATE(MID(J$2,7,4),MID(J$2,4,2),MID(J$2,1,2)),Tabela8[Hala]:Tabela8[Hala],"Norweska",Tabela8[Numer kontraktu]:Tabela8[Numer kontraktu],Tabela139[[#This Row],[Numer kontraktu]])</f>
        <v>0</v>
      </c>
      <c r="K9" s="11">
        <f>SUMIFS(Tabela8[m2 podłogi],Tabela8[Data Montaż]:Tabela8[Data Montaż],DATE(MID(K$2,7,4),MID(K$2,4,2),MID(K$2,1,2)),Tabela8[Hala]:Tabela8[Hala],"Norweska",Tabela8[Numer kontraktu]:Tabela8[Numer kontraktu],Tabela139[[#This Row],[Numer kontraktu]])</f>
        <v>0</v>
      </c>
      <c r="L9" s="11">
        <f>SUMIFS(Tabela8[m2 podłogi],Tabela8[Data Montaż]:Tabela8[Data Montaż],DATE(MID(L$2,7,4),MID(L$2,4,2),MID(L$2,1,2)),Tabela8[Hala]:Tabela8[Hala],"Norweska",Tabela8[Numer kontraktu]:Tabela8[Numer kontraktu],Tabela139[[#This Row],[Numer kontraktu]])</f>
        <v>0</v>
      </c>
      <c r="M9" s="11">
        <f>SUMIFS(Tabela8[m2 podłogi],Tabela8[Data Montaż]:Tabela8[Data Montaż],DATE(MID(M$2,7,4),MID(M$2,4,2),MID(M$2,1,2)),Tabela8[Hala]:Tabela8[Hala],"Norweska",Tabela8[Numer kontraktu]:Tabela8[Numer kontraktu],Tabela139[[#This Row],[Numer kontraktu]])</f>
        <v>0</v>
      </c>
      <c r="N9" s="11">
        <f>SUMIFS(Tabela8[m2 podłogi],Tabela8[Data Montaż]:Tabela8[Data Montaż],DATE(MID(N$2,7,4),MID(N$2,4,2),MID(N$2,1,2)),Tabela8[Hala]:Tabela8[Hala],"Norweska",Tabela8[Numer kontraktu]:Tabela8[Numer kontraktu],Tabela139[[#This Row],[Numer kontraktu]])</f>
        <v>0</v>
      </c>
      <c r="O9" s="11">
        <f>SUMIFS(Tabela8[m2 podłogi],Tabela8[Data Montaż]:Tabela8[Data Montaż],DATE(MID(O$2,7,4),MID(O$2,4,2),MID(O$2,1,2)),Tabela8[Hala]:Tabela8[Hala],"Norweska",Tabela8[Numer kontraktu]:Tabela8[Numer kontraktu],Tabela139[[#This Row],[Numer kontraktu]])</f>
        <v>0</v>
      </c>
      <c r="P9" s="11">
        <f>SUMIFS(Tabela8[m2 podłogi],Tabela8[Data Montaż]:Tabela8[Data Montaż],DATE(MID(P$2,7,4),MID(P$2,4,2),MID(P$2,1,2)),Tabela8[Hala]:Tabela8[Hala],"Norweska",Tabela8[Numer kontraktu]:Tabela8[Numer kontraktu],Tabela139[[#This Row],[Numer kontraktu]])</f>
        <v>0</v>
      </c>
      <c r="Q9" s="11">
        <f>SUMIFS(Tabela8[m2 podłogi],Tabela8[Data Montaż]:Tabela8[Data Montaż],DATE(MID(Q$2,7,4),MID(Q$2,4,2),MID(Q$2,1,2)),Tabela8[Hala]:Tabela8[Hala],"Norweska",Tabela8[Numer kontraktu]:Tabela8[Numer kontraktu],Tabela139[[#This Row],[Numer kontraktu]])</f>
        <v>0</v>
      </c>
      <c r="R9" s="11">
        <f>SUMIFS(Tabela8[m2 podłogi],Tabela8[Data Montaż]:Tabela8[Data Montaż],DATE(MID(R$2,7,4),MID(R$2,4,2),MID(R$2,1,2)),Tabela8[Hala]:Tabela8[Hala],"Norweska",Tabela8[Numer kontraktu]:Tabela8[Numer kontraktu],Tabela139[[#This Row],[Numer kontraktu]])</f>
        <v>0</v>
      </c>
      <c r="S9" s="11">
        <f>SUMIFS(Tabela8[m2 podłogi],Tabela8[Data Montaż]:Tabela8[Data Montaż],DATE(MID(S$2,7,4),MID(S$2,4,2),MID(S$2,1,2)),Tabela8[Hala]:Tabela8[Hala],"Norweska",Tabela8[Numer kontraktu]:Tabela8[Numer kontraktu],Tabela139[[#This Row],[Numer kontraktu]])</f>
        <v>0</v>
      </c>
      <c r="T9" s="11">
        <f>SUMIFS(Tabela8[m2 podłogi],Tabela8[Data Montaż]:Tabela8[Data Montaż],DATE(MID(T$2,7,4),MID(T$2,4,2),MID(T$2,1,2)),Tabela8[Hala]:Tabela8[Hala],"Norweska",Tabela8[Numer kontraktu]:Tabela8[Numer kontraktu],Tabela139[[#This Row],[Numer kontraktu]])</f>
        <v>0</v>
      </c>
      <c r="U9" s="11">
        <f>SUMIFS(Tabela8[m2 podłogi],Tabela8[Data Montaż]:Tabela8[Data Montaż],DATE(MID(U$2,7,4),MID(U$2,4,2),MID(U$2,1,2)),Tabela8[Hala]:Tabela8[Hala],"Norweska",Tabela8[Numer kontraktu]:Tabela8[Numer kontraktu],Tabela139[[#This Row],[Numer kontraktu]])</f>
        <v>0</v>
      </c>
      <c r="V9" s="11">
        <f>SUMIFS(Tabela8[m2 podłogi],Tabela8[Data Montaż]:Tabela8[Data Montaż],DATE(MID(V$2,7,4),MID(V$2,4,2),MID(V$2,1,2)),Tabela8[Hala]:Tabela8[Hala],"Norweska",Tabela8[Numer kontraktu]:Tabela8[Numer kontraktu],Tabela139[[#This Row],[Numer kontraktu]])</f>
        <v>0</v>
      </c>
      <c r="W9" s="11">
        <f>SUMIFS(Tabela8[m2 podłogi],Tabela8[Data Montaż]:Tabela8[Data Montaż],DATE(MID(W$2,7,4),MID(W$2,4,2),MID(W$2,1,2)),Tabela8[Hala]:Tabela8[Hala],"Norweska",Tabela8[Numer kontraktu]:Tabela8[Numer kontraktu],Tabela139[[#This Row],[Numer kontraktu]])</f>
        <v>0</v>
      </c>
      <c r="X9" s="11">
        <f>SUMIFS(Tabela8[m2 podłogi],Tabela8[Data Montaż]:Tabela8[Data Montaż],DATE(MID(X$2,7,4),MID(X$2,4,2),MID(X$2,1,2)),Tabela8[Hala]:Tabela8[Hala],"Norweska",Tabela8[Numer kontraktu]:Tabela8[Numer kontraktu],Tabela139[[#This Row],[Numer kontraktu]])</f>
        <v>0</v>
      </c>
      <c r="Y9" s="11">
        <f>SUMIFS(Tabela8[m2 podłogi],Tabela8[Data Montaż]:Tabela8[Data Montaż],DATE(MID(Y$2,7,4),MID(Y$2,4,2),MID(Y$2,1,2)),Tabela8[Hala]:Tabela8[Hala],"Norweska",Tabela8[Numer kontraktu]:Tabela8[Numer kontraktu],Tabela139[[#This Row],[Numer kontraktu]])</f>
        <v>0</v>
      </c>
      <c r="Z9" s="11">
        <f>SUMIFS(Tabela8[m2 podłogi],Tabela8[Data Montaż]:Tabela8[Data Montaż],DATE(MID(Z$2,7,4),MID(Z$2,4,2),MID(Z$2,1,2)),Tabela8[Hala]:Tabela8[Hala],"Norweska",Tabela8[Numer kontraktu]:Tabela8[Numer kontraktu],Tabela139[[#This Row],[Numer kontraktu]])</f>
        <v>0</v>
      </c>
      <c r="AA9" s="11">
        <f>SUMIFS(Tabela8[m2 podłogi],Tabela8[Data Montaż]:Tabela8[Data Montaż],DATE(MID(AA$2,7,4),MID(AA$2,4,2),MID(AA$2,1,2)),Tabela8[Hala]:Tabela8[Hala],"Norweska",Tabela8[Numer kontraktu]:Tabela8[Numer kontraktu],Tabela139[[#This Row],[Numer kontraktu]])</f>
        <v>0</v>
      </c>
      <c r="AB9" s="11">
        <f>SUMIFS(Tabela8[m2 podłogi],Tabela8[Data Montaż]:Tabela8[Data Montaż],DATE(MID(AB$2,7,4),MID(AB$2,4,2),MID(AB$2,1,2)),Tabela8[Hala]:Tabela8[Hala],"Norweska",Tabela8[Numer kontraktu]:Tabela8[Numer kontraktu],Tabela139[[#This Row],[Numer kontraktu]])</f>
        <v>0</v>
      </c>
      <c r="AC9" s="11">
        <f>SUMIFS(Tabela8[m2 podłogi],Tabela8[Data Montaż]:Tabela8[Data Montaż],DATE(MID(AC$2,7,4),MID(AC$2,4,2),MID(AC$2,1,2)),Tabela8[Hala]:Tabela8[Hala],"Norweska",Tabela8[Numer kontraktu]:Tabela8[Numer kontraktu],Tabela139[[#This Row],[Numer kontraktu]])</f>
        <v>0</v>
      </c>
      <c r="AD9" s="11">
        <f>SUMIFS(Tabela8[m2 podłogi],Tabela8[Data Montaż]:Tabela8[Data Montaż],DATE(MID(AD$2,7,4),MID(AD$2,4,2),MID(AD$2,1,2)),Tabela8[Hala]:Tabela8[Hala],"Norweska",Tabela8[Numer kontraktu]:Tabela8[Numer kontraktu],Tabela139[[#This Row],[Numer kontraktu]])</f>
        <v>0</v>
      </c>
      <c r="AE9" s="11">
        <f>SUMIFS(Tabela8[m2 podłogi],Tabela8[Data Montaż]:Tabela8[Data Montaż],DATE(MID(AE$2,7,4),MID(AE$2,4,2),MID(AE$2,1,2)),Tabela8[Hala]:Tabela8[Hala],"Norweska",Tabela8[Numer kontraktu]:Tabela8[Numer kontraktu],Tabela139[[#This Row],[Numer kontraktu]])</f>
        <v>0</v>
      </c>
      <c r="AH9" s="5"/>
    </row>
    <row r="10" spans="1:34" s="31" customFormat="1">
      <c r="A10" s="33"/>
      <c r="B10" s="33"/>
      <c r="C10" s="33"/>
      <c r="D10" s="34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</row>
    <row r="11" spans="1:34" ht="18">
      <c r="A11" s="6" t="s">
        <v>0</v>
      </c>
      <c r="B11" s="7" t="s">
        <v>40</v>
      </c>
      <c r="C11" t="s">
        <v>2</v>
      </c>
    </row>
    <row r="12" spans="1:34" s="19" customFormat="1" ht="29.4" thickBot="1">
      <c r="A12" s="17" t="s">
        <v>3</v>
      </c>
      <c r="B12" s="18" t="s">
        <v>4</v>
      </c>
      <c r="C12" s="18" t="s">
        <v>5</v>
      </c>
      <c r="D12" s="15" t="s">
        <v>6</v>
      </c>
      <c r="E12" s="15" t="s">
        <v>7</v>
      </c>
      <c r="F12" s="15" t="s">
        <v>8</v>
      </c>
      <c r="G12" s="15" t="s">
        <v>9</v>
      </c>
      <c r="H12" s="15" t="s">
        <v>10</v>
      </c>
      <c r="I12" s="15" t="s">
        <v>11</v>
      </c>
      <c r="J12" s="15" t="s">
        <v>12</v>
      </c>
      <c r="K12" s="15" t="s">
        <v>13</v>
      </c>
      <c r="L12" s="15" t="s">
        <v>14</v>
      </c>
      <c r="M12" s="15" t="s">
        <v>15</v>
      </c>
      <c r="N12" s="15" t="s">
        <v>16</v>
      </c>
      <c r="O12" s="15" t="s">
        <v>17</v>
      </c>
      <c r="P12" s="15" t="s">
        <v>18</v>
      </c>
      <c r="Q12" s="15" t="s">
        <v>19</v>
      </c>
      <c r="R12" s="15" t="s">
        <v>20</v>
      </c>
      <c r="S12" s="15" t="s">
        <v>21</v>
      </c>
      <c r="T12" s="15" t="s">
        <v>22</v>
      </c>
      <c r="U12" s="15" t="s">
        <v>23</v>
      </c>
      <c r="V12" s="15" t="s">
        <v>24</v>
      </c>
      <c r="W12" s="15" t="s">
        <v>25</v>
      </c>
      <c r="X12" s="15" t="s">
        <v>26</v>
      </c>
      <c r="Y12" s="15" t="s">
        <v>27</v>
      </c>
      <c r="Z12" s="15" t="s">
        <v>28</v>
      </c>
      <c r="AA12" s="15" t="s">
        <v>29</v>
      </c>
      <c r="AB12" s="15" t="s">
        <v>30</v>
      </c>
      <c r="AC12" s="15" t="s">
        <v>31</v>
      </c>
      <c r="AD12" s="15" t="s">
        <v>32</v>
      </c>
      <c r="AE12" s="15" t="s">
        <v>33</v>
      </c>
      <c r="AF12" s="14" t="s">
        <v>34</v>
      </c>
      <c r="AG12" s="14" t="s">
        <v>35</v>
      </c>
      <c r="AH12" s="14" t="s">
        <v>36</v>
      </c>
    </row>
    <row r="13" spans="1:34">
      <c r="A13" s="4">
        <v>232</v>
      </c>
      <c r="B13" s="2" t="s">
        <v>37</v>
      </c>
      <c r="C13" s="2" t="s">
        <v>38</v>
      </c>
      <c r="D13" s="10">
        <f>SUMIFS(Tabela8[m2 SD],Tabela8[Data Montaż]:Tabela8[Data Montaż],DATE(MID(D$2,7,4),MID(D$2,4,2),MID(D$2,1,2)),Tabela8[Hala]:Tabela8[Hala],"Norweska",Tabela8[Numer kontraktu]:Tabela8[Numer kontraktu],Tabela138[[#This Row],[Numer kontraktu]])+SUMIFS(Tabela8[m2 SM],Tabela8[Data Montaż]:Tabela8[Data Montaż],DATE(MID(D$2,7,4),MID(D$2,4,2),MID(D$2,1,2)),Tabela8[Hala]:Tabela8[Hala],"Norweska",Tabela8[Numer kontraktu]:Tabela8[Numer kontraktu],Tabela138[[#This Row],[Numer kontraktu]])+SUMIFS(Tabela8[m2 SZ],Tabela8[Data Montaż]:Tabela8[Data Montaż],DATE(MID(D$2,7,4),MID(D$2,4,2),MID(D$2,1,2)),Tabela8[Hala]:Tabela8[Hala],"Norweska",Tabela8[Numer kontraktu]:Tabela8[Numer kontraktu],Tabela138[[#This Row],[Numer kontraktu]])</f>
        <v>0</v>
      </c>
      <c r="E13" s="10">
        <f>SUMIFS(Tabela8[m2 SD],Tabela8[Data Montaż]:Tabela8[Data Montaż],DATE(MID(E$2,7,4),MID(E$2,4,2),MID(E$2,1,2)),Tabela8[Hala]:Tabela8[Hala],"Norweska",Tabela8[Numer kontraktu]:Tabela8[Numer kontraktu],Tabela138[[#This Row],[Numer kontraktu]])+SUMIFS(Tabela8[m2 SM],Tabela8[Data Montaż]:Tabela8[Data Montaż],DATE(MID(E$2,7,4),MID(E$2,4,2),MID(E$2,1,2)),Tabela8[Hala]:Tabela8[Hala],"Norweska",Tabela8[Numer kontraktu]:Tabela8[Numer kontraktu],Tabela138[[#This Row],[Numer kontraktu]])+SUMIFS(Tabela8[m2 SZ],Tabela8[Data Montaż]:Tabela8[Data Montaż],DATE(MID(E$2,7,4),MID(E$2,4,2),MID(E$2,1,2)),Tabela8[Hala]:Tabela8[Hala],"Norweska",Tabela8[Numer kontraktu]:Tabela8[Numer kontraktu],Tabela138[[#This Row],[Numer kontraktu]])</f>
        <v>0</v>
      </c>
      <c r="F13" s="10">
        <f>SUMIFS(Tabela8[m2 SD],Tabela8[Data Montaż]:Tabela8[Data Montaż],DATE(MID(F$2,7,4),MID(F$2,4,2),MID(F$2,1,2)),Tabela8[Hala]:Tabela8[Hala],"Norweska",Tabela8[Numer kontraktu]:Tabela8[Numer kontraktu],Tabela138[[#This Row],[Numer kontraktu]])+SUMIFS(Tabela8[m2 SM],Tabela8[Data Montaż]:Tabela8[Data Montaż],DATE(MID(F$2,7,4),MID(F$2,4,2),MID(F$2,1,2)),Tabela8[Hala]:Tabela8[Hala],"Norweska",Tabela8[Numer kontraktu]:Tabela8[Numer kontraktu],Tabela138[[#This Row],[Numer kontraktu]])+SUMIFS(Tabela8[m2 SZ],Tabela8[Data Montaż]:Tabela8[Data Montaż],DATE(MID(F$2,7,4),MID(F$2,4,2),MID(F$2,1,2)),Tabela8[Hala]:Tabela8[Hala],"Norweska",Tabela8[Numer kontraktu]:Tabela8[Numer kontraktu],Tabela138[[#This Row],[Numer kontraktu]])</f>
        <v>0</v>
      </c>
      <c r="G13" s="10">
        <f>SUMIFS(Tabela8[m2 SD],Tabela8[Data Montaż]:Tabela8[Data Montaż],DATE(MID(G$2,7,4),MID(G$2,4,2),MID(G$2,1,2)),Tabela8[Hala]:Tabela8[Hala],"Norweska",Tabela8[Numer kontraktu]:Tabela8[Numer kontraktu],Tabela138[[#This Row],[Numer kontraktu]])+SUMIFS(Tabela8[m2 SM],Tabela8[Data Montaż]:Tabela8[Data Montaż],DATE(MID(G$2,7,4),MID(G$2,4,2),MID(G$2,1,2)),Tabela8[Hala]:Tabela8[Hala],"Norweska",Tabela8[Numer kontraktu]:Tabela8[Numer kontraktu],Tabela138[[#This Row],[Numer kontraktu]])+SUMIFS(Tabela8[m2 SZ],Tabela8[Data Montaż]:Tabela8[Data Montaż],DATE(MID(G$2,7,4),MID(G$2,4,2),MID(G$2,1,2)),Tabela8[Hala]:Tabela8[Hala],"Norweska",Tabela8[Numer kontraktu]:Tabela8[Numer kontraktu],Tabela138[[#This Row],[Numer kontraktu]])</f>
        <v>0</v>
      </c>
      <c r="H13" s="10">
        <f>SUMIFS(Tabela8[m2 SD],Tabela8[Data Montaż]:Tabela8[Data Montaż],DATE(MID(H$2,7,4),MID(H$2,4,2),MID(H$2,1,2)),Tabela8[Hala]:Tabela8[Hala],"Norweska",Tabela8[Numer kontraktu]:Tabela8[Numer kontraktu],Tabela138[[#This Row],[Numer kontraktu]])+SUMIFS(Tabela8[m2 SM],Tabela8[Data Montaż]:Tabela8[Data Montaż],DATE(MID(H$2,7,4),MID(H$2,4,2),MID(H$2,1,2)),Tabela8[Hala]:Tabela8[Hala],"Norweska",Tabela8[Numer kontraktu]:Tabela8[Numer kontraktu],Tabela138[[#This Row],[Numer kontraktu]])+SUMIFS(Tabela8[m2 SZ],Tabela8[Data Montaż]:Tabela8[Data Montaż],DATE(MID(H$2,7,4),MID(H$2,4,2),MID(H$2,1,2)),Tabela8[Hala]:Tabela8[Hala],"Norweska",Tabela8[Numer kontraktu]:Tabela8[Numer kontraktu],Tabela138[[#This Row],[Numer kontraktu]])</f>
        <v>0</v>
      </c>
      <c r="I13" s="10">
        <f>SUMIFS(Tabela8[m2 SD],Tabela8[Data Montaż]:Tabela8[Data Montaż],DATE(MID(I$2,7,4),MID(I$2,4,2),MID(I$2,1,2)),Tabela8[Hala]:Tabela8[Hala],"Norweska",Tabela8[Numer kontraktu]:Tabela8[Numer kontraktu],Tabela138[[#This Row],[Numer kontraktu]])+SUMIFS(Tabela8[m2 SM],Tabela8[Data Montaż]:Tabela8[Data Montaż],DATE(MID(I$2,7,4),MID(I$2,4,2),MID(I$2,1,2)),Tabela8[Hala]:Tabela8[Hala],"Norweska",Tabela8[Numer kontraktu]:Tabela8[Numer kontraktu],Tabela138[[#This Row],[Numer kontraktu]])+SUMIFS(Tabela8[m2 SZ],Tabela8[Data Montaż]:Tabela8[Data Montaż],DATE(MID(I$2,7,4),MID(I$2,4,2),MID(I$2,1,2)),Tabela8[Hala]:Tabela8[Hala],"Norweska",Tabela8[Numer kontraktu]:Tabela8[Numer kontraktu],Tabela138[[#This Row],[Numer kontraktu]])</f>
        <v>0</v>
      </c>
      <c r="J13" s="10">
        <f>SUMIFS(Tabela8[m2 SD],Tabela8[Data Montaż]:Tabela8[Data Montaż],DATE(MID(J$2,7,4),MID(J$2,4,2),MID(J$2,1,2)),Tabela8[Hala]:Tabela8[Hala],"Norweska",Tabela8[Numer kontraktu]:Tabela8[Numer kontraktu],Tabela138[[#This Row],[Numer kontraktu]])+SUMIFS(Tabela8[m2 SM],Tabela8[Data Montaż]:Tabela8[Data Montaż],DATE(MID(J$2,7,4),MID(J$2,4,2),MID(J$2,1,2)),Tabela8[Hala]:Tabela8[Hala],"Norweska",Tabela8[Numer kontraktu]:Tabela8[Numer kontraktu],Tabela138[[#This Row],[Numer kontraktu]])+SUMIFS(Tabela8[m2 SZ],Tabela8[Data Montaż]:Tabela8[Data Montaż],DATE(MID(J$2,7,4),MID(J$2,4,2),MID(J$2,1,2)),Tabela8[Hala]:Tabela8[Hala],"Norweska",Tabela8[Numer kontraktu]:Tabela8[Numer kontraktu],Tabela138[[#This Row],[Numer kontraktu]])</f>
        <v>0</v>
      </c>
      <c r="K13" s="10">
        <f>SUMIFS(Tabela8[m2 SD],Tabela8[Data Montaż]:Tabela8[Data Montaż],DATE(MID(K$2,7,4),MID(K$2,4,2),MID(K$2,1,2)),Tabela8[Hala]:Tabela8[Hala],"Norweska",Tabela8[Numer kontraktu]:Tabela8[Numer kontraktu],Tabela138[[#This Row],[Numer kontraktu]])+SUMIFS(Tabela8[m2 SM],Tabela8[Data Montaż]:Tabela8[Data Montaż],DATE(MID(K$2,7,4),MID(K$2,4,2),MID(K$2,1,2)),Tabela8[Hala]:Tabela8[Hala],"Norweska",Tabela8[Numer kontraktu]:Tabela8[Numer kontraktu],Tabela138[[#This Row],[Numer kontraktu]])+SUMIFS(Tabela8[m2 SZ],Tabela8[Data Montaż]:Tabela8[Data Montaż],DATE(MID(K$2,7,4),MID(K$2,4,2),MID(K$2,1,2)),Tabela8[Hala]:Tabela8[Hala],"Norweska",Tabela8[Numer kontraktu]:Tabela8[Numer kontraktu],Tabela138[[#This Row],[Numer kontraktu]])</f>
        <v>0</v>
      </c>
      <c r="L13" s="10">
        <f>SUMIFS(Tabela8[m2 SD],Tabela8[Data Montaż]:Tabela8[Data Montaż],DATE(MID(L$2,7,4),MID(L$2,4,2),MID(L$2,1,2)),Tabela8[Hala]:Tabela8[Hala],"Norweska",Tabela8[Numer kontraktu]:Tabela8[Numer kontraktu],Tabela138[[#This Row],[Numer kontraktu]])+SUMIFS(Tabela8[m2 SM],Tabela8[Data Montaż]:Tabela8[Data Montaż],DATE(MID(L$2,7,4),MID(L$2,4,2),MID(L$2,1,2)),Tabela8[Hala]:Tabela8[Hala],"Norweska",Tabela8[Numer kontraktu]:Tabela8[Numer kontraktu],Tabela138[[#This Row],[Numer kontraktu]])+SUMIFS(Tabela8[m2 SZ],Tabela8[Data Montaż]:Tabela8[Data Montaż],DATE(MID(L$2,7,4),MID(L$2,4,2),MID(L$2,1,2)),Tabela8[Hala]:Tabela8[Hala],"Norweska",Tabela8[Numer kontraktu]:Tabela8[Numer kontraktu],Tabela138[[#This Row],[Numer kontraktu]])</f>
        <v>0</v>
      </c>
      <c r="M13" s="10">
        <f>SUMIFS(Tabela8[m2 SD],Tabela8[Data Montaż]:Tabela8[Data Montaż],DATE(MID(M$2,7,4),MID(M$2,4,2),MID(M$2,1,2)),Tabela8[Hala]:Tabela8[Hala],"Norweska",Tabela8[Numer kontraktu]:Tabela8[Numer kontraktu],Tabela138[[#This Row],[Numer kontraktu]])+SUMIFS(Tabela8[m2 SM],Tabela8[Data Montaż]:Tabela8[Data Montaż],DATE(MID(M$2,7,4),MID(M$2,4,2),MID(M$2,1,2)),Tabela8[Hala]:Tabela8[Hala],"Norweska",Tabela8[Numer kontraktu]:Tabela8[Numer kontraktu],Tabela138[[#This Row],[Numer kontraktu]])+SUMIFS(Tabela8[m2 SZ],Tabela8[Data Montaż]:Tabela8[Data Montaż],DATE(MID(M$2,7,4),MID(M$2,4,2),MID(M$2,1,2)),Tabela8[Hala]:Tabela8[Hala],"Norweska",Tabela8[Numer kontraktu]:Tabela8[Numer kontraktu],Tabela138[[#This Row],[Numer kontraktu]])</f>
        <v>0</v>
      </c>
      <c r="N13" s="10">
        <f>SUMIFS(Tabela8[m2 SD],Tabela8[Data Montaż]:Tabela8[Data Montaż],DATE(MID(N$2,7,4),MID(N$2,4,2),MID(N$2,1,2)),Tabela8[Hala]:Tabela8[Hala],"Norweska",Tabela8[Numer kontraktu]:Tabela8[Numer kontraktu],Tabela138[[#This Row],[Numer kontraktu]])+SUMIFS(Tabela8[m2 SM],Tabela8[Data Montaż]:Tabela8[Data Montaż],DATE(MID(N$2,7,4),MID(N$2,4,2),MID(N$2,1,2)),Tabela8[Hala]:Tabela8[Hala],"Norweska",Tabela8[Numer kontraktu]:Tabela8[Numer kontraktu],Tabela138[[#This Row],[Numer kontraktu]])+SUMIFS(Tabela8[m2 SZ],Tabela8[Data Montaż]:Tabela8[Data Montaż],DATE(MID(N$2,7,4),MID(N$2,4,2),MID(N$2,1,2)),Tabela8[Hala]:Tabela8[Hala],"Norweska",Tabela8[Numer kontraktu]:Tabela8[Numer kontraktu],Tabela138[[#This Row],[Numer kontraktu]])</f>
        <v>0</v>
      </c>
      <c r="O13" s="10">
        <f>SUMIFS(Tabela8[m2 SD],Tabela8[Data Montaż]:Tabela8[Data Montaż],DATE(MID(O$2,7,4),MID(O$2,4,2),MID(O$2,1,2)),Tabela8[Hala]:Tabela8[Hala],"Norweska",Tabela8[Numer kontraktu]:Tabela8[Numer kontraktu],Tabela138[[#This Row],[Numer kontraktu]])+SUMIFS(Tabela8[m2 SM],Tabela8[Data Montaż]:Tabela8[Data Montaż],DATE(MID(O$2,7,4),MID(O$2,4,2),MID(O$2,1,2)),Tabela8[Hala]:Tabela8[Hala],"Norweska",Tabela8[Numer kontraktu]:Tabela8[Numer kontraktu],Tabela138[[#This Row],[Numer kontraktu]])+SUMIFS(Tabela8[m2 SZ],Tabela8[Data Montaż]:Tabela8[Data Montaż],DATE(MID(O$2,7,4),MID(O$2,4,2),MID(O$2,1,2)),Tabela8[Hala]:Tabela8[Hala],"Norweska",Tabela8[Numer kontraktu]:Tabela8[Numer kontraktu],Tabela138[[#This Row],[Numer kontraktu]])</f>
        <v>0</v>
      </c>
      <c r="P13" s="10">
        <f>SUMIFS(Tabela8[m2 SD],Tabela8[Data Montaż]:Tabela8[Data Montaż],DATE(MID(P$2,7,4),MID(P$2,4,2),MID(P$2,1,2)),Tabela8[Hala]:Tabela8[Hala],"Norweska",Tabela8[Numer kontraktu]:Tabela8[Numer kontraktu],Tabela138[[#This Row],[Numer kontraktu]])+SUMIFS(Tabela8[m2 SM],Tabela8[Data Montaż]:Tabela8[Data Montaż],DATE(MID(P$2,7,4),MID(P$2,4,2),MID(P$2,1,2)),Tabela8[Hala]:Tabela8[Hala],"Norweska",Tabela8[Numer kontraktu]:Tabela8[Numer kontraktu],Tabela138[[#This Row],[Numer kontraktu]])+SUMIFS(Tabela8[m2 SZ],Tabela8[Data Montaż]:Tabela8[Data Montaż],DATE(MID(P$2,7,4),MID(P$2,4,2),MID(P$2,1,2)),Tabela8[Hala]:Tabela8[Hala],"Norweska",Tabela8[Numer kontraktu]:Tabela8[Numer kontraktu],Tabela138[[#This Row],[Numer kontraktu]])</f>
        <v>0</v>
      </c>
      <c r="Q13" s="10">
        <f>SUMIFS(Tabela8[m2 SD],Tabela8[Data Montaż]:Tabela8[Data Montaż],DATE(MID(Q$2,7,4),MID(Q$2,4,2),MID(Q$2,1,2)),Tabela8[Hala]:Tabela8[Hala],"Norweska",Tabela8[Numer kontraktu]:Tabela8[Numer kontraktu],Tabela138[[#This Row],[Numer kontraktu]])+SUMIFS(Tabela8[m2 SM],Tabela8[Data Montaż]:Tabela8[Data Montaż],DATE(MID(Q$2,7,4),MID(Q$2,4,2),MID(Q$2,1,2)),Tabela8[Hala]:Tabela8[Hala],"Norweska",Tabela8[Numer kontraktu]:Tabela8[Numer kontraktu],Tabela138[[#This Row],[Numer kontraktu]])+SUMIFS(Tabela8[m2 SZ],Tabela8[Data Montaż]:Tabela8[Data Montaż],DATE(MID(Q$2,7,4),MID(Q$2,4,2),MID(Q$2,1,2)),Tabela8[Hala]:Tabela8[Hala],"Norweska",Tabela8[Numer kontraktu]:Tabela8[Numer kontraktu],Tabela138[[#This Row],[Numer kontraktu]])</f>
        <v>0</v>
      </c>
      <c r="R13" s="10">
        <f>SUMIFS(Tabela8[m2 SD],Tabela8[Data Montaż]:Tabela8[Data Montaż],DATE(MID(R$2,7,4),MID(R$2,4,2),MID(R$2,1,2)),Tabela8[Hala]:Tabela8[Hala],"Norweska",Tabela8[Numer kontraktu]:Tabela8[Numer kontraktu],Tabela138[[#This Row],[Numer kontraktu]])+SUMIFS(Tabela8[m2 SM],Tabela8[Data Montaż]:Tabela8[Data Montaż],DATE(MID(R$2,7,4),MID(R$2,4,2),MID(R$2,1,2)),Tabela8[Hala]:Tabela8[Hala],"Norweska",Tabela8[Numer kontraktu]:Tabela8[Numer kontraktu],Tabela138[[#This Row],[Numer kontraktu]])+SUMIFS(Tabela8[m2 SZ],Tabela8[Data Montaż]:Tabela8[Data Montaż],DATE(MID(R$2,7,4),MID(R$2,4,2),MID(R$2,1,2)),Tabela8[Hala]:Tabela8[Hala],"Norweska",Tabela8[Numer kontraktu]:Tabela8[Numer kontraktu],Tabela138[[#This Row],[Numer kontraktu]])</f>
        <v>0</v>
      </c>
      <c r="S13" s="10">
        <f>SUMIFS(Tabela8[m2 SD],Tabela8[Data Montaż]:Tabela8[Data Montaż],DATE(MID(S$2,7,4),MID(S$2,4,2),MID(S$2,1,2)),Tabela8[Hala]:Tabela8[Hala],"Norweska",Tabela8[Numer kontraktu]:Tabela8[Numer kontraktu],Tabela138[[#This Row],[Numer kontraktu]])+SUMIFS(Tabela8[m2 SM],Tabela8[Data Montaż]:Tabela8[Data Montaż],DATE(MID(S$2,7,4),MID(S$2,4,2),MID(S$2,1,2)),Tabela8[Hala]:Tabela8[Hala],"Norweska",Tabela8[Numer kontraktu]:Tabela8[Numer kontraktu],Tabela138[[#This Row],[Numer kontraktu]])+SUMIFS(Tabela8[m2 SZ],Tabela8[Data Montaż]:Tabela8[Data Montaż],DATE(MID(S$2,7,4),MID(S$2,4,2),MID(S$2,1,2)),Tabela8[Hala]:Tabela8[Hala],"Norweska",Tabela8[Numer kontraktu]:Tabela8[Numer kontraktu],Tabela138[[#This Row],[Numer kontraktu]])</f>
        <v>0</v>
      </c>
      <c r="T13" s="10">
        <f>SUMIFS(Tabela8[m2 SD],Tabela8[Data Montaż]:Tabela8[Data Montaż],DATE(MID(T$2,7,4),MID(T$2,4,2),MID(T$2,1,2)),Tabela8[Hala]:Tabela8[Hala],"Norweska",Tabela8[Numer kontraktu]:Tabela8[Numer kontraktu],Tabela138[[#This Row],[Numer kontraktu]])+SUMIFS(Tabela8[m2 SM],Tabela8[Data Montaż]:Tabela8[Data Montaż],DATE(MID(T$2,7,4),MID(T$2,4,2),MID(T$2,1,2)),Tabela8[Hala]:Tabela8[Hala],"Norweska",Tabela8[Numer kontraktu]:Tabela8[Numer kontraktu],Tabela138[[#This Row],[Numer kontraktu]])+SUMIFS(Tabela8[m2 SZ],Tabela8[Data Montaż]:Tabela8[Data Montaż],DATE(MID(T$2,7,4),MID(T$2,4,2),MID(T$2,1,2)),Tabela8[Hala]:Tabela8[Hala],"Norweska",Tabela8[Numer kontraktu]:Tabela8[Numer kontraktu],Tabela138[[#This Row],[Numer kontraktu]])</f>
        <v>0</v>
      </c>
      <c r="U13" s="10">
        <f>SUMIFS(Tabela8[m2 SD],Tabela8[Data Montaż]:Tabela8[Data Montaż],DATE(MID(U$2,7,4),MID(U$2,4,2),MID(U$2,1,2)),Tabela8[Hala]:Tabela8[Hala],"Norweska",Tabela8[Numer kontraktu]:Tabela8[Numer kontraktu],Tabela138[[#This Row],[Numer kontraktu]])+SUMIFS(Tabela8[m2 SM],Tabela8[Data Montaż]:Tabela8[Data Montaż],DATE(MID(U$2,7,4),MID(U$2,4,2),MID(U$2,1,2)),Tabela8[Hala]:Tabela8[Hala],"Norweska",Tabela8[Numer kontraktu]:Tabela8[Numer kontraktu],Tabela138[[#This Row],[Numer kontraktu]])+SUMIFS(Tabela8[m2 SZ],Tabela8[Data Montaż]:Tabela8[Data Montaż],DATE(MID(U$2,7,4),MID(U$2,4,2),MID(U$2,1,2)),Tabela8[Hala]:Tabela8[Hala],"Norweska",Tabela8[Numer kontraktu]:Tabela8[Numer kontraktu],Tabela138[[#This Row],[Numer kontraktu]])</f>
        <v>0</v>
      </c>
      <c r="V13" s="10">
        <f>SUMIFS(Tabela8[m2 SD],Tabela8[Data Montaż]:Tabela8[Data Montaż],DATE(MID(V$2,7,4),MID(V$2,4,2),MID(V$2,1,2)),Tabela8[Hala]:Tabela8[Hala],"Norweska",Tabela8[Numer kontraktu]:Tabela8[Numer kontraktu],Tabela138[[#This Row],[Numer kontraktu]])+SUMIFS(Tabela8[m2 SM],Tabela8[Data Montaż]:Tabela8[Data Montaż],DATE(MID(V$2,7,4),MID(V$2,4,2),MID(V$2,1,2)),Tabela8[Hala]:Tabela8[Hala],"Norweska",Tabela8[Numer kontraktu]:Tabela8[Numer kontraktu],Tabela138[[#This Row],[Numer kontraktu]])+SUMIFS(Tabela8[m2 SZ],Tabela8[Data Montaż]:Tabela8[Data Montaż],DATE(MID(V$2,7,4),MID(V$2,4,2),MID(V$2,1,2)),Tabela8[Hala]:Tabela8[Hala],"Norweska",Tabela8[Numer kontraktu]:Tabela8[Numer kontraktu],Tabela138[[#This Row],[Numer kontraktu]])</f>
        <v>0</v>
      </c>
      <c r="W13" s="10">
        <f>SUMIFS(Tabela8[m2 SD],Tabela8[Data Montaż]:Tabela8[Data Montaż],DATE(MID(W$2,7,4),MID(W$2,4,2),MID(W$2,1,2)),Tabela8[Hala]:Tabela8[Hala],"Norweska",Tabela8[Numer kontraktu]:Tabela8[Numer kontraktu],Tabela138[[#This Row],[Numer kontraktu]])+SUMIFS(Tabela8[m2 SM],Tabela8[Data Montaż]:Tabela8[Data Montaż],DATE(MID(W$2,7,4),MID(W$2,4,2),MID(W$2,1,2)),Tabela8[Hala]:Tabela8[Hala],"Norweska",Tabela8[Numer kontraktu]:Tabela8[Numer kontraktu],Tabela138[[#This Row],[Numer kontraktu]])+SUMIFS(Tabela8[m2 SZ],Tabela8[Data Montaż]:Tabela8[Data Montaż],DATE(MID(W$2,7,4),MID(W$2,4,2),MID(W$2,1,2)),Tabela8[Hala]:Tabela8[Hala],"Norweska",Tabela8[Numer kontraktu]:Tabela8[Numer kontraktu],Tabela138[[#This Row],[Numer kontraktu]])</f>
        <v>0</v>
      </c>
      <c r="X13" s="10">
        <f>SUMIFS(Tabela8[m2 SD],Tabela8[Data Montaż]:Tabela8[Data Montaż],DATE(MID(X$2,7,4),MID(X$2,4,2),MID(X$2,1,2)),Tabela8[Hala]:Tabela8[Hala],"Norweska",Tabela8[Numer kontraktu]:Tabela8[Numer kontraktu],Tabela138[[#This Row],[Numer kontraktu]])+SUMIFS(Tabela8[m2 SM],Tabela8[Data Montaż]:Tabela8[Data Montaż],DATE(MID(X$2,7,4),MID(X$2,4,2),MID(X$2,1,2)),Tabela8[Hala]:Tabela8[Hala],"Norweska",Tabela8[Numer kontraktu]:Tabela8[Numer kontraktu],Tabela138[[#This Row],[Numer kontraktu]])+SUMIFS(Tabela8[m2 SZ],Tabela8[Data Montaż]:Tabela8[Data Montaż],DATE(MID(X$2,7,4),MID(X$2,4,2),MID(X$2,1,2)),Tabela8[Hala]:Tabela8[Hala],"Norweska",Tabela8[Numer kontraktu]:Tabela8[Numer kontraktu],Tabela138[[#This Row],[Numer kontraktu]])</f>
        <v>0</v>
      </c>
      <c r="Y13" s="10">
        <f>SUMIFS(Tabela8[m2 SD],Tabela8[Data Montaż]:Tabela8[Data Montaż],DATE(MID(Y$2,7,4),MID(Y$2,4,2),MID(Y$2,1,2)),Tabela8[Hala]:Tabela8[Hala],"Norweska",Tabela8[Numer kontraktu]:Tabela8[Numer kontraktu],Tabela138[[#This Row],[Numer kontraktu]])+SUMIFS(Tabela8[m2 SM],Tabela8[Data Montaż]:Tabela8[Data Montaż],DATE(MID(Y$2,7,4),MID(Y$2,4,2),MID(Y$2,1,2)),Tabela8[Hala]:Tabela8[Hala],"Norweska",Tabela8[Numer kontraktu]:Tabela8[Numer kontraktu],Tabela138[[#This Row],[Numer kontraktu]])+SUMIFS(Tabela8[m2 SZ],Tabela8[Data Montaż]:Tabela8[Data Montaż],DATE(MID(Y$2,7,4),MID(Y$2,4,2),MID(Y$2,1,2)),Tabela8[Hala]:Tabela8[Hala],"Norweska",Tabela8[Numer kontraktu]:Tabela8[Numer kontraktu],Tabela138[[#This Row],[Numer kontraktu]])</f>
        <v>0</v>
      </c>
      <c r="Z13" s="10">
        <f>SUMIFS(Tabela8[m2 SD],Tabela8[Data Montaż]:Tabela8[Data Montaż],DATE(MID(Z$2,7,4),MID(Z$2,4,2),MID(Z$2,1,2)),Tabela8[Hala]:Tabela8[Hala],"Norweska",Tabela8[Numer kontraktu]:Tabela8[Numer kontraktu],Tabela138[[#This Row],[Numer kontraktu]])+SUMIFS(Tabela8[m2 SM],Tabela8[Data Montaż]:Tabela8[Data Montaż],DATE(MID(Z$2,7,4),MID(Z$2,4,2),MID(Z$2,1,2)),Tabela8[Hala]:Tabela8[Hala],"Norweska",Tabela8[Numer kontraktu]:Tabela8[Numer kontraktu],Tabela138[[#This Row],[Numer kontraktu]])+SUMIFS(Tabela8[m2 SZ],Tabela8[Data Montaż]:Tabela8[Data Montaż],DATE(MID(Z$2,7,4),MID(Z$2,4,2),MID(Z$2,1,2)),Tabela8[Hala]:Tabela8[Hala],"Norweska",Tabela8[Numer kontraktu]:Tabela8[Numer kontraktu],Tabela138[[#This Row],[Numer kontraktu]])</f>
        <v>0</v>
      </c>
      <c r="AA13" s="10">
        <f>SUMIFS(Tabela8[m2 SD],Tabela8[Data Montaż]:Tabela8[Data Montaż],DATE(MID(AA$2,7,4),MID(AA$2,4,2),MID(AA$2,1,2)),Tabela8[Hala]:Tabela8[Hala],"Norweska",Tabela8[Numer kontraktu]:Tabela8[Numer kontraktu],Tabela138[[#This Row],[Numer kontraktu]])+SUMIFS(Tabela8[m2 SM],Tabela8[Data Montaż]:Tabela8[Data Montaż],DATE(MID(AA$2,7,4),MID(AA$2,4,2),MID(AA$2,1,2)),Tabela8[Hala]:Tabela8[Hala],"Norweska",Tabela8[Numer kontraktu]:Tabela8[Numer kontraktu],Tabela138[[#This Row],[Numer kontraktu]])+SUMIFS(Tabela8[m2 SZ],Tabela8[Data Montaż]:Tabela8[Data Montaż],DATE(MID(AA$2,7,4),MID(AA$2,4,2),MID(AA$2,1,2)),Tabela8[Hala]:Tabela8[Hala],"Norweska",Tabela8[Numer kontraktu]:Tabela8[Numer kontraktu],Tabela138[[#This Row],[Numer kontraktu]])</f>
        <v>0</v>
      </c>
      <c r="AB13" s="10">
        <f>SUMIFS(Tabela8[m2 SD],Tabela8[Data Montaż]:Tabela8[Data Montaż],DATE(MID(AB$2,7,4),MID(AB$2,4,2),MID(AB$2,1,2)),Tabela8[Hala]:Tabela8[Hala],"Norweska",Tabela8[Numer kontraktu]:Tabela8[Numer kontraktu],Tabela138[[#This Row],[Numer kontraktu]])+SUMIFS(Tabela8[m2 SM],Tabela8[Data Montaż]:Tabela8[Data Montaż],DATE(MID(AB$2,7,4),MID(AB$2,4,2),MID(AB$2,1,2)),Tabela8[Hala]:Tabela8[Hala],"Norweska",Tabela8[Numer kontraktu]:Tabela8[Numer kontraktu],Tabela138[[#This Row],[Numer kontraktu]])+SUMIFS(Tabela8[m2 SZ],Tabela8[Data Montaż]:Tabela8[Data Montaż],DATE(MID(AB$2,7,4),MID(AB$2,4,2),MID(AB$2,1,2)),Tabela8[Hala]:Tabela8[Hala],"Norweska",Tabela8[Numer kontraktu]:Tabela8[Numer kontraktu],Tabela138[[#This Row],[Numer kontraktu]])</f>
        <v>0</v>
      </c>
      <c r="AC13" s="10">
        <f>SUMIFS(Tabela8[m2 SD],Tabela8[Data Montaż]:Tabela8[Data Montaż],DATE(MID(AC$2,7,4),MID(AC$2,4,2),MID(AC$2,1,2)),Tabela8[Hala]:Tabela8[Hala],"Norweska",Tabela8[Numer kontraktu]:Tabela8[Numer kontraktu],Tabela138[[#This Row],[Numer kontraktu]])+SUMIFS(Tabela8[m2 SM],Tabela8[Data Montaż]:Tabela8[Data Montaż],DATE(MID(AC$2,7,4),MID(AC$2,4,2),MID(AC$2,1,2)),Tabela8[Hala]:Tabela8[Hala],"Norweska",Tabela8[Numer kontraktu]:Tabela8[Numer kontraktu],Tabela138[[#This Row],[Numer kontraktu]])+SUMIFS(Tabela8[m2 SZ],Tabela8[Data Montaż]:Tabela8[Data Montaż],DATE(MID(AC$2,7,4),MID(AC$2,4,2),MID(AC$2,1,2)),Tabela8[Hala]:Tabela8[Hala],"Norweska",Tabela8[Numer kontraktu]:Tabela8[Numer kontraktu],Tabela138[[#This Row],[Numer kontraktu]])</f>
        <v>0</v>
      </c>
      <c r="AD13" s="10">
        <f>SUMIFS(Tabela8[m2 SD],Tabela8[Data Montaż]:Tabela8[Data Montaż],DATE(MID(AD$2,7,4),MID(AD$2,4,2),MID(AD$2,1,2)),Tabela8[Hala]:Tabela8[Hala],"Norweska",Tabela8[Numer kontraktu]:Tabela8[Numer kontraktu],Tabela138[[#This Row],[Numer kontraktu]])+SUMIFS(Tabela8[m2 SM],Tabela8[Data Montaż]:Tabela8[Data Montaż],DATE(MID(AD$2,7,4),MID(AD$2,4,2),MID(AD$2,1,2)),Tabela8[Hala]:Tabela8[Hala],"Norweska",Tabela8[Numer kontraktu]:Tabela8[Numer kontraktu],Tabela138[[#This Row],[Numer kontraktu]])+SUMIFS(Tabela8[m2 SZ],Tabela8[Data Montaż]:Tabela8[Data Montaż],DATE(MID(AD$2,7,4),MID(AD$2,4,2),MID(AD$2,1,2)),Tabela8[Hala]:Tabela8[Hala],"Norweska",Tabela8[Numer kontraktu]:Tabela8[Numer kontraktu],Tabela138[[#This Row],[Numer kontraktu]])</f>
        <v>0</v>
      </c>
      <c r="AE13" s="10">
        <f>SUMIFS(Tabela8[m2 SD],Tabela8[Data Montaż]:Tabela8[Data Montaż],DATE(MID(AE$2,7,4),MID(AE$2,4,2),MID(AE$2,1,2)),Tabela8[Hala]:Tabela8[Hala],"Norweska",Tabela8[Numer kontraktu]:Tabela8[Numer kontraktu],Tabela138[[#This Row],[Numer kontraktu]])+SUMIFS(Tabela8[m2 SM],Tabela8[Data Montaż]:Tabela8[Data Montaż],DATE(MID(AE$2,7,4),MID(AE$2,4,2),MID(AE$2,1,2)),Tabela8[Hala]:Tabela8[Hala],"Norweska",Tabela8[Numer kontraktu]:Tabela8[Numer kontraktu],Tabela138[[#This Row],[Numer kontraktu]])+SUMIFS(Tabela8[m2 SZ],Tabela8[Data Montaż]:Tabela8[Data Montaż],DATE(MID(AE$2,7,4),MID(AE$2,4,2),MID(AE$2,1,2)),Tabela8[Hala]:Tabela8[Hala],"Norweska",Tabela8[Numer kontraktu]:Tabela8[Numer kontraktu],Tabela138[[#This Row],[Numer kontraktu]])</f>
        <v>0</v>
      </c>
      <c r="AH13" s="5"/>
    </row>
    <row r="14" spans="1:34">
      <c r="A14" s="4"/>
      <c r="B14" s="2"/>
      <c r="C14" s="2"/>
      <c r="D14" s="11">
        <f>SUMIFS(Tabela8[m2 SD],Tabela8[Data Montaż]:Tabela8[Data Montaż],DATE(MID(D$2,7,4),MID(D$2,4,2),MID(D$2,1,2)),Tabela8[Hala]:Tabela8[Hala],"Norweska",Tabela8[Numer kontraktu]:Tabela8[Numer kontraktu],Tabela138[[#This Row],[Numer kontraktu]])+SUMIFS(Tabela8[m2 SM],Tabela8[Data Montaż]:Tabela8[Data Montaż],DATE(MID(D$2,7,4),MID(D$2,4,2),MID(D$2,1,2)),Tabela8[Hala]:Tabela8[Hala],"Norweska",Tabela8[Numer kontraktu]:Tabela8[Numer kontraktu],Tabela138[[#This Row],[Numer kontraktu]])+SUMIFS(Tabela8[m2 SZ],Tabela8[Data Montaż]:Tabela8[Data Montaż],DATE(MID(D$2,7,4),MID(D$2,4,2),MID(D$2,1,2)),Tabela8[Hala]:Tabela8[Hala],"Norweska",Tabela8[Numer kontraktu]:Tabela8[Numer kontraktu],Tabela138[[#This Row],[Numer kontraktu]])</f>
        <v>0</v>
      </c>
      <c r="E14" s="11">
        <f>SUMIFS(Tabela8[m2 SD],Tabela8[Data Montaż]:Tabela8[Data Montaż],DATE(MID(E$2,7,4),MID(E$2,4,2),MID(E$2,1,2)),Tabela8[Hala]:Tabela8[Hala],"Norweska",Tabela8[Numer kontraktu]:Tabela8[Numer kontraktu],Tabela138[[#This Row],[Numer kontraktu]])+SUMIFS(Tabela8[m2 SM],Tabela8[Data Montaż]:Tabela8[Data Montaż],DATE(MID(E$2,7,4),MID(E$2,4,2),MID(E$2,1,2)),Tabela8[Hala]:Tabela8[Hala],"Norweska",Tabela8[Numer kontraktu]:Tabela8[Numer kontraktu],Tabela138[[#This Row],[Numer kontraktu]])+SUMIFS(Tabela8[m2 SZ],Tabela8[Data Montaż]:Tabela8[Data Montaż],DATE(MID(E$2,7,4),MID(E$2,4,2),MID(E$2,1,2)),Tabela8[Hala]:Tabela8[Hala],"Norweska",Tabela8[Numer kontraktu]:Tabela8[Numer kontraktu],Tabela138[[#This Row],[Numer kontraktu]])</f>
        <v>0</v>
      </c>
      <c r="F14" s="11">
        <f>SUMIFS(Tabela8[m2 SD],Tabela8[Data Montaż]:Tabela8[Data Montaż],DATE(MID(F$2,7,4),MID(F$2,4,2),MID(F$2,1,2)),Tabela8[Hala]:Tabela8[Hala],"Norweska",Tabela8[Numer kontraktu]:Tabela8[Numer kontraktu],Tabela138[[#This Row],[Numer kontraktu]])+SUMIFS(Tabela8[m2 SM],Tabela8[Data Montaż]:Tabela8[Data Montaż],DATE(MID(F$2,7,4),MID(F$2,4,2),MID(F$2,1,2)),Tabela8[Hala]:Tabela8[Hala],"Norweska",Tabela8[Numer kontraktu]:Tabela8[Numer kontraktu],Tabela138[[#This Row],[Numer kontraktu]])+SUMIFS(Tabela8[m2 SZ],Tabela8[Data Montaż]:Tabela8[Data Montaż],DATE(MID(F$2,7,4),MID(F$2,4,2),MID(F$2,1,2)),Tabela8[Hala]:Tabela8[Hala],"Norweska",Tabela8[Numer kontraktu]:Tabela8[Numer kontraktu],Tabela138[[#This Row],[Numer kontraktu]])</f>
        <v>0</v>
      </c>
      <c r="G14" s="11">
        <f>SUMIFS(Tabela8[m2 SD],Tabela8[Data Montaż]:Tabela8[Data Montaż],DATE(MID(G$2,7,4),MID(G$2,4,2),MID(G$2,1,2)),Tabela8[Hala]:Tabela8[Hala],"Norweska",Tabela8[Numer kontraktu]:Tabela8[Numer kontraktu],Tabela138[[#This Row],[Numer kontraktu]])+SUMIFS(Tabela8[m2 SM],Tabela8[Data Montaż]:Tabela8[Data Montaż],DATE(MID(G$2,7,4),MID(G$2,4,2),MID(G$2,1,2)),Tabela8[Hala]:Tabela8[Hala],"Norweska",Tabela8[Numer kontraktu]:Tabela8[Numer kontraktu],Tabela138[[#This Row],[Numer kontraktu]])+SUMIFS(Tabela8[m2 SZ],Tabela8[Data Montaż]:Tabela8[Data Montaż],DATE(MID(G$2,7,4),MID(G$2,4,2),MID(G$2,1,2)),Tabela8[Hala]:Tabela8[Hala],"Norweska",Tabela8[Numer kontraktu]:Tabela8[Numer kontraktu],Tabela138[[#This Row],[Numer kontraktu]])</f>
        <v>0</v>
      </c>
      <c r="H14" s="11">
        <f>SUMIFS(Tabela8[m2 SD],Tabela8[Data Montaż]:Tabela8[Data Montaż],DATE(MID(H$2,7,4),MID(H$2,4,2),MID(H$2,1,2)),Tabela8[Hala]:Tabela8[Hala],"Norweska",Tabela8[Numer kontraktu]:Tabela8[Numer kontraktu],Tabela138[[#This Row],[Numer kontraktu]])+SUMIFS(Tabela8[m2 SM],Tabela8[Data Montaż]:Tabela8[Data Montaż],DATE(MID(H$2,7,4),MID(H$2,4,2),MID(H$2,1,2)),Tabela8[Hala]:Tabela8[Hala],"Norweska",Tabela8[Numer kontraktu]:Tabela8[Numer kontraktu],Tabela138[[#This Row],[Numer kontraktu]])+SUMIFS(Tabela8[m2 SZ],Tabela8[Data Montaż]:Tabela8[Data Montaż],DATE(MID(H$2,7,4),MID(H$2,4,2),MID(H$2,1,2)),Tabela8[Hala]:Tabela8[Hala],"Norweska",Tabela8[Numer kontraktu]:Tabela8[Numer kontraktu],Tabela138[[#This Row],[Numer kontraktu]])</f>
        <v>0</v>
      </c>
      <c r="I14" s="11">
        <f>SUMIFS(Tabela8[m2 SD],Tabela8[Data Montaż]:Tabela8[Data Montaż],DATE(MID(I$2,7,4),MID(I$2,4,2),MID(I$2,1,2)),Tabela8[Hala]:Tabela8[Hala],"Norweska",Tabela8[Numer kontraktu]:Tabela8[Numer kontraktu],Tabela138[[#This Row],[Numer kontraktu]])+SUMIFS(Tabela8[m2 SM],Tabela8[Data Montaż]:Tabela8[Data Montaż],DATE(MID(I$2,7,4),MID(I$2,4,2),MID(I$2,1,2)),Tabela8[Hala]:Tabela8[Hala],"Norweska",Tabela8[Numer kontraktu]:Tabela8[Numer kontraktu],Tabela138[[#This Row],[Numer kontraktu]])+SUMIFS(Tabela8[m2 SZ],Tabela8[Data Montaż]:Tabela8[Data Montaż],DATE(MID(I$2,7,4),MID(I$2,4,2),MID(I$2,1,2)),Tabela8[Hala]:Tabela8[Hala],"Norweska",Tabela8[Numer kontraktu]:Tabela8[Numer kontraktu],Tabela138[[#This Row],[Numer kontraktu]])</f>
        <v>0</v>
      </c>
      <c r="J14" s="11">
        <f>SUMIFS(Tabela8[m2 SD],Tabela8[Data Montaż]:Tabela8[Data Montaż],DATE(MID(J$2,7,4),MID(J$2,4,2),MID(J$2,1,2)),Tabela8[Hala]:Tabela8[Hala],"Norweska",Tabela8[Numer kontraktu]:Tabela8[Numer kontraktu],Tabela138[[#This Row],[Numer kontraktu]])+SUMIFS(Tabela8[m2 SM],Tabela8[Data Montaż]:Tabela8[Data Montaż],DATE(MID(J$2,7,4),MID(J$2,4,2),MID(J$2,1,2)),Tabela8[Hala]:Tabela8[Hala],"Norweska",Tabela8[Numer kontraktu]:Tabela8[Numer kontraktu],Tabela138[[#This Row],[Numer kontraktu]])+SUMIFS(Tabela8[m2 SZ],Tabela8[Data Montaż]:Tabela8[Data Montaż],DATE(MID(J$2,7,4),MID(J$2,4,2),MID(J$2,1,2)),Tabela8[Hala]:Tabela8[Hala],"Norweska",Tabela8[Numer kontraktu]:Tabela8[Numer kontraktu],Tabela138[[#This Row],[Numer kontraktu]])</f>
        <v>0</v>
      </c>
      <c r="K14" s="11">
        <f>SUMIFS(Tabela8[m2 SD],Tabela8[Data Montaż]:Tabela8[Data Montaż],DATE(MID(K$2,7,4),MID(K$2,4,2),MID(K$2,1,2)),Tabela8[Hala]:Tabela8[Hala],"Norweska",Tabela8[Numer kontraktu]:Tabela8[Numer kontraktu],Tabela138[[#This Row],[Numer kontraktu]])+SUMIFS(Tabela8[m2 SM],Tabela8[Data Montaż]:Tabela8[Data Montaż],DATE(MID(K$2,7,4),MID(K$2,4,2),MID(K$2,1,2)),Tabela8[Hala]:Tabela8[Hala],"Norweska",Tabela8[Numer kontraktu]:Tabela8[Numer kontraktu],Tabela138[[#This Row],[Numer kontraktu]])+SUMIFS(Tabela8[m2 SZ],Tabela8[Data Montaż]:Tabela8[Data Montaż],DATE(MID(K$2,7,4),MID(K$2,4,2),MID(K$2,1,2)),Tabela8[Hala]:Tabela8[Hala],"Norweska",Tabela8[Numer kontraktu]:Tabela8[Numer kontraktu],Tabela138[[#This Row],[Numer kontraktu]])</f>
        <v>0</v>
      </c>
      <c r="L14" s="11">
        <f>SUMIFS(Tabela8[m2 SD],Tabela8[Data Montaż]:Tabela8[Data Montaż],DATE(MID(L$2,7,4),MID(L$2,4,2),MID(L$2,1,2)),Tabela8[Hala]:Tabela8[Hala],"Norweska",Tabela8[Numer kontraktu]:Tabela8[Numer kontraktu],Tabela138[[#This Row],[Numer kontraktu]])+SUMIFS(Tabela8[m2 SM],Tabela8[Data Montaż]:Tabela8[Data Montaż],DATE(MID(L$2,7,4),MID(L$2,4,2),MID(L$2,1,2)),Tabela8[Hala]:Tabela8[Hala],"Norweska",Tabela8[Numer kontraktu]:Tabela8[Numer kontraktu],Tabela138[[#This Row],[Numer kontraktu]])+SUMIFS(Tabela8[m2 SZ],Tabela8[Data Montaż]:Tabela8[Data Montaż],DATE(MID(L$2,7,4),MID(L$2,4,2),MID(L$2,1,2)),Tabela8[Hala]:Tabela8[Hala],"Norweska",Tabela8[Numer kontraktu]:Tabela8[Numer kontraktu],Tabela138[[#This Row],[Numer kontraktu]])</f>
        <v>0</v>
      </c>
      <c r="M14" s="11">
        <f>SUMIFS(Tabela8[m2 SD],Tabela8[Data Montaż]:Tabela8[Data Montaż],DATE(MID(M$2,7,4),MID(M$2,4,2),MID(M$2,1,2)),Tabela8[Hala]:Tabela8[Hala],"Norweska",Tabela8[Numer kontraktu]:Tabela8[Numer kontraktu],Tabela138[[#This Row],[Numer kontraktu]])+SUMIFS(Tabela8[m2 SM],Tabela8[Data Montaż]:Tabela8[Data Montaż],DATE(MID(M$2,7,4),MID(M$2,4,2),MID(M$2,1,2)),Tabela8[Hala]:Tabela8[Hala],"Norweska",Tabela8[Numer kontraktu]:Tabela8[Numer kontraktu],Tabela138[[#This Row],[Numer kontraktu]])+SUMIFS(Tabela8[m2 SZ],Tabela8[Data Montaż]:Tabela8[Data Montaż],DATE(MID(M$2,7,4),MID(M$2,4,2),MID(M$2,1,2)),Tabela8[Hala]:Tabela8[Hala],"Norweska",Tabela8[Numer kontraktu]:Tabela8[Numer kontraktu],Tabela138[[#This Row],[Numer kontraktu]])</f>
        <v>0</v>
      </c>
      <c r="N14" s="11">
        <f>SUMIFS(Tabela8[m2 SD],Tabela8[Data Montaż]:Tabela8[Data Montaż],DATE(MID(N$2,7,4),MID(N$2,4,2),MID(N$2,1,2)),Tabela8[Hala]:Tabela8[Hala],"Norweska",Tabela8[Numer kontraktu]:Tabela8[Numer kontraktu],Tabela138[[#This Row],[Numer kontraktu]])+SUMIFS(Tabela8[m2 SM],Tabela8[Data Montaż]:Tabela8[Data Montaż],DATE(MID(N$2,7,4),MID(N$2,4,2),MID(N$2,1,2)),Tabela8[Hala]:Tabela8[Hala],"Norweska",Tabela8[Numer kontraktu]:Tabela8[Numer kontraktu],Tabela138[[#This Row],[Numer kontraktu]])+SUMIFS(Tabela8[m2 SZ],Tabela8[Data Montaż]:Tabela8[Data Montaż],DATE(MID(N$2,7,4),MID(N$2,4,2),MID(N$2,1,2)),Tabela8[Hala]:Tabela8[Hala],"Norweska",Tabela8[Numer kontraktu]:Tabela8[Numer kontraktu],Tabela138[[#This Row],[Numer kontraktu]])</f>
        <v>0</v>
      </c>
      <c r="O14" s="11">
        <f>SUMIFS(Tabela8[m2 SD],Tabela8[Data Montaż]:Tabela8[Data Montaż],DATE(MID(O$2,7,4),MID(O$2,4,2),MID(O$2,1,2)),Tabela8[Hala]:Tabela8[Hala],"Norweska",Tabela8[Numer kontraktu]:Tabela8[Numer kontraktu],Tabela138[[#This Row],[Numer kontraktu]])+SUMIFS(Tabela8[m2 SM],Tabela8[Data Montaż]:Tabela8[Data Montaż],DATE(MID(O$2,7,4),MID(O$2,4,2),MID(O$2,1,2)),Tabela8[Hala]:Tabela8[Hala],"Norweska",Tabela8[Numer kontraktu]:Tabela8[Numer kontraktu],Tabela138[[#This Row],[Numer kontraktu]])+SUMIFS(Tabela8[m2 SZ],Tabela8[Data Montaż]:Tabela8[Data Montaż],DATE(MID(O$2,7,4),MID(O$2,4,2),MID(O$2,1,2)),Tabela8[Hala]:Tabela8[Hala],"Norweska",Tabela8[Numer kontraktu]:Tabela8[Numer kontraktu],Tabela138[[#This Row],[Numer kontraktu]])</f>
        <v>0</v>
      </c>
      <c r="P14" s="11">
        <f>SUMIFS(Tabela8[m2 SD],Tabela8[Data Montaż]:Tabela8[Data Montaż],DATE(MID(P$2,7,4),MID(P$2,4,2),MID(P$2,1,2)),Tabela8[Hala]:Tabela8[Hala],"Norweska",Tabela8[Numer kontraktu]:Tabela8[Numer kontraktu],Tabela138[[#This Row],[Numer kontraktu]])+SUMIFS(Tabela8[m2 SM],Tabela8[Data Montaż]:Tabela8[Data Montaż],DATE(MID(P$2,7,4),MID(P$2,4,2),MID(P$2,1,2)),Tabela8[Hala]:Tabela8[Hala],"Norweska",Tabela8[Numer kontraktu]:Tabela8[Numer kontraktu],Tabela138[[#This Row],[Numer kontraktu]])+SUMIFS(Tabela8[m2 SZ],Tabela8[Data Montaż]:Tabela8[Data Montaż],DATE(MID(P$2,7,4),MID(P$2,4,2),MID(P$2,1,2)),Tabela8[Hala]:Tabela8[Hala],"Norweska",Tabela8[Numer kontraktu]:Tabela8[Numer kontraktu],Tabela138[[#This Row],[Numer kontraktu]])</f>
        <v>0</v>
      </c>
      <c r="Q14" s="11">
        <f>SUMIFS(Tabela8[m2 SD],Tabela8[Data Montaż]:Tabela8[Data Montaż],DATE(MID(Q$2,7,4),MID(Q$2,4,2),MID(Q$2,1,2)),Tabela8[Hala]:Tabela8[Hala],"Norweska",Tabela8[Numer kontraktu]:Tabela8[Numer kontraktu],Tabela138[[#This Row],[Numer kontraktu]])+SUMIFS(Tabela8[m2 SM],Tabela8[Data Montaż]:Tabela8[Data Montaż],DATE(MID(Q$2,7,4),MID(Q$2,4,2),MID(Q$2,1,2)),Tabela8[Hala]:Tabela8[Hala],"Norweska",Tabela8[Numer kontraktu]:Tabela8[Numer kontraktu],Tabela138[[#This Row],[Numer kontraktu]])+SUMIFS(Tabela8[m2 SZ],Tabela8[Data Montaż]:Tabela8[Data Montaż],DATE(MID(Q$2,7,4),MID(Q$2,4,2),MID(Q$2,1,2)),Tabela8[Hala]:Tabela8[Hala],"Norweska",Tabela8[Numer kontraktu]:Tabela8[Numer kontraktu],Tabela138[[#This Row],[Numer kontraktu]])</f>
        <v>0</v>
      </c>
      <c r="R14" s="11">
        <f>SUMIFS(Tabela8[m2 SD],Tabela8[Data Montaż]:Tabela8[Data Montaż],DATE(MID(R$2,7,4),MID(R$2,4,2),MID(R$2,1,2)),Tabela8[Hala]:Tabela8[Hala],"Norweska",Tabela8[Numer kontraktu]:Tabela8[Numer kontraktu],Tabela138[[#This Row],[Numer kontraktu]])+SUMIFS(Tabela8[m2 SM],Tabela8[Data Montaż]:Tabela8[Data Montaż],DATE(MID(R$2,7,4),MID(R$2,4,2),MID(R$2,1,2)),Tabela8[Hala]:Tabela8[Hala],"Norweska",Tabela8[Numer kontraktu]:Tabela8[Numer kontraktu],Tabela138[[#This Row],[Numer kontraktu]])+SUMIFS(Tabela8[m2 SZ],Tabela8[Data Montaż]:Tabela8[Data Montaż],DATE(MID(R$2,7,4),MID(R$2,4,2),MID(R$2,1,2)),Tabela8[Hala]:Tabela8[Hala],"Norweska",Tabela8[Numer kontraktu]:Tabela8[Numer kontraktu],Tabela138[[#This Row],[Numer kontraktu]])</f>
        <v>0</v>
      </c>
      <c r="S14" s="11">
        <f>SUMIFS(Tabela8[m2 SD],Tabela8[Data Montaż]:Tabela8[Data Montaż],DATE(MID(S$2,7,4),MID(S$2,4,2),MID(S$2,1,2)),Tabela8[Hala]:Tabela8[Hala],"Norweska",Tabela8[Numer kontraktu]:Tabela8[Numer kontraktu],Tabela138[[#This Row],[Numer kontraktu]])+SUMIFS(Tabela8[m2 SM],Tabela8[Data Montaż]:Tabela8[Data Montaż],DATE(MID(S$2,7,4),MID(S$2,4,2),MID(S$2,1,2)),Tabela8[Hala]:Tabela8[Hala],"Norweska",Tabela8[Numer kontraktu]:Tabela8[Numer kontraktu],Tabela138[[#This Row],[Numer kontraktu]])+SUMIFS(Tabela8[m2 SZ],Tabela8[Data Montaż]:Tabela8[Data Montaż],DATE(MID(S$2,7,4),MID(S$2,4,2),MID(S$2,1,2)),Tabela8[Hala]:Tabela8[Hala],"Norweska",Tabela8[Numer kontraktu]:Tabela8[Numer kontraktu],Tabela138[[#This Row],[Numer kontraktu]])</f>
        <v>0</v>
      </c>
      <c r="T14" s="11">
        <f>SUMIFS(Tabela8[m2 SD],Tabela8[Data Montaż]:Tabela8[Data Montaż],DATE(MID(T$2,7,4),MID(T$2,4,2),MID(T$2,1,2)),Tabela8[Hala]:Tabela8[Hala],"Norweska",Tabela8[Numer kontraktu]:Tabela8[Numer kontraktu],Tabela138[[#This Row],[Numer kontraktu]])+SUMIFS(Tabela8[m2 SM],Tabela8[Data Montaż]:Tabela8[Data Montaż],DATE(MID(T$2,7,4),MID(T$2,4,2),MID(T$2,1,2)),Tabela8[Hala]:Tabela8[Hala],"Norweska",Tabela8[Numer kontraktu]:Tabela8[Numer kontraktu],Tabela138[[#This Row],[Numer kontraktu]])+SUMIFS(Tabela8[m2 SZ],Tabela8[Data Montaż]:Tabela8[Data Montaż],DATE(MID(T$2,7,4),MID(T$2,4,2),MID(T$2,1,2)),Tabela8[Hala]:Tabela8[Hala],"Norweska",Tabela8[Numer kontraktu]:Tabela8[Numer kontraktu],Tabela138[[#This Row],[Numer kontraktu]])</f>
        <v>0</v>
      </c>
      <c r="U14" s="11">
        <f>SUMIFS(Tabela8[m2 SD],Tabela8[Data Montaż]:Tabela8[Data Montaż],DATE(MID(U$2,7,4),MID(U$2,4,2),MID(U$2,1,2)),Tabela8[Hala]:Tabela8[Hala],"Norweska",Tabela8[Numer kontraktu]:Tabela8[Numer kontraktu],Tabela138[[#This Row],[Numer kontraktu]])+SUMIFS(Tabela8[m2 SM],Tabela8[Data Montaż]:Tabela8[Data Montaż],DATE(MID(U$2,7,4),MID(U$2,4,2),MID(U$2,1,2)),Tabela8[Hala]:Tabela8[Hala],"Norweska",Tabela8[Numer kontraktu]:Tabela8[Numer kontraktu],Tabela138[[#This Row],[Numer kontraktu]])+SUMIFS(Tabela8[m2 SZ],Tabela8[Data Montaż]:Tabela8[Data Montaż],DATE(MID(U$2,7,4),MID(U$2,4,2),MID(U$2,1,2)),Tabela8[Hala]:Tabela8[Hala],"Norweska",Tabela8[Numer kontraktu]:Tabela8[Numer kontraktu],Tabela138[[#This Row],[Numer kontraktu]])</f>
        <v>0</v>
      </c>
      <c r="V14" s="11">
        <f>SUMIFS(Tabela8[m2 SD],Tabela8[Data Montaż]:Tabela8[Data Montaż],DATE(MID(V$2,7,4),MID(V$2,4,2),MID(V$2,1,2)),Tabela8[Hala]:Tabela8[Hala],"Norweska",Tabela8[Numer kontraktu]:Tabela8[Numer kontraktu],Tabela138[[#This Row],[Numer kontraktu]])+SUMIFS(Tabela8[m2 SM],Tabela8[Data Montaż]:Tabela8[Data Montaż],DATE(MID(V$2,7,4),MID(V$2,4,2),MID(V$2,1,2)),Tabela8[Hala]:Tabela8[Hala],"Norweska",Tabela8[Numer kontraktu]:Tabela8[Numer kontraktu],Tabela138[[#This Row],[Numer kontraktu]])+SUMIFS(Tabela8[m2 SZ],Tabela8[Data Montaż]:Tabela8[Data Montaż],DATE(MID(V$2,7,4),MID(V$2,4,2),MID(V$2,1,2)),Tabela8[Hala]:Tabela8[Hala],"Norweska",Tabela8[Numer kontraktu]:Tabela8[Numer kontraktu],Tabela138[[#This Row],[Numer kontraktu]])</f>
        <v>0</v>
      </c>
      <c r="W14" s="11">
        <f>SUMIFS(Tabela8[m2 SD],Tabela8[Data Montaż]:Tabela8[Data Montaż],DATE(MID(W$2,7,4),MID(W$2,4,2),MID(W$2,1,2)),Tabela8[Hala]:Tabela8[Hala],"Norweska",Tabela8[Numer kontraktu]:Tabela8[Numer kontraktu],Tabela138[[#This Row],[Numer kontraktu]])+SUMIFS(Tabela8[m2 SM],Tabela8[Data Montaż]:Tabela8[Data Montaż],DATE(MID(W$2,7,4),MID(W$2,4,2),MID(W$2,1,2)),Tabela8[Hala]:Tabela8[Hala],"Norweska",Tabela8[Numer kontraktu]:Tabela8[Numer kontraktu],Tabela138[[#This Row],[Numer kontraktu]])+SUMIFS(Tabela8[m2 SZ],Tabela8[Data Montaż]:Tabela8[Data Montaż],DATE(MID(W$2,7,4),MID(W$2,4,2),MID(W$2,1,2)),Tabela8[Hala]:Tabela8[Hala],"Norweska",Tabela8[Numer kontraktu]:Tabela8[Numer kontraktu],Tabela138[[#This Row],[Numer kontraktu]])</f>
        <v>0</v>
      </c>
      <c r="X14" s="11">
        <f>SUMIFS(Tabela8[m2 SD],Tabela8[Data Montaż]:Tabela8[Data Montaż],DATE(MID(X$2,7,4),MID(X$2,4,2),MID(X$2,1,2)),Tabela8[Hala]:Tabela8[Hala],"Norweska",Tabela8[Numer kontraktu]:Tabela8[Numer kontraktu],Tabela138[[#This Row],[Numer kontraktu]])+SUMIFS(Tabela8[m2 SM],Tabela8[Data Montaż]:Tabela8[Data Montaż],DATE(MID(X$2,7,4),MID(X$2,4,2),MID(X$2,1,2)),Tabela8[Hala]:Tabela8[Hala],"Norweska",Tabela8[Numer kontraktu]:Tabela8[Numer kontraktu],Tabela138[[#This Row],[Numer kontraktu]])+SUMIFS(Tabela8[m2 SZ],Tabela8[Data Montaż]:Tabela8[Data Montaż],DATE(MID(X$2,7,4),MID(X$2,4,2),MID(X$2,1,2)),Tabela8[Hala]:Tabela8[Hala],"Norweska",Tabela8[Numer kontraktu]:Tabela8[Numer kontraktu],Tabela138[[#This Row],[Numer kontraktu]])</f>
        <v>0</v>
      </c>
      <c r="Y14" s="11">
        <f>SUMIFS(Tabela8[m2 SD],Tabela8[Data Montaż]:Tabela8[Data Montaż],DATE(MID(Y$2,7,4),MID(Y$2,4,2),MID(Y$2,1,2)),Tabela8[Hala]:Tabela8[Hala],"Norweska",Tabela8[Numer kontraktu]:Tabela8[Numer kontraktu],Tabela138[[#This Row],[Numer kontraktu]])+SUMIFS(Tabela8[m2 SM],Tabela8[Data Montaż]:Tabela8[Data Montaż],DATE(MID(Y$2,7,4),MID(Y$2,4,2),MID(Y$2,1,2)),Tabela8[Hala]:Tabela8[Hala],"Norweska",Tabela8[Numer kontraktu]:Tabela8[Numer kontraktu],Tabela138[[#This Row],[Numer kontraktu]])+SUMIFS(Tabela8[m2 SZ],Tabela8[Data Montaż]:Tabela8[Data Montaż],DATE(MID(Y$2,7,4),MID(Y$2,4,2),MID(Y$2,1,2)),Tabela8[Hala]:Tabela8[Hala],"Norweska",Tabela8[Numer kontraktu]:Tabela8[Numer kontraktu],Tabela138[[#This Row],[Numer kontraktu]])</f>
        <v>0</v>
      </c>
      <c r="Z14" s="11">
        <f>SUMIFS(Tabela8[m2 SD],Tabela8[Data Montaż]:Tabela8[Data Montaż],DATE(MID(Z$2,7,4),MID(Z$2,4,2),MID(Z$2,1,2)),Tabela8[Hala]:Tabela8[Hala],"Norweska",Tabela8[Numer kontraktu]:Tabela8[Numer kontraktu],Tabela138[[#This Row],[Numer kontraktu]])+SUMIFS(Tabela8[m2 SM],Tabela8[Data Montaż]:Tabela8[Data Montaż],DATE(MID(Z$2,7,4),MID(Z$2,4,2),MID(Z$2,1,2)),Tabela8[Hala]:Tabela8[Hala],"Norweska",Tabela8[Numer kontraktu]:Tabela8[Numer kontraktu],Tabela138[[#This Row],[Numer kontraktu]])+SUMIFS(Tabela8[m2 SZ],Tabela8[Data Montaż]:Tabela8[Data Montaż],DATE(MID(Z$2,7,4),MID(Z$2,4,2),MID(Z$2,1,2)),Tabela8[Hala]:Tabela8[Hala],"Norweska",Tabela8[Numer kontraktu]:Tabela8[Numer kontraktu],Tabela138[[#This Row],[Numer kontraktu]])</f>
        <v>0</v>
      </c>
      <c r="AA14" s="11">
        <f>SUMIFS(Tabela8[m2 SD],Tabela8[Data Montaż]:Tabela8[Data Montaż],DATE(MID(AA$2,7,4),MID(AA$2,4,2),MID(AA$2,1,2)),Tabela8[Hala]:Tabela8[Hala],"Norweska",Tabela8[Numer kontraktu]:Tabela8[Numer kontraktu],Tabela138[[#This Row],[Numer kontraktu]])+SUMIFS(Tabela8[m2 SM],Tabela8[Data Montaż]:Tabela8[Data Montaż],DATE(MID(AA$2,7,4),MID(AA$2,4,2),MID(AA$2,1,2)),Tabela8[Hala]:Tabela8[Hala],"Norweska",Tabela8[Numer kontraktu]:Tabela8[Numer kontraktu],Tabela138[[#This Row],[Numer kontraktu]])+SUMIFS(Tabela8[m2 SZ],Tabela8[Data Montaż]:Tabela8[Data Montaż],DATE(MID(AA$2,7,4),MID(AA$2,4,2),MID(AA$2,1,2)),Tabela8[Hala]:Tabela8[Hala],"Norweska",Tabela8[Numer kontraktu]:Tabela8[Numer kontraktu],Tabela138[[#This Row],[Numer kontraktu]])</f>
        <v>0</v>
      </c>
      <c r="AB14" s="11">
        <f>SUMIFS(Tabela8[m2 SD],Tabela8[Data Montaż]:Tabela8[Data Montaż],DATE(MID(AB$2,7,4),MID(AB$2,4,2),MID(AB$2,1,2)),Tabela8[Hala]:Tabela8[Hala],"Norweska",Tabela8[Numer kontraktu]:Tabela8[Numer kontraktu],Tabela138[[#This Row],[Numer kontraktu]])+SUMIFS(Tabela8[m2 SM],Tabela8[Data Montaż]:Tabela8[Data Montaż],DATE(MID(AB$2,7,4),MID(AB$2,4,2),MID(AB$2,1,2)),Tabela8[Hala]:Tabela8[Hala],"Norweska",Tabela8[Numer kontraktu]:Tabela8[Numer kontraktu],Tabela138[[#This Row],[Numer kontraktu]])+SUMIFS(Tabela8[m2 SZ],Tabela8[Data Montaż]:Tabela8[Data Montaż],DATE(MID(AB$2,7,4),MID(AB$2,4,2),MID(AB$2,1,2)),Tabela8[Hala]:Tabela8[Hala],"Norweska",Tabela8[Numer kontraktu]:Tabela8[Numer kontraktu],Tabela138[[#This Row],[Numer kontraktu]])</f>
        <v>0</v>
      </c>
      <c r="AC14" s="11">
        <f>SUMIFS(Tabela8[m2 SD],Tabela8[Data Montaż]:Tabela8[Data Montaż],DATE(MID(AC$2,7,4),MID(AC$2,4,2),MID(AC$2,1,2)),Tabela8[Hala]:Tabela8[Hala],"Norweska",Tabela8[Numer kontraktu]:Tabela8[Numer kontraktu],Tabela138[[#This Row],[Numer kontraktu]])+SUMIFS(Tabela8[m2 SM],Tabela8[Data Montaż]:Tabela8[Data Montaż],DATE(MID(AC$2,7,4),MID(AC$2,4,2),MID(AC$2,1,2)),Tabela8[Hala]:Tabela8[Hala],"Norweska",Tabela8[Numer kontraktu]:Tabela8[Numer kontraktu],Tabela138[[#This Row],[Numer kontraktu]])+SUMIFS(Tabela8[m2 SZ],Tabela8[Data Montaż]:Tabela8[Data Montaż],DATE(MID(AC$2,7,4),MID(AC$2,4,2),MID(AC$2,1,2)),Tabela8[Hala]:Tabela8[Hala],"Norweska",Tabela8[Numer kontraktu]:Tabela8[Numer kontraktu],Tabela138[[#This Row],[Numer kontraktu]])</f>
        <v>0</v>
      </c>
      <c r="AD14" s="11">
        <f>SUMIFS(Tabela8[m2 SD],Tabela8[Data Montaż]:Tabela8[Data Montaż],DATE(MID(AD$2,7,4),MID(AD$2,4,2),MID(AD$2,1,2)),Tabela8[Hala]:Tabela8[Hala],"Norweska",Tabela8[Numer kontraktu]:Tabela8[Numer kontraktu],Tabela138[[#This Row],[Numer kontraktu]])+SUMIFS(Tabela8[m2 SM],Tabela8[Data Montaż]:Tabela8[Data Montaż],DATE(MID(AD$2,7,4),MID(AD$2,4,2),MID(AD$2,1,2)),Tabela8[Hala]:Tabela8[Hala],"Norweska",Tabela8[Numer kontraktu]:Tabela8[Numer kontraktu],Tabela138[[#This Row],[Numer kontraktu]])+SUMIFS(Tabela8[m2 SZ],Tabela8[Data Montaż]:Tabela8[Data Montaż],DATE(MID(AD$2,7,4),MID(AD$2,4,2),MID(AD$2,1,2)),Tabela8[Hala]:Tabela8[Hala],"Norweska",Tabela8[Numer kontraktu]:Tabela8[Numer kontraktu],Tabela138[[#This Row],[Numer kontraktu]])</f>
        <v>0</v>
      </c>
      <c r="AE14" s="11">
        <f>SUMIFS(Tabela8[m2 SD],Tabela8[Data Montaż]:Tabela8[Data Montaż],DATE(MID(AE$2,7,4),MID(AE$2,4,2),MID(AE$2,1,2)),Tabela8[Hala]:Tabela8[Hala],"Norweska",Tabela8[Numer kontraktu]:Tabela8[Numer kontraktu],Tabela138[[#This Row],[Numer kontraktu]])+SUMIFS(Tabela8[m2 SM],Tabela8[Data Montaż]:Tabela8[Data Montaż],DATE(MID(AE$2,7,4),MID(AE$2,4,2),MID(AE$2,1,2)),Tabela8[Hala]:Tabela8[Hala],"Norweska",Tabela8[Numer kontraktu]:Tabela8[Numer kontraktu],Tabela138[[#This Row],[Numer kontraktu]])+SUMIFS(Tabela8[m2 SZ],Tabela8[Data Montaż]:Tabela8[Data Montaż],DATE(MID(AE$2,7,4),MID(AE$2,4,2),MID(AE$2,1,2)),Tabela8[Hala]:Tabela8[Hala],"Norweska",Tabela8[Numer kontraktu]:Tabela8[Numer kontraktu],Tabela138[[#This Row],[Numer kontraktu]])</f>
        <v>0</v>
      </c>
      <c r="AH14" s="5"/>
    </row>
    <row r="15" spans="1:34">
      <c r="A15" s="3"/>
      <c r="B15" s="1"/>
      <c r="C15" s="1"/>
      <c r="D15" s="10"/>
      <c r="AH15" s="5"/>
    </row>
    <row r="16" spans="1:34">
      <c r="A16" s="4"/>
      <c r="B16" s="2"/>
      <c r="C16" s="2"/>
      <c r="D16" s="11"/>
      <c r="AH16" s="5"/>
    </row>
    <row r="17" spans="1:34" ht="18">
      <c r="A17" s="6" t="s">
        <v>0</v>
      </c>
      <c r="B17" s="7" t="s">
        <v>41</v>
      </c>
      <c r="C17" t="s">
        <v>2</v>
      </c>
    </row>
    <row r="18" spans="1:34" s="19" customFormat="1" ht="29.4" thickBot="1">
      <c r="A18" s="17" t="s">
        <v>3</v>
      </c>
      <c r="B18" s="18" t="s">
        <v>4</v>
      </c>
      <c r="C18" s="18" t="s">
        <v>5</v>
      </c>
      <c r="D18" s="15" t="s">
        <v>6</v>
      </c>
      <c r="E18" s="15" t="s">
        <v>7</v>
      </c>
      <c r="F18" s="15" t="s">
        <v>8</v>
      </c>
      <c r="G18" s="15" t="s">
        <v>9</v>
      </c>
      <c r="H18" s="15" t="s">
        <v>10</v>
      </c>
      <c r="I18" s="15" t="s">
        <v>11</v>
      </c>
      <c r="J18" s="15" t="s">
        <v>12</v>
      </c>
      <c r="K18" s="15" t="s">
        <v>13</v>
      </c>
      <c r="L18" s="15" t="s">
        <v>14</v>
      </c>
      <c r="M18" s="15" t="s">
        <v>15</v>
      </c>
      <c r="N18" s="15" t="s">
        <v>16</v>
      </c>
      <c r="O18" s="15" t="s">
        <v>17</v>
      </c>
      <c r="P18" s="15" t="s">
        <v>18</v>
      </c>
      <c r="Q18" s="15" t="s">
        <v>19</v>
      </c>
      <c r="R18" s="15" t="s">
        <v>20</v>
      </c>
      <c r="S18" s="15" t="s">
        <v>21</v>
      </c>
      <c r="T18" s="15" t="s">
        <v>22</v>
      </c>
      <c r="U18" s="15" t="s">
        <v>23</v>
      </c>
      <c r="V18" s="15" t="s">
        <v>24</v>
      </c>
      <c r="W18" s="15" t="s">
        <v>25</v>
      </c>
      <c r="X18" s="15" t="s">
        <v>26</v>
      </c>
      <c r="Y18" s="15" t="s">
        <v>27</v>
      </c>
      <c r="Z18" s="15" t="s">
        <v>28</v>
      </c>
      <c r="AA18" s="15" t="s">
        <v>29</v>
      </c>
      <c r="AB18" s="15" t="s">
        <v>30</v>
      </c>
      <c r="AC18" s="15" t="s">
        <v>31</v>
      </c>
      <c r="AD18" s="15" t="s">
        <v>32</v>
      </c>
      <c r="AE18" s="15" t="s">
        <v>33</v>
      </c>
      <c r="AF18" s="14" t="s">
        <v>34</v>
      </c>
      <c r="AG18" s="14" t="s">
        <v>35</v>
      </c>
      <c r="AH18" s="14" t="s">
        <v>36</v>
      </c>
    </row>
    <row r="19" spans="1:34">
      <c r="A19" s="4">
        <v>232</v>
      </c>
      <c r="B19" s="2" t="s">
        <v>37</v>
      </c>
      <c r="C19" s="2" t="s">
        <v>38</v>
      </c>
      <c r="D19" s="10"/>
      <c r="AH19" s="5"/>
    </row>
    <row r="20" spans="1:34">
      <c r="A20" s="4"/>
      <c r="B20" s="2"/>
      <c r="C20" s="2"/>
      <c r="D20" s="11"/>
      <c r="AH20" s="5"/>
    </row>
    <row r="21" spans="1:34">
      <c r="A21" s="3"/>
      <c r="B21" s="1"/>
      <c r="C21" s="1"/>
      <c r="D21" s="10"/>
      <c r="AH21" s="5"/>
    </row>
    <row r="22" spans="1:34">
      <c r="A22" s="4"/>
      <c r="B22" s="2"/>
      <c r="C22" s="2"/>
      <c r="D22" s="11"/>
      <c r="AH22" s="5"/>
    </row>
    <row r="23" spans="1:34" ht="18">
      <c r="A23" s="6" t="s">
        <v>0</v>
      </c>
      <c r="B23" s="7" t="s">
        <v>1</v>
      </c>
      <c r="C23" t="s">
        <v>42</v>
      </c>
    </row>
    <row r="24" spans="1:34" s="16" customFormat="1" ht="29.4" thickBot="1">
      <c r="A24" s="13" t="s">
        <v>3</v>
      </c>
      <c r="B24" s="14" t="s">
        <v>4</v>
      </c>
      <c r="C24" s="14" t="s">
        <v>5</v>
      </c>
      <c r="D24" s="15" t="s">
        <v>6</v>
      </c>
      <c r="E24" s="15" t="s">
        <v>7</v>
      </c>
      <c r="F24" s="15" t="s">
        <v>8</v>
      </c>
      <c r="G24" s="15" t="s">
        <v>9</v>
      </c>
      <c r="H24" s="15" t="s">
        <v>10</v>
      </c>
      <c r="I24" s="15" t="s">
        <v>11</v>
      </c>
      <c r="J24" s="15" t="s">
        <v>12</v>
      </c>
      <c r="K24" s="15" t="s">
        <v>13</v>
      </c>
      <c r="L24" s="15" t="s">
        <v>14</v>
      </c>
      <c r="M24" s="15" t="s">
        <v>15</v>
      </c>
      <c r="N24" s="15" t="s">
        <v>16</v>
      </c>
      <c r="O24" s="15" t="s">
        <v>17</v>
      </c>
      <c r="P24" s="15" t="s">
        <v>18</v>
      </c>
      <c r="Q24" s="15" t="s">
        <v>19</v>
      </c>
      <c r="R24" s="15" t="s">
        <v>20</v>
      </c>
      <c r="S24" s="15" t="s">
        <v>21</v>
      </c>
      <c r="T24" s="15" t="s">
        <v>22</v>
      </c>
      <c r="U24" s="15" t="s">
        <v>23</v>
      </c>
      <c r="V24" s="15" t="s">
        <v>24</v>
      </c>
      <c r="W24" s="15" t="s">
        <v>25</v>
      </c>
      <c r="X24" s="15" t="s">
        <v>26</v>
      </c>
      <c r="Y24" s="15" t="s">
        <v>27</v>
      </c>
      <c r="Z24" s="15" t="s">
        <v>28</v>
      </c>
      <c r="AA24" s="15" t="s">
        <v>29</v>
      </c>
      <c r="AB24" s="15" t="s">
        <v>30</v>
      </c>
      <c r="AC24" s="15" t="s">
        <v>31</v>
      </c>
      <c r="AD24" s="15" t="s">
        <v>32</v>
      </c>
      <c r="AE24" s="15" t="s">
        <v>33</v>
      </c>
      <c r="AF24" s="14" t="s">
        <v>34</v>
      </c>
      <c r="AG24" s="14" t="s">
        <v>35</v>
      </c>
      <c r="AH24" s="14" t="s">
        <v>36</v>
      </c>
    </row>
    <row r="25" spans="1:34">
      <c r="A25" s="4">
        <v>232</v>
      </c>
      <c r="B25" s="2" t="s">
        <v>37</v>
      </c>
      <c r="C25" s="2" t="s">
        <v>38</v>
      </c>
      <c r="D25" s="11">
        <f>COUNTIFS(Tabela8[Data Montaż]:Tabela8[Data Montaż],DATE(MID(D$2,7,4),MID(D$2,4,2),MID(D$2,1,2)),Tabela8[Hala]:Tabela8[Hala],"CRAMO",Tabela8[Numer kontraktu]:Tabela8[Numer kontraktu],Tabela111[[#This Row],[Numer kontraktu]])</f>
        <v>0</v>
      </c>
      <c r="E25" s="11">
        <f>COUNTIFS(Tabela8[Data Montaż]:Tabela8[Data Montaż],DATE(MID(E$2,7,4),MID(E$2,4,2),MID(E$2,1,2)),Tabela8[Hala]:Tabela8[Hala],"CRAMO",Tabela8[Numer kontraktu]:Tabela8[Numer kontraktu],Tabela111[[#This Row],[Numer kontraktu]])</f>
        <v>0</v>
      </c>
      <c r="F25" s="11">
        <f>COUNTIFS(Tabela8[Data Montaż]:Tabela8[Data Montaż],DATE(MID(F$2,7,4),MID(F$2,4,2),MID(F$2,1,2)),Tabela8[Hala]:Tabela8[Hala],"CRAMO",Tabela8[Numer kontraktu]:Tabela8[Numer kontraktu],Tabela111[[#This Row],[Numer kontraktu]])</f>
        <v>0</v>
      </c>
      <c r="G25" s="11">
        <f>COUNTIFS(Tabela8[Data Montaż]:Tabela8[Data Montaż],DATE(MID(G$2,7,4),MID(G$2,4,2),MID(G$2,1,2)),Tabela8[Hala]:Tabela8[Hala],"CRAMO",Tabela8[Numer kontraktu]:Tabela8[Numer kontraktu],Tabela111[[#This Row],[Numer kontraktu]])</f>
        <v>0</v>
      </c>
      <c r="H25" s="11">
        <f>COUNTIFS(Tabela8[Data Montaż]:Tabela8[Data Montaż],DATE(MID(H$2,7,4),MID(H$2,4,2),MID(H$2,1,2)),Tabela8[Hala]:Tabela8[Hala],"CRAMO",Tabela8[Numer kontraktu]:Tabela8[Numer kontraktu],Tabela111[[#This Row],[Numer kontraktu]])</f>
        <v>0</v>
      </c>
      <c r="I25" s="11">
        <f>COUNTIFS(Tabela8[Data Montaż]:Tabela8[Data Montaż],DATE(MID(I$2,7,4),MID(I$2,4,2),MID(I$2,1,2)),Tabela8[Hala]:Tabela8[Hala],"CRAMO",Tabela8[Numer kontraktu]:Tabela8[Numer kontraktu],Tabela111[[#This Row],[Numer kontraktu]])</f>
        <v>0</v>
      </c>
      <c r="J25" s="11">
        <f>COUNTIFS(Tabela8[Data Montaż]:Tabela8[Data Montaż],DATE(MID(J$2,7,4),MID(J$2,4,2),MID(J$2,1,2)),Tabela8[Hala]:Tabela8[Hala],"CRAMO",Tabela8[Numer kontraktu]:Tabela8[Numer kontraktu],Tabela111[[#This Row],[Numer kontraktu]])</f>
        <v>0</v>
      </c>
      <c r="K25" s="11">
        <f>COUNTIFS(Tabela8[Data Montaż]:Tabela8[Data Montaż],DATE(MID(K$2,7,4),MID(K$2,4,2),MID(K$2,1,2)),Tabela8[Hala]:Tabela8[Hala],"CRAMO",Tabela8[Numer kontraktu]:Tabela8[Numer kontraktu],Tabela111[[#This Row],[Numer kontraktu]])</f>
        <v>0</v>
      </c>
      <c r="L25" s="11">
        <f>COUNTIFS(Tabela8[Data Montaż]:Tabela8[Data Montaż],DATE(MID(L$2,7,4),MID(L$2,4,2),MID(L$2,1,2)),Tabela8[Hala]:Tabela8[Hala],"CRAMO",Tabela8[Numer kontraktu]:Tabela8[Numer kontraktu],Tabela111[[#This Row],[Numer kontraktu]])</f>
        <v>0</v>
      </c>
      <c r="M25" s="11">
        <f>COUNTIFS(Tabela8[Data Montaż]:Tabela8[Data Montaż],DATE(MID(M$2,7,4),MID(M$2,4,2),MID(M$2,1,2)),Tabela8[Hala]:Tabela8[Hala],"CRAMO",Tabela8[Numer kontraktu]:Tabela8[Numer kontraktu],Tabela111[[#This Row],[Numer kontraktu]])</f>
        <v>0</v>
      </c>
      <c r="N25" s="11">
        <f>COUNTIFS(Tabela8[Data Montaż]:Tabela8[Data Montaż],DATE(MID(N$2,7,4),MID(N$2,4,2),MID(N$2,1,2)),Tabela8[Hala]:Tabela8[Hala],"CRAMO",Tabela8[Numer kontraktu]:Tabela8[Numer kontraktu],Tabela111[[#This Row],[Numer kontraktu]])</f>
        <v>0</v>
      </c>
      <c r="O25" s="11">
        <f>COUNTIFS(Tabela8[Data Montaż]:Tabela8[Data Montaż],DATE(MID(O$2,7,4),MID(O$2,4,2),MID(O$2,1,2)),Tabela8[Hala]:Tabela8[Hala],"CRAMO",Tabela8[Numer kontraktu]:Tabela8[Numer kontraktu],Tabela111[[#This Row],[Numer kontraktu]])</f>
        <v>0</v>
      </c>
      <c r="P25" s="11">
        <f>COUNTIFS(Tabela8[Data Montaż]:Tabela8[Data Montaż],DATE(MID(P$2,7,4),MID(P$2,4,2),MID(P$2,1,2)),Tabela8[Hala]:Tabela8[Hala],"CRAMO",Tabela8[Numer kontraktu]:Tabela8[Numer kontraktu],Tabela111[[#This Row],[Numer kontraktu]])</f>
        <v>0</v>
      </c>
      <c r="Q25" s="11">
        <f>COUNTIFS(Tabela8[Data Montaż]:Tabela8[Data Montaż],DATE(MID(Q$2,7,4),MID(Q$2,4,2),MID(Q$2,1,2)),Tabela8[Hala]:Tabela8[Hala],"CRAMO",Tabela8[Numer kontraktu]:Tabela8[Numer kontraktu],Tabela111[[#This Row],[Numer kontraktu]])</f>
        <v>0</v>
      </c>
      <c r="R25" s="11">
        <f>COUNTIFS(Tabela8[Data Montaż]:Tabela8[Data Montaż],DATE(MID(R$2,7,4),MID(R$2,4,2),MID(R$2,1,2)),Tabela8[Hala]:Tabela8[Hala],"CRAMO",Tabela8[Numer kontraktu]:Tabela8[Numer kontraktu],Tabela111[[#This Row],[Numer kontraktu]])</f>
        <v>0</v>
      </c>
      <c r="S25" s="11">
        <f>COUNTIFS(Tabela8[Data Montaż]:Tabela8[Data Montaż],DATE(MID(S$2,7,4),MID(S$2,4,2),MID(S$2,1,2)),Tabela8[Hala]:Tabela8[Hala],"CRAMO",Tabela8[Numer kontraktu]:Tabela8[Numer kontraktu],Tabela111[[#This Row],[Numer kontraktu]])</f>
        <v>0</v>
      </c>
      <c r="T25" s="11">
        <f>COUNTIFS(Tabela8[Data Montaż]:Tabela8[Data Montaż],DATE(MID(T$2,7,4),MID(T$2,4,2),MID(T$2,1,2)),Tabela8[Hala]:Tabela8[Hala],"CRAMO",Tabela8[Numer kontraktu]:Tabela8[Numer kontraktu],Tabela111[[#This Row],[Numer kontraktu]])</f>
        <v>0</v>
      </c>
      <c r="U25" s="11">
        <f>COUNTIFS(Tabela8[Data Montaż]:Tabela8[Data Montaż],DATE(MID(U$2,7,4),MID(U$2,4,2),MID(U$2,1,2)),Tabela8[Hala]:Tabela8[Hala],"CRAMO",Tabela8[Numer kontraktu]:Tabela8[Numer kontraktu],Tabela111[[#This Row],[Numer kontraktu]])</f>
        <v>0</v>
      </c>
      <c r="V25" s="11">
        <f>COUNTIFS(Tabela8[Data Montaż]:Tabela8[Data Montaż],DATE(MID(V$2,7,4),MID(V$2,4,2),MID(V$2,1,2)),Tabela8[Hala]:Tabela8[Hala],"CRAMO",Tabela8[Numer kontraktu]:Tabela8[Numer kontraktu],Tabela111[[#This Row],[Numer kontraktu]])</f>
        <v>0</v>
      </c>
      <c r="W25" s="11">
        <f>COUNTIFS(Tabela8[Data Montaż]:Tabela8[Data Montaż],DATE(MID(W$2,7,4),MID(W$2,4,2),MID(W$2,1,2)),Tabela8[Hala]:Tabela8[Hala],"CRAMO",Tabela8[Numer kontraktu]:Tabela8[Numer kontraktu],Tabela111[[#This Row],[Numer kontraktu]])</f>
        <v>0</v>
      </c>
      <c r="X25" s="11">
        <f>COUNTIFS(Tabela8[Data Montaż]:Tabela8[Data Montaż],DATE(MID(X$2,7,4),MID(X$2,4,2),MID(X$2,1,2)),Tabela8[Hala]:Tabela8[Hala],"CRAMO",Tabela8[Numer kontraktu]:Tabela8[Numer kontraktu],Tabela111[[#This Row],[Numer kontraktu]])</f>
        <v>0</v>
      </c>
      <c r="Y25" s="11">
        <f>COUNTIFS(Tabela8[Data Montaż]:Tabela8[Data Montaż],DATE(MID(Y$2,7,4),MID(Y$2,4,2),MID(Y$2,1,2)),Tabela8[Hala]:Tabela8[Hala],"CRAMO",Tabela8[Numer kontraktu]:Tabela8[Numer kontraktu],Tabela111[[#This Row],[Numer kontraktu]])</f>
        <v>0</v>
      </c>
      <c r="Z25" s="11">
        <f>COUNTIFS(Tabela8[Data Montaż]:Tabela8[Data Montaż],DATE(MID(Z$2,7,4),MID(Z$2,4,2),MID(Z$2,1,2)),Tabela8[Hala]:Tabela8[Hala],"CRAMO",Tabela8[Numer kontraktu]:Tabela8[Numer kontraktu],Tabela111[[#This Row],[Numer kontraktu]])</f>
        <v>0</v>
      </c>
      <c r="AA25" s="11">
        <f>COUNTIFS(Tabela8[Data Montaż]:Tabela8[Data Montaż],DATE(MID(AA$2,7,4),MID(AA$2,4,2),MID(AA$2,1,2)),Tabela8[Hala]:Tabela8[Hala],"CRAMO",Tabela8[Numer kontraktu]:Tabela8[Numer kontraktu],Tabela111[[#This Row],[Numer kontraktu]])</f>
        <v>0</v>
      </c>
      <c r="AB25" s="11">
        <f>COUNTIFS(Tabela8[Data Montaż]:Tabela8[Data Montaż],DATE(MID(AB$2,7,4),MID(AB$2,4,2),MID(AB$2,1,2)),Tabela8[Hala]:Tabela8[Hala],"CRAMO",Tabela8[Numer kontraktu]:Tabela8[Numer kontraktu],Tabela111[[#This Row],[Numer kontraktu]])</f>
        <v>0</v>
      </c>
      <c r="AC25" s="11">
        <f>COUNTIFS(Tabela8[Data Montaż]:Tabela8[Data Montaż],DATE(MID(AC$2,7,4),MID(AC$2,4,2),MID(AC$2,1,2)),Tabela8[Hala]:Tabela8[Hala],"CRAMO",Tabela8[Numer kontraktu]:Tabela8[Numer kontraktu],Tabela111[[#This Row],[Numer kontraktu]])</f>
        <v>0</v>
      </c>
      <c r="AD25" s="11">
        <f>COUNTIFS(Tabela8[Data Montaż]:Tabela8[Data Montaż],DATE(MID(AD$2,7,4),MID(AD$2,4,2),MID(AD$2,1,2)),Tabela8[Hala]:Tabela8[Hala],"CRAMO",Tabela8[Numer kontraktu]:Tabela8[Numer kontraktu],Tabela111[[#This Row],[Numer kontraktu]])</f>
        <v>0</v>
      </c>
      <c r="AE25" s="11">
        <f>COUNTIFS(Tabela8[Data Montaż]:Tabela8[Data Montaż],DATE(MID(AE$2,7,4),MID(AE$2,4,2),MID(AE$2,1,2)),Tabela8[Hala]:Tabela8[Hala],"CRAMO",Tabela8[Numer kontraktu]:Tabela8[Numer kontraktu],Tabela111[[#This Row],[Numer kontraktu]])</f>
        <v>0</v>
      </c>
      <c r="AH25" s="5"/>
    </row>
    <row r="26" spans="1:34" s="31" customFormat="1">
      <c r="A26" s="4"/>
      <c r="B26" s="2"/>
      <c r="C26" s="2"/>
      <c r="D26" s="30">
        <f>COUNTIFS(Tabela8[Data Montaż]:Tabela8[Data Montaż],DATE(MID(D$2,7,4),MID(D$2,4,2),MID(D$2,1,2)),Tabela8[Hala]:Tabela8[Hala],"CRAMO",Tabela8[Numer kontraktu]:Tabela8[Numer kontraktu],Tabela111[[#This Row],[Numer kontraktu]])</f>
        <v>0</v>
      </c>
      <c r="E26" s="30">
        <f>COUNTIFS(Tabela8[Data Montaż]:Tabela8[Data Montaż],DATE(MID(E$2,7,4),MID(E$2,4,2),MID(E$2,1,2)),Tabela8[Hala]:Tabela8[Hala],"CRAMO",Tabela8[Numer kontraktu]:Tabela8[Numer kontraktu],Tabela111[[#This Row],[Numer kontraktu]])</f>
        <v>0</v>
      </c>
      <c r="F26" s="30">
        <f>COUNTIFS(Tabela8[Data Montaż]:Tabela8[Data Montaż],DATE(MID(F$2,7,4),MID(F$2,4,2),MID(F$2,1,2)),Tabela8[Hala]:Tabela8[Hala],"CRAMO",Tabela8[Numer kontraktu]:Tabela8[Numer kontraktu],Tabela111[[#This Row],[Numer kontraktu]])</f>
        <v>0</v>
      </c>
      <c r="G26" s="30">
        <f>COUNTIFS(Tabela8[Data Montaż]:Tabela8[Data Montaż],DATE(MID(G$2,7,4),MID(G$2,4,2),MID(G$2,1,2)),Tabela8[Hala]:Tabela8[Hala],"CRAMO",Tabela8[Numer kontraktu]:Tabela8[Numer kontraktu],Tabela111[[#This Row],[Numer kontraktu]])</f>
        <v>0</v>
      </c>
      <c r="H26" s="30">
        <f>COUNTIFS(Tabela8[Data Montaż]:Tabela8[Data Montaż],DATE(MID(H$2,7,4),MID(H$2,4,2),MID(H$2,1,2)),Tabela8[Hala]:Tabela8[Hala],"CRAMO",Tabela8[Numer kontraktu]:Tabela8[Numer kontraktu],Tabela111[[#This Row],[Numer kontraktu]])</f>
        <v>0</v>
      </c>
      <c r="I26" s="30">
        <f>COUNTIFS(Tabela8[Data Montaż]:Tabela8[Data Montaż],DATE(MID(I$2,7,4),MID(I$2,4,2),MID(I$2,1,2)),Tabela8[Hala]:Tabela8[Hala],"CRAMO",Tabela8[Numer kontraktu]:Tabela8[Numer kontraktu],Tabela111[[#This Row],[Numer kontraktu]])</f>
        <v>0</v>
      </c>
      <c r="J26" s="30">
        <f>COUNTIFS(Tabela8[Data Montaż]:Tabela8[Data Montaż],DATE(MID(J$2,7,4),MID(J$2,4,2),MID(J$2,1,2)),Tabela8[Hala]:Tabela8[Hala],"CRAMO",Tabela8[Numer kontraktu]:Tabela8[Numer kontraktu],Tabela111[[#This Row],[Numer kontraktu]])</f>
        <v>0</v>
      </c>
      <c r="K26" s="30">
        <f>COUNTIFS(Tabela8[Data Montaż]:Tabela8[Data Montaż],DATE(MID(K$2,7,4),MID(K$2,4,2),MID(K$2,1,2)),Tabela8[Hala]:Tabela8[Hala],"CRAMO",Tabela8[Numer kontraktu]:Tabela8[Numer kontraktu],Tabela111[[#This Row],[Numer kontraktu]])</f>
        <v>0</v>
      </c>
      <c r="L26" s="30">
        <f>COUNTIFS(Tabela8[Data Montaż]:Tabela8[Data Montaż],DATE(MID(L$2,7,4),MID(L$2,4,2),MID(L$2,1,2)),Tabela8[Hala]:Tabela8[Hala],"CRAMO",Tabela8[Numer kontraktu]:Tabela8[Numer kontraktu],Tabela111[[#This Row],[Numer kontraktu]])</f>
        <v>0</v>
      </c>
      <c r="M26" s="30">
        <f>COUNTIFS(Tabela8[Data Montaż]:Tabela8[Data Montaż],DATE(MID(M$2,7,4),MID(M$2,4,2),MID(M$2,1,2)),Tabela8[Hala]:Tabela8[Hala],"CRAMO",Tabela8[Numer kontraktu]:Tabela8[Numer kontraktu],Tabela111[[#This Row],[Numer kontraktu]])</f>
        <v>0</v>
      </c>
      <c r="N26" s="30">
        <f>COUNTIFS(Tabela8[Data Montaż]:Tabela8[Data Montaż],DATE(MID(N$2,7,4),MID(N$2,4,2),MID(N$2,1,2)),Tabela8[Hala]:Tabela8[Hala],"CRAMO",Tabela8[Numer kontraktu]:Tabela8[Numer kontraktu],Tabela111[[#This Row],[Numer kontraktu]])</f>
        <v>0</v>
      </c>
      <c r="O26" s="30">
        <f>COUNTIFS(Tabela8[Data Montaż]:Tabela8[Data Montaż],DATE(MID(O$2,7,4),MID(O$2,4,2),MID(O$2,1,2)),Tabela8[Hala]:Tabela8[Hala],"CRAMO",Tabela8[Numer kontraktu]:Tabela8[Numer kontraktu],Tabela111[[#This Row],[Numer kontraktu]])</f>
        <v>0</v>
      </c>
      <c r="P26" s="30">
        <f>COUNTIFS(Tabela8[Data Montaż]:Tabela8[Data Montaż],DATE(MID(P$2,7,4),MID(P$2,4,2),MID(P$2,1,2)),Tabela8[Hala]:Tabela8[Hala],"CRAMO",Tabela8[Numer kontraktu]:Tabela8[Numer kontraktu],Tabela111[[#This Row],[Numer kontraktu]])</f>
        <v>0</v>
      </c>
      <c r="Q26" s="30">
        <f>COUNTIFS(Tabela8[Data Montaż]:Tabela8[Data Montaż],DATE(MID(Q$2,7,4),MID(Q$2,4,2),MID(Q$2,1,2)),Tabela8[Hala]:Tabela8[Hala],"CRAMO",Tabela8[Numer kontraktu]:Tabela8[Numer kontraktu],Tabela111[[#This Row],[Numer kontraktu]])</f>
        <v>0</v>
      </c>
      <c r="R26" s="30">
        <f>COUNTIFS(Tabela8[Data Montaż]:Tabela8[Data Montaż],DATE(MID(R$2,7,4),MID(R$2,4,2),MID(R$2,1,2)),Tabela8[Hala]:Tabela8[Hala],"CRAMO",Tabela8[Numer kontraktu]:Tabela8[Numer kontraktu],Tabela111[[#This Row],[Numer kontraktu]])</f>
        <v>0</v>
      </c>
      <c r="S26" s="30">
        <f>COUNTIFS(Tabela8[Data Montaż]:Tabela8[Data Montaż],DATE(MID(S$2,7,4),MID(S$2,4,2),MID(S$2,1,2)),Tabela8[Hala]:Tabela8[Hala],"CRAMO",Tabela8[Numer kontraktu]:Tabela8[Numer kontraktu],Tabela111[[#This Row],[Numer kontraktu]])</f>
        <v>0</v>
      </c>
      <c r="T26" s="30">
        <f>COUNTIFS(Tabela8[Data Montaż]:Tabela8[Data Montaż],DATE(MID(T$2,7,4),MID(T$2,4,2),MID(T$2,1,2)),Tabela8[Hala]:Tabela8[Hala],"CRAMO",Tabela8[Numer kontraktu]:Tabela8[Numer kontraktu],Tabela111[[#This Row],[Numer kontraktu]])</f>
        <v>0</v>
      </c>
      <c r="U26" s="30">
        <f>COUNTIFS(Tabela8[Data Montaż]:Tabela8[Data Montaż],DATE(MID(U$2,7,4),MID(U$2,4,2),MID(U$2,1,2)),Tabela8[Hala]:Tabela8[Hala],"CRAMO",Tabela8[Numer kontraktu]:Tabela8[Numer kontraktu],Tabela111[[#This Row],[Numer kontraktu]])</f>
        <v>0</v>
      </c>
      <c r="V26" s="30">
        <f>COUNTIFS(Tabela8[Data Montaż]:Tabela8[Data Montaż],DATE(MID(V$2,7,4),MID(V$2,4,2),MID(V$2,1,2)),Tabela8[Hala]:Tabela8[Hala],"CRAMO",Tabela8[Numer kontraktu]:Tabela8[Numer kontraktu],Tabela111[[#This Row],[Numer kontraktu]])</f>
        <v>0</v>
      </c>
      <c r="W26" s="30">
        <f>COUNTIFS(Tabela8[Data Montaż]:Tabela8[Data Montaż],DATE(MID(W$2,7,4),MID(W$2,4,2),MID(W$2,1,2)),Tabela8[Hala]:Tabela8[Hala],"CRAMO",Tabela8[Numer kontraktu]:Tabela8[Numer kontraktu],Tabela111[[#This Row],[Numer kontraktu]])</f>
        <v>0</v>
      </c>
      <c r="X26" s="30">
        <f>COUNTIFS(Tabela8[Data Montaż]:Tabela8[Data Montaż],DATE(MID(X$2,7,4),MID(X$2,4,2),MID(X$2,1,2)),Tabela8[Hala]:Tabela8[Hala],"CRAMO",Tabela8[Numer kontraktu]:Tabela8[Numer kontraktu],Tabela111[[#This Row],[Numer kontraktu]])</f>
        <v>0</v>
      </c>
      <c r="Y26" s="30">
        <f>COUNTIFS(Tabela8[Data Montaż]:Tabela8[Data Montaż],DATE(MID(Y$2,7,4),MID(Y$2,4,2),MID(Y$2,1,2)),Tabela8[Hala]:Tabela8[Hala],"CRAMO",Tabela8[Numer kontraktu]:Tabela8[Numer kontraktu],Tabela111[[#This Row],[Numer kontraktu]])</f>
        <v>0</v>
      </c>
      <c r="Z26" s="30">
        <f>COUNTIFS(Tabela8[Data Montaż]:Tabela8[Data Montaż],DATE(MID(Z$2,7,4),MID(Z$2,4,2),MID(Z$2,1,2)),Tabela8[Hala]:Tabela8[Hala],"CRAMO",Tabela8[Numer kontraktu]:Tabela8[Numer kontraktu],Tabela111[[#This Row],[Numer kontraktu]])</f>
        <v>0</v>
      </c>
      <c r="AA26" s="30">
        <f>COUNTIFS(Tabela8[Data Montaż]:Tabela8[Data Montaż],DATE(MID(AA$2,7,4),MID(AA$2,4,2),MID(AA$2,1,2)),Tabela8[Hala]:Tabela8[Hala],"CRAMO",Tabela8[Numer kontraktu]:Tabela8[Numer kontraktu],Tabela111[[#This Row],[Numer kontraktu]])</f>
        <v>0</v>
      </c>
      <c r="AB26" s="30">
        <f>COUNTIFS(Tabela8[Data Montaż]:Tabela8[Data Montaż],DATE(MID(AB$2,7,4),MID(AB$2,4,2),MID(AB$2,1,2)),Tabela8[Hala]:Tabela8[Hala],"CRAMO",Tabela8[Numer kontraktu]:Tabela8[Numer kontraktu],Tabela111[[#This Row],[Numer kontraktu]])</f>
        <v>0</v>
      </c>
      <c r="AC26" s="30">
        <f>COUNTIFS(Tabela8[Data Montaż]:Tabela8[Data Montaż],DATE(MID(AC$2,7,4),MID(AC$2,4,2),MID(AC$2,1,2)),Tabela8[Hala]:Tabela8[Hala],"CRAMO",Tabela8[Numer kontraktu]:Tabela8[Numer kontraktu],Tabela111[[#This Row],[Numer kontraktu]])</f>
        <v>0</v>
      </c>
      <c r="AD26" s="30">
        <f>COUNTIFS(Tabela8[Data Montaż]:Tabela8[Data Montaż],DATE(MID(AD$2,7,4),MID(AD$2,4,2),MID(AD$2,1,2)),Tabela8[Hala]:Tabela8[Hala],"CRAMO",Tabela8[Numer kontraktu]:Tabela8[Numer kontraktu],Tabela111[[#This Row],[Numer kontraktu]])</f>
        <v>0</v>
      </c>
      <c r="AE26" s="30">
        <f>COUNTIFS(Tabela8[Data Montaż]:Tabela8[Data Montaż],DATE(MID(AE$2,7,4),MID(AE$2,4,2),MID(AE$2,1,2)),Tabela8[Hala]:Tabela8[Hala],"CRAMO",Tabela8[Numer kontraktu]:Tabela8[Numer kontraktu],Tabela111[[#This Row],[Numer kontraktu]])</f>
        <v>0</v>
      </c>
      <c r="AF26" s="32"/>
      <c r="AG26" s="32"/>
      <c r="AH26" s="32"/>
    </row>
    <row r="28" spans="1:34" ht="18">
      <c r="A28" s="6" t="s">
        <v>0</v>
      </c>
      <c r="B28" s="7" t="s">
        <v>39</v>
      </c>
      <c r="C28" t="s">
        <v>42</v>
      </c>
    </row>
    <row r="29" spans="1:34" s="19" customFormat="1" ht="29.4" thickBot="1">
      <c r="A29" s="17" t="s">
        <v>3</v>
      </c>
      <c r="B29" s="18" t="s">
        <v>4</v>
      </c>
      <c r="C29" s="18" t="s">
        <v>5</v>
      </c>
      <c r="D29" s="15" t="s">
        <v>6</v>
      </c>
      <c r="E29" s="15" t="s">
        <v>7</v>
      </c>
      <c r="F29" s="15" t="s">
        <v>8</v>
      </c>
      <c r="G29" s="15" t="s">
        <v>9</v>
      </c>
      <c r="H29" s="15" t="s">
        <v>10</v>
      </c>
      <c r="I29" s="15" t="s">
        <v>11</v>
      </c>
      <c r="J29" s="15" t="s">
        <v>12</v>
      </c>
      <c r="K29" s="15" t="s">
        <v>13</v>
      </c>
      <c r="L29" s="15" t="s">
        <v>14</v>
      </c>
      <c r="M29" s="15" t="s">
        <v>15</v>
      </c>
      <c r="N29" s="15" t="s">
        <v>16</v>
      </c>
      <c r="O29" s="15" t="s">
        <v>17</v>
      </c>
      <c r="P29" s="15" t="s">
        <v>18</v>
      </c>
      <c r="Q29" s="15" t="s">
        <v>19</v>
      </c>
      <c r="R29" s="15" t="s">
        <v>20</v>
      </c>
      <c r="S29" s="15" t="s">
        <v>21</v>
      </c>
      <c r="T29" s="15" t="s">
        <v>22</v>
      </c>
      <c r="U29" s="15" t="s">
        <v>23</v>
      </c>
      <c r="V29" s="15" t="s">
        <v>24</v>
      </c>
      <c r="W29" s="15" t="s">
        <v>25</v>
      </c>
      <c r="X29" s="15" t="s">
        <v>26</v>
      </c>
      <c r="Y29" s="15" t="s">
        <v>27</v>
      </c>
      <c r="Z29" s="15" t="s">
        <v>28</v>
      </c>
      <c r="AA29" s="15" t="s">
        <v>29</v>
      </c>
      <c r="AB29" s="15" t="s">
        <v>30</v>
      </c>
      <c r="AC29" s="15" t="s">
        <v>31</v>
      </c>
      <c r="AD29" s="15" t="s">
        <v>32</v>
      </c>
      <c r="AE29" s="15" t="s">
        <v>33</v>
      </c>
      <c r="AF29" s="14" t="s">
        <v>34</v>
      </c>
      <c r="AG29" s="14" t="s">
        <v>35</v>
      </c>
      <c r="AH29" s="14" t="s">
        <v>36</v>
      </c>
    </row>
    <row r="30" spans="1:34">
      <c r="A30" s="4">
        <v>232</v>
      </c>
      <c r="B30" s="2" t="s">
        <v>37</v>
      </c>
      <c r="C30" s="2" t="s">
        <v>38</v>
      </c>
      <c r="D30" s="10">
        <f>SUMIFS(Tabela8[m2 podłogi],Tabela8[Data Montaż]:Tabela8[Data Montaż],DATE(MID(D$2,7,4),MID(D$2,4,2),MID(D$2,1,2)),Tabela8[Hala]:Tabela8[Hala],"CRAMO",Tabela8[Numer kontraktu]:Tabela8[Numer kontraktu],Tabela1312[[#This Row],[Numer kontraktu]])</f>
        <v>0</v>
      </c>
      <c r="E30" s="10">
        <f>SUMIFS(Tabela8[m2 podłogi],Tabela8[Data Montaż]:Tabela8[Data Montaż],DATE(MID(E$2,7,4),MID(E$2,4,2),MID(E$2,1,2)),Tabela8[Hala]:Tabela8[Hala],"CRAMO",Tabela8[Numer kontraktu]:Tabela8[Numer kontraktu],Tabela1312[[#This Row],[Numer kontraktu]])</f>
        <v>0</v>
      </c>
      <c r="F30" s="10">
        <f>SUMIFS(Tabela8[m2 podłogi],Tabela8[Data Montaż]:Tabela8[Data Montaż],DATE(MID(F$2,7,4),MID(F$2,4,2),MID(F$2,1,2)),Tabela8[Hala]:Tabela8[Hala],"CRAMO",Tabela8[Numer kontraktu]:Tabela8[Numer kontraktu],Tabela1312[[#This Row],[Numer kontraktu]])</f>
        <v>0</v>
      </c>
      <c r="G30" s="10">
        <f>SUMIFS(Tabela8[m2 podłogi],Tabela8[Data Montaż]:Tabela8[Data Montaż],DATE(MID(G$2,7,4),MID(G$2,4,2),MID(G$2,1,2)),Tabela8[Hala]:Tabela8[Hala],"CRAMO",Tabela8[Numer kontraktu]:Tabela8[Numer kontraktu],Tabela1312[[#This Row],[Numer kontraktu]])</f>
        <v>0</v>
      </c>
      <c r="H30" s="10">
        <f>SUMIFS(Tabela8[m2 podłogi],Tabela8[Data Montaż]:Tabela8[Data Montaż],DATE(MID(H$2,7,4),MID(H$2,4,2),MID(H$2,1,2)),Tabela8[Hala]:Tabela8[Hala],"CRAMO",Tabela8[Numer kontraktu]:Tabela8[Numer kontraktu],Tabela1312[[#This Row],[Numer kontraktu]])</f>
        <v>0</v>
      </c>
      <c r="I30" s="10">
        <f>SUMIFS(Tabela8[m2 podłogi],Tabela8[Data Montaż]:Tabela8[Data Montaż],DATE(MID(I$2,7,4),MID(I$2,4,2),MID(I$2,1,2)),Tabela8[Hala]:Tabela8[Hala],"CRAMO",Tabela8[Numer kontraktu]:Tabela8[Numer kontraktu],Tabela1312[[#This Row],[Numer kontraktu]])</f>
        <v>0</v>
      </c>
      <c r="J30" s="10">
        <f>SUMIFS(Tabela8[m2 podłogi],Tabela8[Data Montaż]:Tabela8[Data Montaż],DATE(MID(J$2,7,4),MID(J$2,4,2),MID(J$2,1,2)),Tabela8[Hala]:Tabela8[Hala],"CRAMO",Tabela8[Numer kontraktu]:Tabela8[Numer kontraktu],Tabela1312[[#This Row],[Numer kontraktu]])</f>
        <v>0</v>
      </c>
      <c r="K30" s="10">
        <f>SUMIFS(Tabela8[m2 podłogi],Tabela8[Data Montaż]:Tabela8[Data Montaż],DATE(MID(K$2,7,4),MID(K$2,4,2),MID(K$2,1,2)),Tabela8[Hala]:Tabela8[Hala],"CRAMO",Tabela8[Numer kontraktu]:Tabela8[Numer kontraktu],Tabela1312[[#This Row],[Numer kontraktu]])</f>
        <v>0</v>
      </c>
      <c r="L30" s="10">
        <f>SUMIFS(Tabela8[m2 podłogi],Tabela8[Data Montaż]:Tabela8[Data Montaż],DATE(MID(L$2,7,4),MID(L$2,4,2),MID(L$2,1,2)),Tabela8[Hala]:Tabela8[Hala],"CRAMO",Tabela8[Numer kontraktu]:Tabela8[Numer kontraktu],Tabela1312[[#This Row],[Numer kontraktu]])</f>
        <v>0</v>
      </c>
      <c r="M30" s="10">
        <f>SUMIFS(Tabela8[m2 podłogi],Tabela8[Data Montaż]:Tabela8[Data Montaż],DATE(MID(M$2,7,4),MID(M$2,4,2),MID(M$2,1,2)),Tabela8[Hala]:Tabela8[Hala],"CRAMO",Tabela8[Numer kontraktu]:Tabela8[Numer kontraktu],Tabela1312[[#This Row],[Numer kontraktu]])</f>
        <v>0</v>
      </c>
      <c r="N30" s="10">
        <f>SUMIFS(Tabela8[m2 podłogi],Tabela8[Data Montaż]:Tabela8[Data Montaż],DATE(MID(N$2,7,4),MID(N$2,4,2),MID(N$2,1,2)),Tabela8[Hala]:Tabela8[Hala],"CRAMO",Tabela8[Numer kontraktu]:Tabela8[Numer kontraktu],Tabela1312[[#This Row],[Numer kontraktu]])</f>
        <v>0</v>
      </c>
      <c r="O30" s="10">
        <f>SUMIFS(Tabela8[m2 podłogi],Tabela8[Data Montaż]:Tabela8[Data Montaż],DATE(MID(O$2,7,4),MID(O$2,4,2),MID(O$2,1,2)),Tabela8[Hala]:Tabela8[Hala],"CRAMO",Tabela8[Numer kontraktu]:Tabela8[Numer kontraktu],Tabela1312[[#This Row],[Numer kontraktu]])</f>
        <v>0</v>
      </c>
      <c r="P30" s="10">
        <f>SUMIFS(Tabela8[m2 podłogi],Tabela8[Data Montaż]:Tabela8[Data Montaż],DATE(MID(P$2,7,4),MID(P$2,4,2),MID(P$2,1,2)),Tabela8[Hala]:Tabela8[Hala],"CRAMO",Tabela8[Numer kontraktu]:Tabela8[Numer kontraktu],Tabela1312[[#This Row],[Numer kontraktu]])</f>
        <v>0</v>
      </c>
      <c r="Q30" s="10">
        <f>SUMIFS(Tabela8[m2 podłogi],Tabela8[Data Montaż]:Tabela8[Data Montaż],DATE(MID(Q$2,7,4),MID(Q$2,4,2),MID(Q$2,1,2)),Tabela8[Hala]:Tabela8[Hala],"CRAMO",Tabela8[Numer kontraktu]:Tabela8[Numer kontraktu],Tabela1312[[#This Row],[Numer kontraktu]])</f>
        <v>0</v>
      </c>
      <c r="R30" s="10">
        <f>SUMIFS(Tabela8[m2 podłogi],Tabela8[Data Montaż]:Tabela8[Data Montaż],DATE(MID(R$2,7,4),MID(R$2,4,2),MID(R$2,1,2)),Tabela8[Hala]:Tabela8[Hala],"CRAMO",Tabela8[Numer kontraktu]:Tabela8[Numer kontraktu],Tabela1312[[#This Row],[Numer kontraktu]])</f>
        <v>0</v>
      </c>
      <c r="S30" s="10">
        <f>SUMIFS(Tabela8[m2 podłogi],Tabela8[Data Montaż]:Tabela8[Data Montaż],DATE(MID(S$2,7,4),MID(S$2,4,2),MID(S$2,1,2)),Tabela8[Hala]:Tabela8[Hala],"CRAMO",Tabela8[Numer kontraktu]:Tabela8[Numer kontraktu],Tabela1312[[#This Row],[Numer kontraktu]])</f>
        <v>0</v>
      </c>
      <c r="T30" s="10">
        <f>SUMIFS(Tabela8[m2 podłogi],Tabela8[Data Montaż]:Tabela8[Data Montaż],DATE(MID(T$2,7,4),MID(T$2,4,2),MID(T$2,1,2)),Tabela8[Hala]:Tabela8[Hala],"CRAMO",Tabela8[Numer kontraktu]:Tabela8[Numer kontraktu],Tabela1312[[#This Row],[Numer kontraktu]])</f>
        <v>0</v>
      </c>
      <c r="U30" s="10">
        <f>SUMIFS(Tabela8[m2 podłogi],Tabela8[Data Montaż]:Tabela8[Data Montaż],DATE(MID(U$2,7,4),MID(U$2,4,2),MID(U$2,1,2)),Tabela8[Hala]:Tabela8[Hala],"CRAMO",Tabela8[Numer kontraktu]:Tabela8[Numer kontraktu],Tabela1312[[#This Row],[Numer kontraktu]])</f>
        <v>0</v>
      </c>
      <c r="V30" s="10">
        <f>SUMIFS(Tabela8[m2 podłogi],Tabela8[Data Montaż]:Tabela8[Data Montaż],DATE(MID(V$2,7,4),MID(V$2,4,2),MID(V$2,1,2)),Tabela8[Hala]:Tabela8[Hala],"CRAMO",Tabela8[Numer kontraktu]:Tabela8[Numer kontraktu],Tabela1312[[#This Row],[Numer kontraktu]])</f>
        <v>0</v>
      </c>
      <c r="W30" s="10">
        <f>SUMIFS(Tabela8[m2 podłogi],Tabela8[Data Montaż]:Tabela8[Data Montaż],DATE(MID(W$2,7,4),MID(W$2,4,2),MID(W$2,1,2)),Tabela8[Hala]:Tabela8[Hala],"CRAMO",Tabela8[Numer kontraktu]:Tabela8[Numer kontraktu],Tabela1312[[#This Row],[Numer kontraktu]])</f>
        <v>0</v>
      </c>
      <c r="X30" s="10">
        <f>SUMIFS(Tabela8[m2 podłogi],Tabela8[Data Montaż]:Tabela8[Data Montaż],DATE(MID(X$2,7,4),MID(X$2,4,2),MID(X$2,1,2)),Tabela8[Hala]:Tabela8[Hala],"CRAMO",Tabela8[Numer kontraktu]:Tabela8[Numer kontraktu],Tabela1312[[#This Row],[Numer kontraktu]])</f>
        <v>0</v>
      </c>
      <c r="Y30" s="10">
        <f>SUMIFS(Tabela8[m2 podłogi],Tabela8[Data Montaż]:Tabela8[Data Montaż],DATE(MID(Y$2,7,4),MID(Y$2,4,2),MID(Y$2,1,2)),Tabela8[Hala]:Tabela8[Hala],"CRAMO",Tabela8[Numer kontraktu]:Tabela8[Numer kontraktu],Tabela1312[[#This Row],[Numer kontraktu]])</f>
        <v>0</v>
      </c>
      <c r="Z30" s="10">
        <f>SUMIFS(Tabela8[m2 podłogi],Tabela8[Data Montaż]:Tabela8[Data Montaż],DATE(MID(Z$2,7,4),MID(Z$2,4,2),MID(Z$2,1,2)),Tabela8[Hala]:Tabela8[Hala],"CRAMO",Tabela8[Numer kontraktu]:Tabela8[Numer kontraktu],Tabela1312[[#This Row],[Numer kontraktu]])</f>
        <v>0</v>
      </c>
      <c r="AA30" s="10">
        <f>SUMIFS(Tabela8[m2 podłogi],Tabela8[Data Montaż]:Tabela8[Data Montaż],DATE(MID(AA$2,7,4),MID(AA$2,4,2),MID(AA$2,1,2)),Tabela8[Hala]:Tabela8[Hala],"CRAMO",Tabela8[Numer kontraktu]:Tabela8[Numer kontraktu],Tabela1312[[#This Row],[Numer kontraktu]])</f>
        <v>0</v>
      </c>
      <c r="AB30" s="10">
        <f>SUMIFS(Tabela8[m2 podłogi],Tabela8[Data Montaż]:Tabela8[Data Montaż],DATE(MID(AB$2,7,4),MID(AB$2,4,2),MID(AB$2,1,2)),Tabela8[Hala]:Tabela8[Hala],"CRAMO",Tabela8[Numer kontraktu]:Tabela8[Numer kontraktu],Tabela1312[[#This Row],[Numer kontraktu]])</f>
        <v>0</v>
      </c>
      <c r="AC30" s="10">
        <f>SUMIFS(Tabela8[m2 podłogi],Tabela8[Data Montaż]:Tabela8[Data Montaż],DATE(MID(AC$2,7,4),MID(AC$2,4,2),MID(AC$2,1,2)),Tabela8[Hala]:Tabela8[Hala],"CRAMO",Tabela8[Numer kontraktu]:Tabela8[Numer kontraktu],Tabela1312[[#This Row],[Numer kontraktu]])</f>
        <v>0</v>
      </c>
      <c r="AD30" s="10">
        <f>SUMIFS(Tabela8[m2 podłogi],Tabela8[Data Montaż]:Tabela8[Data Montaż],DATE(MID(AD$2,7,4),MID(AD$2,4,2),MID(AD$2,1,2)),Tabela8[Hala]:Tabela8[Hala],"CRAMO",Tabela8[Numer kontraktu]:Tabela8[Numer kontraktu],Tabela1312[[#This Row],[Numer kontraktu]])</f>
        <v>0</v>
      </c>
      <c r="AE30" s="10">
        <f>SUMIFS(Tabela8[m2 podłogi],Tabela8[Data Montaż]:Tabela8[Data Montaż],DATE(MID(AE$2,7,4),MID(AE$2,4,2),MID(AE$2,1,2)),Tabela8[Hala]:Tabela8[Hala],"CRAMO",Tabela8[Numer kontraktu]:Tabela8[Numer kontraktu],Tabela1312[[#This Row],[Numer kontraktu]])</f>
        <v>0</v>
      </c>
      <c r="AH30" s="5"/>
    </row>
    <row r="31" spans="1:34" s="31" customFormat="1">
      <c r="A31" s="4"/>
      <c r="B31" s="2"/>
      <c r="C31" s="2"/>
      <c r="D31" s="30">
        <f>SUMIFS(Tabela8[m2 podłogi],Tabela8[Data Montaż]:Tabela8[Data Montaż],DATE(MID(D$2,7,4),MID(D$2,4,2),MID(D$2,1,2)),Tabela8[Hala]:Tabela8[Hala],"CRAMO",Tabela8[Numer kontraktu]:Tabela8[Numer kontraktu],Tabela1312[[#This Row],[Numer kontraktu]])</f>
        <v>0</v>
      </c>
      <c r="E31" s="30">
        <f>SUMIFS(Tabela8[m2 podłogi],Tabela8[Data Montaż]:Tabela8[Data Montaż],DATE(MID(E$2,7,4),MID(E$2,4,2),MID(E$2,1,2)),Tabela8[Hala]:Tabela8[Hala],"CRAMO",Tabela8[Numer kontraktu]:Tabela8[Numer kontraktu],Tabela1312[[#This Row],[Numer kontraktu]])</f>
        <v>0</v>
      </c>
      <c r="F31" s="30">
        <f>SUMIFS(Tabela8[m2 podłogi],Tabela8[Data Montaż]:Tabela8[Data Montaż],DATE(MID(F$2,7,4),MID(F$2,4,2),MID(F$2,1,2)),Tabela8[Hala]:Tabela8[Hala],"CRAMO",Tabela8[Numer kontraktu]:Tabela8[Numer kontraktu],Tabela1312[[#This Row],[Numer kontraktu]])</f>
        <v>0</v>
      </c>
      <c r="G31" s="30">
        <f>SUMIFS(Tabela8[m2 podłogi],Tabela8[Data Montaż]:Tabela8[Data Montaż],DATE(MID(G$2,7,4),MID(G$2,4,2),MID(G$2,1,2)),Tabela8[Hala]:Tabela8[Hala],"CRAMO",Tabela8[Numer kontraktu]:Tabela8[Numer kontraktu],Tabela1312[[#This Row],[Numer kontraktu]])</f>
        <v>0</v>
      </c>
      <c r="H31" s="30">
        <f>SUMIFS(Tabela8[m2 podłogi],Tabela8[Data Montaż]:Tabela8[Data Montaż],DATE(MID(H$2,7,4),MID(H$2,4,2),MID(H$2,1,2)),Tabela8[Hala]:Tabela8[Hala],"CRAMO",Tabela8[Numer kontraktu]:Tabela8[Numer kontraktu],Tabela1312[[#This Row],[Numer kontraktu]])</f>
        <v>0</v>
      </c>
      <c r="I31" s="30">
        <f>SUMIFS(Tabela8[m2 podłogi],Tabela8[Data Montaż]:Tabela8[Data Montaż],DATE(MID(I$2,7,4),MID(I$2,4,2),MID(I$2,1,2)),Tabela8[Hala]:Tabela8[Hala],"CRAMO",Tabela8[Numer kontraktu]:Tabela8[Numer kontraktu],Tabela1312[[#This Row],[Numer kontraktu]])</f>
        <v>0</v>
      </c>
      <c r="J31" s="30">
        <f>SUMIFS(Tabela8[m2 podłogi],Tabela8[Data Montaż]:Tabela8[Data Montaż],DATE(MID(J$2,7,4),MID(J$2,4,2),MID(J$2,1,2)),Tabela8[Hala]:Tabela8[Hala],"CRAMO",Tabela8[Numer kontraktu]:Tabela8[Numer kontraktu],Tabela1312[[#This Row],[Numer kontraktu]])</f>
        <v>0</v>
      </c>
      <c r="K31" s="30">
        <f>SUMIFS(Tabela8[m2 podłogi],Tabela8[Data Montaż]:Tabela8[Data Montaż],DATE(MID(K$2,7,4),MID(K$2,4,2),MID(K$2,1,2)),Tabela8[Hala]:Tabela8[Hala],"CRAMO",Tabela8[Numer kontraktu]:Tabela8[Numer kontraktu],Tabela1312[[#This Row],[Numer kontraktu]])</f>
        <v>0</v>
      </c>
      <c r="L31" s="30">
        <f>SUMIFS(Tabela8[m2 podłogi],Tabela8[Data Montaż]:Tabela8[Data Montaż],DATE(MID(L$2,7,4),MID(L$2,4,2),MID(L$2,1,2)),Tabela8[Hala]:Tabela8[Hala],"CRAMO",Tabela8[Numer kontraktu]:Tabela8[Numer kontraktu],Tabela1312[[#This Row],[Numer kontraktu]])</f>
        <v>0</v>
      </c>
      <c r="M31" s="30">
        <f>SUMIFS(Tabela8[m2 podłogi],Tabela8[Data Montaż]:Tabela8[Data Montaż],DATE(MID(M$2,7,4),MID(M$2,4,2),MID(M$2,1,2)),Tabela8[Hala]:Tabela8[Hala],"CRAMO",Tabela8[Numer kontraktu]:Tabela8[Numer kontraktu],Tabela1312[[#This Row],[Numer kontraktu]])</f>
        <v>0</v>
      </c>
      <c r="N31" s="30">
        <f>SUMIFS(Tabela8[m2 podłogi],Tabela8[Data Montaż]:Tabela8[Data Montaż],DATE(MID(N$2,7,4),MID(N$2,4,2),MID(N$2,1,2)),Tabela8[Hala]:Tabela8[Hala],"CRAMO",Tabela8[Numer kontraktu]:Tabela8[Numer kontraktu],Tabela1312[[#This Row],[Numer kontraktu]])</f>
        <v>0</v>
      </c>
      <c r="O31" s="30">
        <f>SUMIFS(Tabela8[m2 podłogi],Tabela8[Data Montaż]:Tabela8[Data Montaż],DATE(MID(O$2,7,4),MID(O$2,4,2),MID(O$2,1,2)),Tabela8[Hala]:Tabela8[Hala],"CRAMO",Tabela8[Numer kontraktu]:Tabela8[Numer kontraktu],Tabela1312[[#This Row],[Numer kontraktu]])</f>
        <v>0</v>
      </c>
      <c r="P31" s="30">
        <f>SUMIFS(Tabela8[m2 podłogi],Tabela8[Data Montaż]:Tabela8[Data Montaż],DATE(MID(P$2,7,4),MID(P$2,4,2),MID(P$2,1,2)),Tabela8[Hala]:Tabela8[Hala],"CRAMO",Tabela8[Numer kontraktu]:Tabela8[Numer kontraktu],Tabela1312[[#This Row],[Numer kontraktu]])</f>
        <v>0</v>
      </c>
      <c r="Q31" s="30">
        <f>SUMIFS(Tabela8[m2 podłogi],Tabela8[Data Montaż]:Tabela8[Data Montaż],DATE(MID(Q$2,7,4),MID(Q$2,4,2),MID(Q$2,1,2)),Tabela8[Hala]:Tabela8[Hala],"CRAMO",Tabela8[Numer kontraktu]:Tabela8[Numer kontraktu],Tabela1312[[#This Row],[Numer kontraktu]])</f>
        <v>0</v>
      </c>
      <c r="R31" s="30">
        <f>SUMIFS(Tabela8[m2 podłogi],Tabela8[Data Montaż]:Tabela8[Data Montaż],DATE(MID(R$2,7,4),MID(R$2,4,2),MID(R$2,1,2)),Tabela8[Hala]:Tabela8[Hala],"CRAMO",Tabela8[Numer kontraktu]:Tabela8[Numer kontraktu],Tabela1312[[#This Row],[Numer kontraktu]])</f>
        <v>0</v>
      </c>
      <c r="S31" s="30">
        <f>SUMIFS(Tabela8[m2 podłogi],Tabela8[Data Montaż]:Tabela8[Data Montaż],DATE(MID(S$2,7,4),MID(S$2,4,2),MID(S$2,1,2)),Tabela8[Hala]:Tabela8[Hala],"CRAMO",Tabela8[Numer kontraktu]:Tabela8[Numer kontraktu],Tabela1312[[#This Row],[Numer kontraktu]])</f>
        <v>0</v>
      </c>
      <c r="T31" s="30">
        <f>SUMIFS(Tabela8[m2 podłogi],Tabela8[Data Montaż]:Tabela8[Data Montaż],DATE(MID(T$2,7,4),MID(T$2,4,2),MID(T$2,1,2)),Tabela8[Hala]:Tabela8[Hala],"CRAMO",Tabela8[Numer kontraktu]:Tabela8[Numer kontraktu],Tabela1312[[#This Row],[Numer kontraktu]])</f>
        <v>0</v>
      </c>
      <c r="U31" s="30">
        <f>SUMIFS(Tabela8[m2 podłogi],Tabela8[Data Montaż]:Tabela8[Data Montaż],DATE(MID(U$2,7,4),MID(U$2,4,2),MID(U$2,1,2)),Tabela8[Hala]:Tabela8[Hala],"CRAMO",Tabela8[Numer kontraktu]:Tabela8[Numer kontraktu],Tabela1312[[#This Row],[Numer kontraktu]])</f>
        <v>0</v>
      </c>
      <c r="V31" s="30">
        <f>SUMIFS(Tabela8[m2 podłogi],Tabela8[Data Montaż]:Tabela8[Data Montaż],DATE(MID(V$2,7,4),MID(V$2,4,2),MID(V$2,1,2)),Tabela8[Hala]:Tabela8[Hala],"CRAMO",Tabela8[Numer kontraktu]:Tabela8[Numer kontraktu],Tabela1312[[#This Row],[Numer kontraktu]])</f>
        <v>0</v>
      </c>
      <c r="W31" s="30">
        <f>SUMIFS(Tabela8[m2 podłogi],Tabela8[Data Montaż]:Tabela8[Data Montaż],DATE(MID(W$2,7,4),MID(W$2,4,2),MID(W$2,1,2)),Tabela8[Hala]:Tabela8[Hala],"CRAMO",Tabela8[Numer kontraktu]:Tabela8[Numer kontraktu],Tabela1312[[#This Row],[Numer kontraktu]])</f>
        <v>0</v>
      </c>
      <c r="X31" s="30">
        <f>SUMIFS(Tabela8[m2 podłogi],Tabela8[Data Montaż]:Tabela8[Data Montaż],DATE(MID(X$2,7,4),MID(X$2,4,2),MID(X$2,1,2)),Tabela8[Hala]:Tabela8[Hala],"CRAMO",Tabela8[Numer kontraktu]:Tabela8[Numer kontraktu],Tabela1312[[#This Row],[Numer kontraktu]])</f>
        <v>0</v>
      </c>
      <c r="Y31" s="30">
        <f>SUMIFS(Tabela8[m2 podłogi],Tabela8[Data Montaż]:Tabela8[Data Montaż],DATE(MID(Y$2,7,4),MID(Y$2,4,2),MID(Y$2,1,2)),Tabela8[Hala]:Tabela8[Hala],"CRAMO",Tabela8[Numer kontraktu]:Tabela8[Numer kontraktu],Tabela1312[[#This Row],[Numer kontraktu]])</f>
        <v>0</v>
      </c>
      <c r="Z31" s="30">
        <f>SUMIFS(Tabela8[m2 podłogi],Tabela8[Data Montaż]:Tabela8[Data Montaż],DATE(MID(Z$2,7,4),MID(Z$2,4,2),MID(Z$2,1,2)),Tabela8[Hala]:Tabela8[Hala],"CRAMO",Tabela8[Numer kontraktu]:Tabela8[Numer kontraktu],Tabela1312[[#This Row],[Numer kontraktu]])</f>
        <v>0</v>
      </c>
      <c r="AA31" s="30">
        <f>SUMIFS(Tabela8[m2 podłogi],Tabela8[Data Montaż]:Tabela8[Data Montaż],DATE(MID(AA$2,7,4),MID(AA$2,4,2),MID(AA$2,1,2)),Tabela8[Hala]:Tabela8[Hala],"CRAMO",Tabela8[Numer kontraktu]:Tabela8[Numer kontraktu],Tabela1312[[#This Row],[Numer kontraktu]])</f>
        <v>0</v>
      </c>
      <c r="AB31" s="30">
        <f>SUMIFS(Tabela8[m2 podłogi],Tabela8[Data Montaż]:Tabela8[Data Montaż],DATE(MID(AB$2,7,4),MID(AB$2,4,2),MID(AB$2,1,2)),Tabela8[Hala]:Tabela8[Hala],"CRAMO",Tabela8[Numer kontraktu]:Tabela8[Numer kontraktu],Tabela1312[[#This Row],[Numer kontraktu]])</f>
        <v>0</v>
      </c>
      <c r="AC31" s="30">
        <f>SUMIFS(Tabela8[m2 podłogi],Tabela8[Data Montaż]:Tabela8[Data Montaż],DATE(MID(AC$2,7,4),MID(AC$2,4,2),MID(AC$2,1,2)),Tabela8[Hala]:Tabela8[Hala],"CRAMO",Tabela8[Numer kontraktu]:Tabela8[Numer kontraktu],Tabela1312[[#This Row],[Numer kontraktu]])</f>
        <v>0</v>
      </c>
      <c r="AD31" s="30">
        <f>SUMIFS(Tabela8[m2 podłogi],Tabela8[Data Montaż]:Tabela8[Data Montaż],DATE(MID(AD$2,7,4),MID(AD$2,4,2),MID(AD$2,1,2)),Tabela8[Hala]:Tabela8[Hala],"CRAMO",Tabela8[Numer kontraktu]:Tabela8[Numer kontraktu],Tabela1312[[#This Row],[Numer kontraktu]])</f>
        <v>0</v>
      </c>
      <c r="AE31" s="30">
        <f>SUMIFS(Tabela8[m2 podłogi],Tabela8[Data Montaż]:Tabela8[Data Montaż],DATE(MID(AE$2,7,4),MID(AE$2,4,2),MID(AE$2,1,2)),Tabela8[Hala]:Tabela8[Hala],"CRAMO",Tabela8[Numer kontraktu]:Tabela8[Numer kontraktu],Tabela1312[[#This Row],[Numer kontraktu]])</f>
        <v>0</v>
      </c>
      <c r="AF31" s="32"/>
      <c r="AG31" s="32"/>
      <c r="AH31" s="32"/>
    </row>
    <row r="33" spans="1:34" ht="18">
      <c r="A33" s="6" t="s">
        <v>0</v>
      </c>
      <c r="B33" s="7" t="s">
        <v>40</v>
      </c>
      <c r="C33" t="s">
        <v>42</v>
      </c>
    </row>
    <row r="34" spans="1:34" s="19" customFormat="1" ht="29.4" thickBot="1">
      <c r="A34" s="17" t="s">
        <v>3</v>
      </c>
      <c r="B34" s="18" t="s">
        <v>4</v>
      </c>
      <c r="C34" s="18" t="s">
        <v>5</v>
      </c>
      <c r="D34" s="15" t="s">
        <v>6</v>
      </c>
      <c r="E34" s="15" t="s">
        <v>7</v>
      </c>
      <c r="F34" s="15" t="s">
        <v>8</v>
      </c>
      <c r="G34" s="15" t="s">
        <v>9</v>
      </c>
      <c r="H34" s="15" t="s">
        <v>10</v>
      </c>
      <c r="I34" s="15" t="s">
        <v>11</v>
      </c>
      <c r="J34" s="15" t="s">
        <v>12</v>
      </c>
      <c r="K34" s="15" t="s">
        <v>13</v>
      </c>
      <c r="L34" s="15" t="s">
        <v>14</v>
      </c>
      <c r="M34" s="15" t="s">
        <v>15</v>
      </c>
      <c r="N34" s="15" t="s">
        <v>16</v>
      </c>
      <c r="O34" s="15" t="s">
        <v>17</v>
      </c>
      <c r="P34" s="15" t="s">
        <v>18</v>
      </c>
      <c r="Q34" s="15" t="s">
        <v>19</v>
      </c>
      <c r="R34" s="15" t="s">
        <v>20</v>
      </c>
      <c r="S34" s="15" t="s">
        <v>21</v>
      </c>
      <c r="T34" s="15" t="s">
        <v>22</v>
      </c>
      <c r="U34" s="15" t="s">
        <v>23</v>
      </c>
      <c r="V34" s="15" t="s">
        <v>24</v>
      </c>
      <c r="W34" s="15" t="s">
        <v>25</v>
      </c>
      <c r="X34" s="15" t="s">
        <v>26</v>
      </c>
      <c r="Y34" s="15" t="s">
        <v>27</v>
      </c>
      <c r="Z34" s="15" t="s">
        <v>28</v>
      </c>
      <c r="AA34" s="15" t="s">
        <v>29</v>
      </c>
      <c r="AB34" s="15" t="s">
        <v>30</v>
      </c>
      <c r="AC34" s="15" t="s">
        <v>31</v>
      </c>
      <c r="AD34" s="15" t="s">
        <v>32</v>
      </c>
      <c r="AE34" s="15" t="s">
        <v>33</v>
      </c>
      <c r="AF34" s="14" t="s">
        <v>34</v>
      </c>
      <c r="AG34" s="14" t="s">
        <v>35</v>
      </c>
      <c r="AH34" s="14" t="s">
        <v>36</v>
      </c>
    </row>
    <row r="35" spans="1:34">
      <c r="A35" s="4">
        <v>232</v>
      </c>
      <c r="B35" s="2" t="s">
        <v>37</v>
      </c>
      <c r="C35" s="2" t="s">
        <v>38</v>
      </c>
      <c r="D35" s="11">
        <f>SUMIFS(Tabela8[m2 SD],Tabela8[Data Montaż]:Tabela8[Data Montaż],DATE(MID(D$2,7,4),MID(D$2,4,2),MID(D$2,1,2)),Tabela8[Hala]:Tabela8[Hala],"CRAMO",Tabela8[Numer kontraktu]:Tabela8[Numer kontraktu],Tabela13813[[#This Row],[Numer kontraktu]])+SUMIFS(Tabela8[m2 SM],Tabela8[Data Montaż]:Tabela8[Data Montaż],DATE(MID(D$2,7,4),MID(D$2,4,2),MID(D$2,1,2)),Tabela8[Hala]:Tabela8[Hala],"CRAMO",Tabela8[Numer kontraktu]:Tabela8[Numer kontraktu],Tabela13813[[#This Row],[Numer kontraktu]])+SUMIFS(Tabela8[m2 SZ],Tabela8[Data Montaż]:Tabela8[Data Montaż],DATE(MID(D$2,7,4),MID(D$2,4,2),MID(D$2,1,2)),Tabela8[Hala]:Tabela8[Hala],"CRAMO",Tabela8[Numer kontraktu]:Tabela8[Numer kontraktu],Tabela13813[[#This Row],[Numer kontraktu]])</f>
        <v>0</v>
      </c>
      <c r="E35" s="11">
        <f>SUMIFS(Tabela8[m2 SD],Tabela8[Data Montaż]:Tabela8[Data Montaż],DATE(MID(E$2,7,4),MID(E$2,4,2),MID(E$2,1,2)),Tabela8[Hala]:Tabela8[Hala],"CRAMO",Tabela8[Numer kontraktu]:Tabela8[Numer kontraktu],Tabela13813[[#This Row],[Numer kontraktu]])+SUMIFS(Tabela8[m2 SM],Tabela8[Data Montaż]:Tabela8[Data Montaż],DATE(MID(E$2,7,4),MID(E$2,4,2),MID(E$2,1,2)),Tabela8[Hala]:Tabela8[Hala],"CRAMO",Tabela8[Numer kontraktu]:Tabela8[Numer kontraktu],Tabela13813[[#This Row],[Numer kontraktu]])+SUMIFS(Tabela8[m2 SZ],Tabela8[Data Montaż]:Tabela8[Data Montaż],DATE(MID(E$2,7,4),MID(E$2,4,2),MID(E$2,1,2)),Tabela8[Hala]:Tabela8[Hala],"CRAMO",Tabela8[Numer kontraktu]:Tabela8[Numer kontraktu],Tabela13813[[#This Row],[Numer kontraktu]])</f>
        <v>0</v>
      </c>
      <c r="F35" s="11">
        <f>SUMIFS(Tabela8[m2 SD],Tabela8[Data Montaż]:Tabela8[Data Montaż],DATE(MID(F$2,7,4),MID(F$2,4,2),MID(F$2,1,2)),Tabela8[Hala]:Tabela8[Hala],"CRAMO",Tabela8[Numer kontraktu]:Tabela8[Numer kontraktu],Tabela13813[[#This Row],[Numer kontraktu]])+SUMIFS(Tabela8[m2 SM],Tabela8[Data Montaż]:Tabela8[Data Montaż],DATE(MID(F$2,7,4),MID(F$2,4,2),MID(F$2,1,2)),Tabela8[Hala]:Tabela8[Hala],"CRAMO",Tabela8[Numer kontraktu]:Tabela8[Numer kontraktu],Tabela13813[[#This Row],[Numer kontraktu]])+SUMIFS(Tabela8[m2 SZ],Tabela8[Data Montaż]:Tabela8[Data Montaż],DATE(MID(F$2,7,4),MID(F$2,4,2),MID(F$2,1,2)),Tabela8[Hala]:Tabela8[Hala],"CRAMO",Tabela8[Numer kontraktu]:Tabela8[Numer kontraktu],Tabela13813[[#This Row],[Numer kontraktu]])</f>
        <v>0</v>
      </c>
      <c r="G35" s="11">
        <f>SUMIFS(Tabela8[m2 SD],Tabela8[Data Montaż]:Tabela8[Data Montaż],DATE(MID(G$2,7,4),MID(G$2,4,2),MID(G$2,1,2)),Tabela8[Hala]:Tabela8[Hala],"CRAMO",Tabela8[Numer kontraktu]:Tabela8[Numer kontraktu],Tabela13813[[#This Row],[Numer kontraktu]])+SUMIFS(Tabela8[m2 SM],Tabela8[Data Montaż]:Tabela8[Data Montaż],DATE(MID(G$2,7,4),MID(G$2,4,2),MID(G$2,1,2)),Tabela8[Hala]:Tabela8[Hala],"CRAMO",Tabela8[Numer kontraktu]:Tabela8[Numer kontraktu],Tabela13813[[#This Row],[Numer kontraktu]])+SUMIFS(Tabela8[m2 SZ],Tabela8[Data Montaż]:Tabela8[Data Montaż],DATE(MID(G$2,7,4),MID(G$2,4,2),MID(G$2,1,2)),Tabela8[Hala]:Tabela8[Hala],"CRAMO",Tabela8[Numer kontraktu]:Tabela8[Numer kontraktu],Tabela13813[[#This Row],[Numer kontraktu]])</f>
        <v>0</v>
      </c>
      <c r="H35" s="11">
        <f>SUMIFS(Tabela8[m2 SD],Tabela8[Data Montaż]:Tabela8[Data Montaż],DATE(MID(H$2,7,4),MID(H$2,4,2),MID(H$2,1,2)),Tabela8[Hala]:Tabela8[Hala],"CRAMO",Tabela8[Numer kontraktu]:Tabela8[Numer kontraktu],Tabela13813[[#This Row],[Numer kontraktu]])+SUMIFS(Tabela8[m2 SM],Tabela8[Data Montaż]:Tabela8[Data Montaż],DATE(MID(H$2,7,4),MID(H$2,4,2),MID(H$2,1,2)),Tabela8[Hala]:Tabela8[Hala],"CRAMO",Tabela8[Numer kontraktu]:Tabela8[Numer kontraktu],Tabela13813[[#This Row],[Numer kontraktu]])+SUMIFS(Tabela8[m2 SZ],Tabela8[Data Montaż]:Tabela8[Data Montaż],DATE(MID(H$2,7,4),MID(H$2,4,2),MID(H$2,1,2)),Tabela8[Hala]:Tabela8[Hala],"CRAMO",Tabela8[Numer kontraktu]:Tabela8[Numer kontraktu],Tabela13813[[#This Row],[Numer kontraktu]])</f>
        <v>0</v>
      </c>
      <c r="I35" s="11">
        <f>SUMIFS(Tabela8[m2 SD],Tabela8[Data Montaż]:Tabela8[Data Montaż],DATE(MID(I$2,7,4),MID(I$2,4,2),MID(I$2,1,2)),Tabela8[Hala]:Tabela8[Hala],"CRAMO",Tabela8[Numer kontraktu]:Tabela8[Numer kontraktu],Tabela13813[[#This Row],[Numer kontraktu]])+SUMIFS(Tabela8[m2 SM],Tabela8[Data Montaż]:Tabela8[Data Montaż],DATE(MID(I$2,7,4),MID(I$2,4,2),MID(I$2,1,2)),Tabela8[Hala]:Tabela8[Hala],"CRAMO",Tabela8[Numer kontraktu]:Tabela8[Numer kontraktu],Tabela13813[[#This Row],[Numer kontraktu]])+SUMIFS(Tabela8[m2 SZ],Tabela8[Data Montaż]:Tabela8[Data Montaż],DATE(MID(I$2,7,4),MID(I$2,4,2),MID(I$2,1,2)),Tabela8[Hala]:Tabela8[Hala],"CRAMO",Tabela8[Numer kontraktu]:Tabela8[Numer kontraktu],Tabela13813[[#This Row],[Numer kontraktu]])</f>
        <v>0</v>
      </c>
      <c r="J35" s="11">
        <f>SUMIFS(Tabela8[m2 SD],Tabela8[Data Montaż]:Tabela8[Data Montaż],DATE(MID(J$2,7,4),MID(J$2,4,2),MID(J$2,1,2)),Tabela8[Hala]:Tabela8[Hala],"CRAMO",Tabela8[Numer kontraktu]:Tabela8[Numer kontraktu],Tabela13813[[#This Row],[Numer kontraktu]])+SUMIFS(Tabela8[m2 SM],Tabela8[Data Montaż]:Tabela8[Data Montaż],DATE(MID(J$2,7,4),MID(J$2,4,2),MID(J$2,1,2)),Tabela8[Hala]:Tabela8[Hala],"CRAMO",Tabela8[Numer kontraktu]:Tabela8[Numer kontraktu],Tabela13813[[#This Row],[Numer kontraktu]])+SUMIFS(Tabela8[m2 SZ],Tabela8[Data Montaż]:Tabela8[Data Montaż],DATE(MID(J$2,7,4),MID(J$2,4,2),MID(J$2,1,2)),Tabela8[Hala]:Tabela8[Hala],"CRAMO",Tabela8[Numer kontraktu]:Tabela8[Numer kontraktu],Tabela13813[[#This Row],[Numer kontraktu]])</f>
        <v>0</v>
      </c>
      <c r="K35" s="11">
        <f>SUMIFS(Tabela8[m2 SD],Tabela8[Data Montaż]:Tabela8[Data Montaż],DATE(MID(K$2,7,4),MID(K$2,4,2),MID(K$2,1,2)),Tabela8[Hala]:Tabela8[Hala],"CRAMO",Tabela8[Numer kontraktu]:Tabela8[Numer kontraktu],Tabela13813[[#This Row],[Numer kontraktu]])+SUMIFS(Tabela8[m2 SM],Tabela8[Data Montaż]:Tabela8[Data Montaż],DATE(MID(K$2,7,4),MID(K$2,4,2),MID(K$2,1,2)),Tabela8[Hala]:Tabela8[Hala],"CRAMO",Tabela8[Numer kontraktu]:Tabela8[Numer kontraktu],Tabela13813[[#This Row],[Numer kontraktu]])+SUMIFS(Tabela8[m2 SZ],Tabela8[Data Montaż]:Tabela8[Data Montaż],DATE(MID(K$2,7,4),MID(K$2,4,2),MID(K$2,1,2)),Tabela8[Hala]:Tabela8[Hala],"CRAMO",Tabela8[Numer kontraktu]:Tabela8[Numer kontraktu],Tabela13813[[#This Row],[Numer kontraktu]])</f>
        <v>0</v>
      </c>
      <c r="L35" s="11">
        <f>SUMIFS(Tabela8[m2 SD],Tabela8[Data Montaż]:Tabela8[Data Montaż],DATE(MID(L$2,7,4),MID(L$2,4,2),MID(L$2,1,2)),Tabela8[Hala]:Tabela8[Hala],"CRAMO",Tabela8[Numer kontraktu]:Tabela8[Numer kontraktu],Tabela13813[[#This Row],[Numer kontraktu]])+SUMIFS(Tabela8[m2 SM],Tabela8[Data Montaż]:Tabela8[Data Montaż],DATE(MID(L$2,7,4),MID(L$2,4,2),MID(L$2,1,2)),Tabela8[Hala]:Tabela8[Hala],"CRAMO",Tabela8[Numer kontraktu]:Tabela8[Numer kontraktu],Tabela13813[[#This Row],[Numer kontraktu]])+SUMIFS(Tabela8[m2 SZ],Tabela8[Data Montaż]:Tabela8[Data Montaż],DATE(MID(L$2,7,4),MID(L$2,4,2),MID(L$2,1,2)),Tabela8[Hala]:Tabela8[Hala],"CRAMO",Tabela8[Numer kontraktu]:Tabela8[Numer kontraktu],Tabela13813[[#This Row],[Numer kontraktu]])</f>
        <v>0</v>
      </c>
      <c r="M35" s="11">
        <f>SUMIFS(Tabela8[m2 SD],Tabela8[Data Montaż]:Tabela8[Data Montaż],DATE(MID(M$2,7,4),MID(M$2,4,2),MID(M$2,1,2)),Tabela8[Hala]:Tabela8[Hala],"CRAMO",Tabela8[Numer kontraktu]:Tabela8[Numer kontraktu],Tabela13813[[#This Row],[Numer kontraktu]])+SUMIFS(Tabela8[m2 SM],Tabela8[Data Montaż]:Tabela8[Data Montaż],DATE(MID(M$2,7,4),MID(M$2,4,2),MID(M$2,1,2)),Tabela8[Hala]:Tabela8[Hala],"CRAMO",Tabela8[Numer kontraktu]:Tabela8[Numer kontraktu],Tabela13813[[#This Row],[Numer kontraktu]])+SUMIFS(Tabela8[m2 SZ],Tabela8[Data Montaż]:Tabela8[Data Montaż],DATE(MID(M$2,7,4),MID(M$2,4,2),MID(M$2,1,2)),Tabela8[Hala]:Tabela8[Hala],"CRAMO",Tabela8[Numer kontraktu]:Tabela8[Numer kontraktu],Tabela13813[[#This Row],[Numer kontraktu]])</f>
        <v>0</v>
      </c>
      <c r="N35" s="11">
        <f>SUMIFS(Tabela8[m2 SD],Tabela8[Data Montaż]:Tabela8[Data Montaż],DATE(MID(N$2,7,4),MID(N$2,4,2),MID(N$2,1,2)),Tabela8[Hala]:Tabela8[Hala],"CRAMO",Tabela8[Numer kontraktu]:Tabela8[Numer kontraktu],Tabela13813[[#This Row],[Numer kontraktu]])+SUMIFS(Tabela8[m2 SM],Tabela8[Data Montaż]:Tabela8[Data Montaż],DATE(MID(N$2,7,4),MID(N$2,4,2),MID(N$2,1,2)),Tabela8[Hala]:Tabela8[Hala],"CRAMO",Tabela8[Numer kontraktu]:Tabela8[Numer kontraktu],Tabela13813[[#This Row],[Numer kontraktu]])+SUMIFS(Tabela8[m2 SZ],Tabela8[Data Montaż]:Tabela8[Data Montaż],DATE(MID(N$2,7,4),MID(N$2,4,2),MID(N$2,1,2)),Tabela8[Hala]:Tabela8[Hala],"CRAMO",Tabela8[Numer kontraktu]:Tabela8[Numer kontraktu],Tabela13813[[#This Row],[Numer kontraktu]])</f>
        <v>0</v>
      </c>
      <c r="O35" s="11">
        <f>SUMIFS(Tabela8[m2 SD],Tabela8[Data Montaż]:Tabela8[Data Montaż],DATE(MID(O$2,7,4),MID(O$2,4,2),MID(O$2,1,2)),Tabela8[Hala]:Tabela8[Hala],"CRAMO",Tabela8[Numer kontraktu]:Tabela8[Numer kontraktu],Tabela13813[[#This Row],[Numer kontraktu]])+SUMIFS(Tabela8[m2 SM],Tabela8[Data Montaż]:Tabela8[Data Montaż],DATE(MID(O$2,7,4),MID(O$2,4,2),MID(O$2,1,2)),Tabela8[Hala]:Tabela8[Hala],"CRAMO",Tabela8[Numer kontraktu]:Tabela8[Numer kontraktu],Tabela13813[[#This Row],[Numer kontraktu]])+SUMIFS(Tabela8[m2 SZ],Tabela8[Data Montaż]:Tabela8[Data Montaż],DATE(MID(O$2,7,4),MID(O$2,4,2),MID(O$2,1,2)),Tabela8[Hala]:Tabela8[Hala],"CRAMO",Tabela8[Numer kontraktu]:Tabela8[Numer kontraktu],Tabela13813[[#This Row],[Numer kontraktu]])</f>
        <v>0</v>
      </c>
      <c r="P35" s="11">
        <f>SUMIFS(Tabela8[m2 SD],Tabela8[Data Montaż]:Tabela8[Data Montaż],DATE(MID(P$2,7,4),MID(P$2,4,2),MID(P$2,1,2)),Tabela8[Hala]:Tabela8[Hala],"CRAMO",Tabela8[Numer kontraktu]:Tabela8[Numer kontraktu],Tabela13813[[#This Row],[Numer kontraktu]])+SUMIFS(Tabela8[m2 SM],Tabela8[Data Montaż]:Tabela8[Data Montaż],DATE(MID(P$2,7,4),MID(P$2,4,2),MID(P$2,1,2)),Tabela8[Hala]:Tabela8[Hala],"CRAMO",Tabela8[Numer kontraktu]:Tabela8[Numer kontraktu],Tabela13813[[#This Row],[Numer kontraktu]])+SUMIFS(Tabela8[m2 SZ],Tabela8[Data Montaż]:Tabela8[Data Montaż],DATE(MID(P$2,7,4),MID(P$2,4,2),MID(P$2,1,2)),Tabela8[Hala]:Tabela8[Hala],"CRAMO",Tabela8[Numer kontraktu]:Tabela8[Numer kontraktu],Tabela13813[[#This Row],[Numer kontraktu]])</f>
        <v>0</v>
      </c>
      <c r="Q35" s="11">
        <f>SUMIFS(Tabela8[m2 SD],Tabela8[Data Montaż]:Tabela8[Data Montaż],DATE(MID(Q$2,7,4),MID(Q$2,4,2),MID(Q$2,1,2)),Tabela8[Hala]:Tabela8[Hala],"CRAMO",Tabela8[Numer kontraktu]:Tabela8[Numer kontraktu],Tabela13813[[#This Row],[Numer kontraktu]])+SUMIFS(Tabela8[m2 SM],Tabela8[Data Montaż]:Tabela8[Data Montaż],DATE(MID(Q$2,7,4),MID(Q$2,4,2),MID(Q$2,1,2)),Tabela8[Hala]:Tabela8[Hala],"CRAMO",Tabela8[Numer kontraktu]:Tabela8[Numer kontraktu],Tabela13813[[#This Row],[Numer kontraktu]])+SUMIFS(Tabela8[m2 SZ],Tabela8[Data Montaż]:Tabela8[Data Montaż],DATE(MID(Q$2,7,4),MID(Q$2,4,2),MID(Q$2,1,2)),Tabela8[Hala]:Tabela8[Hala],"CRAMO",Tabela8[Numer kontraktu]:Tabela8[Numer kontraktu],Tabela13813[[#This Row],[Numer kontraktu]])</f>
        <v>0</v>
      </c>
      <c r="R35" s="11">
        <f>SUMIFS(Tabela8[m2 SD],Tabela8[Data Montaż]:Tabela8[Data Montaż],DATE(MID(R$2,7,4),MID(R$2,4,2),MID(R$2,1,2)),Tabela8[Hala]:Tabela8[Hala],"CRAMO",Tabela8[Numer kontraktu]:Tabela8[Numer kontraktu],Tabela13813[[#This Row],[Numer kontraktu]])+SUMIFS(Tabela8[m2 SM],Tabela8[Data Montaż]:Tabela8[Data Montaż],DATE(MID(R$2,7,4),MID(R$2,4,2),MID(R$2,1,2)),Tabela8[Hala]:Tabela8[Hala],"CRAMO",Tabela8[Numer kontraktu]:Tabela8[Numer kontraktu],Tabela13813[[#This Row],[Numer kontraktu]])+SUMIFS(Tabela8[m2 SZ],Tabela8[Data Montaż]:Tabela8[Data Montaż],DATE(MID(R$2,7,4),MID(R$2,4,2),MID(R$2,1,2)),Tabela8[Hala]:Tabela8[Hala],"CRAMO",Tabela8[Numer kontraktu]:Tabela8[Numer kontraktu],Tabela13813[[#This Row],[Numer kontraktu]])</f>
        <v>0</v>
      </c>
      <c r="S35" s="11">
        <f>SUMIFS(Tabela8[m2 SD],Tabela8[Data Montaż]:Tabela8[Data Montaż],DATE(MID(S$2,7,4),MID(S$2,4,2),MID(S$2,1,2)),Tabela8[Hala]:Tabela8[Hala],"CRAMO",Tabela8[Numer kontraktu]:Tabela8[Numer kontraktu],Tabela13813[[#This Row],[Numer kontraktu]])+SUMIFS(Tabela8[m2 SM],Tabela8[Data Montaż]:Tabela8[Data Montaż],DATE(MID(S$2,7,4),MID(S$2,4,2),MID(S$2,1,2)),Tabela8[Hala]:Tabela8[Hala],"CRAMO",Tabela8[Numer kontraktu]:Tabela8[Numer kontraktu],Tabela13813[[#This Row],[Numer kontraktu]])+SUMIFS(Tabela8[m2 SZ],Tabela8[Data Montaż]:Tabela8[Data Montaż],DATE(MID(S$2,7,4),MID(S$2,4,2),MID(S$2,1,2)),Tabela8[Hala]:Tabela8[Hala],"CRAMO",Tabela8[Numer kontraktu]:Tabela8[Numer kontraktu],Tabela13813[[#This Row],[Numer kontraktu]])</f>
        <v>0</v>
      </c>
      <c r="T35" s="11">
        <f>SUMIFS(Tabela8[m2 SD],Tabela8[Data Montaż]:Tabela8[Data Montaż],DATE(MID(T$2,7,4),MID(T$2,4,2),MID(T$2,1,2)),Tabela8[Hala]:Tabela8[Hala],"CRAMO",Tabela8[Numer kontraktu]:Tabela8[Numer kontraktu],Tabela13813[[#This Row],[Numer kontraktu]])+SUMIFS(Tabela8[m2 SM],Tabela8[Data Montaż]:Tabela8[Data Montaż],DATE(MID(T$2,7,4),MID(T$2,4,2),MID(T$2,1,2)),Tabela8[Hala]:Tabela8[Hala],"CRAMO",Tabela8[Numer kontraktu]:Tabela8[Numer kontraktu],Tabela13813[[#This Row],[Numer kontraktu]])+SUMIFS(Tabela8[m2 SZ],Tabela8[Data Montaż]:Tabela8[Data Montaż],DATE(MID(T$2,7,4),MID(T$2,4,2),MID(T$2,1,2)),Tabela8[Hala]:Tabela8[Hala],"CRAMO",Tabela8[Numer kontraktu]:Tabela8[Numer kontraktu],Tabela13813[[#This Row],[Numer kontraktu]])</f>
        <v>0</v>
      </c>
      <c r="U35" s="11">
        <f>SUMIFS(Tabela8[m2 SD],Tabela8[Data Montaż]:Tabela8[Data Montaż],DATE(MID(U$2,7,4),MID(U$2,4,2),MID(U$2,1,2)),Tabela8[Hala]:Tabela8[Hala],"CRAMO",Tabela8[Numer kontraktu]:Tabela8[Numer kontraktu],Tabela13813[[#This Row],[Numer kontraktu]])+SUMIFS(Tabela8[m2 SM],Tabela8[Data Montaż]:Tabela8[Data Montaż],DATE(MID(U$2,7,4),MID(U$2,4,2),MID(U$2,1,2)),Tabela8[Hala]:Tabela8[Hala],"CRAMO",Tabela8[Numer kontraktu]:Tabela8[Numer kontraktu],Tabela13813[[#This Row],[Numer kontraktu]])+SUMIFS(Tabela8[m2 SZ],Tabela8[Data Montaż]:Tabela8[Data Montaż],DATE(MID(U$2,7,4),MID(U$2,4,2),MID(U$2,1,2)),Tabela8[Hala]:Tabela8[Hala],"CRAMO",Tabela8[Numer kontraktu]:Tabela8[Numer kontraktu],Tabela13813[[#This Row],[Numer kontraktu]])</f>
        <v>0</v>
      </c>
      <c r="V35" s="11">
        <f>SUMIFS(Tabela8[m2 SD],Tabela8[Data Montaż]:Tabela8[Data Montaż],DATE(MID(V$2,7,4),MID(V$2,4,2),MID(V$2,1,2)),Tabela8[Hala]:Tabela8[Hala],"CRAMO",Tabela8[Numer kontraktu]:Tabela8[Numer kontraktu],Tabela13813[[#This Row],[Numer kontraktu]])+SUMIFS(Tabela8[m2 SM],Tabela8[Data Montaż]:Tabela8[Data Montaż],DATE(MID(V$2,7,4),MID(V$2,4,2),MID(V$2,1,2)),Tabela8[Hala]:Tabela8[Hala],"CRAMO",Tabela8[Numer kontraktu]:Tabela8[Numer kontraktu],Tabela13813[[#This Row],[Numer kontraktu]])+SUMIFS(Tabela8[m2 SZ],Tabela8[Data Montaż]:Tabela8[Data Montaż],DATE(MID(V$2,7,4),MID(V$2,4,2),MID(V$2,1,2)),Tabela8[Hala]:Tabela8[Hala],"CRAMO",Tabela8[Numer kontraktu]:Tabela8[Numer kontraktu],Tabela13813[[#This Row],[Numer kontraktu]])</f>
        <v>0</v>
      </c>
      <c r="W35" s="11">
        <f>SUMIFS(Tabela8[m2 SD],Tabela8[Data Montaż]:Tabela8[Data Montaż],DATE(MID(W$2,7,4),MID(W$2,4,2),MID(W$2,1,2)),Tabela8[Hala]:Tabela8[Hala],"CRAMO",Tabela8[Numer kontraktu]:Tabela8[Numer kontraktu],Tabela13813[[#This Row],[Numer kontraktu]])+SUMIFS(Tabela8[m2 SM],Tabela8[Data Montaż]:Tabela8[Data Montaż],DATE(MID(W$2,7,4),MID(W$2,4,2),MID(W$2,1,2)),Tabela8[Hala]:Tabela8[Hala],"CRAMO",Tabela8[Numer kontraktu]:Tabela8[Numer kontraktu],Tabela13813[[#This Row],[Numer kontraktu]])+SUMIFS(Tabela8[m2 SZ],Tabela8[Data Montaż]:Tabela8[Data Montaż],DATE(MID(W$2,7,4),MID(W$2,4,2),MID(W$2,1,2)),Tabela8[Hala]:Tabela8[Hala],"CRAMO",Tabela8[Numer kontraktu]:Tabela8[Numer kontraktu],Tabela13813[[#This Row],[Numer kontraktu]])</f>
        <v>0</v>
      </c>
      <c r="X35" s="11">
        <f>SUMIFS(Tabela8[m2 SD],Tabela8[Data Montaż]:Tabela8[Data Montaż],DATE(MID(X$2,7,4),MID(X$2,4,2),MID(X$2,1,2)),Tabela8[Hala]:Tabela8[Hala],"CRAMO",Tabela8[Numer kontraktu]:Tabela8[Numer kontraktu],Tabela13813[[#This Row],[Numer kontraktu]])+SUMIFS(Tabela8[m2 SM],Tabela8[Data Montaż]:Tabela8[Data Montaż],DATE(MID(X$2,7,4),MID(X$2,4,2),MID(X$2,1,2)),Tabela8[Hala]:Tabela8[Hala],"CRAMO",Tabela8[Numer kontraktu]:Tabela8[Numer kontraktu],Tabela13813[[#This Row],[Numer kontraktu]])+SUMIFS(Tabela8[m2 SZ],Tabela8[Data Montaż]:Tabela8[Data Montaż],DATE(MID(X$2,7,4),MID(X$2,4,2),MID(X$2,1,2)),Tabela8[Hala]:Tabela8[Hala],"CRAMO",Tabela8[Numer kontraktu]:Tabela8[Numer kontraktu],Tabela13813[[#This Row],[Numer kontraktu]])</f>
        <v>0</v>
      </c>
      <c r="Y35" s="11">
        <f>SUMIFS(Tabela8[m2 SD],Tabela8[Data Montaż]:Tabela8[Data Montaż],DATE(MID(Y$2,7,4),MID(Y$2,4,2),MID(Y$2,1,2)),Tabela8[Hala]:Tabela8[Hala],"CRAMO",Tabela8[Numer kontraktu]:Tabela8[Numer kontraktu],Tabela13813[[#This Row],[Numer kontraktu]])+SUMIFS(Tabela8[m2 SM],Tabela8[Data Montaż]:Tabela8[Data Montaż],DATE(MID(Y$2,7,4),MID(Y$2,4,2),MID(Y$2,1,2)),Tabela8[Hala]:Tabela8[Hala],"CRAMO",Tabela8[Numer kontraktu]:Tabela8[Numer kontraktu],Tabela13813[[#This Row],[Numer kontraktu]])+SUMIFS(Tabela8[m2 SZ],Tabela8[Data Montaż]:Tabela8[Data Montaż],DATE(MID(Y$2,7,4),MID(Y$2,4,2),MID(Y$2,1,2)),Tabela8[Hala]:Tabela8[Hala],"CRAMO",Tabela8[Numer kontraktu]:Tabela8[Numer kontraktu],Tabela13813[[#This Row],[Numer kontraktu]])</f>
        <v>0</v>
      </c>
      <c r="Z35" s="11">
        <f>SUMIFS(Tabela8[m2 SD],Tabela8[Data Montaż]:Tabela8[Data Montaż],DATE(MID(Z$2,7,4),MID(Z$2,4,2),MID(Z$2,1,2)),Tabela8[Hala]:Tabela8[Hala],"CRAMO",Tabela8[Numer kontraktu]:Tabela8[Numer kontraktu],Tabela13813[[#This Row],[Numer kontraktu]])+SUMIFS(Tabela8[m2 SM],Tabela8[Data Montaż]:Tabela8[Data Montaż],DATE(MID(Z$2,7,4),MID(Z$2,4,2),MID(Z$2,1,2)),Tabela8[Hala]:Tabela8[Hala],"CRAMO",Tabela8[Numer kontraktu]:Tabela8[Numer kontraktu],Tabela13813[[#This Row],[Numer kontraktu]])+SUMIFS(Tabela8[m2 SZ],Tabela8[Data Montaż]:Tabela8[Data Montaż],DATE(MID(Z$2,7,4),MID(Z$2,4,2),MID(Z$2,1,2)),Tabela8[Hala]:Tabela8[Hala],"CRAMO",Tabela8[Numer kontraktu]:Tabela8[Numer kontraktu],Tabela13813[[#This Row],[Numer kontraktu]])</f>
        <v>0</v>
      </c>
      <c r="AA35" s="11">
        <f>SUMIFS(Tabela8[m2 SD],Tabela8[Data Montaż]:Tabela8[Data Montaż],DATE(MID(AA$2,7,4),MID(AA$2,4,2),MID(AA$2,1,2)),Tabela8[Hala]:Tabela8[Hala],"CRAMO",Tabela8[Numer kontraktu]:Tabela8[Numer kontraktu],Tabela13813[[#This Row],[Numer kontraktu]])+SUMIFS(Tabela8[m2 SM],Tabela8[Data Montaż]:Tabela8[Data Montaż],DATE(MID(AA$2,7,4),MID(AA$2,4,2),MID(AA$2,1,2)),Tabela8[Hala]:Tabela8[Hala],"CRAMO",Tabela8[Numer kontraktu]:Tabela8[Numer kontraktu],Tabela13813[[#This Row],[Numer kontraktu]])+SUMIFS(Tabela8[m2 SZ],Tabela8[Data Montaż]:Tabela8[Data Montaż],DATE(MID(AA$2,7,4),MID(AA$2,4,2),MID(AA$2,1,2)),Tabela8[Hala]:Tabela8[Hala],"CRAMO",Tabela8[Numer kontraktu]:Tabela8[Numer kontraktu],Tabela13813[[#This Row],[Numer kontraktu]])</f>
        <v>0</v>
      </c>
      <c r="AB35" s="11">
        <f>SUMIFS(Tabela8[m2 SD],Tabela8[Data Montaż]:Tabela8[Data Montaż],DATE(MID(AB$2,7,4),MID(AB$2,4,2),MID(AB$2,1,2)),Tabela8[Hala]:Tabela8[Hala],"CRAMO",Tabela8[Numer kontraktu]:Tabela8[Numer kontraktu],Tabela13813[[#This Row],[Numer kontraktu]])+SUMIFS(Tabela8[m2 SM],Tabela8[Data Montaż]:Tabela8[Data Montaż],DATE(MID(AB$2,7,4),MID(AB$2,4,2),MID(AB$2,1,2)),Tabela8[Hala]:Tabela8[Hala],"CRAMO",Tabela8[Numer kontraktu]:Tabela8[Numer kontraktu],Tabela13813[[#This Row],[Numer kontraktu]])+SUMIFS(Tabela8[m2 SZ],Tabela8[Data Montaż]:Tabela8[Data Montaż],DATE(MID(AB$2,7,4),MID(AB$2,4,2),MID(AB$2,1,2)),Tabela8[Hala]:Tabela8[Hala],"CRAMO",Tabela8[Numer kontraktu]:Tabela8[Numer kontraktu],Tabela13813[[#This Row],[Numer kontraktu]])</f>
        <v>0</v>
      </c>
      <c r="AC35" s="11">
        <f>SUMIFS(Tabela8[m2 SD],Tabela8[Data Montaż]:Tabela8[Data Montaż],DATE(MID(AC$2,7,4),MID(AC$2,4,2),MID(AC$2,1,2)),Tabela8[Hala]:Tabela8[Hala],"CRAMO",Tabela8[Numer kontraktu]:Tabela8[Numer kontraktu],Tabela13813[[#This Row],[Numer kontraktu]])+SUMIFS(Tabela8[m2 SM],Tabela8[Data Montaż]:Tabela8[Data Montaż],DATE(MID(AC$2,7,4),MID(AC$2,4,2),MID(AC$2,1,2)),Tabela8[Hala]:Tabela8[Hala],"CRAMO",Tabela8[Numer kontraktu]:Tabela8[Numer kontraktu],Tabela13813[[#This Row],[Numer kontraktu]])+SUMIFS(Tabela8[m2 SZ],Tabela8[Data Montaż]:Tabela8[Data Montaż],DATE(MID(AC$2,7,4),MID(AC$2,4,2),MID(AC$2,1,2)),Tabela8[Hala]:Tabela8[Hala],"CRAMO",Tabela8[Numer kontraktu]:Tabela8[Numer kontraktu],Tabela13813[[#This Row],[Numer kontraktu]])</f>
        <v>0</v>
      </c>
      <c r="AD35" s="11">
        <f>SUMIFS(Tabela8[m2 SD],Tabela8[Data Montaż]:Tabela8[Data Montaż],DATE(MID(AD$2,7,4),MID(AD$2,4,2),MID(AD$2,1,2)),Tabela8[Hala]:Tabela8[Hala],"CRAMO",Tabela8[Numer kontraktu]:Tabela8[Numer kontraktu],Tabela13813[[#This Row],[Numer kontraktu]])+SUMIFS(Tabela8[m2 SM],Tabela8[Data Montaż]:Tabela8[Data Montaż],DATE(MID(AD$2,7,4),MID(AD$2,4,2),MID(AD$2,1,2)),Tabela8[Hala]:Tabela8[Hala],"CRAMO",Tabela8[Numer kontraktu]:Tabela8[Numer kontraktu],Tabela13813[[#This Row],[Numer kontraktu]])+SUMIFS(Tabela8[m2 SZ],Tabela8[Data Montaż]:Tabela8[Data Montaż],DATE(MID(AD$2,7,4),MID(AD$2,4,2),MID(AD$2,1,2)),Tabela8[Hala]:Tabela8[Hala],"CRAMO",Tabela8[Numer kontraktu]:Tabela8[Numer kontraktu],Tabela13813[[#This Row],[Numer kontraktu]])</f>
        <v>0</v>
      </c>
      <c r="AE35" s="11">
        <f>SUMIFS(Tabela8[m2 SD],Tabela8[Data Montaż]:Tabela8[Data Montaż],DATE(MID(AE$2,7,4),MID(AE$2,4,2),MID(AE$2,1,2)),Tabela8[Hala]:Tabela8[Hala],"CRAMO",Tabela8[Numer kontraktu]:Tabela8[Numer kontraktu],Tabela13813[[#This Row],[Numer kontraktu]])+SUMIFS(Tabela8[m2 SM],Tabela8[Data Montaż]:Tabela8[Data Montaż],DATE(MID(AE$2,7,4),MID(AE$2,4,2),MID(AE$2,1,2)),Tabela8[Hala]:Tabela8[Hala],"CRAMO",Tabela8[Numer kontraktu]:Tabela8[Numer kontraktu],Tabela13813[[#This Row],[Numer kontraktu]])+SUMIFS(Tabela8[m2 SZ],Tabela8[Data Montaż]:Tabela8[Data Montaż],DATE(MID(AE$2,7,4),MID(AE$2,4,2),MID(AE$2,1,2)),Tabela8[Hala]:Tabela8[Hala],"CRAMO",Tabela8[Numer kontraktu]:Tabela8[Numer kontraktu],Tabela13813[[#This Row],[Numer kontraktu]])</f>
        <v>0</v>
      </c>
      <c r="AH35" s="5"/>
    </row>
    <row r="36" spans="1:34" s="31" customFormat="1">
      <c r="A36" s="4"/>
      <c r="B36" s="2"/>
      <c r="C36" s="2"/>
      <c r="D36" s="30">
        <f>SUMIFS(Tabela8[m2 SD],Tabela8[Data Montaż]:Tabela8[Data Montaż],DATE(MID(D$2,7,4),MID(D$2,4,2),MID(D$2,1,2)),Tabela8[Hala]:Tabela8[Hala],"CRAMO",Tabela8[Numer kontraktu]:Tabela8[Numer kontraktu],Tabela13813[[#This Row],[Numer kontraktu]])+SUMIFS(Tabela8[m2 SM],Tabela8[Data Montaż]:Tabela8[Data Montaż],DATE(MID(D$2,7,4),MID(D$2,4,2),MID(D$2,1,2)),Tabela8[Hala]:Tabela8[Hala],"CRAMO",Tabela8[Numer kontraktu]:Tabela8[Numer kontraktu],Tabela13813[[#This Row],[Numer kontraktu]])+SUMIFS(Tabela8[m2 SZ],Tabela8[Data Montaż]:Tabela8[Data Montaż],DATE(MID(D$2,7,4),MID(D$2,4,2),MID(D$2,1,2)),Tabela8[Hala]:Tabela8[Hala],"CRAMO",Tabela8[Numer kontraktu]:Tabela8[Numer kontraktu],Tabela13813[[#This Row],[Numer kontraktu]])</f>
        <v>0</v>
      </c>
      <c r="E36" s="30">
        <f>SUMIFS(Tabela8[m2 SD],Tabela8[Data Montaż]:Tabela8[Data Montaż],DATE(MID(E$2,7,4),MID(E$2,4,2),MID(E$2,1,2)),Tabela8[Hala]:Tabela8[Hala],"CRAMO",Tabela8[Numer kontraktu]:Tabela8[Numer kontraktu],Tabela13813[[#This Row],[Numer kontraktu]])+SUMIFS(Tabela8[m2 SM],Tabela8[Data Montaż]:Tabela8[Data Montaż],DATE(MID(E$2,7,4),MID(E$2,4,2),MID(E$2,1,2)),Tabela8[Hala]:Tabela8[Hala],"CRAMO",Tabela8[Numer kontraktu]:Tabela8[Numer kontraktu],Tabela13813[[#This Row],[Numer kontraktu]])+SUMIFS(Tabela8[m2 SZ],Tabela8[Data Montaż]:Tabela8[Data Montaż],DATE(MID(E$2,7,4),MID(E$2,4,2),MID(E$2,1,2)),Tabela8[Hala]:Tabela8[Hala],"CRAMO",Tabela8[Numer kontraktu]:Tabela8[Numer kontraktu],Tabela13813[[#This Row],[Numer kontraktu]])</f>
        <v>0</v>
      </c>
      <c r="F36" s="30">
        <f>SUMIFS(Tabela8[m2 SD],Tabela8[Data Montaż]:Tabela8[Data Montaż],DATE(MID(F$2,7,4),MID(F$2,4,2),MID(F$2,1,2)),Tabela8[Hala]:Tabela8[Hala],"CRAMO",Tabela8[Numer kontraktu]:Tabela8[Numer kontraktu],Tabela13813[[#This Row],[Numer kontraktu]])+SUMIFS(Tabela8[m2 SM],Tabela8[Data Montaż]:Tabela8[Data Montaż],DATE(MID(F$2,7,4),MID(F$2,4,2),MID(F$2,1,2)),Tabela8[Hala]:Tabela8[Hala],"CRAMO",Tabela8[Numer kontraktu]:Tabela8[Numer kontraktu],Tabela13813[[#This Row],[Numer kontraktu]])+SUMIFS(Tabela8[m2 SZ],Tabela8[Data Montaż]:Tabela8[Data Montaż],DATE(MID(F$2,7,4),MID(F$2,4,2),MID(F$2,1,2)),Tabela8[Hala]:Tabela8[Hala],"CRAMO",Tabela8[Numer kontraktu]:Tabela8[Numer kontraktu],Tabela13813[[#This Row],[Numer kontraktu]])</f>
        <v>0</v>
      </c>
      <c r="G36" s="30">
        <f>SUMIFS(Tabela8[m2 SD],Tabela8[Data Montaż]:Tabela8[Data Montaż],DATE(MID(G$2,7,4),MID(G$2,4,2),MID(G$2,1,2)),Tabela8[Hala]:Tabela8[Hala],"CRAMO",Tabela8[Numer kontraktu]:Tabela8[Numer kontraktu],Tabela13813[[#This Row],[Numer kontraktu]])+SUMIFS(Tabela8[m2 SM],Tabela8[Data Montaż]:Tabela8[Data Montaż],DATE(MID(G$2,7,4),MID(G$2,4,2),MID(G$2,1,2)),Tabela8[Hala]:Tabela8[Hala],"CRAMO",Tabela8[Numer kontraktu]:Tabela8[Numer kontraktu],Tabela13813[[#This Row],[Numer kontraktu]])+SUMIFS(Tabela8[m2 SZ],Tabela8[Data Montaż]:Tabela8[Data Montaż],DATE(MID(G$2,7,4),MID(G$2,4,2),MID(G$2,1,2)),Tabela8[Hala]:Tabela8[Hala],"CRAMO",Tabela8[Numer kontraktu]:Tabela8[Numer kontraktu],Tabela13813[[#This Row],[Numer kontraktu]])</f>
        <v>0</v>
      </c>
      <c r="H36" s="30">
        <f>SUMIFS(Tabela8[m2 SD],Tabela8[Data Montaż]:Tabela8[Data Montaż],DATE(MID(H$2,7,4),MID(H$2,4,2),MID(H$2,1,2)),Tabela8[Hala]:Tabela8[Hala],"CRAMO",Tabela8[Numer kontraktu]:Tabela8[Numer kontraktu],Tabela13813[[#This Row],[Numer kontraktu]])+SUMIFS(Tabela8[m2 SM],Tabela8[Data Montaż]:Tabela8[Data Montaż],DATE(MID(H$2,7,4),MID(H$2,4,2),MID(H$2,1,2)),Tabela8[Hala]:Tabela8[Hala],"CRAMO",Tabela8[Numer kontraktu]:Tabela8[Numer kontraktu],Tabela13813[[#This Row],[Numer kontraktu]])+SUMIFS(Tabela8[m2 SZ],Tabela8[Data Montaż]:Tabela8[Data Montaż],DATE(MID(H$2,7,4),MID(H$2,4,2),MID(H$2,1,2)),Tabela8[Hala]:Tabela8[Hala],"CRAMO",Tabela8[Numer kontraktu]:Tabela8[Numer kontraktu],Tabela13813[[#This Row],[Numer kontraktu]])</f>
        <v>0</v>
      </c>
      <c r="I36" s="30">
        <f>SUMIFS(Tabela8[m2 SD],Tabela8[Data Montaż]:Tabela8[Data Montaż],DATE(MID(I$2,7,4),MID(I$2,4,2),MID(I$2,1,2)),Tabela8[Hala]:Tabela8[Hala],"CRAMO",Tabela8[Numer kontraktu]:Tabela8[Numer kontraktu],Tabela13813[[#This Row],[Numer kontraktu]])+SUMIFS(Tabela8[m2 SM],Tabela8[Data Montaż]:Tabela8[Data Montaż],DATE(MID(I$2,7,4),MID(I$2,4,2),MID(I$2,1,2)),Tabela8[Hala]:Tabela8[Hala],"CRAMO",Tabela8[Numer kontraktu]:Tabela8[Numer kontraktu],Tabela13813[[#This Row],[Numer kontraktu]])+SUMIFS(Tabela8[m2 SZ],Tabela8[Data Montaż]:Tabela8[Data Montaż],DATE(MID(I$2,7,4),MID(I$2,4,2),MID(I$2,1,2)),Tabela8[Hala]:Tabela8[Hala],"CRAMO",Tabela8[Numer kontraktu]:Tabela8[Numer kontraktu],Tabela13813[[#This Row],[Numer kontraktu]])</f>
        <v>0</v>
      </c>
      <c r="J36" s="30">
        <f>SUMIFS(Tabela8[m2 SD],Tabela8[Data Montaż]:Tabela8[Data Montaż],DATE(MID(J$2,7,4),MID(J$2,4,2),MID(J$2,1,2)),Tabela8[Hala]:Tabela8[Hala],"CRAMO",Tabela8[Numer kontraktu]:Tabela8[Numer kontraktu],Tabela13813[[#This Row],[Numer kontraktu]])+SUMIFS(Tabela8[m2 SM],Tabela8[Data Montaż]:Tabela8[Data Montaż],DATE(MID(J$2,7,4),MID(J$2,4,2),MID(J$2,1,2)),Tabela8[Hala]:Tabela8[Hala],"CRAMO",Tabela8[Numer kontraktu]:Tabela8[Numer kontraktu],Tabela13813[[#This Row],[Numer kontraktu]])+SUMIFS(Tabela8[m2 SZ],Tabela8[Data Montaż]:Tabela8[Data Montaż],DATE(MID(J$2,7,4),MID(J$2,4,2),MID(J$2,1,2)),Tabela8[Hala]:Tabela8[Hala],"CRAMO",Tabela8[Numer kontraktu]:Tabela8[Numer kontraktu],Tabela13813[[#This Row],[Numer kontraktu]])</f>
        <v>0</v>
      </c>
      <c r="K36" s="30">
        <f>SUMIFS(Tabela8[m2 SD],Tabela8[Data Montaż]:Tabela8[Data Montaż],DATE(MID(K$2,7,4),MID(K$2,4,2),MID(K$2,1,2)),Tabela8[Hala]:Tabela8[Hala],"CRAMO",Tabela8[Numer kontraktu]:Tabela8[Numer kontraktu],Tabela13813[[#This Row],[Numer kontraktu]])+SUMIFS(Tabela8[m2 SM],Tabela8[Data Montaż]:Tabela8[Data Montaż],DATE(MID(K$2,7,4),MID(K$2,4,2),MID(K$2,1,2)),Tabela8[Hala]:Tabela8[Hala],"CRAMO",Tabela8[Numer kontraktu]:Tabela8[Numer kontraktu],Tabela13813[[#This Row],[Numer kontraktu]])+SUMIFS(Tabela8[m2 SZ],Tabela8[Data Montaż]:Tabela8[Data Montaż],DATE(MID(K$2,7,4),MID(K$2,4,2),MID(K$2,1,2)),Tabela8[Hala]:Tabela8[Hala],"CRAMO",Tabela8[Numer kontraktu]:Tabela8[Numer kontraktu],Tabela13813[[#This Row],[Numer kontraktu]])</f>
        <v>0</v>
      </c>
      <c r="L36" s="30">
        <f>SUMIFS(Tabela8[m2 SD],Tabela8[Data Montaż]:Tabela8[Data Montaż],DATE(MID(L$2,7,4),MID(L$2,4,2),MID(L$2,1,2)),Tabela8[Hala]:Tabela8[Hala],"CRAMO",Tabela8[Numer kontraktu]:Tabela8[Numer kontraktu],Tabela13813[[#This Row],[Numer kontraktu]])+SUMIFS(Tabela8[m2 SM],Tabela8[Data Montaż]:Tabela8[Data Montaż],DATE(MID(L$2,7,4),MID(L$2,4,2),MID(L$2,1,2)),Tabela8[Hala]:Tabela8[Hala],"CRAMO",Tabela8[Numer kontraktu]:Tabela8[Numer kontraktu],Tabela13813[[#This Row],[Numer kontraktu]])+SUMIFS(Tabela8[m2 SZ],Tabela8[Data Montaż]:Tabela8[Data Montaż],DATE(MID(L$2,7,4),MID(L$2,4,2),MID(L$2,1,2)),Tabela8[Hala]:Tabela8[Hala],"CRAMO",Tabela8[Numer kontraktu]:Tabela8[Numer kontraktu],Tabela13813[[#This Row],[Numer kontraktu]])</f>
        <v>0</v>
      </c>
      <c r="M36" s="30">
        <f>SUMIFS(Tabela8[m2 SD],Tabela8[Data Montaż]:Tabela8[Data Montaż],DATE(MID(M$2,7,4),MID(M$2,4,2),MID(M$2,1,2)),Tabela8[Hala]:Tabela8[Hala],"CRAMO",Tabela8[Numer kontraktu]:Tabela8[Numer kontraktu],Tabela13813[[#This Row],[Numer kontraktu]])+SUMIFS(Tabela8[m2 SM],Tabela8[Data Montaż]:Tabela8[Data Montaż],DATE(MID(M$2,7,4),MID(M$2,4,2),MID(M$2,1,2)),Tabela8[Hala]:Tabela8[Hala],"CRAMO",Tabela8[Numer kontraktu]:Tabela8[Numer kontraktu],Tabela13813[[#This Row],[Numer kontraktu]])+SUMIFS(Tabela8[m2 SZ],Tabela8[Data Montaż]:Tabela8[Data Montaż],DATE(MID(M$2,7,4),MID(M$2,4,2),MID(M$2,1,2)),Tabela8[Hala]:Tabela8[Hala],"CRAMO",Tabela8[Numer kontraktu]:Tabela8[Numer kontraktu],Tabela13813[[#This Row],[Numer kontraktu]])</f>
        <v>0</v>
      </c>
      <c r="N36" s="30">
        <f>SUMIFS(Tabela8[m2 SD],Tabela8[Data Montaż]:Tabela8[Data Montaż],DATE(MID(N$2,7,4),MID(N$2,4,2),MID(N$2,1,2)),Tabela8[Hala]:Tabela8[Hala],"CRAMO",Tabela8[Numer kontraktu]:Tabela8[Numer kontraktu],Tabela13813[[#This Row],[Numer kontraktu]])+SUMIFS(Tabela8[m2 SM],Tabela8[Data Montaż]:Tabela8[Data Montaż],DATE(MID(N$2,7,4),MID(N$2,4,2),MID(N$2,1,2)),Tabela8[Hala]:Tabela8[Hala],"CRAMO",Tabela8[Numer kontraktu]:Tabela8[Numer kontraktu],Tabela13813[[#This Row],[Numer kontraktu]])+SUMIFS(Tabela8[m2 SZ],Tabela8[Data Montaż]:Tabela8[Data Montaż],DATE(MID(N$2,7,4),MID(N$2,4,2),MID(N$2,1,2)),Tabela8[Hala]:Tabela8[Hala],"CRAMO",Tabela8[Numer kontraktu]:Tabela8[Numer kontraktu],Tabela13813[[#This Row],[Numer kontraktu]])</f>
        <v>0</v>
      </c>
      <c r="O36" s="30">
        <f>SUMIFS(Tabela8[m2 SD],Tabela8[Data Montaż]:Tabela8[Data Montaż],DATE(MID(O$2,7,4),MID(O$2,4,2),MID(O$2,1,2)),Tabela8[Hala]:Tabela8[Hala],"CRAMO",Tabela8[Numer kontraktu]:Tabela8[Numer kontraktu],Tabela13813[[#This Row],[Numer kontraktu]])+SUMIFS(Tabela8[m2 SM],Tabela8[Data Montaż]:Tabela8[Data Montaż],DATE(MID(O$2,7,4),MID(O$2,4,2),MID(O$2,1,2)),Tabela8[Hala]:Tabela8[Hala],"CRAMO",Tabela8[Numer kontraktu]:Tabela8[Numer kontraktu],Tabela13813[[#This Row],[Numer kontraktu]])+SUMIFS(Tabela8[m2 SZ],Tabela8[Data Montaż]:Tabela8[Data Montaż],DATE(MID(O$2,7,4),MID(O$2,4,2),MID(O$2,1,2)),Tabela8[Hala]:Tabela8[Hala],"CRAMO",Tabela8[Numer kontraktu]:Tabela8[Numer kontraktu],Tabela13813[[#This Row],[Numer kontraktu]])</f>
        <v>0</v>
      </c>
      <c r="P36" s="30">
        <f>SUMIFS(Tabela8[m2 SD],Tabela8[Data Montaż]:Tabela8[Data Montaż],DATE(MID(P$2,7,4),MID(P$2,4,2),MID(P$2,1,2)),Tabela8[Hala]:Tabela8[Hala],"CRAMO",Tabela8[Numer kontraktu]:Tabela8[Numer kontraktu],Tabela13813[[#This Row],[Numer kontraktu]])+SUMIFS(Tabela8[m2 SM],Tabela8[Data Montaż]:Tabela8[Data Montaż],DATE(MID(P$2,7,4),MID(P$2,4,2),MID(P$2,1,2)),Tabela8[Hala]:Tabela8[Hala],"CRAMO",Tabela8[Numer kontraktu]:Tabela8[Numer kontraktu],Tabela13813[[#This Row],[Numer kontraktu]])+SUMIFS(Tabela8[m2 SZ],Tabela8[Data Montaż]:Tabela8[Data Montaż],DATE(MID(P$2,7,4),MID(P$2,4,2),MID(P$2,1,2)),Tabela8[Hala]:Tabela8[Hala],"CRAMO",Tabela8[Numer kontraktu]:Tabela8[Numer kontraktu],Tabela13813[[#This Row],[Numer kontraktu]])</f>
        <v>0</v>
      </c>
      <c r="Q36" s="30">
        <f>SUMIFS(Tabela8[m2 SD],Tabela8[Data Montaż]:Tabela8[Data Montaż],DATE(MID(Q$2,7,4),MID(Q$2,4,2),MID(Q$2,1,2)),Tabela8[Hala]:Tabela8[Hala],"CRAMO",Tabela8[Numer kontraktu]:Tabela8[Numer kontraktu],Tabela13813[[#This Row],[Numer kontraktu]])+SUMIFS(Tabela8[m2 SM],Tabela8[Data Montaż]:Tabela8[Data Montaż],DATE(MID(Q$2,7,4),MID(Q$2,4,2),MID(Q$2,1,2)),Tabela8[Hala]:Tabela8[Hala],"CRAMO",Tabela8[Numer kontraktu]:Tabela8[Numer kontraktu],Tabela13813[[#This Row],[Numer kontraktu]])+SUMIFS(Tabela8[m2 SZ],Tabela8[Data Montaż]:Tabela8[Data Montaż],DATE(MID(Q$2,7,4),MID(Q$2,4,2),MID(Q$2,1,2)),Tabela8[Hala]:Tabela8[Hala],"CRAMO",Tabela8[Numer kontraktu]:Tabela8[Numer kontraktu],Tabela13813[[#This Row],[Numer kontraktu]])</f>
        <v>0</v>
      </c>
      <c r="R36" s="30">
        <f>SUMIFS(Tabela8[m2 SD],Tabela8[Data Montaż]:Tabela8[Data Montaż],DATE(MID(R$2,7,4),MID(R$2,4,2),MID(R$2,1,2)),Tabela8[Hala]:Tabela8[Hala],"CRAMO",Tabela8[Numer kontraktu]:Tabela8[Numer kontraktu],Tabela13813[[#This Row],[Numer kontraktu]])+SUMIFS(Tabela8[m2 SM],Tabela8[Data Montaż]:Tabela8[Data Montaż],DATE(MID(R$2,7,4),MID(R$2,4,2),MID(R$2,1,2)),Tabela8[Hala]:Tabela8[Hala],"CRAMO",Tabela8[Numer kontraktu]:Tabela8[Numer kontraktu],Tabela13813[[#This Row],[Numer kontraktu]])+SUMIFS(Tabela8[m2 SZ],Tabela8[Data Montaż]:Tabela8[Data Montaż],DATE(MID(R$2,7,4),MID(R$2,4,2),MID(R$2,1,2)),Tabela8[Hala]:Tabela8[Hala],"CRAMO",Tabela8[Numer kontraktu]:Tabela8[Numer kontraktu],Tabela13813[[#This Row],[Numer kontraktu]])</f>
        <v>0</v>
      </c>
      <c r="S36" s="30">
        <f>SUMIFS(Tabela8[m2 SD],Tabela8[Data Montaż]:Tabela8[Data Montaż],DATE(MID(S$2,7,4),MID(S$2,4,2),MID(S$2,1,2)),Tabela8[Hala]:Tabela8[Hala],"CRAMO",Tabela8[Numer kontraktu]:Tabela8[Numer kontraktu],Tabela13813[[#This Row],[Numer kontraktu]])+SUMIFS(Tabela8[m2 SM],Tabela8[Data Montaż]:Tabela8[Data Montaż],DATE(MID(S$2,7,4),MID(S$2,4,2),MID(S$2,1,2)),Tabela8[Hala]:Tabela8[Hala],"CRAMO",Tabela8[Numer kontraktu]:Tabela8[Numer kontraktu],Tabela13813[[#This Row],[Numer kontraktu]])+SUMIFS(Tabela8[m2 SZ],Tabela8[Data Montaż]:Tabela8[Data Montaż],DATE(MID(S$2,7,4),MID(S$2,4,2),MID(S$2,1,2)),Tabela8[Hala]:Tabela8[Hala],"CRAMO",Tabela8[Numer kontraktu]:Tabela8[Numer kontraktu],Tabela13813[[#This Row],[Numer kontraktu]])</f>
        <v>0</v>
      </c>
      <c r="T36" s="30">
        <f>SUMIFS(Tabela8[m2 SD],Tabela8[Data Montaż]:Tabela8[Data Montaż],DATE(MID(T$2,7,4),MID(T$2,4,2),MID(T$2,1,2)),Tabela8[Hala]:Tabela8[Hala],"CRAMO",Tabela8[Numer kontraktu]:Tabela8[Numer kontraktu],Tabela13813[[#This Row],[Numer kontraktu]])+SUMIFS(Tabela8[m2 SM],Tabela8[Data Montaż]:Tabela8[Data Montaż],DATE(MID(T$2,7,4),MID(T$2,4,2),MID(T$2,1,2)),Tabela8[Hala]:Tabela8[Hala],"CRAMO",Tabela8[Numer kontraktu]:Tabela8[Numer kontraktu],Tabela13813[[#This Row],[Numer kontraktu]])+SUMIFS(Tabela8[m2 SZ],Tabela8[Data Montaż]:Tabela8[Data Montaż],DATE(MID(T$2,7,4),MID(T$2,4,2),MID(T$2,1,2)),Tabela8[Hala]:Tabela8[Hala],"CRAMO",Tabela8[Numer kontraktu]:Tabela8[Numer kontraktu],Tabela13813[[#This Row],[Numer kontraktu]])</f>
        <v>0</v>
      </c>
      <c r="U36" s="30">
        <f>SUMIFS(Tabela8[m2 SD],Tabela8[Data Montaż]:Tabela8[Data Montaż],DATE(MID(U$2,7,4),MID(U$2,4,2),MID(U$2,1,2)),Tabela8[Hala]:Tabela8[Hala],"CRAMO",Tabela8[Numer kontraktu]:Tabela8[Numer kontraktu],Tabela13813[[#This Row],[Numer kontraktu]])+SUMIFS(Tabela8[m2 SM],Tabela8[Data Montaż]:Tabela8[Data Montaż],DATE(MID(U$2,7,4),MID(U$2,4,2),MID(U$2,1,2)),Tabela8[Hala]:Tabela8[Hala],"CRAMO",Tabela8[Numer kontraktu]:Tabela8[Numer kontraktu],Tabela13813[[#This Row],[Numer kontraktu]])+SUMIFS(Tabela8[m2 SZ],Tabela8[Data Montaż]:Tabela8[Data Montaż],DATE(MID(U$2,7,4),MID(U$2,4,2),MID(U$2,1,2)),Tabela8[Hala]:Tabela8[Hala],"CRAMO",Tabela8[Numer kontraktu]:Tabela8[Numer kontraktu],Tabela13813[[#This Row],[Numer kontraktu]])</f>
        <v>0</v>
      </c>
      <c r="V36" s="30">
        <f>SUMIFS(Tabela8[m2 SD],Tabela8[Data Montaż]:Tabela8[Data Montaż],DATE(MID(V$2,7,4),MID(V$2,4,2),MID(V$2,1,2)),Tabela8[Hala]:Tabela8[Hala],"CRAMO",Tabela8[Numer kontraktu]:Tabela8[Numer kontraktu],Tabela13813[[#This Row],[Numer kontraktu]])+SUMIFS(Tabela8[m2 SM],Tabela8[Data Montaż]:Tabela8[Data Montaż],DATE(MID(V$2,7,4),MID(V$2,4,2),MID(V$2,1,2)),Tabela8[Hala]:Tabela8[Hala],"CRAMO",Tabela8[Numer kontraktu]:Tabela8[Numer kontraktu],Tabela13813[[#This Row],[Numer kontraktu]])+SUMIFS(Tabela8[m2 SZ],Tabela8[Data Montaż]:Tabela8[Data Montaż],DATE(MID(V$2,7,4),MID(V$2,4,2),MID(V$2,1,2)),Tabela8[Hala]:Tabela8[Hala],"CRAMO",Tabela8[Numer kontraktu]:Tabela8[Numer kontraktu],Tabela13813[[#This Row],[Numer kontraktu]])</f>
        <v>0</v>
      </c>
      <c r="W36" s="30">
        <f>SUMIFS(Tabela8[m2 SD],Tabela8[Data Montaż]:Tabela8[Data Montaż],DATE(MID(W$2,7,4),MID(W$2,4,2),MID(W$2,1,2)),Tabela8[Hala]:Tabela8[Hala],"CRAMO",Tabela8[Numer kontraktu]:Tabela8[Numer kontraktu],Tabela13813[[#This Row],[Numer kontraktu]])+SUMIFS(Tabela8[m2 SM],Tabela8[Data Montaż]:Tabela8[Data Montaż],DATE(MID(W$2,7,4),MID(W$2,4,2),MID(W$2,1,2)),Tabela8[Hala]:Tabela8[Hala],"CRAMO",Tabela8[Numer kontraktu]:Tabela8[Numer kontraktu],Tabela13813[[#This Row],[Numer kontraktu]])+SUMIFS(Tabela8[m2 SZ],Tabela8[Data Montaż]:Tabela8[Data Montaż],DATE(MID(W$2,7,4),MID(W$2,4,2),MID(W$2,1,2)),Tabela8[Hala]:Tabela8[Hala],"CRAMO",Tabela8[Numer kontraktu]:Tabela8[Numer kontraktu],Tabela13813[[#This Row],[Numer kontraktu]])</f>
        <v>0</v>
      </c>
      <c r="X36" s="30">
        <f>SUMIFS(Tabela8[m2 SD],Tabela8[Data Montaż]:Tabela8[Data Montaż],DATE(MID(X$2,7,4),MID(X$2,4,2),MID(X$2,1,2)),Tabela8[Hala]:Tabela8[Hala],"CRAMO",Tabela8[Numer kontraktu]:Tabela8[Numer kontraktu],Tabela13813[[#This Row],[Numer kontraktu]])+SUMIFS(Tabela8[m2 SM],Tabela8[Data Montaż]:Tabela8[Data Montaż],DATE(MID(X$2,7,4),MID(X$2,4,2),MID(X$2,1,2)),Tabela8[Hala]:Tabela8[Hala],"CRAMO",Tabela8[Numer kontraktu]:Tabela8[Numer kontraktu],Tabela13813[[#This Row],[Numer kontraktu]])+SUMIFS(Tabela8[m2 SZ],Tabela8[Data Montaż]:Tabela8[Data Montaż],DATE(MID(X$2,7,4),MID(X$2,4,2),MID(X$2,1,2)),Tabela8[Hala]:Tabela8[Hala],"CRAMO",Tabela8[Numer kontraktu]:Tabela8[Numer kontraktu],Tabela13813[[#This Row],[Numer kontraktu]])</f>
        <v>0</v>
      </c>
      <c r="Y36" s="30">
        <f>SUMIFS(Tabela8[m2 SD],Tabela8[Data Montaż]:Tabela8[Data Montaż],DATE(MID(Y$2,7,4),MID(Y$2,4,2),MID(Y$2,1,2)),Tabela8[Hala]:Tabela8[Hala],"CRAMO",Tabela8[Numer kontraktu]:Tabela8[Numer kontraktu],Tabela13813[[#This Row],[Numer kontraktu]])+SUMIFS(Tabela8[m2 SM],Tabela8[Data Montaż]:Tabela8[Data Montaż],DATE(MID(Y$2,7,4),MID(Y$2,4,2),MID(Y$2,1,2)),Tabela8[Hala]:Tabela8[Hala],"CRAMO",Tabela8[Numer kontraktu]:Tabela8[Numer kontraktu],Tabela13813[[#This Row],[Numer kontraktu]])+SUMIFS(Tabela8[m2 SZ],Tabela8[Data Montaż]:Tabela8[Data Montaż],DATE(MID(Y$2,7,4),MID(Y$2,4,2),MID(Y$2,1,2)),Tabela8[Hala]:Tabela8[Hala],"CRAMO",Tabela8[Numer kontraktu]:Tabela8[Numer kontraktu],Tabela13813[[#This Row],[Numer kontraktu]])</f>
        <v>0</v>
      </c>
      <c r="Z36" s="30">
        <f>SUMIFS(Tabela8[m2 SD],Tabela8[Data Montaż]:Tabela8[Data Montaż],DATE(MID(Z$2,7,4),MID(Z$2,4,2),MID(Z$2,1,2)),Tabela8[Hala]:Tabela8[Hala],"CRAMO",Tabela8[Numer kontraktu]:Tabela8[Numer kontraktu],Tabela13813[[#This Row],[Numer kontraktu]])+SUMIFS(Tabela8[m2 SM],Tabela8[Data Montaż]:Tabela8[Data Montaż],DATE(MID(Z$2,7,4),MID(Z$2,4,2),MID(Z$2,1,2)),Tabela8[Hala]:Tabela8[Hala],"CRAMO",Tabela8[Numer kontraktu]:Tabela8[Numer kontraktu],Tabela13813[[#This Row],[Numer kontraktu]])+SUMIFS(Tabela8[m2 SZ],Tabela8[Data Montaż]:Tabela8[Data Montaż],DATE(MID(Z$2,7,4),MID(Z$2,4,2),MID(Z$2,1,2)),Tabela8[Hala]:Tabela8[Hala],"CRAMO",Tabela8[Numer kontraktu]:Tabela8[Numer kontraktu],Tabela13813[[#This Row],[Numer kontraktu]])</f>
        <v>0</v>
      </c>
      <c r="AA36" s="30">
        <f>SUMIFS(Tabela8[m2 SD],Tabela8[Data Montaż]:Tabela8[Data Montaż],DATE(MID(AA$2,7,4),MID(AA$2,4,2),MID(AA$2,1,2)),Tabela8[Hala]:Tabela8[Hala],"CRAMO",Tabela8[Numer kontraktu]:Tabela8[Numer kontraktu],Tabela13813[[#This Row],[Numer kontraktu]])+SUMIFS(Tabela8[m2 SM],Tabela8[Data Montaż]:Tabela8[Data Montaż],DATE(MID(AA$2,7,4),MID(AA$2,4,2),MID(AA$2,1,2)),Tabela8[Hala]:Tabela8[Hala],"CRAMO",Tabela8[Numer kontraktu]:Tabela8[Numer kontraktu],Tabela13813[[#This Row],[Numer kontraktu]])+SUMIFS(Tabela8[m2 SZ],Tabela8[Data Montaż]:Tabela8[Data Montaż],DATE(MID(AA$2,7,4),MID(AA$2,4,2),MID(AA$2,1,2)),Tabela8[Hala]:Tabela8[Hala],"CRAMO",Tabela8[Numer kontraktu]:Tabela8[Numer kontraktu],Tabela13813[[#This Row],[Numer kontraktu]])</f>
        <v>0</v>
      </c>
      <c r="AB36" s="30">
        <f>SUMIFS(Tabela8[m2 SD],Tabela8[Data Montaż]:Tabela8[Data Montaż],DATE(MID(AB$2,7,4),MID(AB$2,4,2),MID(AB$2,1,2)),Tabela8[Hala]:Tabela8[Hala],"CRAMO",Tabela8[Numer kontraktu]:Tabela8[Numer kontraktu],Tabela13813[[#This Row],[Numer kontraktu]])+SUMIFS(Tabela8[m2 SM],Tabela8[Data Montaż]:Tabela8[Data Montaż],DATE(MID(AB$2,7,4),MID(AB$2,4,2),MID(AB$2,1,2)),Tabela8[Hala]:Tabela8[Hala],"CRAMO",Tabela8[Numer kontraktu]:Tabela8[Numer kontraktu],Tabela13813[[#This Row],[Numer kontraktu]])+SUMIFS(Tabela8[m2 SZ],Tabela8[Data Montaż]:Tabela8[Data Montaż],DATE(MID(AB$2,7,4),MID(AB$2,4,2),MID(AB$2,1,2)),Tabela8[Hala]:Tabela8[Hala],"CRAMO",Tabela8[Numer kontraktu]:Tabela8[Numer kontraktu],Tabela13813[[#This Row],[Numer kontraktu]])</f>
        <v>0</v>
      </c>
      <c r="AC36" s="30">
        <f>SUMIFS(Tabela8[m2 SD],Tabela8[Data Montaż]:Tabela8[Data Montaż],DATE(MID(AC$2,7,4),MID(AC$2,4,2),MID(AC$2,1,2)),Tabela8[Hala]:Tabela8[Hala],"CRAMO",Tabela8[Numer kontraktu]:Tabela8[Numer kontraktu],Tabela13813[[#This Row],[Numer kontraktu]])+SUMIFS(Tabela8[m2 SM],Tabela8[Data Montaż]:Tabela8[Data Montaż],DATE(MID(AC$2,7,4),MID(AC$2,4,2),MID(AC$2,1,2)),Tabela8[Hala]:Tabela8[Hala],"CRAMO",Tabela8[Numer kontraktu]:Tabela8[Numer kontraktu],Tabela13813[[#This Row],[Numer kontraktu]])+SUMIFS(Tabela8[m2 SZ],Tabela8[Data Montaż]:Tabela8[Data Montaż],DATE(MID(AC$2,7,4),MID(AC$2,4,2),MID(AC$2,1,2)),Tabela8[Hala]:Tabela8[Hala],"CRAMO",Tabela8[Numer kontraktu]:Tabela8[Numer kontraktu],Tabela13813[[#This Row],[Numer kontraktu]])</f>
        <v>0</v>
      </c>
      <c r="AD36" s="30">
        <f>SUMIFS(Tabela8[m2 SD],Tabela8[Data Montaż]:Tabela8[Data Montaż],DATE(MID(AD$2,7,4),MID(AD$2,4,2),MID(AD$2,1,2)),Tabela8[Hala]:Tabela8[Hala],"CRAMO",Tabela8[Numer kontraktu]:Tabela8[Numer kontraktu],Tabela13813[[#This Row],[Numer kontraktu]])+SUMIFS(Tabela8[m2 SM],Tabela8[Data Montaż]:Tabela8[Data Montaż],DATE(MID(AD$2,7,4),MID(AD$2,4,2),MID(AD$2,1,2)),Tabela8[Hala]:Tabela8[Hala],"CRAMO",Tabela8[Numer kontraktu]:Tabela8[Numer kontraktu],Tabela13813[[#This Row],[Numer kontraktu]])+SUMIFS(Tabela8[m2 SZ],Tabela8[Data Montaż]:Tabela8[Data Montaż],DATE(MID(AD$2,7,4),MID(AD$2,4,2),MID(AD$2,1,2)),Tabela8[Hala]:Tabela8[Hala],"CRAMO",Tabela8[Numer kontraktu]:Tabela8[Numer kontraktu],Tabela13813[[#This Row],[Numer kontraktu]])</f>
        <v>0</v>
      </c>
      <c r="AE36" s="30">
        <f>SUMIFS(Tabela8[m2 SD],Tabela8[Data Montaż]:Tabela8[Data Montaż],DATE(MID(AE$2,7,4),MID(AE$2,4,2),MID(AE$2,1,2)),Tabela8[Hala]:Tabela8[Hala],"CRAMO",Tabela8[Numer kontraktu]:Tabela8[Numer kontraktu],Tabela13813[[#This Row],[Numer kontraktu]])+SUMIFS(Tabela8[m2 SM],Tabela8[Data Montaż]:Tabela8[Data Montaż],DATE(MID(AE$2,7,4),MID(AE$2,4,2),MID(AE$2,1,2)),Tabela8[Hala]:Tabela8[Hala],"CRAMO",Tabela8[Numer kontraktu]:Tabela8[Numer kontraktu],Tabela13813[[#This Row],[Numer kontraktu]])+SUMIFS(Tabela8[m2 SZ],Tabela8[Data Montaż]:Tabela8[Data Montaż],DATE(MID(AE$2,7,4),MID(AE$2,4,2),MID(AE$2,1,2)),Tabela8[Hala]:Tabela8[Hala],"CRAMO",Tabela8[Numer kontraktu]:Tabela8[Numer kontraktu],Tabela13813[[#This Row],[Numer kontraktu]])</f>
        <v>0</v>
      </c>
      <c r="AF36" s="32"/>
      <c r="AG36" s="32"/>
      <c r="AH36" s="32"/>
    </row>
    <row r="38" spans="1:34" ht="18">
      <c r="A38" s="6" t="s">
        <v>0</v>
      </c>
      <c r="B38" s="7" t="s">
        <v>41</v>
      </c>
      <c r="C38" t="s">
        <v>42</v>
      </c>
    </row>
    <row r="39" spans="1:34" s="19" customFormat="1" ht="29.4" thickBot="1">
      <c r="A39" s="17" t="s">
        <v>3</v>
      </c>
      <c r="B39" s="18" t="s">
        <v>4</v>
      </c>
      <c r="C39" s="18" t="s">
        <v>5</v>
      </c>
      <c r="D39" s="15" t="s">
        <v>6</v>
      </c>
      <c r="E39" s="15" t="s">
        <v>7</v>
      </c>
      <c r="F39" s="15" t="s">
        <v>8</v>
      </c>
      <c r="G39" s="15" t="s">
        <v>9</v>
      </c>
      <c r="H39" s="15" t="s">
        <v>10</v>
      </c>
      <c r="I39" s="15" t="s">
        <v>11</v>
      </c>
      <c r="J39" s="15" t="s">
        <v>12</v>
      </c>
      <c r="K39" s="15" t="s">
        <v>13</v>
      </c>
      <c r="L39" s="15" t="s">
        <v>14</v>
      </c>
      <c r="M39" s="15" t="s">
        <v>15</v>
      </c>
      <c r="N39" s="15" t="s">
        <v>16</v>
      </c>
      <c r="O39" s="15" t="s">
        <v>17</v>
      </c>
      <c r="P39" s="15" t="s">
        <v>18</v>
      </c>
      <c r="Q39" s="15" t="s">
        <v>19</v>
      </c>
      <c r="R39" s="15" t="s">
        <v>20</v>
      </c>
      <c r="S39" s="15" t="s">
        <v>21</v>
      </c>
      <c r="T39" s="15" t="s">
        <v>22</v>
      </c>
      <c r="U39" s="15" t="s">
        <v>23</v>
      </c>
      <c r="V39" s="15" t="s">
        <v>24</v>
      </c>
      <c r="W39" s="15" t="s">
        <v>25</v>
      </c>
      <c r="X39" s="15" t="s">
        <v>26</v>
      </c>
      <c r="Y39" s="15" t="s">
        <v>27</v>
      </c>
      <c r="Z39" s="15" t="s">
        <v>28</v>
      </c>
      <c r="AA39" s="15" t="s">
        <v>29</v>
      </c>
      <c r="AB39" s="15" t="s">
        <v>30</v>
      </c>
      <c r="AC39" s="15" t="s">
        <v>31</v>
      </c>
      <c r="AD39" s="15" t="s">
        <v>32</v>
      </c>
      <c r="AE39" s="15" t="s">
        <v>33</v>
      </c>
      <c r="AF39" s="14" t="s">
        <v>34</v>
      </c>
      <c r="AG39" s="14" t="s">
        <v>35</v>
      </c>
      <c r="AH39" s="14" t="s">
        <v>36</v>
      </c>
    </row>
    <row r="40" spans="1:34">
      <c r="A40" s="4">
        <v>232</v>
      </c>
      <c r="B40" s="2" t="s">
        <v>37</v>
      </c>
      <c r="C40" s="2" t="s">
        <v>38</v>
      </c>
      <c r="D40" s="10"/>
      <c r="AH40" s="5"/>
    </row>
    <row r="41" spans="1:34" s="31" customFormat="1">
      <c r="A41" s="4"/>
      <c r="B41" s="2"/>
      <c r="C41" s="2"/>
      <c r="D41" s="30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</row>
    <row r="43" spans="1:34" ht="18">
      <c r="A43" s="6" t="s">
        <v>0</v>
      </c>
      <c r="B43" s="7" t="s">
        <v>1</v>
      </c>
      <c r="C43" t="s">
        <v>43</v>
      </c>
    </row>
    <row r="44" spans="1:34" s="16" customFormat="1" ht="29.4" thickBot="1">
      <c r="A44" s="13" t="s">
        <v>3</v>
      </c>
      <c r="B44" s="14" t="s">
        <v>4</v>
      </c>
      <c r="C44" s="14" t="s">
        <v>5</v>
      </c>
      <c r="D44" s="15" t="s">
        <v>6</v>
      </c>
      <c r="E44" s="15" t="s">
        <v>7</v>
      </c>
      <c r="F44" s="15" t="s">
        <v>8</v>
      </c>
      <c r="G44" s="15" t="s">
        <v>9</v>
      </c>
      <c r="H44" s="15" t="s">
        <v>10</v>
      </c>
      <c r="I44" s="15" t="s">
        <v>11</v>
      </c>
      <c r="J44" s="15" t="s">
        <v>12</v>
      </c>
      <c r="K44" s="15" t="s">
        <v>13</v>
      </c>
      <c r="L44" s="15" t="s">
        <v>14</v>
      </c>
      <c r="M44" s="15" t="s">
        <v>15</v>
      </c>
      <c r="N44" s="15" t="s">
        <v>16</v>
      </c>
      <c r="O44" s="15" t="s">
        <v>17</v>
      </c>
      <c r="P44" s="15" t="s">
        <v>18</v>
      </c>
      <c r="Q44" s="15" t="s">
        <v>19</v>
      </c>
      <c r="R44" s="15" t="s">
        <v>20</v>
      </c>
      <c r="S44" s="15" t="s">
        <v>21</v>
      </c>
      <c r="T44" s="15" t="s">
        <v>22</v>
      </c>
      <c r="U44" s="15" t="s">
        <v>23</v>
      </c>
      <c r="V44" s="15" t="s">
        <v>24</v>
      </c>
      <c r="W44" s="15" t="s">
        <v>25</v>
      </c>
      <c r="X44" s="15" t="s">
        <v>26</v>
      </c>
      <c r="Y44" s="15" t="s">
        <v>27</v>
      </c>
      <c r="Z44" s="15" t="s">
        <v>28</v>
      </c>
      <c r="AA44" s="15" t="s">
        <v>29</v>
      </c>
      <c r="AB44" s="15" t="s">
        <v>30</v>
      </c>
      <c r="AC44" s="15" t="s">
        <v>31</v>
      </c>
      <c r="AD44" s="15" t="s">
        <v>32</v>
      </c>
      <c r="AE44" s="15" t="s">
        <v>33</v>
      </c>
      <c r="AF44" s="14" t="s">
        <v>34</v>
      </c>
      <c r="AG44" s="14" t="s">
        <v>35</v>
      </c>
      <c r="AH44" s="14" t="s">
        <v>36</v>
      </c>
    </row>
    <row r="45" spans="1:34">
      <c r="A45" s="4">
        <v>232</v>
      </c>
      <c r="B45" s="2" t="s">
        <v>37</v>
      </c>
      <c r="C45" s="2" t="s">
        <v>38</v>
      </c>
      <c r="D45" s="30">
        <f>D3</f>
        <v>0</v>
      </c>
      <c r="E45" s="30">
        <f t="shared" ref="E45:AE46" si="0">E3</f>
        <v>0</v>
      </c>
      <c r="F45" s="30">
        <f t="shared" si="0"/>
        <v>0</v>
      </c>
      <c r="G45" s="30">
        <f t="shared" si="0"/>
        <v>0</v>
      </c>
      <c r="H45" s="30">
        <f t="shared" si="0"/>
        <v>0</v>
      </c>
      <c r="I45" s="30">
        <f t="shared" si="0"/>
        <v>0</v>
      </c>
      <c r="J45" s="30">
        <f t="shared" si="0"/>
        <v>0</v>
      </c>
      <c r="K45" s="30">
        <f t="shared" si="0"/>
        <v>0</v>
      </c>
      <c r="L45" s="30">
        <f t="shared" si="0"/>
        <v>0</v>
      </c>
      <c r="M45" s="30">
        <f t="shared" si="0"/>
        <v>0</v>
      </c>
      <c r="N45" s="30">
        <f t="shared" si="0"/>
        <v>0</v>
      </c>
      <c r="O45" s="30">
        <f t="shared" si="0"/>
        <v>0</v>
      </c>
      <c r="P45" s="30">
        <f t="shared" si="0"/>
        <v>0</v>
      </c>
      <c r="Q45" s="30">
        <f t="shared" si="0"/>
        <v>0</v>
      </c>
      <c r="R45" s="30">
        <f t="shared" si="0"/>
        <v>0</v>
      </c>
      <c r="S45" s="30">
        <f t="shared" si="0"/>
        <v>0</v>
      </c>
      <c r="T45" s="30">
        <f t="shared" si="0"/>
        <v>0</v>
      </c>
      <c r="U45" s="30">
        <f t="shared" si="0"/>
        <v>0</v>
      </c>
      <c r="V45" s="30">
        <f t="shared" si="0"/>
        <v>0</v>
      </c>
      <c r="W45" s="30">
        <f t="shared" si="0"/>
        <v>0</v>
      </c>
      <c r="X45" s="30">
        <f t="shared" si="0"/>
        <v>0</v>
      </c>
      <c r="Y45" s="30">
        <f t="shared" si="0"/>
        <v>0</v>
      </c>
      <c r="Z45" s="30">
        <f t="shared" si="0"/>
        <v>0</v>
      </c>
      <c r="AA45" s="30">
        <f t="shared" si="0"/>
        <v>0</v>
      </c>
      <c r="AB45" s="30">
        <f t="shared" si="0"/>
        <v>0</v>
      </c>
      <c r="AC45" s="30">
        <f t="shared" si="0"/>
        <v>0</v>
      </c>
      <c r="AD45" s="30">
        <f t="shared" si="0"/>
        <v>0</v>
      </c>
      <c r="AE45" s="30">
        <f t="shared" si="0"/>
        <v>0</v>
      </c>
      <c r="AH45" s="5"/>
    </row>
    <row r="46" spans="1:34">
      <c r="A46" s="4"/>
      <c r="B46" s="2"/>
      <c r="C46" s="2"/>
      <c r="D46" s="30">
        <f t="shared" ref="D46:S46" si="1">D4</f>
        <v>0</v>
      </c>
      <c r="E46" s="30">
        <f t="shared" si="1"/>
        <v>0</v>
      </c>
      <c r="F46" s="30">
        <f t="shared" si="1"/>
        <v>0</v>
      </c>
      <c r="G46" s="30">
        <f t="shared" si="1"/>
        <v>0</v>
      </c>
      <c r="H46" s="30">
        <f t="shared" si="1"/>
        <v>0</v>
      </c>
      <c r="I46" s="30">
        <f t="shared" si="1"/>
        <v>0</v>
      </c>
      <c r="J46" s="30">
        <f t="shared" si="1"/>
        <v>0</v>
      </c>
      <c r="K46" s="30">
        <f t="shared" si="1"/>
        <v>0</v>
      </c>
      <c r="L46" s="30">
        <f t="shared" si="1"/>
        <v>0</v>
      </c>
      <c r="M46" s="30">
        <f t="shared" si="1"/>
        <v>0</v>
      </c>
      <c r="N46" s="30">
        <f t="shared" si="1"/>
        <v>0</v>
      </c>
      <c r="O46" s="30">
        <f t="shared" si="1"/>
        <v>0</v>
      </c>
      <c r="P46" s="30">
        <f t="shared" si="1"/>
        <v>0</v>
      </c>
      <c r="Q46" s="30">
        <f t="shared" si="1"/>
        <v>0</v>
      </c>
      <c r="R46" s="30">
        <f t="shared" si="1"/>
        <v>0</v>
      </c>
      <c r="S46" s="30">
        <f t="shared" si="1"/>
        <v>0</v>
      </c>
      <c r="T46" s="30">
        <f t="shared" si="0"/>
        <v>0</v>
      </c>
      <c r="U46" s="30">
        <f t="shared" si="0"/>
        <v>0</v>
      </c>
      <c r="V46" s="30">
        <f t="shared" si="0"/>
        <v>0</v>
      </c>
      <c r="W46" s="30">
        <f t="shared" si="0"/>
        <v>0</v>
      </c>
      <c r="X46" s="30">
        <f t="shared" si="0"/>
        <v>0</v>
      </c>
      <c r="Y46" s="30">
        <f t="shared" si="0"/>
        <v>0</v>
      </c>
      <c r="Z46" s="30">
        <f t="shared" si="0"/>
        <v>0</v>
      </c>
      <c r="AA46" s="30">
        <f t="shared" si="0"/>
        <v>0</v>
      </c>
      <c r="AB46" s="30">
        <f t="shared" si="0"/>
        <v>0</v>
      </c>
      <c r="AC46" s="30">
        <f t="shared" si="0"/>
        <v>0</v>
      </c>
      <c r="AD46" s="30">
        <f t="shared" si="0"/>
        <v>0</v>
      </c>
      <c r="AE46" s="30">
        <f t="shared" si="0"/>
        <v>0</v>
      </c>
      <c r="AH46" s="5"/>
    </row>
    <row r="47" spans="1:34">
      <c r="A47" s="4"/>
      <c r="B47" s="1"/>
      <c r="C47" s="1"/>
      <c r="D47" s="30">
        <f>D25</f>
        <v>0</v>
      </c>
      <c r="E47" s="30">
        <f t="shared" ref="E47:AE47" si="2">E25</f>
        <v>0</v>
      </c>
      <c r="F47" s="30">
        <f t="shared" si="2"/>
        <v>0</v>
      </c>
      <c r="G47" s="30">
        <f t="shared" si="2"/>
        <v>0</v>
      </c>
      <c r="H47" s="30">
        <f t="shared" si="2"/>
        <v>0</v>
      </c>
      <c r="I47" s="30">
        <f t="shared" si="2"/>
        <v>0</v>
      </c>
      <c r="J47" s="30">
        <f t="shared" si="2"/>
        <v>0</v>
      </c>
      <c r="K47" s="30">
        <f t="shared" si="2"/>
        <v>0</v>
      </c>
      <c r="L47" s="30">
        <f t="shared" si="2"/>
        <v>0</v>
      </c>
      <c r="M47" s="30">
        <f t="shared" si="2"/>
        <v>0</v>
      </c>
      <c r="N47" s="30">
        <f t="shared" si="2"/>
        <v>0</v>
      </c>
      <c r="O47" s="30">
        <f t="shared" si="2"/>
        <v>0</v>
      </c>
      <c r="P47" s="30">
        <f t="shared" si="2"/>
        <v>0</v>
      </c>
      <c r="Q47" s="30">
        <f t="shared" si="2"/>
        <v>0</v>
      </c>
      <c r="R47" s="30">
        <f t="shared" si="2"/>
        <v>0</v>
      </c>
      <c r="S47" s="30">
        <f t="shared" si="2"/>
        <v>0</v>
      </c>
      <c r="T47" s="30">
        <f t="shared" si="2"/>
        <v>0</v>
      </c>
      <c r="U47" s="30">
        <f t="shared" si="2"/>
        <v>0</v>
      </c>
      <c r="V47" s="30">
        <f t="shared" si="2"/>
        <v>0</v>
      </c>
      <c r="W47" s="30">
        <f t="shared" si="2"/>
        <v>0</v>
      </c>
      <c r="X47" s="30">
        <f t="shared" si="2"/>
        <v>0</v>
      </c>
      <c r="Y47" s="30">
        <f t="shared" si="2"/>
        <v>0</v>
      </c>
      <c r="Z47" s="30">
        <f t="shared" si="2"/>
        <v>0</v>
      </c>
      <c r="AA47" s="30">
        <f t="shared" si="2"/>
        <v>0</v>
      </c>
      <c r="AB47" s="30">
        <f t="shared" si="2"/>
        <v>0</v>
      </c>
      <c r="AC47" s="30">
        <f t="shared" si="2"/>
        <v>0</v>
      </c>
      <c r="AD47" s="30">
        <f t="shared" si="2"/>
        <v>0</v>
      </c>
      <c r="AE47" s="30">
        <f t="shared" si="2"/>
        <v>0</v>
      </c>
      <c r="AH47" s="5"/>
    </row>
    <row r="48" spans="1:34">
      <c r="A48" s="4"/>
      <c r="B48" s="2"/>
      <c r="C48" s="2"/>
      <c r="D48" s="30">
        <f>D26</f>
        <v>0</v>
      </c>
      <c r="E48" s="30">
        <f t="shared" ref="E48:AE48" si="3">E26</f>
        <v>0</v>
      </c>
      <c r="F48" s="30">
        <f t="shared" si="3"/>
        <v>0</v>
      </c>
      <c r="G48" s="30">
        <f t="shared" si="3"/>
        <v>0</v>
      </c>
      <c r="H48" s="30">
        <f t="shared" si="3"/>
        <v>0</v>
      </c>
      <c r="I48" s="30">
        <f t="shared" si="3"/>
        <v>0</v>
      </c>
      <c r="J48" s="30">
        <f t="shared" si="3"/>
        <v>0</v>
      </c>
      <c r="K48" s="30">
        <f t="shared" si="3"/>
        <v>0</v>
      </c>
      <c r="L48" s="30">
        <f t="shared" si="3"/>
        <v>0</v>
      </c>
      <c r="M48" s="30">
        <f t="shared" si="3"/>
        <v>0</v>
      </c>
      <c r="N48" s="30">
        <f t="shared" si="3"/>
        <v>0</v>
      </c>
      <c r="O48" s="30">
        <f t="shared" si="3"/>
        <v>0</v>
      </c>
      <c r="P48" s="30">
        <f t="shared" si="3"/>
        <v>0</v>
      </c>
      <c r="Q48" s="30">
        <f t="shared" si="3"/>
        <v>0</v>
      </c>
      <c r="R48" s="30">
        <f t="shared" si="3"/>
        <v>0</v>
      </c>
      <c r="S48" s="30">
        <f t="shared" si="3"/>
        <v>0</v>
      </c>
      <c r="T48" s="30">
        <f t="shared" si="3"/>
        <v>0</v>
      </c>
      <c r="U48" s="30">
        <f t="shared" si="3"/>
        <v>0</v>
      </c>
      <c r="V48" s="30">
        <f t="shared" si="3"/>
        <v>0</v>
      </c>
      <c r="W48" s="30">
        <f t="shared" si="3"/>
        <v>0</v>
      </c>
      <c r="X48" s="30">
        <f t="shared" si="3"/>
        <v>0</v>
      </c>
      <c r="Y48" s="30">
        <f t="shared" si="3"/>
        <v>0</v>
      </c>
      <c r="Z48" s="30">
        <f t="shared" si="3"/>
        <v>0</v>
      </c>
      <c r="AA48" s="30">
        <f t="shared" si="3"/>
        <v>0</v>
      </c>
      <c r="AB48" s="30">
        <f t="shared" si="3"/>
        <v>0</v>
      </c>
      <c r="AC48" s="30">
        <f t="shared" si="3"/>
        <v>0</v>
      </c>
      <c r="AD48" s="30">
        <f t="shared" si="3"/>
        <v>0</v>
      </c>
      <c r="AE48" s="30">
        <f t="shared" si="3"/>
        <v>0</v>
      </c>
      <c r="AH48" s="5"/>
    </row>
    <row r="49" spans="1:34">
      <c r="A49" s="27"/>
      <c r="B49" s="28"/>
      <c r="C49" s="28" t="s">
        <v>44</v>
      </c>
      <c r="D49" s="29">
        <f t="shared" ref="D49:AE49" si="4">SUM(D45:D48)</f>
        <v>0</v>
      </c>
      <c r="E49" s="29">
        <f t="shared" si="4"/>
        <v>0</v>
      </c>
      <c r="F49" s="29">
        <f t="shared" si="4"/>
        <v>0</v>
      </c>
      <c r="G49" s="29">
        <f t="shared" si="4"/>
        <v>0</v>
      </c>
      <c r="H49" s="29">
        <f t="shared" si="4"/>
        <v>0</v>
      </c>
      <c r="I49" s="29">
        <f t="shared" si="4"/>
        <v>0</v>
      </c>
      <c r="J49" s="29">
        <f t="shared" si="4"/>
        <v>0</v>
      </c>
      <c r="K49" s="29">
        <f t="shared" si="4"/>
        <v>0</v>
      </c>
      <c r="L49" s="29">
        <f t="shared" si="4"/>
        <v>0</v>
      </c>
      <c r="M49" s="29">
        <f t="shared" si="4"/>
        <v>0</v>
      </c>
      <c r="N49" s="29">
        <f t="shared" si="4"/>
        <v>0</v>
      </c>
      <c r="O49" s="29">
        <f t="shared" si="4"/>
        <v>0</v>
      </c>
      <c r="P49" s="29">
        <f t="shared" si="4"/>
        <v>0</v>
      </c>
      <c r="Q49" s="29">
        <f t="shared" si="4"/>
        <v>0</v>
      </c>
      <c r="R49" s="29">
        <f t="shared" si="4"/>
        <v>0</v>
      </c>
      <c r="S49" s="29">
        <f t="shared" si="4"/>
        <v>0</v>
      </c>
      <c r="T49" s="29">
        <f t="shared" si="4"/>
        <v>0</v>
      </c>
      <c r="U49" s="29">
        <f t="shared" si="4"/>
        <v>0</v>
      </c>
      <c r="V49" s="29">
        <f t="shared" si="4"/>
        <v>0</v>
      </c>
      <c r="W49" s="29">
        <f t="shared" si="4"/>
        <v>0</v>
      </c>
      <c r="X49" s="29">
        <f t="shared" si="4"/>
        <v>0</v>
      </c>
      <c r="Y49" s="29">
        <f t="shared" si="4"/>
        <v>0</v>
      </c>
      <c r="Z49" s="29">
        <f t="shared" si="4"/>
        <v>0</v>
      </c>
      <c r="AA49" s="29">
        <f t="shared" si="4"/>
        <v>0</v>
      </c>
      <c r="AB49" s="29">
        <f t="shared" si="4"/>
        <v>0</v>
      </c>
      <c r="AC49" s="29">
        <f t="shared" si="4"/>
        <v>0</v>
      </c>
      <c r="AD49" s="29">
        <f t="shared" si="4"/>
        <v>0</v>
      </c>
      <c r="AE49" s="29">
        <f t="shared" si="4"/>
        <v>0</v>
      </c>
      <c r="AH49" s="5"/>
    </row>
    <row r="51" spans="1:34" ht="18">
      <c r="A51" s="6" t="s">
        <v>0</v>
      </c>
      <c r="B51" s="7" t="s">
        <v>39</v>
      </c>
      <c r="C51" t="s">
        <v>43</v>
      </c>
    </row>
    <row r="52" spans="1:34" s="19" customFormat="1" ht="29.4" thickBot="1">
      <c r="A52" s="17" t="s">
        <v>3</v>
      </c>
      <c r="B52" s="18" t="s">
        <v>4</v>
      </c>
      <c r="C52" s="18" t="s">
        <v>5</v>
      </c>
      <c r="D52" s="15" t="s">
        <v>6</v>
      </c>
      <c r="E52" s="15" t="s">
        <v>7</v>
      </c>
      <c r="F52" s="15" t="s">
        <v>8</v>
      </c>
      <c r="G52" s="15" t="s">
        <v>9</v>
      </c>
      <c r="H52" s="15" t="s">
        <v>10</v>
      </c>
      <c r="I52" s="15" t="s">
        <v>11</v>
      </c>
      <c r="J52" s="15" t="s">
        <v>12</v>
      </c>
      <c r="K52" s="15" t="s">
        <v>13</v>
      </c>
      <c r="L52" s="15" t="s">
        <v>14</v>
      </c>
      <c r="M52" s="15" t="s">
        <v>15</v>
      </c>
      <c r="N52" s="15" t="s">
        <v>16</v>
      </c>
      <c r="O52" s="15" t="s">
        <v>17</v>
      </c>
      <c r="P52" s="15" t="s">
        <v>18</v>
      </c>
      <c r="Q52" s="15" t="s">
        <v>19</v>
      </c>
      <c r="R52" s="15" t="s">
        <v>20</v>
      </c>
      <c r="S52" s="15" t="s">
        <v>21</v>
      </c>
      <c r="T52" s="15" t="s">
        <v>22</v>
      </c>
      <c r="U52" s="15" t="s">
        <v>23</v>
      </c>
      <c r="V52" s="15" t="s">
        <v>24</v>
      </c>
      <c r="W52" s="15" t="s">
        <v>25</v>
      </c>
      <c r="X52" s="15" t="s">
        <v>26</v>
      </c>
      <c r="Y52" s="15" t="s">
        <v>27</v>
      </c>
      <c r="Z52" s="15" t="s">
        <v>28</v>
      </c>
      <c r="AA52" s="15" t="s">
        <v>29</v>
      </c>
      <c r="AB52" s="15" t="s">
        <v>30</v>
      </c>
      <c r="AC52" s="15" t="s">
        <v>31</v>
      </c>
      <c r="AD52" s="15" t="s">
        <v>32</v>
      </c>
      <c r="AE52" s="15" t="s">
        <v>33</v>
      </c>
      <c r="AF52" s="14" t="s">
        <v>34</v>
      </c>
      <c r="AG52" s="14" t="s">
        <v>35</v>
      </c>
      <c r="AH52" s="14" t="s">
        <v>36</v>
      </c>
    </row>
    <row r="53" spans="1:34">
      <c r="A53" s="4">
        <v>232</v>
      </c>
      <c r="B53" s="2" t="s">
        <v>37</v>
      </c>
      <c r="C53" s="2" t="s">
        <v>38</v>
      </c>
      <c r="D53" s="10">
        <f>D8</f>
        <v>0</v>
      </c>
      <c r="E53" s="10">
        <f t="shared" ref="E53:AE53" si="5">E8</f>
        <v>0</v>
      </c>
      <c r="F53" s="10">
        <f t="shared" si="5"/>
        <v>0</v>
      </c>
      <c r="G53" s="10">
        <f t="shared" si="5"/>
        <v>0</v>
      </c>
      <c r="H53" s="10">
        <f t="shared" si="5"/>
        <v>0</v>
      </c>
      <c r="I53" s="10">
        <f t="shared" si="5"/>
        <v>0</v>
      </c>
      <c r="J53" s="10">
        <f t="shared" si="5"/>
        <v>0</v>
      </c>
      <c r="K53" s="10">
        <f t="shared" si="5"/>
        <v>0</v>
      </c>
      <c r="L53" s="10">
        <f t="shared" si="5"/>
        <v>0</v>
      </c>
      <c r="M53" s="10">
        <f t="shared" si="5"/>
        <v>0</v>
      </c>
      <c r="N53" s="10">
        <f t="shared" si="5"/>
        <v>0</v>
      </c>
      <c r="O53" s="10">
        <f t="shared" si="5"/>
        <v>0</v>
      </c>
      <c r="P53" s="10">
        <f t="shared" si="5"/>
        <v>0</v>
      </c>
      <c r="Q53" s="10">
        <f t="shared" si="5"/>
        <v>0</v>
      </c>
      <c r="R53" s="10">
        <f t="shared" si="5"/>
        <v>0</v>
      </c>
      <c r="S53" s="10">
        <f t="shared" si="5"/>
        <v>0</v>
      </c>
      <c r="T53" s="10">
        <f t="shared" si="5"/>
        <v>0</v>
      </c>
      <c r="U53" s="10">
        <f t="shared" si="5"/>
        <v>0</v>
      </c>
      <c r="V53" s="10">
        <f t="shared" si="5"/>
        <v>0</v>
      </c>
      <c r="W53" s="10">
        <f t="shared" si="5"/>
        <v>0</v>
      </c>
      <c r="X53" s="10">
        <f t="shared" si="5"/>
        <v>0</v>
      </c>
      <c r="Y53" s="10">
        <f t="shared" si="5"/>
        <v>0</v>
      </c>
      <c r="Z53" s="10">
        <f t="shared" si="5"/>
        <v>0</v>
      </c>
      <c r="AA53" s="10">
        <f t="shared" si="5"/>
        <v>0</v>
      </c>
      <c r="AB53" s="10">
        <f t="shared" si="5"/>
        <v>0</v>
      </c>
      <c r="AC53" s="10">
        <f t="shared" si="5"/>
        <v>0</v>
      </c>
      <c r="AD53" s="10">
        <f t="shared" si="5"/>
        <v>0</v>
      </c>
      <c r="AE53" s="10">
        <f t="shared" si="5"/>
        <v>0</v>
      </c>
      <c r="AH53" s="5"/>
    </row>
    <row r="54" spans="1:34">
      <c r="A54" s="4"/>
      <c r="B54" s="2"/>
      <c r="C54" s="2"/>
      <c r="D54" s="11">
        <f>D9</f>
        <v>0</v>
      </c>
      <c r="E54" s="11">
        <f t="shared" ref="E54:AE54" si="6">E9</f>
        <v>0</v>
      </c>
      <c r="F54" s="11">
        <f t="shared" si="6"/>
        <v>0</v>
      </c>
      <c r="G54" s="11">
        <f t="shared" si="6"/>
        <v>0</v>
      </c>
      <c r="H54" s="11">
        <f t="shared" si="6"/>
        <v>0</v>
      </c>
      <c r="I54" s="11">
        <f t="shared" si="6"/>
        <v>0</v>
      </c>
      <c r="J54" s="11">
        <f t="shared" si="6"/>
        <v>0</v>
      </c>
      <c r="K54" s="11">
        <f t="shared" si="6"/>
        <v>0</v>
      </c>
      <c r="L54" s="11">
        <f t="shared" si="6"/>
        <v>0</v>
      </c>
      <c r="M54" s="11">
        <f t="shared" si="6"/>
        <v>0</v>
      </c>
      <c r="N54" s="11">
        <f t="shared" si="6"/>
        <v>0</v>
      </c>
      <c r="O54" s="11">
        <f t="shared" si="6"/>
        <v>0</v>
      </c>
      <c r="P54" s="11">
        <f t="shared" si="6"/>
        <v>0</v>
      </c>
      <c r="Q54" s="11">
        <f t="shared" si="6"/>
        <v>0</v>
      </c>
      <c r="R54" s="11">
        <f t="shared" si="6"/>
        <v>0</v>
      </c>
      <c r="S54" s="11">
        <f t="shared" si="6"/>
        <v>0</v>
      </c>
      <c r="T54" s="11">
        <f t="shared" si="6"/>
        <v>0</v>
      </c>
      <c r="U54" s="11">
        <f t="shared" si="6"/>
        <v>0</v>
      </c>
      <c r="V54" s="11">
        <f t="shared" si="6"/>
        <v>0</v>
      </c>
      <c r="W54" s="11">
        <f t="shared" si="6"/>
        <v>0</v>
      </c>
      <c r="X54" s="11">
        <f t="shared" si="6"/>
        <v>0</v>
      </c>
      <c r="Y54" s="11">
        <f t="shared" si="6"/>
        <v>0</v>
      </c>
      <c r="Z54" s="11">
        <f t="shared" si="6"/>
        <v>0</v>
      </c>
      <c r="AA54" s="11">
        <f t="shared" si="6"/>
        <v>0</v>
      </c>
      <c r="AB54" s="11">
        <f t="shared" si="6"/>
        <v>0</v>
      </c>
      <c r="AC54" s="11">
        <f t="shared" si="6"/>
        <v>0</v>
      </c>
      <c r="AD54" s="11">
        <f t="shared" si="6"/>
        <v>0</v>
      </c>
      <c r="AE54" s="11">
        <f t="shared" si="6"/>
        <v>0</v>
      </c>
      <c r="AH54" s="5"/>
    </row>
    <row r="55" spans="1:34">
      <c r="A55" s="4"/>
      <c r="B55" s="1"/>
      <c r="C55" s="1"/>
      <c r="D55" s="11">
        <f>D30</f>
        <v>0</v>
      </c>
      <c r="E55" s="11">
        <f t="shared" ref="E55:AE55" si="7">E30</f>
        <v>0</v>
      </c>
      <c r="F55" s="11">
        <f t="shared" si="7"/>
        <v>0</v>
      </c>
      <c r="G55" s="11">
        <f t="shared" si="7"/>
        <v>0</v>
      </c>
      <c r="H55" s="11">
        <f t="shared" si="7"/>
        <v>0</v>
      </c>
      <c r="I55" s="11">
        <f t="shared" si="7"/>
        <v>0</v>
      </c>
      <c r="J55" s="11">
        <f t="shared" si="7"/>
        <v>0</v>
      </c>
      <c r="K55" s="11">
        <f t="shared" si="7"/>
        <v>0</v>
      </c>
      <c r="L55" s="11">
        <f t="shared" si="7"/>
        <v>0</v>
      </c>
      <c r="M55" s="11">
        <f t="shared" si="7"/>
        <v>0</v>
      </c>
      <c r="N55" s="11">
        <f t="shared" si="7"/>
        <v>0</v>
      </c>
      <c r="O55" s="11">
        <f t="shared" si="7"/>
        <v>0</v>
      </c>
      <c r="P55" s="11">
        <f t="shared" si="7"/>
        <v>0</v>
      </c>
      <c r="Q55" s="11">
        <f t="shared" si="7"/>
        <v>0</v>
      </c>
      <c r="R55" s="11">
        <f t="shared" si="7"/>
        <v>0</v>
      </c>
      <c r="S55" s="11">
        <f t="shared" si="7"/>
        <v>0</v>
      </c>
      <c r="T55" s="11">
        <f t="shared" si="7"/>
        <v>0</v>
      </c>
      <c r="U55" s="11">
        <f t="shared" si="7"/>
        <v>0</v>
      </c>
      <c r="V55" s="11">
        <f t="shared" si="7"/>
        <v>0</v>
      </c>
      <c r="W55" s="11">
        <f t="shared" si="7"/>
        <v>0</v>
      </c>
      <c r="X55" s="11">
        <f t="shared" si="7"/>
        <v>0</v>
      </c>
      <c r="Y55" s="11">
        <f t="shared" si="7"/>
        <v>0</v>
      </c>
      <c r="Z55" s="11">
        <f t="shared" si="7"/>
        <v>0</v>
      </c>
      <c r="AA55" s="11">
        <f t="shared" si="7"/>
        <v>0</v>
      </c>
      <c r="AB55" s="11">
        <f t="shared" si="7"/>
        <v>0</v>
      </c>
      <c r="AC55" s="11">
        <f t="shared" si="7"/>
        <v>0</v>
      </c>
      <c r="AD55" s="11">
        <f t="shared" si="7"/>
        <v>0</v>
      </c>
      <c r="AE55" s="11">
        <f t="shared" si="7"/>
        <v>0</v>
      </c>
      <c r="AH55" s="5"/>
    </row>
    <row r="56" spans="1:34">
      <c r="A56" s="4"/>
      <c r="B56" s="2"/>
      <c r="C56" s="2"/>
      <c r="D56" s="11">
        <f>D31</f>
        <v>0</v>
      </c>
      <c r="E56" s="11">
        <f t="shared" ref="E56:AE56" si="8">E31</f>
        <v>0</v>
      </c>
      <c r="F56" s="11">
        <f t="shared" si="8"/>
        <v>0</v>
      </c>
      <c r="G56" s="11">
        <f t="shared" si="8"/>
        <v>0</v>
      </c>
      <c r="H56" s="11">
        <f t="shared" si="8"/>
        <v>0</v>
      </c>
      <c r="I56" s="11">
        <f t="shared" si="8"/>
        <v>0</v>
      </c>
      <c r="J56" s="11">
        <f t="shared" si="8"/>
        <v>0</v>
      </c>
      <c r="K56" s="11">
        <f t="shared" si="8"/>
        <v>0</v>
      </c>
      <c r="L56" s="11">
        <f t="shared" si="8"/>
        <v>0</v>
      </c>
      <c r="M56" s="11">
        <f t="shared" si="8"/>
        <v>0</v>
      </c>
      <c r="N56" s="11">
        <f t="shared" si="8"/>
        <v>0</v>
      </c>
      <c r="O56" s="11">
        <f t="shared" si="8"/>
        <v>0</v>
      </c>
      <c r="P56" s="11">
        <f t="shared" si="8"/>
        <v>0</v>
      </c>
      <c r="Q56" s="11">
        <f t="shared" si="8"/>
        <v>0</v>
      </c>
      <c r="R56" s="11">
        <f t="shared" si="8"/>
        <v>0</v>
      </c>
      <c r="S56" s="11">
        <f t="shared" si="8"/>
        <v>0</v>
      </c>
      <c r="T56" s="11">
        <f t="shared" si="8"/>
        <v>0</v>
      </c>
      <c r="U56" s="11">
        <f t="shared" si="8"/>
        <v>0</v>
      </c>
      <c r="V56" s="11">
        <f t="shared" si="8"/>
        <v>0</v>
      </c>
      <c r="W56" s="11">
        <f t="shared" si="8"/>
        <v>0</v>
      </c>
      <c r="X56" s="11">
        <f t="shared" si="8"/>
        <v>0</v>
      </c>
      <c r="Y56" s="11">
        <f t="shared" si="8"/>
        <v>0</v>
      </c>
      <c r="Z56" s="11">
        <f t="shared" si="8"/>
        <v>0</v>
      </c>
      <c r="AA56" s="11">
        <f t="shared" si="8"/>
        <v>0</v>
      </c>
      <c r="AB56" s="11">
        <f t="shared" si="8"/>
        <v>0</v>
      </c>
      <c r="AC56" s="11">
        <f t="shared" si="8"/>
        <v>0</v>
      </c>
      <c r="AD56" s="11">
        <f t="shared" si="8"/>
        <v>0</v>
      </c>
      <c r="AE56" s="11">
        <f t="shared" si="8"/>
        <v>0</v>
      </c>
      <c r="AH56" s="5"/>
    </row>
    <row r="57" spans="1:34">
      <c r="A57" s="27"/>
      <c r="B57" s="28"/>
      <c r="C57" s="28" t="s">
        <v>45</v>
      </c>
      <c r="D57" s="29">
        <f t="shared" ref="D57:AE57" si="9">SUM(D53:D56)</f>
        <v>0</v>
      </c>
      <c r="E57" s="29">
        <f t="shared" si="9"/>
        <v>0</v>
      </c>
      <c r="F57" s="29">
        <f t="shared" si="9"/>
        <v>0</v>
      </c>
      <c r="G57" s="29">
        <f t="shared" si="9"/>
        <v>0</v>
      </c>
      <c r="H57" s="29">
        <f t="shared" si="9"/>
        <v>0</v>
      </c>
      <c r="I57" s="29">
        <f t="shared" si="9"/>
        <v>0</v>
      </c>
      <c r="J57" s="29">
        <f t="shared" si="9"/>
        <v>0</v>
      </c>
      <c r="K57" s="29">
        <f t="shared" si="9"/>
        <v>0</v>
      </c>
      <c r="L57" s="29">
        <f t="shared" si="9"/>
        <v>0</v>
      </c>
      <c r="M57" s="29">
        <f t="shared" si="9"/>
        <v>0</v>
      </c>
      <c r="N57" s="29">
        <f t="shared" si="9"/>
        <v>0</v>
      </c>
      <c r="O57" s="29">
        <f t="shared" si="9"/>
        <v>0</v>
      </c>
      <c r="P57" s="29">
        <f t="shared" si="9"/>
        <v>0</v>
      </c>
      <c r="Q57" s="29">
        <f t="shared" si="9"/>
        <v>0</v>
      </c>
      <c r="R57" s="29">
        <f t="shared" si="9"/>
        <v>0</v>
      </c>
      <c r="S57" s="29">
        <f t="shared" si="9"/>
        <v>0</v>
      </c>
      <c r="T57" s="29">
        <f t="shared" si="9"/>
        <v>0</v>
      </c>
      <c r="U57" s="29">
        <f t="shared" si="9"/>
        <v>0</v>
      </c>
      <c r="V57" s="29">
        <f t="shared" si="9"/>
        <v>0</v>
      </c>
      <c r="W57" s="29">
        <f t="shared" si="9"/>
        <v>0</v>
      </c>
      <c r="X57" s="29">
        <f t="shared" si="9"/>
        <v>0</v>
      </c>
      <c r="Y57" s="29">
        <f t="shared" si="9"/>
        <v>0</v>
      </c>
      <c r="Z57" s="29">
        <f t="shared" si="9"/>
        <v>0</v>
      </c>
      <c r="AA57" s="29">
        <f t="shared" si="9"/>
        <v>0</v>
      </c>
      <c r="AB57" s="29">
        <f t="shared" si="9"/>
        <v>0</v>
      </c>
      <c r="AC57" s="29">
        <f t="shared" si="9"/>
        <v>0</v>
      </c>
      <c r="AD57" s="29">
        <f t="shared" si="9"/>
        <v>0</v>
      </c>
      <c r="AE57" s="29">
        <f t="shared" si="9"/>
        <v>0</v>
      </c>
      <c r="AH57" s="5"/>
    </row>
    <row r="59" spans="1:34" ht="18">
      <c r="A59" s="6" t="s">
        <v>0</v>
      </c>
      <c r="B59" s="7" t="s">
        <v>40</v>
      </c>
      <c r="C59" t="s">
        <v>43</v>
      </c>
    </row>
    <row r="60" spans="1:34" s="19" customFormat="1" ht="29.4" thickBot="1">
      <c r="A60" s="17" t="s">
        <v>3</v>
      </c>
      <c r="B60" s="18" t="s">
        <v>4</v>
      </c>
      <c r="C60" s="18" t="s">
        <v>5</v>
      </c>
      <c r="D60" s="15" t="s">
        <v>6</v>
      </c>
      <c r="E60" s="15" t="s">
        <v>7</v>
      </c>
      <c r="F60" s="15" t="s">
        <v>8</v>
      </c>
      <c r="G60" s="15" t="s">
        <v>9</v>
      </c>
      <c r="H60" s="15" t="s">
        <v>10</v>
      </c>
      <c r="I60" s="15" t="s">
        <v>11</v>
      </c>
      <c r="J60" s="15" t="s">
        <v>12</v>
      </c>
      <c r="K60" s="15" t="s">
        <v>13</v>
      </c>
      <c r="L60" s="15" t="s">
        <v>14</v>
      </c>
      <c r="M60" s="15" t="s">
        <v>15</v>
      </c>
      <c r="N60" s="15" t="s">
        <v>16</v>
      </c>
      <c r="O60" s="15" t="s">
        <v>17</v>
      </c>
      <c r="P60" s="15" t="s">
        <v>18</v>
      </c>
      <c r="Q60" s="15" t="s">
        <v>19</v>
      </c>
      <c r="R60" s="15" t="s">
        <v>20</v>
      </c>
      <c r="S60" s="15" t="s">
        <v>21</v>
      </c>
      <c r="T60" s="15" t="s">
        <v>22</v>
      </c>
      <c r="U60" s="15" t="s">
        <v>23</v>
      </c>
      <c r="V60" s="15" t="s">
        <v>24</v>
      </c>
      <c r="W60" s="15" t="s">
        <v>25</v>
      </c>
      <c r="X60" s="15" t="s">
        <v>26</v>
      </c>
      <c r="Y60" s="15" t="s">
        <v>27</v>
      </c>
      <c r="Z60" s="15" t="s">
        <v>28</v>
      </c>
      <c r="AA60" s="15" t="s">
        <v>29</v>
      </c>
      <c r="AB60" s="15" t="s">
        <v>30</v>
      </c>
      <c r="AC60" s="15" t="s">
        <v>31</v>
      </c>
      <c r="AD60" s="15" t="s">
        <v>32</v>
      </c>
      <c r="AE60" s="15" t="s">
        <v>33</v>
      </c>
      <c r="AF60" s="14" t="s">
        <v>34</v>
      </c>
      <c r="AG60" s="14" t="s">
        <v>35</v>
      </c>
      <c r="AH60" s="14" t="s">
        <v>36</v>
      </c>
    </row>
    <row r="61" spans="1:34">
      <c r="A61" s="4">
        <v>232</v>
      </c>
      <c r="B61" s="2" t="s">
        <v>37</v>
      </c>
      <c r="C61" s="2" t="s">
        <v>38</v>
      </c>
      <c r="D61" s="10">
        <f>D13</f>
        <v>0</v>
      </c>
      <c r="E61" s="10">
        <f t="shared" ref="E61:AE61" si="10">E13</f>
        <v>0</v>
      </c>
      <c r="F61" s="10">
        <f t="shared" si="10"/>
        <v>0</v>
      </c>
      <c r="G61" s="10">
        <f t="shared" si="10"/>
        <v>0</v>
      </c>
      <c r="H61" s="10">
        <f t="shared" si="10"/>
        <v>0</v>
      </c>
      <c r="I61" s="10">
        <f t="shared" si="10"/>
        <v>0</v>
      </c>
      <c r="J61" s="10">
        <f t="shared" si="10"/>
        <v>0</v>
      </c>
      <c r="K61" s="10">
        <f t="shared" si="10"/>
        <v>0</v>
      </c>
      <c r="L61" s="10">
        <f t="shared" si="10"/>
        <v>0</v>
      </c>
      <c r="M61" s="10">
        <f t="shared" si="10"/>
        <v>0</v>
      </c>
      <c r="N61" s="10">
        <f t="shared" si="10"/>
        <v>0</v>
      </c>
      <c r="O61" s="10">
        <f t="shared" si="10"/>
        <v>0</v>
      </c>
      <c r="P61" s="10">
        <f t="shared" si="10"/>
        <v>0</v>
      </c>
      <c r="Q61" s="10">
        <f t="shared" si="10"/>
        <v>0</v>
      </c>
      <c r="R61" s="10">
        <f t="shared" si="10"/>
        <v>0</v>
      </c>
      <c r="S61" s="10">
        <f t="shared" si="10"/>
        <v>0</v>
      </c>
      <c r="T61" s="10">
        <f t="shared" si="10"/>
        <v>0</v>
      </c>
      <c r="U61" s="10">
        <f t="shared" si="10"/>
        <v>0</v>
      </c>
      <c r="V61" s="10">
        <f t="shared" si="10"/>
        <v>0</v>
      </c>
      <c r="W61" s="10">
        <f t="shared" si="10"/>
        <v>0</v>
      </c>
      <c r="X61" s="10">
        <f t="shared" si="10"/>
        <v>0</v>
      </c>
      <c r="Y61" s="10">
        <f t="shared" si="10"/>
        <v>0</v>
      </c>
      <c r="Z61" s="10">
        <f t="shared" si="10"/>
        <v>0</v>
      </c>
      <c r="AA61" s="10">
        <f t="shared" si="10"/>
        <v>0</v>
      </c>
      <c r="AB61" s="10">
        <f t="shared" si="10"/>
        <v>0</v>
      </c>
      <c r="AC61" s="10">
        <f t="shared" si="10"/>
        <v>0</v>
      </c>
      <c r="AD61" s="10">
        <f t="shared" si="10"/>
        <v>0</v>
      </c>
      <c r="AE61" s="10">
        <f t="shared" si="10"/>
        <v>0</v>
      </c>
      <c r="AF61" s="48"/>
      <c r="AG61" s="48"/>
      <c r="AH61" s="48"/>
    </row>
    <row r="62" spans="1:34">
      <c r="A62" s="4"/>
      <c r="B62" s="2"/>
      <c r="C62" s="2"/>
      <c r="D62" s="11">
        <f>D14</f>
        <v>0</v>
      </c>
      <c r="E62" s="11">
        <f t="shared" ref="E62:AE62" si="11">E14</f>
        <v>0</v>
      </c>
      <c r="F62" s="11">
        <f t="shared" si="11"/>
        <v>0</v>
      </c>
      <c r="G62" s="11">
        <f t="shared" si="11"/>
        <v>0</v>
      </c>
      <c r="H62" s="11">
        <f t="shared" si="11"/>
        <v>0</v>
      </c>
      <c r="I62" s="11">
        <f t="shared" si="11"/>
        <v>0</v>
      </c>
      <c r="J62" s="11">
        <f t="shared" si="11"/>
        <v>0</v>
      </c>
      <c r="K62" s="11">
        <f t="shared" si="11"/>
        <v>0</v>
      </c>
      <c r="L62" s="11">
        <f t="shared" si="11"/>
        <v>0</v>
      </c>
      <c r="M62" s="11">
        <f t="shared" si="11"/>
        <v>0</v>
      </c>
      <c r="N62" s="11">
        <f t="shared" si="11"/>
        <v>0</v>
      </c>
      <c r="O62" s="11">
        <f t="shared" si="11"/>
        <v>0</v>
      </c>
      <c r="P62" s="11">
        <f t="shared" si="11"/>
        <v>0</v>
      </c>
      <c r="Q62" s="11">
        <f t="shared" si="11"/>
        <v>0</v>
      </c>
      <c r="R62" s="11">
        <f t="shared" si="11"/>
        <v>0</v>
      </c>
      <c r="S62" s="11">
        <f t="shared" si="11"/>
        <v>0</v>
      </c>
      <c r="T62" s="11">
        <f t="shared" si="11"/>
        <v>0</v>
      </c>
      <c r="U62" s="11">
        <f t="shared" si="11"/>
        <v>0</v>
      </c>
      <c r="V62" s="11">
        <f t="shared" si="11"/>
        <v>0</v>
      </c>
      <c r="W62" s="11">
        <f t="shared" si="11"/>
        <v>0</v>
      </c>
      <c r="X62" s="11">
        <f t="shared" si="11"/>
        <v>0</v>
      </c>
      <c r="Y62" s="11">
        <f t="shared" si="11"/>
        <v>0</v>
      </c>
      <c r="Z62" s="11">
        <f t="shared" si="11"/>
        <v>0</v>
      </c>
      <c r="AA62" s="11">
        <f t="shared" si="11"/>
        <v>0</v>
      </c>
      <c r="AB62" s="11">
        <f t="shared" si="11"/>
        <v>0</v>
      </c>
      <c r="AC62" s="11">
        <f t="shared" si="11"/>
        <v>0</v>
      </c>
      <c r="AD62" s="11">
        <f t="shared" si="11"/>
        <v>0</v>
      </c>
      <c r="AE62" s="11">
        <f t="shared" si="11"/>
        <v>0</v>
      </c>
      <c r="AF62" s="11"/>
      <c r="AG62" s="11"/>
      <c r="AH62" s="11"/>
    </row>
    <row r="63" spans="1:34">
      <c r="A63" s="4"/>
      <c r="B63" s="1"/>
      <c r="C63" s="1"/>
      <c r="D63" s="11">
        <f>D35</f>
        <v>0</v>
      </c>
      <c r="E63" s="11">
        <f t="shared" ref="E63:AE63" si="12">E35</f>
        <v>0</v>
      </c>
      <c r="F63" s="11">
        <f t="shared" si="12"/>
        <v>0</v>
      </c>
      <c r="G63" s="11">
        <f t="shared" si="12"/>
        <v>0</v>
      </c>
      <c r="H63" s="11">
        <f t="shared" si="12"/>
        <v>0</v>
      </c>
      <c r="I63" s="11">
        <f t="shared" si="12"/>
        <v>0</v>
      </c>
      <c r="J63" s="11">
        <f t="shared" si="12"/>
        <v>0</v>
      </c>
      <c r="K63" s="11">
        <f t="shared" si="12"/>
        <v>0</v>
      </c>
      <c r="L63" s="11">
        <f t="shared" si="12"/>
        <v>0</v>
      </c>
      <c r="M63" s="11">
        <f t="shared" si="12"/>
        <v>0</v>
      </c>
      <c r="N63" s="11">
        <f t="shared" si="12"/>
        <v>0</v>
      </c>
      <c r="O63" s="11">
        <f t="shared" si="12"/>
        <v>0</v>
      </c>
      <c r="P63" s="11">
        <f t="shared" si="12"/>
        <v>0</v>
      </c>
      <c r="Q63" s="11">
        <f t="shared" si="12"/>
        <v>0</v>
      </c>
      <c r="R63" s="11">
        <f t="shared" si="12"/>
        <v>0</v>
      </c>
      <c r="S63" s="11">
        <f t="shared" si="12"/>
        <v>0</v>
      </c>
      <c r="T63" s="11">
        <f t="shared" si="12"/>
        <v>0</v>
      </c>
      <c r="U63" s="11">
        <f t="shared" si="12"/>
        <v>0</v>
      </c>
      <c r="V63" s="11">
        <f t="shared" si="12"/>
        <v>0</v>
      </c>
      <c r="W63" s="11">
        <f t="shared" si="12"/>
        <v>0</v>
      </c>
      <c r="X63" s="11">
        <f t="shared" si="12"/>
        <v>0</v>
      </c>
      <c r="Y63" s="11">
        <f t="shared" si="12"/>
        <v>0</v>
      </c>
      <c r="Z63" s="11">
        <f t="shared" si="12"/>
        <v>0</v>
      </c>
      <c r="AA63" s="11">
        <f t="shared" si="12"/>
        <v>0</v>
      </c>
      <c r="AB63" s="11">
        <f t="shared" si="12"/>
        <v>0</v>
      </c>
      <c r="AC63" s="11">
        <f t="shared" si="12"/>
        <v>0</v>
      </c>
      <c r="AD63" s="11">
        <f t="shared" si="12"/>
        <v>0</v>
      </c>
      <c r="AE63" s="11">
        <f t="shared" si="12"/>
        <v>0</v>
      </c>
      <c r="AF63" s="11"/>
      <c r="AG63" s="11"/>
      <c r="AH63" s="11"/>
    </row>
    <row r="64" spans="1:34">
      <c r="A64" s="4"/>
      <c r="B64" s="2"/>
      <c r="C64" s="2"/>
      <c r="D64" s="11">
        <f>D36</f>
        <v>0</v>
      </c>
      <c r="E64" s="11">
        <f t="shared" ref="E64:AE64" si="13">E36</f>
        <v>0</v>
      </c>
      <c r="F64" s="11">
        <f t="shared" si="13"/>
        <v>0</v>
      </c>
      <c r="G64" s="11">
        <f t="shared" si="13"/>
        <v>0</v>
      </c>
      <c r="H64" s="11">
        <f t="shared" si="13"/>
        <v>0</v>
      </c>
      <c r="I64" s="11">
        <f t="shared" si="13"/>
        <v>0</v>
      </c>
      <c r="J64" s="11">
        <f t="shared" si="13"/>
        <v>0</v>
      </c>
      <c r="K64" s="11">
        <f t="shared" si="13"/>
        <v>0</v>
      </c>
      <c r="L64" s="11">
        <f t="shared" si="13"/>
        <v>0</v>
      </c>
      <c r="M64" s="11">
        <f t="shared" si="13"/>
        <v>0</v>
      </c>
      <c r="N64" s="11">
        <f t="shared" si="13"/>
        <v>0</v>
      </c>
      <c r="O64" s="11">
        <f t="shared" si="13"/>
        <v>0</v>
      </c>
      <c r="P64" s="11">
        <f t="shared" si="13"/>
        <v>0</v>
      </c>
      <c r="Q64" s="11">
        <f t="shared" si="13"/>
        <v>0</v>
      </c>
      <c r="R64" s="11">
        <f t="shared" si="13"/>
        <v>0</v>
      </c>
      <c r="S64" s="11">
        <f t="shared" si="13"/>
        <v>0</v>
      </c>
      <c r="T64" s="11">
        <f t="shared" si="13"/>
        <v>0</v>
      </c>
      <c r="U64" s="11">
        <f t="shared" si="13"/>
        <v>0</v>
      </c>
      <c r="V64" s="11">
        <f t="shared" si="13"/>
        <v>0</v>
      </c>
      <c r="W64" s="11">
        <f t="shared" si="13"/>
        <v>0</v>
      </c>
      <c r="X64" s="11">
        <f t="shared" si="13"/>
        <v>0</v>
      </c>
      <c r="Y64" s="11">
        <f t="shared" si="13"/>
        <v>0</v>
      </c>
      <c r="Z64" s="11">
        <f t="shared" si="13"/>
        <v>0</v>
      </c>
      <c r="AA64" s="11">
        <f t="shared" si="13"/>
        <v>0</v>
      </c>
      <c r="AB64" s="11">
        <f t="shared" si="13"/>
        <v>0</v>
      </c>
      <c r="AC64" s="11">
        <f t="shared" si="13"/>
        <v>0</v>
      </c>
      <c r="AD64" s="11">
        <f t="shared" si="13"/>
        <v>0</v>
      </c>
      <c r="AE64" s="11">
        <f t="shared" si="13"/>
        <v>0</v>
      </c>
      <c r="AF64" s="11"/>
      <c r="AG64" s="11"/>
      <c r="AH64" s="11"/>
    </row>
    <row r="65" spans="1:34">
      <c r="A65" s="27"/>
      <c r="B65" s="28"/>
      <c r="C65" s="28" t="s">
        <v>45</v>
      </c>
      <c r="D65" s="29">
        <f t="shared" ref="D65:AE65" si="14">SUM(D61:D64)</f>
        <v>0</v>
      </c>
      <c r="E65" s="29">
        <f t="shared" si="14"/>
        <v>0</v>
      </c>
      <c r="F65" s="29">
        <f t="shared" si="14"/>
        <v>0</v>
      </c>
      <c r="G65" s="29">
        <f t="shared" si="14"/>
        <v>0</v>
      </c>
      <c r="H65" s="29">
        <f t="shared" si="14"/>
        <v>0</v>
      </c>
      <c r="I65" s="29">
        <f t="shared" si="14"/>
        <v>0</v>
      </c>
      <c r="J65" s="29">
        <f t="shared" si="14"/>
        <v>0</v>
      </c>
      <c r="K65" s="29">
        <f t="shared" si="14"/>
        <v>0</v>
      </c>
      <c r="L65" s="29">
        <f t="shared" si="14"/>
        <v>0</v>
      </c>
      <c r="M65" s="29">
        <f t="shared" si="14"/>
        <v>0</v>
      </c>
      <c r="N65" s="29">
        <f t="shared" si="14"/>
        <v>0</v>
      </c>
      <c r="O65" s="29">
        <f t="shared" si="14"/>
        <v>0</v>
      </c>
      <c r="P65" s="29">
        <f t="shared" si="14"/>
        <v>0</v>
      </c>
      <c r="Q65" s="29">
        <f t="shared" si="14"/>
        <v>0</v>
      </c>
      <c r="R65" s="29">
        <f t="shared" si="14"/>
        <v>0</v>
      </c>
      <c r="S65" s="29">
        <f t="shared" si="14"/>
        <v>0</v>
      </c>
      <c r="T65" s="29">
        <f t="shared" si="14"/>
        <v>0</v>
      </c>
      <c r="U65" s="29">
        <f t="shared" si="14"/>
        <v>0</v>
      </c>
      <c r="V65" s="29">
        <f t="shared" si="14"/>
        <v>0</v>
      </c>
      <c r="W65" s="29">
        <f t="shared" si="14"/>
        <v>0</v>
      </c>
      <c r="X65" s="29">
        <f t="shared" si="14"/>
        <v>0</v>
      </c>
      <c r="Y65" s="29">
        <f t="shared" si="14"/>
        <v>0</v>
      </c>
      <c r="Z65" s="29">
        <f t="shared" si="14"/>
        <v>0</v>
      </c>
      <c r="AA65" s="29">
        <f t="shared" si="14"/>
        <v>0</v>
      </c>
      <c r="AB65" s="29">
        <f t="shared" si="14"/>
        <v>0</v>
      </c>
      <c r="AC65" s="29">
        <f t="shared" si="14"/>
        <v>0</v>
      </c>
      <c r="AD65" s="29">
        <f t="shared" si="14"/>
        <v>0</v>
      </c>
      <c r="AE65" s="29">
        <f t="shared" si="14"/>
        <v>0</v>
      </c>
      <c r="AF65" s="29"/>
      <c r="AG65" s="29"/>
      <c r="AH65" s="29"/>
    </row>
    <row r="67" spans="1:34" ht="18">
      <c r="A67" s="6" t="s">
        <v>0</v>
      </c>
      <c r="B67" s="7" t="s">
        <v>41</v>
      </c>
      <c r="C67" t="s">
        <v>43</v>
      </c>
    </row>
    <row r="68" spans="1:34" s="19" customFormat="1" ht="29.4" thickBot="1">
      <c r="A68" s="17" t="s">
        <v>3</v>
      </c>
      <c r="B68" s="18" t="s">
        <v>4</v>
      </c>
      <c r="C68" s="18" t="s">
        <v>5</v>
      </c>
      <c r="D68" s="15" t="s">
        <v>6</v>
      </c>
      <c r="E68" s="15" t="s">
        <v>7</v>
      </c>
      <c r="F68" s="15" t="s">
        <v>8</v>
      </c>
      <c r="G68" s="15" t="s">
        <v>9</v>
      </c>
      <c r="H68" s="15" t="s">
        <v>10</v>
      </c>
      <c r="I68" s="15" t="s">
        <v>11</v>
      </c>
      <c r="J68" s="15" t="s">
        <v>12</v>
      </c>
      <c r="K68" s="15" t="s">
        <v>13</v>
      </c>
      <c r="L68" s="15" t="s">
        <v>14</v>
      </c>
      <c r="M68" s="15" t="s">
        <v>15</v>
      </c>
      <c r="N68" s="15" t="s">
        <v>16</v>
      </c>
      <c r="O68" s="15" t="s">
        <v>17</v>
      </c>
      <c r="P68" s="15" t="s">
        <v>18</v>
      </c>
      <c r="Q68" s="15" t="s">
        <v>19</v>
      </c>
      <c r="R68" s="15" t="s">
        <v>20</v>
      </c>
      <c r="S68" s="15" t="s">
        <v>21</v>
      </c>
      <c r="T68" s="15" t="s">
        <v>22</v>
      </c>
      <c r="U68" s="15" t="s">
        <v>23</v>
      </c>
      <c r="V68" s="15" t="s">
        <v>24</v>
      </c>
      <c r="W68" s="15" t="s">
        <v>25</v>
      </c>
      <c r="X68" s="15" t="s">
        <v>26</v>
      </c>
      <c r="Y68" s="15" t="s">
        <v>27</v>
      </c>
      <c r="Z68" s="15" t="s">
        <v>28</v>
      </c>
      <c r="AA68" s="15" t="s">
        <v>29</v>
      </c>
      <c r="AB68" s="15" t="s">
        <v>30</v>
      </c>
      <c r="AC68" s="15" t="s">
        <v>31</v>
      </c>
      <c r="AD68" s="15" t="s">
        <v>32</v>
      </c>
      <c r="AE68" s="15" t="s">
        <v>33</v>
      </c>
      <c r="AF68" s="14" t="s">
        <v>34</v>
      </c>
      <c r="AG68" s="14" t="s">
        <v>35</v>
      </c>
      <c r="AH68" s="14" t="s">
        <v>36</v>
      </c>
    </row>
    <row r="69" spans="1:34">
      <c r="A69" s="4">
        <v>232</v>
      </c>
      <c r="B69" s="2" t="s">
        <v>37</v>
      </c>
      <c r="C69" s="2" t="s">
        <v>38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48"/>
      <c r="AG69" s="48"/>
      <c r="AH69" s="48"/>
    </row>
    <row r="70" spans="1:34">
      <c r="A70" s="4"/>
      <c r="B70" s="2"/>
      <c r="C70" s="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 spans="1:34">
      <c r="A71" s="4"/>
      <c r="B71" s="1"/>
      <c r="C71" s="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 spans="1:34">
      <c r="A72" s="4"/>
      <c r="B72" s="2"/>
      <c r="C72" s="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 spans="1:34">
      <c r="A73" s="27"/>
      <c r="B73" s="28"/>
      <c r="C73" s="28" t="s">
        <v>45</v>
      </c>
      <c r="D73" s="29">
        <f t="shared" ref="D73:AE73" si="15">SUM(D69:D72)</f>
        <v>0</v>
      </c>
      <c r="E73" s="29">
        <f t="shared" si="15"/>
        <v>0</v>
      </c>
      <c r="F73" s="29">
        <f t="shared" si="15"/>
        <v>0</v>
      </c>
      <c r="G73" s="29">
        <f t="shared" si="15"/>
        <v>0</v>
      </c>
      <c r="H73" s="29">
        <f t="shared" si="15"/>
        <v>0</v>
      </c>
      <c r="I73" s="29">
        <f t="shared" si="15"/>
        <v>0</v>
      </c>
      <c r="J73" s="29">
        <f t="shared" si="15"/>
        <v>0</v>
      </c>
      <c r="K73" s="29">
        <f t="shared" si="15"/>
        <v>0</v>
      </c>
      <c r="L73" s="29">
        <f t="shared" si="15"/>
        <v>0</v>
      </c>
      <c r="M73" s="29">
        <f t="shared" si="15"/>
        <v>0</v>
      </c>
      <c r="N73" s="29">
        <f t="shared" si="15"/>
        <v>0</v>
      </c>
      <c r="O73" s="29">
        <f t="shared" si="15"/>
        <v>0</v>
      </c>
      <c r="P73" s="29">
        <f t="shared" si="15"/>
        <v>0</v>
      </c>
      <c r="Q73" s="29">
        <f t="shared" si="15"/>
        <v>0</v>
      </c>
      <c r="R73" s="29">
        <f t="shared" si="15"/>
        <v>0</v>
      </c>
      <c r="S73" s="29">
        <f t="shared" si="15"/>
        <v>0</v>
      </c>
      <c r="T73" s="29">
        <f t="shared" si="15"/>
        <v>0</v>
      </c>
      <c r="U73" s="29">
        <f t="shared" si="15"/>
        <v>0</v>
      </c>
      <c r="V73" s="29">
        <f t="shared" si="15"/>
        <v>0</v>
      </c>
      <c r="W73" s="29">
        <f t="shared" si="15"/>
        <v>0</v>
      </c>
      <c r="X73" s="29">
        <f t="shared" si="15"/>
        <v>0</v>
      </c>
      <c r="Y73" s="29">
        <f t="shared" si="15"/>
        <v>0</v>
      </c>
      <c r="Z73" s="29">
        <f t="shared" si="15"/>
        <v>0</v>
      </c>
      <c r="AA73" s="29">
        <f t="shared" si="15"/>
        <v>0</v>
      </c>
      <c r="AB73" s="29">
        <f t="shared" si="15"/>
        <v>0</v>
      </c>
      <c r="AC73" s="29">
        <f t="shared" si="15"/>
        <v>0</v>
      </c>
      <c r="AD73" s="29">
        <f t="shared" si="15"/>
        <v>0</v>
      </c>
      <c r="AE73" s="29">
        <f t="shared" si="15"/>
        <v>0</v>
      </c>
      <c r="AF73" s="29"/>
      <c r="AG73" s="29"/>
      <c r="AH73" s="29"/>
    </row>
    <row r="75" spans="1:34">
      <c r="A75" t="s">
        <v>46</v>
      </c>
    </row>
    <row r="77" spans="1:34">
      <c r="A77" t="s">
        <v>47</v>
      </c>
    </row>
    <row r="86" spans="4:4">
      <c r="D86" s="9">
        <v>44256</v>
      </c>
    </row>
    <row r="87" spans="4:4">
      <c r="D87" s="9">
        <v>44257</v>
      </c>
    </row>
    <row r="88" spans="4:4">
      <c r="D88" s="9">
        <v>44258</v>
      </c>
    </row>
    <row r="89" spans="4:4">
      <c r="D89" s="9">
        <v>44259</v>
      </c>
    </row>
    <row r="90" spans="4:4">
      <c r="D90" s="9">
        <v>44260</v>
      </c>
    </row>
    <row r="91" spans="4:4">
      <c r="D91" s="9">
        <v>44261</v>
      </c>
    </row>
    <row r="92" spans="4:4">
      <c r="D92" s="9">
        <v>44262</v>
      </c>
    </row>
    <row r="93" spans="4:4">
      <c r="D93" s="9">
        <v>44263</v>
      </c>
    </row>
    <row r="94" spans="4:4">
      <c r="D94" s="9">
        <v>44264</v>
      </c>
    </row>
    <row r="95" spans="4:4">
      <c r="D95" s="9">
        <v>44265</v>
      </c>
    </row>
    <row r="96" spans="4:4">
      <c r="D96" s="9">
        <v>44266</v>
      </c>
    </row>
    <row r="97" spans="4:4">
      <c r="D97" s="9">
        <v>44267</v>
      </c>
    </row>
    <row r="98" spans="4:4">
      <c r="D98" s="9">
        <v>44268</v>
      </c>
    </row>
    <row r="99" spans="4:4">
      <c r="D99" s="9">
        <v>44269</v>
      </c>
    </row>
    <row r="100" spans="4:4">
      <c r="D100" s="9">
        <v>44270</v>
      </c>
    </row>
    <row r="101" spans="4:4">
      <c r="D101" s="9">
        <v>44271</v>
      </c>
    </row>
    <row r="102" spans="4:4">
      <c r="D102" s="9">
        <v>44272</v>
      </c>
    </row>
    <row r="103" spans="4:4">
      <c r="D103" s="9">
        <v>44273</v>
      </c>
    </row>
    <row r="104" spans="4:4">
      <c r="D104" s="9">
        <v>44274</v>
      </c>
    </row>
    <row r="105" spans="4:4">
      <c r="D105" s="9">
        <v>44275</v>
      </c>
    </row>
    <row r="106" spans="4:4">
      <c r="D106" s="9">
        <v>44276</v>
      </c>
    </row>
    <row r="107" spans="4:4">
      <c r="D107" s="9">
        <v>44277</v>
      </c>
    </row>
    <row r="108" spans="4:4">
      <c r="D108" s="9">
        <v>44278</v>
      </c>
    </row>
    <row r="109" spans="4:4">
      <c r="D109" s="9">
        <v>44279</v>
      </c>
    </row>
    <row r="110" spans="4:4">
      <c r="D110" s="9">
        <v>44280</v>
      </c>
    </row>
    <row r="111" spans="4:4">
      <c r="D111" s="9">
        <v>44281</v>
      </c>
    </row>
    <row r="112" spans="4:4">
      <c r="D112" s="9">
        <v>44282</v>
      </c>
    </row>
    <row r="113" spans="4:4">
      <c r="D113" s="9">
        <v>44283</v>
      </c>
    </row>
    <row r="114" spans="4:4">
      <c r="D114" s="9">
        <v>44284</v>
      </c>
    </row>
    <row r="115" spans="4:4">
      <c r="D115" s="9">
        <v>44285</v>
      </c>
    </row>
    <row r="116" spans="4:4">
      <c r="D116" s="9">
        <v>44286</v>
      </c>
    </row>
    <row r="117" spans="4:4">
      <c r="D117" s="9"/>
    </row>
    <row r="118" spans="4:4">
      <c r="D118" s="9"/>
    </row>
    <row r="119" spans="4:4">
      <c r="D119" s="9"/>
    </row>
    <row r="120" spans="4:4">
      <c r="D120" s="12"/>
    </row>
    <row r="121" spans="4:4">
      <c r="D121" s="12"/>
    </row>
    <row r="122" spans="4:4">
      <c r="D122" s="12"/>
    </row>
    <row r="123" spans="4:4">
      <c r="D123" s="12"/>
    </row>
    <row r="124" spans="4:4">
      <c r="D124" s="12"/>
    </row>
    <row r="125" spans="4:4">
      <c r="D125" s="12"/>
    </row>
    <row r="126" spans="4:4">
      <c r="D126" s="12"/>
    </row>
    <row r="127" spans="4:4">
      <c r="D127" s="12"/>
    </row>
    <row r="128" spans="4:4">
      <c r="D128" s="12"/>
    </row>
    <row r="129" spans="4:4">
      <c r="D129" s="12"/>
    </row>
    <row r="130" spans="4:4">
      <c r="D130" s="12"/>
    </row>
    <row r="131" spans="4:4">
      <c r="D131" s="12"/>
    </row>
    <row r="132" spans="4:4">
      <c r="D132" s="12"/>
    </row>
    <row r="133" spans="4:4">
      <c r="D133" s="12"/>
    </row>
    <row r="134" spans="4:4">
      <c r="D134" s="12"/>
    </row>
    <row r="135" spans="4:4">
      <c r="D135" s="12"/>
    </row>
    <row r="136" spans="4:4">
      <c r="D136" s="12"/>
    </row>
    <row r="137" spans="4:4">
      <c r="D137" s="12"/>
    </row>
    <row r="138" spans="4:4">
      <c r="D138" s="12"/>
    </row>
    <row r="139" spans="4:4">
      <c r="D139" s="12"/>
    </row>
    <row r="140" spans="4:4">
      <c r="D140" s="12"/>
    </row>
    <row r="141" spans="4:4">
      <c r="D141" s="12"/>
    </row>
    <row r="142" spans="4:4">
      <c r="D142" s="12"/>
    </row>
    <row r="143" spans="4:4">
      <c r="D143" s="12"/>
    </row>
    <row r="144" spans="4:4">
      <c r="D144" s="12"/>
    </row>
    <row r="145" spans="4:4">
      <c r="D145" s="12"/>
    </row>
    <row r="146" spans="4:4">
      <c r="D146" s="12"/>
    </row>
    <row r="147" spans="4:4">
      <c r="D147" s="12"/>
    </row>
    <row r="148" spans="4:4">
      <c r="D148" s="12"/>
    </row>
    <row r="149" spans="4:4">
      <c r="D149" s="12"/>
    </row>
    <row r="150" spans="4:4">
      <c r="D150" s="12"/>
    </row>
    <row r="151" spans="4:4">
      <c r="D151" s="12"/>
    </row>
    <row r="152" spans="4:4">
      <c r="D152" s="12"/>
    </row>
  </sheetData>
  <phoneticPr fontId="4" type="noConversion"/>
  <conditionalFormatting sqref="D35:AG37 D25:AE26 D45:AE49 D53:AE57 D61:AE65 D69:AE73">
    <cfRule type="cellIs" dxfId="606" priority="10" operator="equal">
      <formula>0</formula>
    </cfRule>
  </conditionalFormatting>
  <conditionalFormatting sqref="D13:D14 D30:AE31">
    <cfRule type="cellIs" dxfId="605" priority="9" operator="equal">
      <formula>0</formula>
    </cfRule>
  </conditionalFormatting>
  <conditionalFormatting sqref="E13:AE14">
    <cfRule type="cellIs" dxfId="604" priority="8" operator="equal">
      <formula>0</formula>
    </cfRule>
  </conditionalFormatting>
  <conditionalFormatting sqref="D8:AE9">
    <cfRule type="cellIs" dxfId="603" priority="1" operator="equal">
      <formula>0</formula>
    </cfRule>
  </conditionalFormatting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ACA2-80D0-4166-9BD2-5B6F3E499CA1}">
  <dimension ref="A1:AH24"/>
  <sheetViews>
    <sheetView workbookViewId="0">
      <selection activeCell="A4" sqref="A4"/>
    </sheetView>
  </sheetViews>
  <sheetFormatPr defaultRowHeight="14.4"/>
  <cols>
    <col min="1" max="1" width="17.44140625" customWidth="1"/>
    <col min="2" max="2" width="17.33203125" customWidth="1"/>
    <col min="3" max="3" width="23.44140625" customWidth="1"/>
    <col min="4" max="34" width="10.5546875" style="23" customWidth="1"/>
  </cols>
  <sheetData>
    <row r="1" spans="1:34" ht="18">
      <c r="A1" s="6" t="s">
        <v>48</v>
      </c>
      <c r="B1" s="7" t="s">
        <v>1</v>
      </c>
    </row>
    <row r="2" spans="1:34" ht="29.4" thickBot="1">
      <c r="A2" s="17" t="s">
        <v>3</v>
      </c>
      <c r="B2" s="18" t="s">
        <v>4</v>
      </c>
      <c r="C2" s="18" t="s">
        <v>5</v>
      </c>
      <c r="D2" s="15" t="s">
        <v>6</v>
      </c>
      <c r="E2" s="15" t="s">
        <v>7</v>
      </c>
      <c r="F2" s="15" t="s">
        <v>8</v>
      </c>
      <c r="G2" s="15" t="s">
        <v>9</v>
      </c>
      <c r="H2" s="15" t="s">
        <v>10</v>
      </c>
      <c r="I2" s="15" t="s">
        <v>11</v>
      </c>
      <c r="J2" s="15" t="s">
        <v>12</v>
      </c>
      <c r="K2" s="15" t="s">
        <v>13</v>
      </c>
      <c r="L2" s="15" t="s">
        <v>14</v>
      </c>
      <c r="M2" s="15" t="s">
        <v>15</v>
      </c>
      <c r="N2" s="15" t="s">
        <v>16</v>
      </c>
      <c r="O2" s="15" t="s">
        <v>17</v>
      </c>
      <c r="P2" s="15" t="s">
        <v>18</v>
      </c>
      <c r="Q2" s="15" t="s">
        <v>19</v>
      </c>
      <c r="R2" s="15" t="s">
        <v>20</v>
      </c>
      <c r="S2" s="15" t="s">
        <v>21</v>
      </c>
      <c r="T2" s="15" t="s">
        <v>22</v>
      </c>
      <c r="U2" s="15" t="s">
        <v>23</v>
      </c>
      <c r="V2" s="15" t="s">
        <v>24</v>
      </c>
      <c r="W2" s="15" t="s">
        <v>25</v>
      </c>
      <c r="X2" s="15" t="s">
        <v>26</v>
      </c>
      <c r="Y2" s="15" t="s">
        <v>27</v>
      </c>
      <c r="Z2" s="15" t="s">
        <v>28</v>
      </c>
      <c r="AA2" s="15" t="s">
        <v>29</v>
      </c>
      <c r="AB2" s="15" t="s">
        <v>30</v>
      </c>
      <c r="AC2" s="15" t="s">
        <v>31</v>
      </c>
      <c r="AD2" s="15" t="s">
        <v>32</v>
      </c>
      <c r="AE2" s="15" t="s">
        <v>33</v>
      </c>
      <c r="AF2" s="14" t="s">
        <v>34</v>
      </c>
      <c r="AG2" s="14" t="s">
        <v>35</v>
      </c>
      <c r="AH2" s="14" t="s">
        <v>36</v>
      </c>
    </row>
    <row r="3" spans="1:34">
      <c r="A3" s="3"/>
      <c r="B3" s="1"/>
      <c r="C3" s="1"/>
      <c r="D3" s="24"/>
    </row>
    <row r="4" spans="1:34">
      <c r="A4" s="4"/>
      <c r="B4" s="2"/>
      <c r="C4" s="2"/>
      <c r="D4" s="25"/>
    </row>
    <row r="5" spans="1:34">
      <c r="A5" s="3"/>
      <c r="B5" s="1"/>
      <c r="C5" s="1"/>
      <c r="D5" s="24"/>
    </row>
    <row r="6" spans="1:34">
      <c r="A6" s="4"/>
      <c r="B6" s="2"/>
      <c r="C6" s="2"/>
      <c r="D6" s="25"/>
    </row>
    <row r="7" spans="1:34">
      <c r="A7" s="3"/>
      <c r="B7" s="1"/>
      <c r="C7" s="1"/>
      <c r="D7" s="24"/>
    </row>
    <row r="8" spans="1:34">
      <c r="A8" s="4"/>
      <c r="B8" s="2"/>
      <c r="C8" s="2"/>
      <c r="D8" s="25"/>
    </row>
    <row r="9" spans="1:34">
      <c r="A9" s="3"/>
      <c r="B9" s="1"/>
      <c r="C9" s="1"/>
      <c r="D9" s="24"/>
    </row>
    <row r="10" spans="1:34">
      <c r="A10" s="4"/>
      <c r="B10" s="2"/>
      <c r="C10" s="2"/>
      <c r="D10" s="25"/>
    </row>
    <row r="12" spans="1:34" ht="18">
      <c r="A12" s="6" t="s">
        <v>48</v>
      </c>
      <c r="B12" s="7" t="s">
        <v>49</v>
      </c>
    </row>
    <row r="13" spans="1:34" ht="29.4" thickBot="1">
      <c r="A13" s="17" t="s">
        <v>3</v>
      </c>
      <c r="B13" s="18" t="s">
        <v>4</v>
      </c>
      <c r="C13" s="18" t="s">
        <v>5</v>
      </c>
      <c r="D13" s="15" t="s">
        <v>6</v>
      </c>
      <c r="E13" s="15" t="s">
        <v>7</v>
      </c>
      <c r="F13" s="15" t="s">
        <v>8</v>
      </c>
      <c r="G13" s="15" t="s">
        <v>9</v>
      </c>
      <c r="H13" s="15" t="s">
        <v>10</v>
      </c>
      <c r="I13" s="15" t="s">
        <v>11</v>
      </c>
      <c r="J13" s="15" t="s">
        <v>12</v>
      </c>
      <c r="K13" s="15" t="s">
        <v>13</v>
      </c>
      <c r="L13" s="15" t="s">
        <v>14</v>
      </c>
      <c r="M13" s="15" t="s">
        <v>15</v>
      </c>
      <c r="N13" s="15" t="s">
        <v>16</v>
      </c>
      <c r="O13" s="15" t="s">
        <v>17</v>
      </c>
      <c r="P13" s="15" t="s">
        <v>18</v>
      </c>
      <c r="Q13" s="15" t="s">
        <v>19</v>
      </c>
      <c r="R13" s="15" t="s">
        <v>20</v>
      </c>
      <c r="S13" s="15" t="s">
        <v>21</v>
      </c>
      <c r="T13" s="15" t="s">
        <v>22</v>
      </c>
      <c r="U13" s="15" t="s">
        <v>23</v>
      </c>
      <c r="V13" s="15" t="s">
        <v>24</v>
      </c>
      <c r="W13" s="15" t="s">
        <v>25</v>
      </c>
      <c r="X13" s="15" t="s">
        <v>26</v>
      </c>
      <c r="Y13" s="15" t="s">
        <v>27</v>
      </c>
      <c r="Z13" s="15" t="s">
        <v>28</v>
      </c>
      <c r="AA13" s="15" t="s">
        <v>29</v>
      </c>
      <c r="AB13" s="15" t="s">
        <v>30</v>
      </c>
      <c r="AC13" s="15" t="s">
        <v>31</v>
      </c>
      <c r="AD13" s="15" t="s">
        <v>32</v>
      </c>
      <c r="AE13" s="15" t="s">
        <v>33</v>
      </c>
      <c r="AF13" s="14" t="s">
        <v>34</v>
      </c>
      <c r="AG13" s="14" t="s">
        <v>35</v>
      </c>
      <c r="AH13" s="14" t="s">
        <v>36</v>
      </c>
    </row>
    <row r="14" spans="1:34">
      <c r="A14" s="3"/>
      <c r="B14" s="1"/>
      <c r="C14" s="1"/>
      <c r="D14" s="24"/>
    </row>
    <row r="15" spans="1:34">
      <c r="A15" s="4"/>
      <c r="B15" s="2"/>
      <c r="C15" s="2"/>
      <c r="D15" s="25"/>
    </row>
    <row r="16" spans="1:34">
      <c r="A16" s="3"/>
      <c r="B16" s="1"/>
      <c r="C16" s="1"/>
      <c r="D16" s="24"/>
    </row>
    <row r="17" spans="1:4">
      <c r="A17" s="4"/>
      <c r="B17" s="2"/>
      <c r="C17" s="2"/>
      <c r="D17" s="25"/>
    </row>
    <row r="18" spans="1:4">
      <c r="A18" s="3"/>
      <c r="B18" s="1"/>
      <c r="C18" s="1"/>
      <c r="D18" s="24"/>
    </row>
    <row r="19" spans="1:4">
      <c r="A19" s="4"/>
      <c r="B19" s="2"/>
      <c r="C19" s="2"/>
      <c r="D19" s="25"/>
    </row>
    <row r="20" spans="1:4">
      <c r="A20" s="3"/>
      <c r="B20" s="1"/>
      <c r="C20" s="1"/>
      <c r="D20" s="24"/>
    </row>
    <row r="21" spans="1:4">
      <c r="A21" s="4"/>
      <c r="B21" s="2"/>
      <c r="C21" s="2"/>
      <c r="D21" s="25"/>
    </row>
    <row r="23" spans="1:4">
      <c r="A23" t="s">
        <v>50</v>
      </c>
    </row>
    <row r="24" spans="1:4">
      <c r="A24" s="8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0302-DDE0-4A1F-ADA7-3460862B236C}">
  <dimension ref="A1:I82"/>
  <sheetViews>
    <sheetView topLeftCell="A49" zoomScale="115" zoomScaleNormal="115" workbookViewId="0">
      <selection activeCell="E19" sqref="E19"/>
    </sheetView>
  </sheetViews>
  <sheetFormatPr defaultRowHeight="14.4"/>
  <cols>
    <col min="1" max="1" width="17.109375" bestFit="1" customWidth="1"/>
    <col min="2" max="2" width="9.109375" bestFit="1" customWidth="1"/>
    <col min="3" max="3" width="21.77734375" bestFit="1" customWidth="1"/>
    <col min="4" max="4" width="18.33203125" bestFit="1" customWidth="1"/>
    <col min="5" max="5" width="28" bestFit="1" customWidth="1"/>
    <col min="6" max="6" width="27.6640625" bestFit="1" customWidth="1"/>
    <col min="7" max="7" width="26.33203125" customWidth="1"/>
    <col min="8" max="8" width="20" customWidth="1"/>
  </cols>
  <sheetData>
    <row r="1" spans="1:9">
      <c r="A1" s="35" t="s">
        <v>51</v>
      </c>
      <c r="B1" t="s">
        <v>2</v>
      </c>
    </row>
    <row r="3" spans="1:9">
      <c r="A3" s="35" t="s">
        <v>52</v>
      </c>
      <c r="B3" t="s">
        <v>53</v>
      </c>
      <c r="C3" t="s">
        <v>54</v>
      </c>
      <c r="D3" t="s">
        <v>149</v>
      </c>
      <c r="E3" t="s">
        <v>55</v>
      </c>
      <c r="G3" s="39" t="s">
        <v>56</v>
      </c>
      <c r="H3" s="39" t="s">
        <v>57</v>
      </c>
    </row>
    <row r="4" spans="1:9">
      <c r="A4" s="61">
        <v>44502</v>
      </c>
      <c r="B4" s="36">
        <v>257.93663999999995</v>
      </c>
      <c r="C4" s="36">
        <v>300</v>
      </c>
      <c r="D4" s="36">
        <v>257.93663999999995</v>
      </c>
      <c r="E4" s="36">
        <v>300</v>
      </c>
      <c r="G4" s="38">
        <f>C4-B4</f>
        <v>42.063360000000046</v>
      </c>
      <c r="H4" s="38">
        <f>E4-D4</f>
        <v>42.063360000000046</v>
      </c>
      <c r="I4" s="41">
        <f>B4/C4</f>
        <v>0.8597887999999998</v>
      </c>
    </row>
    <row r="5" spans="1:9">
      <c r="A5" s="61">
        <v>44503</v>
      </c>
      <c r="B5" s="36">
        <v>314.31520999999998</v>
      </c>
      <c r="C5" s="36">
        <v>300</v>
      </c>
      <c r="D5" s="36">
        <v>572.25184999999988</v>
      </c>
      <c r="E5" s="36">
        <v>600</v>
      </c>
      <c r="G5" s="38">
        <f t="shared" ref="G5:G25" si="0">C5-B5</f>
        <v>-14.315209999999979</v>
      </c>
      <c r="H5" s="38">
        <f t="shared" ref="H5:H25" si="1">E5-D5</f>
        <v>27.748150000000123</v>
      </c>
      <c r="I5" s="41">
        <f t="shared" ref="I5:I25" si="2">B5/C5</f>
        <v>1.0477173666666666</v>
      </c>
    </row>
    <row r="6" spans="1:9">
      <c r="A6" s="61">
        <v>44504</v>
      </c>
      <c r="B6" s="36">
        <v>316.17615000000001</v>
      </c>
      <c r="C6" s="36">
        <v>300</v>
      </c>
      <c r="D6" s="36">
        <v>888.42799999999988</v>
      </c>
      <c r="E6" s="36">
        <v>900</v>
      </c>
      <c r="G6" s="38">
        <f t="shared" si="0"/>
        <v>-16.176150000000007</v>
      </c>
      <c r="H6" s="38">
        <f t="shared" si="1"/>
        <v>11.572000000000116</v>
      </c>
      <c r="I6" s="41">
        <f t="shared" si="2"/>
        <v>1.0539205</v>
      </c>
    </row>
    <row r="7" spans="1:9">
      <c r="A7" s="61">
        <v>44505</v>
      </c>
      <c r="B7" s="36">
        <v>306.77271999999999</v>
      </c>
      <c r="C7" s="36">
        <v>300</v>
      </c>
      <c r="D7" s="36">
        <v>1195.2007199999998</v>
      </c>
      <c r="E7" s="36">
        <v>1200</v>
      </c>
      <c r="G7" s="38">
        <f t="shared" si="0"/>
        <v>-6.7727199999999925</v>
      </c>
      <c r="H7" s="38">
        <f t="shared" si="1"/>
        <v>4.7992800000001807</v>
      </c>
      <c r="I7" s="41">
        <f t="shared" si="2"/>
        <v>1.0225757333333334</v>
      </c>
    </row>
    <row r="8" spans="1:9">
      <c r="A8" s="61">
        <v>44506</v>
      </c>
      <c r="B8" s="36">
        <v>207.31686999999999</v>
      </c>
      <c r="C8" s="36">
        <v>300</v>
      </c>
      <c r="D8" s="36">
        <v>1402.5175899999999</v>
      </c>
      <c r="E8" s="36">
        <v>1500</v>
      </c>
      <c r="G8" s="38">
        <f t="shared" si="0"/>
        <v>92.683130000000006</v>
      </c>
      <c r="H8" s="38">
        <f t="shared" si="1"/>
        <v>97.482410000000073</v>
      </c>
      <c r="I8" s="41">
        <f t="shared" si="2"/>
        <v>0.69105623333333333</v>
      </c>
    </row>
    <row r="9" spans="1:9">
      <c r="A9" s="61">
        <v>44508</v>
      </c>
      <c r="B9" s="36">
        <v>341.70010000000002</v>
      </c>
      <c r="C9" s="36">
        <v>300</v>
      </c>
      <c r="D9" s="36">
        <v>1744.2176899999999</v>
      </c>
      <c r="E9" s="36">
        <v>1800</v>
      </c>
      <c r="G9" s="38">
        <f t="shared" si="0"/>
        <v>-41.70010000000002</v>
      </c>
      <c r="H9" s="38">
        <f t="shared" si="1"/>
        <v>55.782310000000052</v>
      </c>
      <c r="I9" s="41">
        <f t="shared" si="2"/>
        <v>1.1390003333333334</v>
      </c>
    </row>
    <row r="10" spans="1:9">
      <c r="A10" s="61">
        <v>44509</v>
      </c>
      <c r="B10" s="36">
        <v>284.80273999999997</v>
      </c>
      <c r="C10" s="36">
        <v>300</v>
      </c>
      <c r="D10" s="36">
        <v>2029.02043</v>
      </c>
      <c r="E10" s="36">
        <v>2100</v>
      </c>
      <c r="G10" s="38">
        <f t="shared" si="0"/>
        <v>15.197260000000028</v>
      </c>
      <c r="H10" s="38">
        <f t="shared" si="1"/>
        <v>70.979569999999967</v>
      </c>
      <c r="I10" s="41">
        <f t="shared" si="2"/>
        <v>0.94934246666666655</v>
      </c>
    </row>
    <row r="11" spans="1:9">
      <c r="A11" s="61">
        <v>44510</v>
      </c>
      <c r="B11" s="36">
        <v>299.75113999999996</v>
      </c>
      <c r="C11" s="36">
        <v>300</v>
      </c>
      <c r="D11" s="36">
        <v>2328.7715699999999</v>
      </c>
      <c r="E11" s="36">
        <v>2400</v>
      </c>
      <c r="G11" s="38">
        <f t="shared" si="0"/>
        <v>0.24886000000003605</v>
      </c>
      <c r="H11" s="38">
        <f t="shared" si="1"/>
        <v>71.228430000000117</v>
      </c>
      <c r="I11" s="41">
        <f t="shared" si="2"/>
        <v>0.99917046666666653</v>
      </c>
    </row>
    <row r="12" spans="1:9">
      <c r="A12" s="61">
        <v>44515</v>
      </c>
      <c r="B12" s="36">
        <v>275.87110999999999</v>
      </c>
      <c r="C12" s="36">
        <v>300</v>
      </c>
      <c r="D12" s="36">
        <v>2604.6426799999999</v>
      </c>
      <c r="E12" s="36">
        <v>2700</v>
      </c>
      <c r="G12" s="38">
        <f t="shared" si="0"/>
        <v>24.128890000000013</v>
      </c>
      <c r="H12" s="38">
        <f t="shared" si="1"/>
        <v>95.357320000000072</v>
      </c>
      <c r="I12" s="41">
        <f t="shared" si="2"/>
        <v>0.91957036666666658</v>
      </c>
    </row>
    <row r="13" spans="1:9">
      <c r="A13" s="61">
        <v>44516</v>
      </c>
      <c r="B13" s="36">
        <v>304.03773000000001</v>
      </c>
      <c r="C13" s="36">
        <v>300</v>
      </c>
      <c r="D13" s="36">
        <v>2908.6804099999999</v>
      </c>
      <c r="E13" s="36">
        <v>3000</v>
      </c>
      <c r="G13" s="38">
        <f t="shared" si="0"/>
        <v>-4.0377300000000105</v>
      </c>
      <c r="H13" s="38">
        <f t="shared" si="1"/>
        <v>91.319590000000062</v>
      </c>
      <c r="I13" s="41">
        <f t="shared" si="2"/>
        <v>1.0134590999999999</v>
      </c>
    </row>
    <row r="14" spans="1:9">
      <c r="A14" s="61">
        <v>44517</v>
      </c>
      <c r="B14" s="36">
        <v>364.2543</v>
      </c>
      <c r="C14" s="36">
        <v>300</v>
      </c>
      <c r="D14" s="36">
        <v>3272.93471</v>
      </c>
      <c r="E14" s="36">
        <v>3300</v>
      </c>
      <c r="G14" s="38">
        <f t="shared" si="0"/>
        <v>-64.254300000000001</v>
      </c>
      <c r="H14" s="38">
        <f t="shared" si="1"/>
        <v>27.065290000000005</v>
      </c>
      <c r="I14" s="41">
        <f t="shared" si="2"/>
        <v>1.214181</v>
      </c>
    </row>
    <row r="15" spans="1:9">
      <c r="A15" s="61">
        <v>44518</v>
      </c>
      <c r="B15" s="36">
        <v>278.33821</v>
      </c>
      <c r="C15" s="36">
        <v>300</v>
      </c>
      <c r="D15" s="36">
        <v>3551.2729199999999</v>
      </c>
      <c r="E15" s="36">
        <v>3600</v>
      </c>
      <c r="G15" s="38">
        <f t="shared" si="0"/>
        <v>21.661789999999996</v>
      </c>
      <c r="H15" s="38">
        <f t="shared" si="1"/>
        <v>48.727080000000115</v>
      </c>
      <c r="I15" s="41">
        <f t="shared" si="2"/>
        <v>0.92779403333333332</v>
      </c>
    </row>
    <row r="16" spans="1:9">
      <c r="A16" s="61">
        <v>44519</v>
      </c>
      <c r="B16" s="36">
        <v>315.06527999999997</v>
      </c>
      <c r="C16" s="36">
        <v>300</v>
      </c>
      <c r="D16" s="36">
        <v>3866.3381999999997</v>
      </c>
      <c r="E16" s="36">
        <v>3900</v>
      </c>
      <c r="G16" s="38">
        <f t="shared" si="0"/>
        <v>-15.065279999999973</v>
      </c>
      <c r="H16" s="38">
        <f t="shared" si="1"/>
        <v>33.661800000000312</v>
      </c>
      <c r="I16" s="41">
        <f t="shared" si="2"/>
        <v>1.0502175999999999</v>
      </c>
    </row>
    <row r="17" spans="1:9">
      <c r="A17" s="61">
        <v>44522</v>
      </c>
      <c r="B17" s="36">
        <v>300.53158999999994</v>
      </c>
      <c r="C17" s="36">
        <v>300</v>
      </c>
      <c r="D17" s="36">
        <v>4166.8697899999997</v>
      </c>
      <c r="E17" s="36">
        <v>4200</v>
      </c>
      <c r="G17" s="38">
        <f t="shared" si="0"/>
        <v>-0.53158999999993739</v>
      </c>
      <c r="H17" s="38">
        <f t="shared" si="1"/>
        <v>33.130210000000261</v>
      </c>
      <c r="I17" s="41">
        <f t="shared" si="2"/>
        <v>1.0017719666666665</v>
      </c>
    </row>
    <row r="18" spans="1:9">
      <c r="A18" s="61">
        <v>44523</v>
      </c>
      <c r="B18" s="36">
        <v>323.74073999999996</v>
      </c>
      <c r="C18" s="36">
        <v>300</v>
      </c>
      <c r="D18" s="36">
        <v>4490.6105299999999</v>
      </c>
      <c r="E18" s="36">
        <v>4500</v>
      </c>
      <c r="G18" s="38">
        <f t="shared" si="0"/>
        <v>-23.74073999999996</v>
      </c>
      <c r="H18" s="38">
        <f t="shared" si="1"/>
        <v>9.3894700000000739</v>
      </c>
      <c r="I18" s="41">
        <f t="shared" si="2"/>
        <v>1.0791357999999998</v>
      </c>
    </row>
    <row r="19" spans="1:9">
      <c r="A19" s="61">
        <v>44524</v>
      </c>
      <c r="B19" s="36">
        <v>288.53711999999996</v>
      </c>
      <c r="C19" s="36">
        <v>300</v>
      </c>
      <c r="D19" s="36">
        <v>4779.1476499999999</v>
      </c>
      <c r="E19" s="36">
        <v>4800</v>
      </c>
      <c r="G19" s="38">
        <f t="shared" si="0"/>
        <v>11.462880000000041</v>
      </c>
      <c r="H19" s="38">
        <f t="shared" si="1"/>
        <v>20.852350000000115</v>
      </c>
      <c r="I19" s="41">
        <f t="shared" si="2"/>
        <v>0.96179039999999982</v>
      </c>
    </row>
    <row r="20" spans="1:9">
      <c r="A20" s="61">
        <v>44525</v>
      </c>
      <c r="B20" s="36">
        <v>319.65237000000002</v>
      </c>
      <c r="C20" s="36">
        <v>300</v>
      </c>
      <c r="D20" s="36">
        <v>5098.8000199999997</v>
      </c>
      <c r="E20" s="36">
        <v>5100</v>
      </c>
      <c r="G20" s="38">
        <f t="shared" si="0"/>
        <v>-19.652370000000019</v>
      </c>
      <c r="H20" s="38">
        <f t="shared" si="1"/>
        <v>1.1999800000003233</v>
      </c>
      <c r="I20" s="41">
        <f t="shared" si="2"/>
        <v>1.0655079000000001</v>
      </c>
    </row>
    <row r="21" spans="1:9">
      <c r="A21" s="61">
        <v>44526</v>
      </c>
      <c r="B21" s="36">
        <v>373.17479999999995</v>
      </c>
      <c r="C21" s="36">
        <v>300</v>
      </c>
      <c r="D21" s="36">
        <v>5471.9748199999995</v>
      </c>
      <c r="E21" s="36">
        <v>5400</v>
      </c>
      <c r="G21" s="38">
        <f t="shared" si="0"/>
        <v>-73.174799999999948</v>
      </c>
      <c r="H21" s="38">
        <f t="shared" si="1"/>
        <v>-71.974819999999454</v>
      </c>
      <c r="I21" s="41">
        <f t="shared" si="2"/>
        <v>1.2439159999999998</v>
      </c>
    </row>
    <row r="22" spans="1:9">
      <c r="A22" s="61">
        <v>44529</v>
      </c>
      <c r="B22" s="36">
        <v>303.67234999999999</v>
      </c>
      <c r="C22" s="36">
        <v>300</v>
      </c>
      <c r="D22" s="36">
        <v>5775.6471699999993</v>
      </c>
      <c r="E22" s="36">
        <v>5700</v>
      </c>
      <c r="G22" s="38">
        <f t="shared" si="0"/>
        <v>-3.6723499999999945</v>
      </c>
      <c r="H22" s="38">
        <f t="shared" si="1"/>
        <v>-75.647169999999278</v>
      </c>
      <c r="I22" s="41">
        <f t="shared" si="2"/>
        <v>1.0122411666666666</v>
      </c>
    </row>
    <row r="23" spans="1:9">
      <c r="A23" s="61">
        <v>44530</v>
      </c>
      <c r="B23" s="36">
        <v>365.20671999999996</v>
      </c>
      <c r="C23" s="36">
        <v>300</v>
      </c>
      <c r="D23" s="36">
        <v>6140.8538899999994</v>
      </c>
      <c r="E23" s="36">
        <v>6000</v>
      </c>
      <c r="G23" s="38">
        <f t="shared" si="0"/>
        <v>-65.206719999999962</v>
      </c>
      <c r="H23" s="38">
        <f t="shared" si="1"/>
        <v>-140.85388999999941</v>
      </c>
      <c r="I23" s="41">
        <f t="shared" si="2"/>
        <v>1.2173557333333331</v>
      </c>
    </row>
    <row r="24" spans="1:9">
      <c r="A24" s="37" t="s">
        <v>58</v>
      </c>
      <c r="B24" s="36">
        <v>6140.8538899999994</v>
      </c>
      <c r="C24" s="36">
        <v>300</v>
      </c>
      <c r="D24" s="36"/>
      <c r="E24" s="36"/>
      <c r="G24" s="38">
        <f t="shared" si="0"/>
        <v>-5840.8538899999994</v>
      </c>
      <c r="H24" s="38">
        <f t="shared" si="1"/>
        <v>0</v>
      </c>
      <c r="I24" s="41">
        <f t="shared" si="2"/>
        <v>20.469512966666663</v>
      </c>
    </row>
    <row r="25" spans="1:9">
      <c r="G25" s="38">
        <f t="shared" si="0"/>
        <v>0</v>
      </c>
      <c r="H25" s="38">
        <f t="shared" si="1"/>
        <v>0</v>
      </c>
      <c r="I25" s="41" t="e">
        <f t="shared" si="2"/>
        <v>#DIV/0!</v>
      </c>
    </row>
    <row r="26" spans="1:9">
      <c r="G26" s="38">
        <f t="shared" ref="G26" si="3">C26-B26</f>
        <v>0</v>
      </c>
      <c r="H26" s="38">
        <f t="shared" ref="H26" si="4">E26-D26</f>
        <v>0</v>
      </c>
    </row>
    <row r="28" spans="1:9" ht="13.8" customHeight="1"/>
    <row r="29" spans="1:9" ht="13.8" customHeight="1">
      <c r="A29" s="35" t="s">
        <v>51</v>
      </c>
      <c r="B29" t="s">
        <v>252</v>
      </c>
      <c r="D29" s="80" t="s">
        <v>245</v>
      </c>
    </row>
    <row r="30" spans="1:9" ht="13.8" customHeight="1"/>
    <row r="31" spans="1:9" ht="13.8" customHeight="1">
      <c r="A31" s="35" t="s">
        <v>52</v>
      </c>
      <c r="B31" t="s">
        <v>59</v>
      </c>
      <c r="C31" t="s">
        <v>60</v>
      </c>
      <c r="D31" t="s">
        <v>61</v>
      </c>
      <c r="E31" t="s">
        <v>62</v>
      </c>
      <c r="G31" s="39" t="s">
        <v>56</v>
      </c>
      <c r="H31" s="39" t="s">
        <v>57</v>
      </c>
    </row>
    <row r="32" spans="1:9" ht="13.8" customHeight="1">
      <c r="A32" s="61">
        <v>44526</v>
      </c>
      <c r="B32" s="20">
        <v>0</v>
      </c>
      <c r="C32" s="36">
        <v>150</v>
      </c>
      <c r="D32" s="20">
        <v>0</v>
      </c>
      <c r="E32" s="36">
        <v>150</v>
      </c>
      <c r="G32" s="40">
        <f>C32-B32</f>
        <v>150</v>
      </c>
      <c r="H32" s="40">
        <f>E32-D32</f>
        <v>150</v>
      </c>
      <c r="I32" s="41">
        <f>B32/C32</f>
        <v>0</v>
      </c>
    </row>
    <row r="33" spans="1:9" ht="13.8" customHeight="1">
      <c r="A33" s="37" t="s">
        <v>58</v>
      </c>
      <c r="B33" s="20">
        <v>0</v>
      </c>
      <c r="C33" s="36">
        <v>150</v>
      </c>
      <c r="D33" s="20"/>
      <c r="E33" s="36"/>
      <c r="G33" s="40">
        <f t="shared" ref="G33:G52" si="5">C33-B33</f>
        <v>150</v>
      </c>
      <c r="H33" s="40">
        <f t="shared" ref="H33:H52" si="6">E33-D33</f>
        <v>0</v>
      </c>
      <c r="I33" s="41">
        <f t="shared" ref="I33:I52" si="7">B33/C33</f>
        <v>0</v>
      </c>
    </row>
    <row r="34" spans="1:9" ht="13.8" customHeight="1">
      <c r="G34" s="40">
        <f t="shared" si="5"/>
        <v>0</v>
      </c>
      <c r="H34" s="40">
        <f t="shared" si="6"/>
        <v>0</v>
      </c>
      <c r="I34" s="41" t="e">
        <f t="shared" si="7"/>
        <v>#DIV/0!</v>
      </c>
    </row>
    <row r="35" spans="1:9" ht="13.8" customHeight="1">
      <c r="G35" s="40">
        <f t="shared" si="5"/>
        <v>0</v>
      </c>
      <c r="H35" s="40">
        <f t="shared" si="6"/>
        <v>0</v>
      </c>
      <c r="I35" s="41" t="e">
        <f t="shared" si="7"/>
        <v>#DIV/0!</v>
      </c>
    </row>
    <row r="36" spans="1:9" ht="13.8" customHeight="1">
      <c r="G36" s="40">
        <f t="shared" si="5"/>
        <v>0</v>
      </c>
      <c r="H36" s="40">
        <f t="shared" si="6"/>
        <v>0</v>
      </c>
      <c r="I36" s="41" t="e">
        <f t="shared" si="7"/>
        <v>#DIV/0!</v>
      </c>
    </row>
    <row r="37" spans="1:9" ht="13.8" customHeight="1">
      <c r="G37" s="40">
        <f t="shared" si="5"/>
        <v>0</v>
      </c>
      <c r="H37" s="40">
        <f t="shared" si="6"/>
        <v>0</v>
      </c>
      <c r="I37" s="41" t="e">
        <f t="shared" si="7"/>
        <v>#DIV/0!</v>
      </c>
    </row>
    <row r="38" spans="1:9" ht="13.8" customHeight="1">
      <c r="G38" s="40">
        <f t="shared" si="5"/>
        <v>0</v>
      </c>
      <c r="H38" s="40">
        <f t="shared" si="6"/>
        <v>0</v>
      </c>
      <c r="I38" s="41" t="e">
        <f t="shared" si="7"/>
        <v>#DIV/0!</v>
      </c>
    </row>
    <row r="39" spans="1:9" ht="13.8" customHeight="1">
      <c r="G39" s="40">
        <f t="shared" si="5"/>
        <v>0</v>
      </c>
      <c r="H39" s="40">
        <f t="shared" si="6"/>
        <v>0</v>
      </c>
      <c r="I39" s="41" t="e">
        <f t="shared" si="7"/>
        <v>#DIV/0!</v>
      </c>
    </row>
    <row r="40" spans="1:9" ht="13.8" customHeight="1">
      <c r="G40" s="40">
        <f t="shared" si="5"/>
        <v>0</v>
      </c>
      <c r="H40" s="40">
        <f t="shared" si="6"/>
        <v>0</v>
      </c>
      <c r="I40" s="41" t="e">
        <f t="shared" si="7"/>
        <v>#DIV/0!</v>
      </c>
    </row>
    <row r="41" spans="1:9" ht="13.8" customHeight="1">
      <c r="G41" s="40">
        <f t="shared" si="5"/>
        <v>0</v>
      </c>
      <c r="H41" s="40">
        <f t="shared" si="6"/>
        <v>0</v>
      </c>
      <c r="I41" s="41" t="e">
        <f t="shared" si="7"/>
        <v>#DIV/0!</v>
      </c>
    </row>
    <row r="42" spans="1:9" ht="13.8" customHeight="1">
      <c r="G42" s="40">
        <f t="shared" si="5"/>
        <v>0</v>
      </c>
      <c r="H42" s="40">
        <f t="shared" si="6"/>
        <v>0</v>
      </c>
      <c r="I42" s="41" t="e">
        <f t="shared" si="7"/>
        <v>#DIV/0!</v>
      </c>
    </row>
    <row r="43" spans="1:9" ht="13.8" customHeight="1">
      <c r="G43" s="40">
        <f t="shared" si="5"/>
        <v>0</v>
      </c>
      <c r="H43" s="40">
        <f t="shared" si="6"/>
        <v>0</v>
      </c>
      <c r="I43" s="41" t="e">
        <f t="shared" si="7"/>
        <v>#DIV/0!</v>
      </c>
    </row>
    <row r="44" spans="1:9" ht="13.8" customHeight="1">
      <c r="G44" s="40">
        <f t="shared" si="5"/>
        <v>0</v>
      </c>
      <c r="H44" s="40">
        <f t="shared" si="6"/>
        <v>0</v>
      </c>
      <c r="I44" s="41" t="e">
        <f t="shared" si="7"/>
        <v>#DIV/0!</v>
      </c>
    </row>
    <row r="45" spans="1:9" ht="13.8" customHeight="1">
      <c r="G45" s="40">
        <f t="shared" si="5"/>
        <v>0</v>
      </c>
      <c r="H45" s="40">
        <f t="shared" si="6"/>
        <v>0</v>
      </c>
      <c r="I45" s="41" t="e">
        <f t="shared" si="7"/>
        <v>#DIV/0!</v>
      </c>
    </row>
    <row r="46" spans="1:9" ht="13.8" customHeight="1">
      <c r="G46" s="40">
        <f t="shared" si="5"/>
        <v>0</v>
      </c>
      <c r="H46" s="40">
        <f t="shared" si="6"/>
        <v>0</v>
      </c>
      <c r="I46" s="41" t="e">
        <f t="shared" si="7"/>
        <v>#DIV/0!</v>
      </c>
    </row>
    <row r="47" spans="1:9" ht="13.8" customHeight="1">
      <c r="G47" s="40">
        <f t="shared" si="5"/>
        <v>0</v>
      </c>
      <c r="H47" s="40">
        <f t="shared" si="6"/>
        <v>0</v>
      </c>
      <c r="I47" s="41" t="e">
        <f t="shared" si="7"/>
        <v>#DIV/0!</v>
      </c>
    </row>
    <row r="48" spans="1:9" ht="13.8" customHeight="1">
      <c r="G48" s="40">
        <f t="shared" si="5"/>
        <v>0</v>
      </c>
      <c r="H48" s="40">
        <f t="shared" si="6"/>
        <v>0</v>
      </c>
      <c r="I48" s="41" t="e">
        <f t="shared" si="7"/>
        <v>#DIV/0!</v>
      </c>
    </row>
    <row r="49" spans="1:9" ht="13.8" customHeight="1">
      <c r="G49" s="40">
        <f t="shared" si="5"/>
        <v>0</v>
      </c>
      <c r="H49" s="40">
        <f t="shared" si="6"/>
        <v>0</v>
      </c>
      <c r="I49" s="41" t="e">
        <f t="shared" si="7"/>
        <v>#DIV/0!</v>
      </c>
    </row>
    <row r="50" spans="1:9" ht="13.8" customHeight="1">
      <c r="G50" s="40">
        <f t="shared" si="5"/>
        <v>0</v>
      </c>
      <c r="H50" s="40">
        <f t="shared" si="6"/>
        <v>0</v>
      </c>
      <c r="I50" s="41" t="e">
        <f t="shared" si="7"/>
        <v>#DIV/0!</v>
      </c>
    </row>
    <row r="51" spans="1:9" ht="13.8" customHeight="1">
      <c r="G51" s="40">
        <f t="shared" si="5"/>
        <v>0</v>
      </c>
      <c r="H51" s="40">
        <f t="shared" si="6"/>
        <v>0</v>
      </c>
      <c r="I51" s="41" t="e">
        <f t="shared" si="7"/>
        <v>#DIV/0!</v>
      </c>
    </row>
    <row r="52" spans="1:9" ht="13.8" customHeight="1">
      <c r="G52" s="40">
        <f t="shared" si="5"/>
        <v>0</v>
      </c>
      <c r="H52" s="40">
        <f t="shared" si="6"/>
        <v>0</v>
      </c>
      <c r="I52" s="41" t="e">
        <f t="shared" si="7"/>
        <v>#DIV/0!</v>
      </c>
    </row>
    <row r="53" spans="1:9" ht="13.8" customHeight="1">
      <c r="I53" s="41"/>
    </row>
    <row r="54" spans="1:9" ht="13.8" customHeight="1"/>
    <row r="55" spans="1:9" ht="13.8" customHeight="1"/>
    <row r="58" spans="1:9">
      <c r="B58" t="s">
        <v>151</v>
      </c>
    </row>
    <row r="59" spans="1:9">
      <c r="A59" s="35" t="s">
        <v>52</v>
      </c>
      <c r="B59" t="s">
        <v>63</v>
      </c>
      <c r="C59" t="s">
        <v>64</v>
      </c>
      <c r="D59" t="s">
        <v>65</v>
      </c>
      <c r="E59" t="s">
        <v>66</v>
      </c>
      <c r="G59" s="39" t="s">
        <v>56</v>
      </c>
      <c r="H59" s="39" t="s">
        <v>57</v>
      </c>
    </row>
    <row r="60" spans="1:9">
      <c r="A60" s="61">
        <v>44502</v>
      </c>
      <c r="B60" s="20">
        <v>515.87327999999991</v>
      </c>
      <c r="C60" s="36">
        <v>1200</v>
      </c>
      <c r="D60" s="20">
        <v>515.87327999999991</v>
      </c>
      <c r="E60" s="20">
        <v>1200</v>
      </c>
      <c r="G60" s="40">
        <f>C60-B60</f>
        <v>684.12672000000009</v>
      </c>
      <c r="H60" s="40">
        <f>E60-D60</f>
        <v>684.12672000000009</v>
      </c>
      <c r="I60" s="41">
        <f>B60/C60</f>
        <v>0.4298943999999999</v>
      </c>
    </row>
    <row r="61" spans="1:9">
      <c r="A61" s="61">
        <v>44503</v>
      </c>
      <c r="B61" s="20">
        <v>628.63041999999996</v>
      </c>
      <c r="C61" s="36">
        <v>1200</v>
      </c>
      <c r="D61" s="20">
        <v>1144.5036999999998</v>
      </c>
      <c r="E61" s="20">
        <v>2400</v>
      </c>
      <c r="G61" s="40">
        <f t="shared" ref="G61:G81" si="8">C61-B61</f>
        <v>571.36958000000004</v>
      </c>
      <c r="H61" s="40">
        <f t="shared" ref="H61:H81" si="9">E61-D61</f>
        <v>1255.4963000000002</v>
      </c>
      <c r="I61" s="41">
        <f t="shared" ref="I61:I82" si="10">B61/C61</f>
        <v>0.5238586833333333</v>
      </c>
    </row>
    <row r="62" spans="1:9">
      <c r="A62" s="61">
        <v>44504</v>
      </c>
      <c r="B62" s="20">
        <v>632.35230000000001</v>
      </c>
      <c r="C62" s="36">
        <v>1200</v>
      </c>
      <c r="D62" s="20">
        <v>1776.8559999999998</v>
      </c>
      <c r="E62" s="20">
        <v>3600</v>
      </c>
      <c r="G62" s="40">
        <f t="shared" si="8"/>
        <v>567.64769999999999</v>
      </c>
      <c r="H62" s="40">
        <f t="shared" si="9"/>
        <v>1823.1440000000002</v>
      </c>
      <c r="I62" s="41">
        <f t="shared" si="10"/>
        <v>0.52696025000000002</v>
      </c>
    </row>
    <row r="63" spans="1:9">
      <c r="A63" s="61">
        <v>44505</v>
      </c>
      <c r="B63" s="20">
        <v>613.5454400000001</v>
      </c>
      <c r="C63" s="36">
        <v>1200</v>
      </c>
      <c r="D63" s="20">
        <v>2390.4014399999996</v>
      </c>
      <c r="E63" s="20">
        <v>4800</v>
      </c>
      <c r="G63" s="40">
        <f t="shared" si="8"/>
        <v>586.4545599999999</v>
      </c>
      <c r="H63" s="40">
        <f t="shared" si="9"/>
        <v>2409.5985600000004</v>
      </c>
      <c r="I63" s="41">
        <f t="shared" si="10"/>
        <v>0.5112878666666667</v>
      </c>
    </row>
    <row r="64" spans="1:9">
      <c r="A64" s="61">
        <v>44508</v>
      </c>
      <c r="B64" s="20">
        <v>683.40020000000004</v>
      </c>
      <c r="C64" s="36">
        <v>1200</v>
      </c>
      <c r="D64" s="20">
        <v>3073.8016399999997</v>
      </c>
      <c r="E64" s="20">
        <v>6000</v>
      </c>
      <c r="G64" s="40">
        <f t="shared" si="8"/>
        <v>516.59979999999996</v>
      </c>
      <c r="H64" s="40">
        <f t="shared" si="9"/>
        <v>2926.1983600000003</v>
      </c>
      <c r="I64" s="41">
        <f t="shared" si="10"/>
        <v>0.5695001666666667</v>
      </c>
    </row>
    <row r="65" spans="1:9">
      <c r="A65" s="61">
        <v>44509</v>
      </c>
      <c r="B65" s="20">
        <v>569.60547999999994</v>
      </c>
      <c r="C65" s="36">
        <v>1200</v>
      </c>
      <c r="D65" s="20">
        <v>3643.4071199999998</v>
      </c>
      <c r="E65" s="20">
        <v>7200</v>
      </c>
      <c r="G65" s="40">
        <f t="shared" si="8"/>
        <v>630.39452000000006</v>
      </c>
      <c r="H65" s="40">
        <f t="shared" si="9"/>
        <v>3556.5928800000002</v>
      </c>
      <c r="I65" s="41">
        <f t="shared" si="10"/>
        <v>0.47467123333333328</v>
      </c>
    </row>
    <row r="66" spans="1:9">
      <c r="A66" s="61">
        <v>44510</v>
      </c>
      <c r="B66" s="20">
        <v>599.50227999999993</v>
      </c>
      <c r="C66" s="36">
        <v>1200</v>
      </c>
      <c r="D66" s="20">
        <v>4242.9093999999996</v>
      </c>
      <c r="E66" s="20">
        <v>8400</v>
      </c>
      <c r="G66" s="40">
        <f t="shared" si="8"/>
        <v>600.49772000000007</v>
      </c>
      <c r="H66" s="40">
        <f t="shared" si="9"/>
        <v>4157.0906000000004</v>
      </c>
      <c r="I66" s="41">
        <f t="shared" si="10"/>
        <v>0.49958523333333327</v>
      </c>
    </row>
    <row r="67" spans="1:9">
      <c r="A67" s="61">
        <v>44515</v>
      </c>
      <c r="B67" s="20">
        <v>551.74221999999986</v>
      </c>
      <c r="C67" s="36">
        <v>1200</v>
      </c>
      <c r="D67" s="20">
        <v>4794.6516199999996</v>
      </c>
      <c r="E67" s="20">
        <v>9600</v>
      </c>
      <c r="G67" s="40">
        <f t="shared" si="8"/>
        <v>648.25778000000014</v>
      </c>
      <c r="H67" s="40">
        <f t="shared" si="9"/>
        <v>4805.3483800000004</v>
      </c>
      <c r="I67" s="41">
        <f t="shared" si="10"/>
        <v>0.45978518333333324</v>
      </c>
    </row>
    <row r="68" spans="1:9">
      <c r="A68" s="61">
        <v>44516</v>
      </c>
      <c r="B68" s="20">
        <v>608.07546000000002</v>
      </c>
      <c r="C68" s="36">
        <v>1200</v>
      </c>
      <c r="D68" s="20">
        <v>5402.7270799999997</v>
      </c>
      <c r="E68" s="20">
        <v>10800</v>
      </c>
      <c r="G68" s="40">
        <f t="shared" si="8"/>
        <v>591.92453999999998</v>
      </c>
      <c r="H68" s="40">
        <f t="shared" si="9"/>
        <v>5397.2729200000003</v>
      </c>
      <c r="I68" s="41">
        <f t="shared" si="10"/>
        <v>0.50672954999999997</v>
      </c>
    </row>
    <row r="69" spans="1:9">
      <c r="A69" s="61">
        <v>44517</v>
      </c>
      <c r="B69" s="20">
        <v>728.50860000000011</v>
      </c>
      <c r="C69" s="36">
        <v>1200</v>
      </c>
      <c r="D69" s="20">
        <v>6131.2356799999998</v>
      </c>
      <c r="E69" s="20">
        <v>12000</v>
      </c>
      <c r="G69" s="40">
        <f t="shared" si="8"/>
        <v>471.49139999999989</v>
      </c>
      <c r="H69" s="40">
        <f t="shared" si="9"/>
        <v>5868.7643200000002</v>
      </c>
      <c r="I69" s="41">
        <f t="shared" si="10"/>
        <v>0.60709050000000009</v>
      </c>
    </row>
    <row r="70" spans="1:9">
      <c r="A70" s="61">
        <v>44518</v>
      </c>
      <c r="B70" s="20">
        <v>556.67642000000001</v>
      </c>
      <c r="C70" s="36">
        <v>1200</v>
      </c>
      <c r="D70" s="20">
        <v>6687.9120999999996</v>
      </c>
      <c r="E70" s="20">
        <v>13200</v>
      </c>
      <c r="G70" s="40">
        <f t="shared" si="8"/>
        <v>643.32357999999999</v>
      </c>
      <c r="H70" s="40">
        <f t="shared" si="9"/>
        <v>6512.0879000000004</v>
      </c>
      <c r="I70" s="41">
        <f t="shared" si="10"/>
        <v>0.46389701666666666</v>
      </c>
    </row>
    <row r="71" spans="1:9">
      <c r="A71" s="61">
        <v>44519</v>
      </c>
      <c r="B71" s="20">
        <v>630.13055999999995</v>
      </c>
      <c r="C71" s="36">
        <v>1200</v>
      </c>
      <c r="D71" s="20">
        <v>7318.0426599999992</v>
      </c>
      <c r="E71" s="20">
        <v>14400</v>
      </c>
      <c r="G71" s="40">
        <f t="shared" si="8"/>
        <v>569.86944000000005</v>
      </c>
      <c r="H71" s="40">
        <f t="shared" si="9"/>
        <v>7081.9573400000008</v>
      </c>
      <c r="I71" s="41">
        <f t="shared" si="10"/>
        <v>0.52510879999999993</v>
      </c>
    </row>
    <row r="72" spans="1:9">
      <c r="A72" s="61">
        <v>44522</v>
      </c>
      <c r="B72" s="20">
        <v>601.06317999999999</v>
      </c>
      <c r="C72" s="36">
        <v>1200</v>
      </c>
      <c r="D72" s="20">
        <v>7919.1058399999993</v>
      </c>
      <c r="E72" s="20">
        <v>15600</v>
      </c>
      <c r="G72" s="40">
        <f t="shared" si="8"/>
        <v>598.93682000000001</v>
      </c>
      <c r="H72" s="40">
        <f t="shared" si="9"/>
        <v>7680.8941600000007</v>
      </c>
      <c r="I72" s="41">
        <f t="shared" si="10"/>
        <v>0.50088598333333334</v>
      </c>
    </row>
    <row r="73" spans="1:9">
      <c r="A73" s="61">
        <v>44523</v>
      </c>
      <c r="B73" s="20">
        <v>647.48148000000003</v>
      </c>
      <c r="C73" s="36">
        <v>1200</v>
      </c>
      <c r="D73" s="20">
        <v>8566.5873199999987</v>
      </c>
      <c r="E73" s="20">
        <v>16800</v>
      </c>
      <c r="G73" s="40">
        <f t="shared" si="8"/>
        <v>552.51851999999997</v>
      </c>
      <c r="H73" s="40">
        <f t="shared" si="9"/>
        <v>8233.4126800000013</v>
      </c>
      <c r="I73" s="41">
        <f t="shared" si="10"/>
        <v>0.53956789999999999</v>
      </c>
    </row>
    <row r="74" spans="1:9">
      <c r="A74" s="61">
        <v>44524</v>
      </c>
      <c r="B74" s="20">
        <v>577.07423999999992</v>
      </c>
      <c r="C74" s="36">
        <v>1200</v>
      </c>
      <c r="D74" s="20">
        <v>9143.6615599999986</v>
      </c>
      <c r="E74" s="20">
        <v>18000</v>
      </c>
      <c r="G74" s="40">
        <f t="shared" si="8"/>
        <v>622.92576000000008</v>
      </c>
      <c r="H74" s="40">
        <f t="shared" si="9"/>
        <v>8856.3384400000014</v>
      </c>
      <c r="I74" s="41">
        <f t="shared" si="10"/>
        <v>0.48089519999999991</v>
      </c>
    </row>
    <row r="75" spans="1:9">
      <c r="A75" s="61">
        <v>44525</v>
      </c>
      <c r="B75" s="20">
        <v>639.30473999999992</v>
      </c>
      <c r="C75" s="36">
        <v>1200</v>
      </c>
      <c r="D75" s="20">
        <v>9782.9662999999982</v>
      </c>
      <c r="E75" s="20">
        <v>19200</v>
      </c>
      <c r="G75" s="40">
        <f t="shared" si="8"/>
        <v>560.69526000000008</v>
      </c>
      <c r="H75" s="40">
        <f t="shared" si="9"/>
        <v>9417.0337000000018</v>
      </c>
      <c r="I75" s="41">
        <f t="shared" si="10"/>
        <v>0.53275394999999992</v>
      </c>
    </row>
    <row r="76" spans="1:9">
      <c r="A76" s="61">
        <v>44526</v>
      </c>
      <c r="B76" s="20">
        <v>746.3495999999999</v>
      </c>
      <c r="C76" s="36">
        <v>1200</v>
      </c>
      <c r="D76" s="20">
        <v>10529.315899999998</v>
      </c>
      <c r="E76" s="20">
        <v>20400</v>
      </c>
      <c r="G76" s="40">
        <f t="shared" si="8"/>
        <v>453.6504000000001</v>
      </c>
      <c r="H76" s="40">
        <f t="shared" si="9"/>
        <v>9870.6841000000022</v>
      </c>
      <c r="I76" s="41">
        <f t="shared" si="10"/>
        <v>0.6219579999999999</v>
      </c>
    </row>
    <row r="77" spans="1:9">
      <c r="A77" s="61">
        <v>44529</v>
      </c>
      <c r="B77" s="20">
        <v>607.34469999999999</v>
      </c>
      <c r="C77" s="36">
        <v>1200</v>
      </c>
      <c r="D77" s="20">
        <v>11136.660599999997</v>
      </c>
      <c r="E77" s="20">
        <v>21600</v>
      </c>
      <c r="G77" s="40">
        <f t="shared" si="8"/>
        <v>592.65530000000001</v>
      </c>
      <c r="H77" s="40">
        <f t="shared" si="9"/>
        <v>10463.339400000003</v>
      </c>
      <c r="I77" s="41">
        <f t="shared" si="10"/>
        <v>0.50612058333333332</v>
      </c>
    </row>
    <row r="78" spans="1:9">
      <c r="A78" s="61">
        <v>44530</v>
      </c>
      <c r="B78" s="20">
        <v>730.41343999999981</v>
      </c>
      <c r="C78" s="36">
        <v>1200</v>
      </c>
      <c r="D78" s="20">
        <v>11867.074039999998</v>
      </c>
      <c r="E78" s="20">
        <v>22800</v>
      </c>
      <c r="G78" s="40">
        <f t="shared" si="8"/>
        <v>469.58656000000019</v>
      </c>
      <c r="H78" s="40">
        <f t="shared" si="9"/>
        <v>10932.925960000002</v>
      </c>
      <c r="I78" s="41">
        <f t="shared" si="10"/>
        <v>0.60867786666666646</v>
      </c>
    </row>
    <row r="79" spans="1:9">
      <c r="A79" s="61">
        <v>44506</v>
      </c>
      <c r="B79" s="20">
        <v>414.63373999999999</v>
      </c>
      <c r="C79" s="36">
        <v>1200</v>
      </c>
      <c r="D79" s="20">
        <v>12281.707779999997</v>
      </c>
      <c r="E79" s="20">
        <v>24000</v>
      </c>
      <c r="G79" s="40">
        <f t="shared" si="8"/>
        <v>785.36626000000001</v>
      </c>
      <c r="H79" s="40">
        <f t="shared" si="9"/>
        <v>11718.292220000003</v>
      </c>
      <c r="I79" s="41">
        <f t="shared" si="10"/>
        <v>0.34552811666666666</v>
      </c>
    </row>
    <row r="80" spans="1:9">
      <c r="A80" s="37" t="s">
        <v>58</v>
      </c>
      <c r="B80" s="20">
        <v>12281.707779999997</v>
      </c>
      <c r="C80" s="36">
        <v>1200</v>
      </c>
      <c r="D80" s="20"/>
      <c r="E80" s="20"/>
      <c r="G80" s="40">
        <f t="shared" si="8"/>
        <v>-11081.707779999997</v>
      </c>
      <c r="H80" s="40">
        <f t="shared" si="9"/>
        <v>0</v>
      </c>
      <c r="I80" s="41">
        <f t="shared" si="10"/>
        <v>10.234756483333332</v>
      </c>
    </row>
    <row r="81" spans="7:9">
      <c r="G81" s="40">
        <f t="shared" si="8"/>
        <v>0</v>
      </c>
      <c r="H81" s="40">
        <f t="shared" si="9"/>
        <v>0</v>
      </c>
      <c r="I81" s="41" t="e">
        <f t="shared" si="10"/>
        <v>#DIV/0!</v>
      </c>
    </row>
    <row r="82" spans="7:9">
      <c r="G82" s="40">
        <f t="shared" ref="G82" si="11">C82-B82</f>
        <v>0</v>
      </c>
      <c r="H82" s="40">
        <f t="shared" ref="H82" si="12">E82-D82</f>
        <v>0</v>
      </c>
      <c r="I82" s="41" t="e">
        <f t="shared" si="10"/>
        <v>#DIV/0!</v>
      </c>
    </row>
  </sheetData>
  <conditionalFormatting sqref="G4:G2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2:G5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2:H5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0:G8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0:H8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9B65-0171-4AD4-A12D-75D975313D25}">
  <dimension ref="A3:D25"/>
  <sheetViews>
    <sheetView workbookViewId="0">
      <selection activeCell="F19" sqref="F19"/>
    </sheetView>
  </sheetViews>
  <sheetFormatPr defaultRowHeight="14.4"/>
  <cols>
    <col min="1" max="2" width="17.21875" bestFit="1" customWidth="1"/>
    <col min="3" max="3" width="9.5546875" bestFit="1" customWidth="1"/>
    <col min="4" max="5" width="14" bestFit="1" customWidth="1"/>
    <col min="6" max="6" width="14.88671875" bestFit="1" customWidth="1"/>
    <col min="7" max="8" width="14" bestFit="1" customWidth="1"/>
    <col min="9" max="9" width="12.33203125" bestFit="1" customWidth="1"/>
    <col min="10" max="11" width="14" bestFit="1" customWidth="1"/>
  </cols>
  <sheetData>
    <row r="3" spans="1:4">
      <c r="B3" s="35" t="s">
        <v>68</v>
      </c>
    </row>
    <row r="4" spans="1:4">
      <c r="A4" s="35" t="s">
        <v>52</v>
      </c>
      <c r="B4" t="s">
        <v>252</v>
      </c>
      <c r="C4" t="s">
        <v>2</v>
      </c>
      <c r="D4" t="s">
        <v>58</v>
      </c>
    </row>
    <row r="5" spans="1:4">
      <c r="A5" s="61">
        <v>44502</v>
      </c>
    </row>
    <row r="6" spans="1:4">
      <c r="A6" s="61">
        <v>44503</v>
      </c>
    </row>
    <row r="7" spans="1:4">
      <c r="A7" s="61">
        <v>44504</v>
      </c>
    </row>
    <row r="8" spans="1:4">
      <c r="A8" s="61">
        <v>44505</v>
      </c>
    </row>
    <row r="9" spans="1:4">
      <c r="A9" s="61">
        <v>44508</v>
      </c>
    </row>
    <row r="10" spans="1:4">
      <c r="A10" s="61">
        <v>44509</v>
      </c>
    </row>
    <row r="11" spans="1:4">
      <c r="A11" s="61">
        <v>44510</v>
      </c>
    </row>
    <row r="12" spans="1:4">
      <c r="A12" s="61">
        <v>44515</v>
      </c>
    </row>
    <row r="13" spans="1:4">
      <c r="A13" s="61">
        <v>44516</v>
      </c>
    </row>
    <row r="14" spans="1:4">
      <c r="A14" s="61">
        <v>44517</v>
      </c>
    </row>
    <row r="15" spans="1:4">
      <c r="A15" s="61">
        <v>44518</v>
      </c>
    </row>
    <row r="16" spans="1:4">
      <c r="A16" s="61">
        <v>44519</v>
      </c>
    </row>
    <row r="17" spans="1:1">
      <c r="A17" s="61">
        <v>44522</v>
      </c>
    </row>
    <row r="18" spans="1:1">
      <c r="A18" s="61">
        <v>44523</v>
      </c>
    </row>
    <row r="19" spans="1:1">
      <c r="A19" s="61">
        <v>44524</v>
      </c>
    </row>
    <row r="20" spans="1:1">
      <c r="A20" s="61">
        <v>44525</v>
      </c>
    </row>
    <row r="21" spans="1:1">
      <c r="A21" s="61">
        <v>44526</v>
      </c>
    </row>
    <row r="22" spans="1:1">
      <c r="A22" s="61">
        <v>44529</v>
      </c>
    </row>
    <row r="23" spans="1:1">
      <c r="A23" s="61">
        <v>44530</v>
      </c>
    </row>
    <row r="24" spans="1:1">
      <c r="A24" s="61">
        <v>44506</v>
      </c>
    </row>
    <row r="25" spans="1:1">
      <c r="A25" s="37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22F5-6411-45AA-8D7D-FB6289E5FC23}">
  <dimension ref="A2:H62"/>
  <sheetViews>
    <sheetView topLeftCell="A31" workbookViewId="0">
      <selection activeCell="E54" sqref="E54"/>
    </sheetView>
  </sheetViews>
  <sheetFormatPr defaultRowHeight="14.4"/>
  <cols>
    <col min="1" max="2" width="17.21875" bestFit="1" customWidth="1"/>
    <col min="3" max="3" width="11.33203125" bestFit="1" customWidth="1"/>
    <col min="4" max="4" width="4" bestFit="1" customWidth="1"/>
    <col min="5" max="5" width="7.21875" bestFit="1" customWidth="1"/>
    <col min="6" max="6" width="14" bestFit="1" customWidth="1"/>
    <col min="7" max="7" width="14.6640625" bestFit="1" customWidth="1"/>
    <col min="8" max="10" width="14" bestFit="1" customWidth="1"/>
    <col min="11" max="11" width="7.21875" bestFit="1" customWidth="1"/>
    <col min="12" max="12" width="9.109375" bestFit="1" customWidth="1"/>
    <col min="13" max="13" width="6" bestFit="1" customWidth="1"/>
    <col min="14" max="14" width="7.21875" bestFit="1" customWidth="1"/>
    <col min="15" max="15" width="9.21875" bestFit="1" customWidth="1"/>
    <col min="16" max="16" width="14.88671875" bestFit="1" customWidth="1"/>
    <col min="17" max="17" width="14" bestFit="1" customWidth="1"/>
  </cols>
  <sheetData>
    <row r="2" spans="1:6">
      <c r="E2" t="s">
        <v>71</v>
      </c>
    </row>
    <row r="3" spans="1:6">
      <c r="A3" s="35" t="s">
        <v>72</v>
      </c>
      <c r="B3" s="35" t="s">
        <v>68</v>
      </c>
    </row>
    <row r="4" spans="1:6">
      <c r="B4" t="s">
        <v>252</v>
      </c>
      <c r="C4" t="s">
        <v>2</v>
      </c>
      <c r="F4" t="s">
        <v>58</v>
      </c>
    </row>
    <row r="5" spans="1:6">
      <c r="A5" s="35" t="s">
        <v>52</v>
      </c>
      <c r="B5" t="s">
        <v>248</v>
      </c>
      <c r="C5" t="s">
        <v>69</v>
      </c>
      <c r="D5" t="s">
        <v>70</v>
      </c>
      <c r="E5" t="s">
        <v>248</v>
      </c>
    </row>
    <row r="6" spans="1:6">
      <c r="A6" s="61">
        <v>44502</v>
      </c>
      <c r="B6" s="36"/>
      <c r="C6" s="36">
        <v>2</v>
      </c>
      <c r="D6" s="36"/>
      <c r="E6" s="36"/>
      <c r="F6" s="36">
        <v>2</v>
      </c>
    </row>
    <row r="7" spans="1:6">
      <c r="A7" s="61">
        <v>44503</v>
      </c>
      <c r="B7" s="36"/>
      <c r="C7" s="36">
        <v>3</v>
      </c>
      <c r="D7" s="36"/>
      <c r="E7" s="36"/>
      <c r="F7" s="36">
        <v>3</v>
      </c>
    </row>
    <row r="8" spans="1:6">
      <c r="A8" s="61">
        <v>44504</v>
      </c>
      <c r="B8" s="36"/>
      <c r="C8" s="36">
        <v>2</v>
      </c>
      <c r="D8" s="36">
        <v>1</v>
      </c>
      <c r="E8" s="36"/>
      <c r="F8" s="36">
        <v>3</v>
      </c>
    </row>
    <row r="9" spans="1:6">
      <c r="A9" s="61">
        <v>44505</v>
      </c>
      <c r="B9" s="36"/>
      <c r="C9" s="36">
        <v>2</v>
      </c>
      <c r="D9" s="36">
        <v>1</v>
      </c>
      <c r="E9" s="36"/>
      <c r="F9" s="36">
        <v>3</v>
      </c>
    </row>
    <row r="10" spans="1:6">
      <c r="A10" s="61">
        <v>44506</v>
      </c>
      <c r="B10" s="36"/>
      <c r="C10" s="36">
        <v>1</v>
      </c>
      <c r="D10" s="36">
        <v>1</v>
      </c>
      <c r="E10" s="36"/>
      <c r="F10" s="36">
        <v>2</v>
      </c>
    </row>
    <row r="11" spans="1:6">
      <c r="A11" s="61">
        <v>44508</v>
      </c>
      <c r="B11" s="36"/>
      <c r="C11" s="36">
        <v>2</v>
      </c>
      <c r="D11" s="36">
        <v>1</v>
      </c>
      <c r="E11" s="36"/>
      <c r="F11" s="36">
        <v>3</v>
      </c>
    </row>
    <row r="12" spans="1:6">
      <c r="A12" s="61">
        <v>44509</v>
      </c>
      <c r="B12" s="36"/>
      <c r="C12" s="36">
        <v>3</v>
      </c>
      <c r="D12" s="36"/>
      <c r="E12" s="36"/>
      <c r="F12" s="36">
        <v>3</v>
      </c>
    </row>
    <row r="13" spans="1:6">
      <c r="A13" s="61">
        <v>44510</v>
      </c>
      <c r="B13" s="36"/>
      <c r="C13" s="36">
        <v>2</v>
      </c>
      <c r="D13" s="36">
        <v>1</v>
      </c>
      <c r="E13" s="36"/>
      <c r="F13" s="36">
        <v>3</v>
      </c>
    </row>
    <row r="14" spans="1:6">
      <c r="A14" s="61">
        <v>44515</v>
      </c>
      <c r="B14" s="36"/>
      <c r="C14" s="36">
        <v>2</v>
      </c>
      <c r="D14" s="36">
        <v>1</v>
      </c>
      <c r="E14" s="36"/>
      <c r="F14" s="36">
        <v>3</v>
      </c>
    </row>
    <row r="15" spans="1:6">
      <c r="A15" s="61">
        <v>44516</v>
      </c>
      <c r="B15" s="36"/>
      <c r="C15" s="36">
        <v>3</v>
      </c>
      <c r="D15" s="36"/>
      <c r="E15" s="36"/>
      <c r="F15" s="36">
        <v>3</v>
      </c>
    </row>
    <row r="16" spans="1:6">
      <c r="A16" s="61">
        <v>44517</v>
      </c>
      <c r="B16" s="36"/>
      <c r="C16" s="36">
        <v>2</v>
      </c>
      <c r="D16" s="36">
        <v>1</v>
      </c>
      <c r="E16" s="36"/>
      <c r="F16" s="36">
        <v>3</v>
      </c>
    </row>
    <row r="17" spans="1:6">
      <c r="A17" s="61">
        <v>44518</v>
      </c>
      <c r="B17" s="36"/>
      <c r="C17" s="36">
        <v>2</v>
      </c>
      <c r="D17" s="36">
        <v>1</v>
      </c>
      <c r="E17" s="36"/>
      <c r="F17" s="36">
        <v>3</v>
      </c>
    </row>
    <row r="18" spans="1:6">
      <c r="A18" s="61">
        <v>44519</v>
      </c>
      <c r="B18" s="36"/>
      <c r="C18" s="36">
        <v>2</v>
      </c>
      <c r="D18" s="36">
        <v>1</v>
      </c>
      <c r="E18" s="36"/>
      <c r="F18" s="36">
        <v>3</v>
      </c>
    </row>
    <row r="19" spans="1:6">
      <c r="A19" s="61">
        <v>44522</v>
      </c>
      <c r="B19" s="36"/>
      <c r="C19" s="36">
        <v>2</v>
      </c>
      <c r="D19" s="36">
        <v>1</v>
      </c>
      <c r="E19" s="36"/>
      <c r="F19" s="36">
        <v>3</v>
      </c>
    </row>
    <row r="20" spans="1:6">
      <c r="A20" s="61">
        <v>44523</v>
      </c>
      <c r="B20" s="36"/>
      <c r="C20" s="36">
        <v>2</v>
      </c>
      <c r="D20" s="36">
        <v>1</v>
      </c>
      <c r="E20" s="36"/>
      <c r="F20" s="36">
        <v>3</v>
      </c>
    </row>
    <row r="21" spans="1:6">
      <c r="A21" s="61">
        <v>44524</v>
      </c>
      <c r="B21" s="36"/>
      <c r="C21" s="36">
        <v>2</v>
      </c>
      <c r="D21" s="36">
        <v>1</v>
      </c>
      <c r="E21" s="36"/>
      <c r="F21" s="36">
        <v>3</v>
      </c>
    </row>
    <row r="22" spans="1:6">
      <c r="A22" s="61">
        <v>44525</v>
      </c>
      <c r="B22" s="36"/>
      <c r="C22" s="36">
        <v>2</v>
      </c>
      <c r="D22" s="36">
        <v>1</v>
      </c>
      <c r="E22" s="36"/>
      <c r="F22" s="36">
        <v>3</v>
      </c>
    </row>
    <row r="23" spans="1:6">
      <c r="A23" s="61">
        <v>44526</v>
      </c>
      <c r="B23" s="36"/>
      <c r="C23" s="36">
        <v>2</v>
      </c>
      <c r="D23" s="36">
        <v>1</v>
      </c>
      <c r="E23" s="36"/>
      <c r="F23" s="36">
        <v>3</v>
      </c>
    </row>
    <row r="24" spans="1:6">
      <c r="A24" s="61">
        <v>44529</v>
      </c>
      <c r="B24" s="36"/>
      <c r="C24" s="36">
        <v>2</v>
      </c>
      <c r="D24" s="36">
        <v>1</v>
      </c>
      <c r="E24" s="36"/>
      <c r="F24" s="36">
        <v>3</v>
      </c>
    </row>
    <row r="25" spans="1:6">
      <c r="A25" s="61">
        <v>44530</v>
      </c>
      <c r="B25" s="36"/>
      <c r="C25" s="36">
        <v>2</v>
      </c>
      <c r="D25" s="36">
        <v>1</v>
      </c>
      <c r="E25" s="36"/>
      <c r="F25" s="36">
        <v>3</v>
      </c>
    </row>
    <row r="26" spans="1:6">
      <c r="A26" s="37" t="s">
        <v>58</v>
      </c>
      <c r="B26" s="36"/>
      <c r="C26" s="36">
        <v>42</v>
      </c>
      <c r="D26" s="36">
        <v>16</v>
      </c>
      <c r="E26" s="36"/>
      <c r="F26" s="36">
        <v>58</v>
      </c>
    </row>
    <row r="33" spans="1:8">
      <c r="A33" s="37"/>
      <c r="B33" s="36"/>
      <c r="C33" s="36"/>
      <c r="D33" s="36"/>
      <c r="E33" s="36"/>
      <c r="F33" s="36"/>
      <c r="G33" s="36"/>
      <c r="H33" s="36"/>
    </row>
    <row r="34" spans="1:8">
      <c r="A34" s="37"/>
      <c r="B34" s="36"/>
      <c r="C34" s="36"/>
      <c r="D34" s="36"/>
      <c r="E34" s="36"/>
      <c r="F34" s="36"/>
      <c r="G34" s="36"/>
      <c r="H34" s="36"/>
    </row>
    <row r="38" spans="1:8">
      <c r="E38" t="s">
        <v>73</v>
      </c>
    </row>
    <row r="39" spans="1:8">
      <c r="A39" s="35" t="s">
        <v>67</v>
      </c>
      <c r="B39" s="35" t="s">
        <v>68</v>
      </c>
    </row>
    <row r="40" spans="1:8">
      <c r="B40" t="s">
        <v>252</v>
      </c>
      <c r="C40" t="s">
        <v>2</v>
      </c>
      <c r="E40" t="s">
        <v>58</v>
      </c>
    </row>
    <row r="41" spans="1:8">
      <c r="A41" s="35" t="s">
        <v>52</v>
      </c>
      <c r="B41" t="s">
        <v>248</v>
      </c>
      <c r="C41" t="s">
        <v>69</v>
      </c>
      <c r="D41" t="s">
        <v>70</v>
      </c>
    </row>
    <row r="42" spans="1:8">
      <c r="A42" s="62">
        <v>44502</v>
      </c>
      <c r="B42" s="36"/>
      <c r="C42" s="36"/>
      <c r="D42" s="36">
        <v>2</v>
      </c>
      <c r="E42" s="36">
        <v>2</v>
      </c>
    </row>
    <row r="43" spans="1:8">
      <c r="A43" s="62">
        <v>44503</v>
      </c>
      <c r="B43" s="36"/>
      <c r="C43" s="36">
        <v>1</v>
      </c>
      <c r="D43" s="36">
        <v>2</v>
      </c>
      <c r="E43" s="36">
        <v>3</v>
      </c>
    </row>
    <row r="44" spans="1:8">
      <c r="A44" s="62">
        <v>44504</v>
      </c>
      <c r="B44" s="36"/>
      <c r="C44" s="36">
        <v>1</v>
      </c>
      <c r="D44" s="36">
        <v>2</v>
      </c>
      <c r="E44" s="36">
        <v>3</v>
      </c>
    </row>
    <row r="45" spans="1:8">
      <c r="A45" s="62">
        <v>44505</v>
      </c>
      <c r="B45" s="36"/>
      <c r="C45" s="36">
        <v>2</v>
      </c>
      <c r="D45" s="36">
        <v>1</v>
      </c>
      <c r="E45" s="36">
        <v>3</v>
      </c>
    </row>
    <row r="46" spans="1:8">
      <c r="A46" s="62">
        <v>44506</v>
      </c>
      <c r="B46" s="36"/>
      <c r="C46" s="36"/>
      <c r="D46" s="36">
        <v>2</v>
      </c>
      <c r="E46" s="36">
        <v>2</v>
      </c>
    </row>
    <row r="47" spans="1:8">
      <c r="A47" s="62">
        <v>44508</v>
      </c>
      <c r="B47" s="36"/>
      <c r="C47" s="36">
        <v>1</v>
      </c>
      <c r="D47" s="36">
        <v>2</v>
      </c>
      <c r="E47" s="36">
        <v>3</v>
      </c>
    </row>
    <row r="48" spans="1:8">
      <c r="A48" s="62">
        <v>44509</v>
      </c>
      <c r="B48" s="36"/>
      <c r="C48" s="36">
        <v>3</v>
      </c>
      <c r="D48" s="36"/>
      <c r="E48" s="36">
        <v>3</v>
      </c>
    </row>
    <row r="49" spans="1:5">
      <c r="A49" s="62">
        <v>44510</v>
      </c>
      <c r="B49" s="36"/>
      <c r="C49" s="36">
        <v>2</v>
      </c>
      <c r="D49" s="36">
        <v>1</v>
      </c>
      <c r="E49" s="36">
        <v>3</v>
      </c>
    </row>
    <row r="50" spans="1:5">
      <c r="A50" s="62">
        <v>44515</v>
      </c>
      <c r="B50" s="36"/>
      <c r="C50" s="36">
        <v>1</v>
      </c>
      <c r="D50" s="36">
        <v>2</v>
      </c>
      <c r="E50" s="36">
        <v>3</v>
      </c>
    </row>
    <row r="51" spans="1:5">
      <c r="A51" s="62">
        <v>44516</v>
      </c>
      <c r="B51" s="36"/>
      <c r="C51" s="36">
        <v>1</v>
      </c>
      <c r="D51" s="36">
        <v>2</v>
      </c>
      <c r="E51" s="36">
        <v>3</v>
      </c>
    </row>
    <row r="52" spans="1:5">
      <c r="A52" s="62">
        <v>44517</v>
      </c>
      <c r="B52" s="36"/>
      <c r="C52" s="36">
        <v>1</v>
      </c>
      <c r="D52" s="36">
        <v>3</v>
      </c>
      <c r="E52" s="36">
        <v>4</v>
      </c>
    </row>
    <row r="53" spans="1:5">
      <c r="A53" s="62">
        <v>44518</v>
      </c>
      <c r="B53" s="36"/>
      <c r="C53" s="36">
        <v>1</v>
      </c>
      <c r="D53" s="36">
        <v>2</v>
      </c>
      <c r="E53" s="36">
        <v>3</v>
      </c>
    </row>
    <row r="54" spans="1:5">
      <c r="A54" s="62">
        <v>44519</v>
      </c>
      <c r="B54" s="36"/>
      <c r="C54" s="36">
        <v>3</v>
      </c>
      <c r="D54" s="36"/>
      <c r="E54" s="36">
        <v>3</v>
      </c>
    </row>
    <row r="55" spans="1:5">
      <c r="A55" s="62">
        <v>44522</v>
      </c>
      <c r="B55" s="36"/>
      <c r="C55" s="36">
        <v>1</v>
      </c>
      <c r="D55" s="36">
        <v>2</v>
      </c>
      <c r="E55" s="36">
        <v>3</v>
      </c>
    </row>
    <row r="56" spans="1:5">
      <c r="A56" s="62">
        <v>44523</v>
      </c>
      <c r="B56" s="36"/>
      <c r="C56" s="36">
        <v>1</v>
      </c>
      <c r="D56" s="36">
        <v>2</v>
      </c>
      <c r="E56" s="36">
        <v>3</v>
      </c>
    </row>
    <row r="57" spans="1:5">
      <c r="A57" s="62">
        <v>44524</v>
      </c>
      <c r="B57" s="36"/>
      <c r="C57" s="36">
        <v>2</v>
      </c>
      <c r="D57" s="36">
        <v>1</v>
      </c>
      <c r="E57" s="36">
        <v>3</v>
      </c>
    </row>
    <row r="58" spans="1:5">
      <c r="A58" s="62">
        <v>44525</v>
      </c>
      <c r="B58" s="36"/>
      <c r="C58" s="36">
        <v>1</v>
      </c>
      <c r="D58" s="36">
        <v>2</v>
      </c>
      <c r="E58" s="36">
        <v>3</v>
      </c>
    </row>
    <row r="59" spans="1:5">
      <c r="A59" s="62">
        <v>44526</v>
      </c>
      <c r="B59" s="36"/>
      <c r="C59" s="36">
        <v>1</v>
      </c>
      <c r="D59" s="36">
        <v>2</v>
      </c>
      <c r="E59" s="36">
        <v>3</v>
      </c>
    </row>
    <row r="60" spans="1:5">
      <c r="A60" s="62">
        <v>44529</v>
      </c>
      <c r="B60" s="36"/>
      <c r="C60" s="36">
        <v>2</v>
      </c>
      <c r="D60" s="36">
        <v>1</v>
      </c>
      <c r="E60" s="36">
        <v>3</v>
      </c>
    </row>
    <row r="61" spans="1:5">
      <c r="A61" s="62">
        <v>44530</v>
      </c>
      <c r="B61" s="36"/>
      <c r="C61" s="36"/>
      <c r="D61" s="36">
        <v>3</v>
      </c>
      <c r="E61" s="36">
        <v>3</v>
      </c>
    </row>
    <row r="62" spans="1:5">
      <c r="A62" s="62" t="s">
        <v>58</v>
      </c>
      <c r="B62" s="36"/>
      <c r="C62" s="36">
        <v>25</v>
      </c>
      <c r="D62" s="36">
        <v>34</v>
      </c>
      <c r="E62" s="36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E88D-038B-4B25-8F16-B1565FCD2E20}">
  <dimension ref="A3:D30"/>
  <sheetViews>
    <sheetView workbookViewId="0">
      <selection activeCell="C27" sqref="C27"/>
    </sheetView>
  </sheetViews>
  <sheetFormatPr defaultRowHeight="14.4"/>
  <cols>
    <col min="1" max="1" width="18.88671875" bestFit="1" customWidth="1"/>
    <col min="2" max="2" width="17.21875" bestFit="1" customWidth="1"/>
    <col min="3" max="3" width="9.5546875" bestFit="1" customWidth="1"/>
    <col min="4" max="5" width="14" bestFit="1" customWidth="1"/>
  </cols>
  <sheetData>
    <row r="3" spans="1:4">
      <c r="A3" s="35" t="s">
        <v>148</v>
      </c>
      <c r="B3" s="35" t="s">
        <v>68</v>
      </c>
    </row>
    <row r="4" spans="1:4">
      <c r="A4" s="35" t="s">
        <v>52</v>
      </c>
      <c r="B4" t="s">
        <v>252</v>
      </c>
      <c r="C4" t="s">
        <v>2</v>
      </c>
      <c r="D4" t="s">
        <v>58</v>
      </c>
    </row>
    <row r="5" spans="1:4">
      <c r="A5" s="37" t="s">
        <v>246</v>
      </c>
      <c r="B5" s="36"/>
      <c r="C5" s="36">
        <v>1</v>
      </c>
      <c r="D5" s="36">
        <v>1</v>
      </c>
    </row>
    <row r="6" spans="1:4">
      <c r="A6" s="63">
        <v>44517</v>
      </c>
      <c r="B6" s="36"/>
      <c r="C6" s="36">
        <v>1</v>
      </c>
      <c r="D6" s="36">
        <v>1</v>
      </c>
    </row>
    <row r="7" spans="1:4">
      <c r="A7" s="37" t="s">
        <v>157</v>
      </c>
      <c r="B7" s="36"/>
      <c r="C7" s="36">
        <v>58</v>
      </c>
      <c r="D7" s="36">
        <v>58</v>
      </c>
    </row>
    <row r="8" spans="1:4">
      <c r="A8" s="63">
        <v>44502</v>
      </c>
      <c r="B8" s="36"/>
      <c r="C8" s="36">
        <v>2</v>
      </c>
      <c r="D8" s="36">
        <v>2</v>
      </c>
    </row>
    <row r="9" spans="1:4">
      <c r="A9" s="63">
        <v>44503</v>
      </c>
      <c r="B9" s="36"/>
      <c r="C9" s="36">
        <v>3</v>
      </c>
      <c r="D9" s="36">
        <v>3</v>
      </c>
    </row>
    <row r="10" spans="1:4">
      <c r="A10" s="63">
        <v>44504</v>
      </c>
      <c r="B10" s="36"/>
      <c r="C10" s="36">
        <v>3</v>
      </c>
      <c r="D10" s="36">
        <v>3</v>
      </c>
    </row>
    <row r="11" spans="1:4">
      <c r="A11" s="63">
        <v>44505</v>
      </c>
      <c r="B11" s="36"/>
      <c r="C11" s="36">
        <v>3</v>
      </c>
      <c r="D11" s="36">
        <v>3</v>
      </c>
    </row>
    <row r="12" spans="1:4">
      <c r="A12" s="63">
        <v>44506</v>
      </c>
      <c r="B12" s="36"/>
      <c r="C12" s="36">
        <v>2</v>
      </c>
      <c r="D12" s="36">
        <v>2</v>
      </c>
    </row>
    <row r="13" spans="1:4">
      <c r="A13" s="63">
        <v>44508</v>
      </c>
      <c r="B13" s="36"/>
      <c r="C13" s="36">
        <v>3</v>
      </c>
      <c r="D13" s="36">
        <v>3</v>
      </c>
    </row>
    <row r="14" spans="1:4">
      <c r="A14" s="63">
        <v>44509</v>
      </c>
      <c r="B14" s="36"/>
      <c r="C14" s="36">
        <v>3</v>
      </c>
      <c r="D14" s="36">
        <v>3</v>
      </c>
    </row>
    <row r="15" spans="1:4">
      <c r="A15" s="63">
        <v>44510</v>
      </c>
      <c r="B15" s="36"/>
      <c r="C15" s="36">
        <v>3</v>
      </c>
      <c r="D15" s="36">
        <v>3</v>
      </c>
    </row>
    <row r="16" spans="1:4">
      <c r="A16" s="63">
        <v>44515</v>
      </c>
      <c r="B16" s="36"/>
      <c r="C16" s="36">
        <v>3</v>
      </c>
      <c r="D16" s="36">
        <v>3</v>
      </c>
    </row>
    <row r="17" spans="1:4">
      <c r="A17" s="63">
        <v>44516</v>
      </c>
      <c r="B17" s="36"/>
      <c r="C17" s="36">
        <v>3</v>
      </c>
      <c r="D17" s="36">
        <v>3</v>
      </c>
    </row>
    <row r="18" spans="1:4">
      <c r="A18" s="63">
        <v>44517</v>
      </c>
      <c r="B18" s="36"/>
      <c r="C18" s="36">
        <v>3</v>
      </c>
      <c r="D18" s="36">
        <v>3</v>
      </c>
    </row>
    <row r="19" spans="1:4">
      <c r="A19" s="63">
        <v>44518</v>
      </c>
      <c r="B19" s="36"/>
      <c r="C19" s="36">
        <v>3</v>
      </c>
      <c r="D19" s="36">
        <v>3</v>
      </c>
    </row>
    <row r="20" spans="1:4">
      <c r="A20" s="63">
        <v>44519</v>
      </c>
      <c r="B20" s="36"/>
      <c r="C20" s="36">
        <v>3</v>
      </c>
      <c r="D20" s="36">
        <v>3</v>
      </c>
    </row>
    <row r="21" spans="1:4">
      <c r="A21" s="63">
        <v>44522</v>
      </c>
      <c r="B21" s="36"/>
      <c r="C21" s="36">
        <v>3</v>
      </c>
      <c r="D21" s="36">
        <v>3</v>
      </c>
    </row>
    <row r="22" spans="1:4">
      <c r="A22" s="63">
        <v>44523</v>
      </c>
      <c r="B22" s="36"/>
      <c r="C22" s="36">
        <v>3</v>
      </c>
      <c r="D22" s="36">
        <v>3</v>
      </c>
    </row>
    <row r="23" spans="1:4">
      <c r="A23" s="63">
        <v>44524</v>
      </c>
      <c r="B23" s="36"/>
      <c r="C23" s="36">
        <v>3</v>
      </c>
      <c r="D23" s="36">
        <v>3</v>
      </c>
    </row>
    <row r="24" spans="1:4">
      <c r="A24" s="63">
        <v>44525</v>
      </c>
      <c r="B24" s="36"/>
      <c r="C24" s="36">
        <v>3</v>
      </c>
      <c r="D24" s="36">
        <v>3</v>
      </c>
    </row>
    <row r="25" spans="1:4">
      <c r="A25" s="63">
        <v>44526</v>
      </c>
      <c r="B25" s="36"/>
      <c r="C25" s="36">
        <v>3</v>
      </c>
      <c r="D25" s="36">
        <v>3</v>
      </c>
    </row>
    <row r="26" spans="1:4">
      <c r="A26" s="63">
        <v>44529</v>
      </c>
      <c r="B26" s="36"/>
      <c r="C26" s="36">
        <v>3</v>
      </c>
      <c r="D26" s="36">
        <v>3</v>
      </c>
    </row>
    <row r="27" spans="1:4">
      <c r="A27" s="63">
        <v>44530</v>
      </c>
      <c r="B27" s="36"/>
      <c r="C27" s="36">
        <v>3</v>
      </c>
      <c r="D27" s="36">
        <v>3</v>
      </c>
    </row>
    <row r="28" spans="1:4">
      <c r="A28" s="37" t="s">
        <v>250</v>
      </c>
      <c r="B28" s="36">
        <v>1</v>
      </c>
      <c r="C28" s="36"/>
      <c r="D28" s="36">
        <v>1</v>
      </c>
    </row>
    <row r="29" spans="1:4">
      <c r="A29" s="63">
        <v>44526</v>
      </c>
      <c r="B29" s="36">
        <v>1</v>
      </c>
      <c r="C29" s="36"/>
      <c r="D29" s="36">
        <v>1</v>
      </c>
    </row>
    <row r="30" spans="1:4">
      <c r="A30" s="37" t="s">
        <v>58</v>
      </c>
      <c r="B30" s="36">
        <v>1</v>
      </c>
      <c r="C30" s="36">
        <v>59</v>
      </c>
      <c r="D30" s="36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EDE0-5D68-4FC4-85AA-0809D4998D5D}">
  <dimension ref="A1:H59"/>
  <sheetViews>
    <sheetView workbookViewId="0">
      <selection activeCell="F41" sqref="F41"/>
    </sheetView>
  </sheetViews>
  <sheetFormatPr defaultRowHeight="14.4"/>
  <cols>
    <col min="1" max="1" width="25.6640625" bestFit="1" customWidth="1"/>
    <col min="2" max="2" width="17.77734375" bestFit="1" customWidth="1"/>
    <col min="3" max="3" width="12.77734375" bestFit="1" customWidth="1"/>
    <col min="4" max="4" width="20.5546875" bestFit="1" customWidth="1"/>
    <col min="5" max="5" width="23.44140625" bestFit="1" customWidth="1"/>
    <col min="6" max="6" width="11.88671875" bestFit="1" customWidth="1"/>
    <col min="7" max="7" width="11.109375" bestFit="1" customWidth="1"/>
    <col min="8" max="8" width="41" bestFit="1" customWidth="1"/>
  </cols>
  <sheetData>
    <row r="1" spans="1:8">
      <c r="A1" t="s">
        <v>77</v>
      </c>
      <c r="B1" t="s">
        <v>4</v>
      </c>
      <c r="C1" t="s">
        <v>39</v>
      </c>
      <c r="D1" t="s">
        <v>85</v>
      </c>
      <c r="E1" t="s">
        <v>86</v>
      </c>
      <c r="F1" t="s">
        <v>152</v>
      </c>
      <c r="G1" t="s">
        <v>153</v>
      </c>
      <c r="H1" t="s">
        <v>154</v>
      </c>
    </row>
    <row r="2" spans="1:8">
      <c r="A2" s="36" t="s">
        <v>193</v>
      </c>
      <c r="B2" s="36" t="s">
        <v>157</v>
      </c>
      <c r="C2">
        <v>40.76</v>
      </c>
      <c r="D2">
        <v>11.004</v>
      </c>
      <c r="E2">
        <v>3.9390000000000001</v>
      </c>
      <c r="F2">
        <v>43.344755999999997</v>
      </c>
      <c r="G2" t="s">
        <v>155</v>
      </c>
      <c r="H2">
        <v>-2.5847559999999987</v>
      </c>
    </row>
    <row r="3" spans="1:8">
      <c r="A3" s="36" t="s">
        <v>194</v>
      </c>
      <c r="B3" s="36" t="s">
        <v>157</v>
      </c>
      <c r="C3">
        <v>45.21</v>
      </c>
      <c r="D3">
        <v>11.004</v>
      </c>
      <c r="E3">
        <v>4.165</v>
      </c>
      <c r="F3">
        <v>45.831659999999999</v>
      </c>
      <c r="G3" t="s">
        <v>155</v>
      </c>
      <c r="H3">
        <v>-0.62165999999999855</v>
      </c>
    </row>
    <row r="4" spans="1:8">
      <c r="A4" s="36" t="s">
        <v>233</v>
      </c>
      <c r="B4" s="36" t="s">
        <v>157</v>
      </c>
      <c r="C4">
        <v>40.76</v>
      </c>
      <c r="D4">
        <v>11.004</v>
      </c>
      <c r="E4">
        <v>3.9390000000000001</v>
      </c>
      <c r="F4">
        <v>43.344755999999997</v>
      </c>
      <c r="G4" t="s">
        <v>155</v>
      </c>
      <c r="H4">
        <v>-2.5847559999999987</v>
      </c>
    </row>
    <row r="5" spans="1:8">
      <c r="A5" s="36" t="s">
        <v>228</v>
      </c>
      <c r="B5" s="36" t="s">
        <v>157</v>
      </c>
      <c r="C5">
        <v>45.21</v>
      </c>
      <c r="D5">
        <v>11.004</v>
      </c>
      <c r="E5">
        <v>4.165</v>
      </c>
      <c r="F5">
        <v>45.831659999999999</v>
      </c>
      <c r="G5" t="s">
        <v>155</v>
      </c>
      <c r="H5">
        <v>-0.62165999999999855</v>
      </c>
    </row>
    <row r="6" spans="1:8">
      <c r="A6" s="36" t="s">
        <v>219</v>
      </c>
      <c r="B6" s="36" t="s">
        <v>157</v>
      </c>
      <c r="C6">
        <v>40.76</v>
      </c>
      <c r="D6">
        <v>11.004</v>
      </c>
      <c r="E6">
        <v>3.9380000000000002</v>
      </c>
      <c r="F6">
        <v>43.333751999999997</v>
      </c>
      <c r="G6" t="s">
        <v>155</v>
      </c>
      <c r="H6">
        <v>-2.5737519999999989</v>
      </c>
    </row>
    <row r="7" spans="1:8">
      <c r="A7" s="36" t="s">
        <v>221</v>
      </c>
      <c r="B7" s="36" t="s">
        <v>157</v>
      </c>
      <c r="C7">
        <v>45.21</v>
      </c>
      <c r="D7">
        <v>11.004</v>
      </c>
      <c r="E7">
        <v>4.165</v>
      </c>
      <c r="F7">
        <v>45.831659999999999</v>
      </c>
      <c r="G7" t="s">
        <v>155</v>
      </c>
      <c r="H7">
        <v>-0.62165999999999855</v>
      </c>
    </row>
    <row r="8" spans="1:8">
      <c r="A8" s="36" t="s">
        <v>242</v>
      </c>
      <c r="B8" s="36" t="s">
        <v>157</v>
      </c>
      <c r="C8">
        <v>49.056305999999999</v>
      </c>
      <c r="D8">
        <v>12.454000000000001</v>
      </c>
      <c r="E8">
        <v>3.9390000000000001</v>
      </c>
      <c r="F8">
        <v>49.056306000000006</v>
      </c>
      <c r="G8" t="s">
        <v>155</v>
      </c>
      <c r="H8">
        <v>-7.1054273576010019E-15</v>
      </c>
    </row>
    <row r="9" spans="1:8">
      <c r="A9" s="36" t="s">
        <v>240</v>
      </c>
      <c r="B9" s="36" t="s">
        <v>157</v>
      </c>
      <c r="C9">
        <v>55.202910000000003</v>
      </c>
      <c r="D9">
        <v>13.254</v>
      </c>
      <c r="E9">
        <v>4.165</v>
      </c>
      <c r="F9">
        <v>55.202909999999996</v>
      </c>
      <c r="G9" t="s">
        <v>155</v>
      </c>
      <c r="H9">
        <v>7.1054273576010019E-15</v>
      </c>
    </row>
    <row r="10" spans="1:8">
      <c r="A10" s="36" t="s">
        <v>214</v>
      </c>
      <c r="B10" s="36" t="s">
        <v>157</v>
      </c>
      <c r="C10">
        <v>49.056305999999999</v>
      </c>
      <c r="D10">
        <v>12.454000000000001</v>
      </c>
      <c r="E10">
        <v>3.9390000000000001</v>
      </c>
      <c r="F10">
        <v>49.056306000000006</v>
      </c>
      <c r="G10" t="s">
        <v>155</v>
      </c>
      <c r="H10">
        <v>-7.1054273576010019E-15</v>
      </c>
    </row>
    <row r="11" spans="1:8">
      <c r="A11" s="36" t="s">
        <v>215</v>
      </c>
      <c r="B11" s="36" t="s">
        <v>157</v>
      </c>
      <c r="C11">
        <v>55.202910000000003</v>
      </c>
      <c r="D11">
        <v>13.254</v>
      </c>
      <c r="E11">
        <v>4.165</v>
      </c>
      <c r="F11">
        <v>55.202909999999996</v>
      </c>
      <c r="G11" t="s">
        <v>155</v>
      </c>
      <c r="H11">
        <v>7.1054273576010019E-15</v>
      </c>
    </row>
    <row r="12" spans="1:8">
      <c r="A12" s="36" t="s">
        <v>210</v>
      </c>
      <c r="B12" s="36" t="s">
        <v>157</v>
      </c>
      <c r="C12">
        <v>49.056305999999999</v>
      </c>
      <c r="D12">
        <v>12.454000000000001</v>
      </c>
      <c r="E12">
        <v>3.9390000000000001</v>
      </c>
      <c r="F12">
        <v>49.056306000000006</v>
      </c>
      <c r="G12" t="s">
        <v>155</v>
      </c>
      <c r="H12">
        <v>-7.1054273576010019E-15</v>
      </c>
    </row>
    <row r="13" spans="1:8">
      <c r="A13" s="36" t="s">
        <v>216</v>
      </c>
      <c r="B13" s="36" t="s">
        <v>157</v>
      </c>
      <c r="C13">
        <v>55.202910000000003</v>
      </c>
      <c r="D13">
        <v>13.254</v>
      </c>
      <c r="E13">
        <v>4.165</v>
      </c>
      <c r="F13">
        <v>55.202909999999996</v>
      </c>
      <c r="G13" t="s">
        <v>155</v>
      </c>
      <c r="H13">
        <v>7.1054273576010019E-15</v>
      </c>
    </row>
    <row r="14" spans="1:8">
      <c r="A14" s="36" t="s">
        <v>203</v>
      </c>
      <c r="B14" s="36" t="s">
        <v>157</v>
      </c>
      <c r="C14">
        <v>49.240752000000001</v>
      </c>
      <c r="D14">
        <v>12.504</v>
      </c>
      <c r="E14">
        <v>3.9380000000000002</v>
      </c>
      <c r="F14">
        <v>49.240752000000001</v>
      </c>
      <c r="G14" t="s">
        <v>156</v>
      </c>
      <c r="H14">
        <v>0</v>
      </c>
    </row>
    <row r="15" spans="1:8">
      <c r="A15" s="36" t="s">
        <v>199</v>
      </c>
      <c r="B15" s="36" t="s">
        <v>157</v>
      </c>
      <c r="C15">
        <v>54.994660000000003</v>
      </c>
      <c r="D15">
        <v>13.204000000000001</v>
      </c>
      <c r="E15">
        <v>4.165</v>
      </c>
      <c r="F15">
        <v>54.994660000000003</v>
      </c>
      <c r="G15" t="s">
        <v>156</v>
      </c>
      <c r="H15">
        <v>0</v>
      </c>
    </row>
    <row r="16" spans="1:8">
      <c r="A16" s="36" t="s">
        <v>218</v>
      </c>
      <c r="B16" s="36" t="s">
        <v>157</v>
      </c>
      <c r="C16">
        <v>49.056305999999999</v>
      </c>
      <c r="D16">
        <v>12.454000000000001</v>
      </c>
      <c r="E16">
        <v>3.9390000000000001</v>
      </c>
      <c r="F16">
        <v>49.056306000000006</v>
      </c>
      <c r="G16" t="s">
        <v>155</v>
      </c>
      <c r="H16">
        <v>-7.1054273576010019E-15</v>
      </c>
    </row>
    <row r="17" spans="1:8">
      <c r="A17" s="36" t="s">
        <v>200</v>
      </c>
      <c r="B17" s="36" t="s">
        <v>157</v>
      </c>
      <c r="C17">
        <v>55.202910000000003</v>
      </c>
      <c r="D17">
        <v>13.254</v>
      </c>
      <c r="E17">
        <v>4.165</v>
      </c>
      <c r="F17">
        <v>55.202909999999996</v>
      </c>
      <c r="G17" t="s">
        <v>155</v>
      </c>
      <c r="H17">
        <v>7.1054273576010019E-15</v>
      </c>
    </row>
    <row r="18" spans="1:8">
      <c r="A18" s="36" t="s">
        <v>222</v>
      </c>
      <c r="B18" s="36" t="s">
        <v>157</v>
      </c>
      <c r="C18">
        <v>55.202910000000003</v>
      </c>
      <c r="D18">
        <v>13.254</v>
      </c>
      <c r="E18">
        <v>4.165</v>
      </c>
      <c r="F18">
        <v>55.202909999999996</v>
      </c>
      <c r="G18" t="s">
        <v>155</v>
      </c>
      <c r="H18">
        <v>7.1054273576010019E-15</v>
      </c>
    </row>
    <row r="19" spans="1:8">
      <c r="A19" s="36" t="s">
        <v>195</v>
      </c>
      <c r="B19" s="36" t="s">
        <v>157</v>
      </c>
      <c r="C19">
        <v>49.253256</v>
      </c>
      <c r="D19">
        <v>12.504</v>
      </c>
      <c r="E19">
        <v>3.9390000000000001</v>
      </c>
      <c r="F19">
        <v>49.253256</v>
      </c>
      <c r="G19" t="s">
        <v>156</v>
      </c>
      <c r="H19">
        <v>0</v>
      </c>
    </row>
    <row r="20" spans="1:8">
      <c r="A20" s="36" t="s">
        <v>212</v>
      </c>
      <c r="B20" s="36" t="s">
        <v>157</v>
      </c>
      <c r="C20">
        <v>52.083325000000002</v>
      </c>
      <c r="D20">
        <v>12.505000000000001</v>
      </c>
      <c r="E20">
        <v>4.165</v>
      </c>
      <c r="F20">
        <v>52.083325000000002</v>
      </c>
      <c r="G20" t="s">
        <v>156</v>
      </c>
      <c r="H20">
        <v>0</v>
      </c>
    </row>
    <row r="21" spans="1:8">
      <c r="A21" s="36" t="s">
        <v>205</v>
      </c>
      <c r="B21" s="36" t="s">
        <v>157</v>
      </c>
      <c r="C21">
        <v>49.056305999999999</v>
      </c>
      <c r="D21">
        <v>12.454000000000001</v>
      </c>
      <c r="E21">
        <v>3.9390000000000001</v>
      </c>
      <c r="F21">
        <v>49.056306000000006</v>
      </c>
      <c r="G21" t="s">
        <v>155</v>
      </c>
      <c r="H21">
        <v>-7.1054273576010019E-15</v>
      </c>
    </row>
    <row r="22" spans="1:8">
      <c r="A22" s="36" t="s">
        <v>223</v>
      </c>
      <c r="B22" s="36" t="s">
        <v>157</v>
      </c>
      <c r="C22">
        <v>56.18</v>
      </c>
      <c r="D22">
        <v>15.618</v>
      </c>
      <c r="E22">
        <v>3.8029999999999999</v>
      </c>
      <c r="F22">
        <v>59.395254000000001</v>
      </c>
      <c r="G22" t="s">
        <v>155</v>
      </c>
      <c r="H22">
        <v>-3.2152540000000016</v>
      </c>
    </row>
    <row r="23" spans="1:8">
      <c r="A23" s="36" t="s">
        <v>224</v>
      </c>
      <c r="B23" s="36" t="s">
        <v>157</v>
      </c>
      <c r="C23">
        <v>38.409999999999997</v>
      </c>
      <c r="D23">
        <v>12.074</v>
      </c>
      <c r="E23">
        <v>3.4630000000000001</v>
      </c>
      <c r="F23">
        <v>41.812261999999997</v>
      </c>
      <c r="G23" t="s">
        <v>155</v>
      </c>
      <c r="H23">
        <v>-3.4022620000000003</v>
      </c>
    </row>
    <row r="24" spans="1:8">
      <c r="A24" s="36" t="s">
        <v>213</v>
      </c>
      <c r="B24" s="36" t="s">
        <v>157</v>
      </c>
      <c r="C24">
        <v>56.18</v>
      </c>
      <c r="D24">
        <v>15.618</v>
      </c>
      <c r="E24">
        <v>3.8029999999999999</v>
      </c>
      <c r="F24">
        <v>59.395254000000001</v>
      </c>
      <c r="G24" t="s">
        <v>155</v>
      </c>
      <c r="H24">
        <v>-3.2152540000000016</v>
      </c>
    </row>
    <row r="25" spans="1:8">
      <c r="A25" s="36" t="s">
        <v>206</v>
      </c>
      <c r="B25" s="36" t="s">
        <v>157</v>
      </c>
      <c r="C25">
        <v>38.409999999999997</v>
      </c>
      <c r="D25">
        <v>12.074</v>
      </c>
      <c r="E25">
        <v>3.4630000000000001</v>
      </c>
      <c r="F25">
        <v>41.812261999999997</v>
      </c>
      <c r="G25" t="s">
        <v>155</v>
      </c>
      <c r="H25">
        <v>-3.4022620000000003</v>
      </c>
    </row>
    <row r="26" spans="1:8">
      <c r="A26" s="36" t="s">
        <v>229</v>
      </c>
      <c r="B26" s="36" t="s">
        <v>157</v>
      </c>
      <c r="C26">
        <v>56.18</v>
      </c>
      <c r="D26">
        <v>15.618</v>
      </c>
      <c r="E26">
        <v>3.8029999999999999</v>
      </c>
      <c r="F26">
        <v>59.395254000000001</v>
      </c>
      <c r="G26" t="s">
        <v>155</v>
      </c>
      <c r="H26">
        <v>-3.2152540000000016</v>
      </c>
    </row>
    <row r="27" spans="1:8">
      <c r="A27" s="36" t="s">
        <v>225</v>
      </c>
      <c r="B27" s="36" t="s">
        <v>157</v>
      </c>
      <c r="C27">
        <v>38.409999999999997</v>
      </c>
      <c r="D27">
        <v>12.074</v>
      </c>
      <c r="E27">
        <v>3.4630000000000001</v>
      </c>
      <c r="F27">
        <v>41.812261999999997</v>
      </c>
      <c r="G27" t="s">
        <v>155</v>
      </c>
      <c r="H27">
        <v>-3.4022620000000003</v>
      </c>
    </row>
    <row r="28" spans="1:8">
      <c r="A28" s="36" t="s">
        <v>236</v>
      </c>
      <c r="B28" s="36" t="s">
        <v>157</v>
      </c>
      <c r="C28">
        <v>56.18</v>
      </c>
      <c r="D28">
        <v>15.618</v>
      </c>
      <c r="E28">
        <v>3.8029999999999999</v>
      </c>
      <c r="F28">
        <v>59.395254000000001</v>
      </c>
      <c r="G28" t="s">
        <v>155</v>
      </c>
      <c r="H28">
        <v>-3.2152540000000016</v>
      </c>
    </row>
    <row r="29" spans="1:8">
      <c r="A29" s="36" t="s">
        <v>234</v>
      </c>
      <c r="B29" s="36" t="s">
        <v>157</v>
      </c>
      <c r="C29">
        <v>38.409999999999997</v>
      </c>
      <c r="D29">
        <v>12.074</v>
      </c>
      <c r="E29">
        <v>3.4630000000000001</v>
      </c>
      <c r="F29">
        <v>41.812261999999997</v>
      </c>
      <c r="G29" t="s">
        <v>155</v>
      </c>
      <c r="H29">
        <v>-3.4022620000000003</v>
      </c>
    </row>
    <row r="30" spans="1:8">
      <c r="A30" s="36" t="s">
        <v>197</v>
      </c>
      <c r="B30" s="36" t="s">
        <v>157</v>
      </c>
      <c r="C30">
        <v>56.18</v>
      </c>
      <c r="D30">
        <v>15.618</v>
      </c>
      <c r="E30">
        <v>3.8029999999999999</v>
      </c>
      <c r="F30">
        <v>59.395254000000001</v>
      </c>
      <c r="G30" t="s">
        <v>155</v>
      </c>
      <c r="H30">
        <v>-3.2152540000000016</v>
      </c>
    </row>
    <row r="31" spans="1:8">
      <c r="A31" s="36" t="s">
        <v>175</v>
      </c>
      <c r="B31" s="36" t="s">
        <v>157</v>
      </c>
      <c r="C31">
        <v>38.409999999999997</v>
      </c>
      <c r="D31">
        <v>12.074</v>
      </c>
      <c r="E31">
        <v>3.4630000000000001</v>
      </c>
      <c r="F31">
        <v>41.812261999999997</v>
      </c>
      <c r="G31" t="s">
        <v>155</v>
      </c>
      <c r="H31">
        <v>-3.4022620000000003</v>
      </c>
    </row>
    <row r="32" spans="1:8">
      <c r="A32" s="36" t="s">
        <v>237</v>
      </c>
      <c r="B32" s="36" t="s">
        <v>157</v>
      </c>
      <c r="C32">
        <v>56.18</v>
      </c>
      <c r="D32">
        <v>15.618</v>
      </c>
      <c r="E32">
        <v>3.8029999999999999</v>
      </c>
      <c r="F32">
        <v>59.395254000000001</v>
      </c>
      <c r="G32" t="s">
        <v>155</v>
      </c>
      <c r="H32">
        <v>-3.2152540000000016</v>
      </c>
    </row>
    <row r="33" spans="1:8">
      <c r="A33" s="36" t="s">
        <v>235</v>
      </c>
      <c r="B33" s="36" t="s">
        <v>157</v>
      </c>
      <c r="C33">
        <v>38.409999999999997</v>
      </c>
      <c r="D33">
        <v>12.074</v>
      </c>
      <c r="E33">
        <v>3.4630000000000001</v>
      </c>
      <c r="F33">
        <v>41.812261999999997</v>
      </c>
      <c r="G33" t="s">
        <v>155</v>
      </c>
      <c r="H33">
        <v>-3.4022620000000003</v>
      </c>
    </row>
    <row r="34" spans="1:8">
      <c r="A34" s="36" t="s">
        <v>231</v>
      </c>
      <c r="B34" s="36" t="s">
        <v>157</v>
      </c>
      <c r="C34">
        <v>56.18</v>
      </c>
      <c r="D34">
        <v>15.618</v>
      </c>
      <c r="E34">
        <v>3.8029999999999999</v>
      </c>
      <c r="F34">
        <v>59.395254000000001</v>
      </c>
      <c r="G34" t="s">
        <v>155</v>
      </c>
      <c r="H34">
        <v>-3.2152540000000016</v>
      </c>
    </row>
    <row r="35" spans="1:8">
      <c r="A35" s="36" t="s">
        <v>227</v>
      </c>
      <c r="B35" s="36" t="s">
        <v>157</v>
      </c>
      <c r="C35">
        <v>38.409999999999997</v>
      </c>
      <c r="D35">
        <v>12.074</v>
      </c>
      <c r="E35">
        <v>3.4630000000000001</v>
      </c>
      <c r="F35">
        <v>41.812261999999997</v>
      </c>
      <c r="G35" t="s">
        <v>155</v>
      </c>
      <c r="H35">
        <v>-3.4022620000000003</v>
      </c>
    </row>
    <row r="36" spans="1:8">
      <c r="A36" s="36" t="s">
        <v>172</v>
      </c>
      <c r="B36" s="36" t="s">
        <v>157</v>
      </c>
      <c r="C36">
        <v>51.27</v>
      </c>
      <c r="D36">
        <v>13.005000000000001</v>
      </c>
      <c r="E36">
        <v>4</v>
      </c>
      <c r="F36">
        <v>52.02</v>
      </c>
      <c r="G36" t="s">
        <v>155</v>
      </c>
      <c r="H36">
        <v>-0.75</v>
      </c>
    </row>
    <row r="37" spans="1:8">
      <c r="A37" s="36" t="s">
        <v>162</v>
      </c>
      <c r="B37" s="36" t="s">
        <v>157</v>
      </c>
      <c r="C37">
        <v>53.57</v>
      </c>
      <c r="D37">
        <v>13.005000000000001</v>
      </c>
      <c r="E37">
        <v>4.16</v>
      </c>
      <c r="F37">
        <v>54.100800000000007</v>
      </c>
      <c r="G37" t="s">
        <v>155</v>
      </c>
      <c r="H37">
        <v>-0.53080000000000638</v>
      </c>
    </row>
    <row r="38" spans="1:8">
      <c r="A38" s="36" t="s">
        <v>243</v>
      </c>
      <c r="B38" s="36" t="s">
        <v>157</v>
      </c>
      <c r="C38">
        <v>53.57</v>
      </c>
      <c r="D38">
        <v>13.005000000000001</v>
      </c>
      <c r="E38">
        <v>4.16</v>
      </c>
      <c r="F38">
        <v>54.100800000000007</v>
      </c>
      <c r="G38" t="s">
        <v>155</v>
      </c>
      <c r="H38">
        <v>-0.53080000000000638</v>
      </c>
    </row>
    <row r="39" spans="1:8">
      <c r="A39" s="36" t="s">
        <v>176</v>
      </c>
      <c r="B39" s="36" t="s">
        <v>157</v>
      </c>
      <c r="C39">
        <v>53.57</v>
      </c>
      <c r="D39">
        <v>13.005000000000001</v>
      </c>
      <c r="E39">
        <v>4.16</v>
      </c>
      <c r="F39">
        <v>54.100800000000007</v>
      </c>
      <c r="G39" t="s">
        <v>155</v>
      </c>
      <c r="H39">
        <v>-0.53080000000000638</v>
      </c>
    </row>
    <row r="40" spans="1:8">
      <c r="A40" s="36" t="s">
        <v>173</v>
      </c>
      <c r="B40" s="36" t="s">
        <v>157</v>
      </c>
      <c r="C40">
        <v>53.57</v>
      </c>
      <c r="D40">
        <v>13.005000000000001</v>
      </c>
      <c r="E40">
        <v>4.16</v>
      </c>
      <c r="F40">
        <v>54.100800000000007</v>
      </c>
      <c r="G40" t="s">
        <v>155</v>
      </c>
      <c r="H40">
        <v>-0.53080000000000638</v>
      </c>
    </row>
    <row r="41" spans="1:8">
      <c r="A41" s="36" t="s">
        <v>171</v>
      </c>
      <c r="B41" s="36" t="s">
        <v>157</v>
      </c>
      <c r="C41">
        <v>30.67</v>
      </c>
      <c r="D41">
        <v>12.669</v>
      </c>
      <c r="E41">
        <v>2.8690000000000002</v>
      </c>
      <c r="F41">
        <v>36.347361000000006</v>
      </c>
      <c r="G41" t="s">
        <v>155</v>
      </c>
      <c r="H41">
        <v>-5.6773610000000048</v>
      </c>
    </row>
    <row r="42" spans="1:8">
      <c r="A42" s="36" t="s">
        <v>174</v>
      </c>
      <c r="B42" s="36" t="s">
        <v>157</v>
      </c>
      <c r="C42">
        <v>60.271999999999998</v>
      </c>
      <c r="D42">
        <v>15.068</v>
      </c>
      <c r="E42">
        <v>4</v>
      </c>
      <c r="F42">
        <v>60.271999999999998</v>
      </c>
      <c r="G42" t="s">
        <v>156</v>
      </c>
      <c r="H42">
        <v>0</v>
      </c>
    </row>
    <row r="43" spans="1:8">
      <c r="A43" s="36" t="s">
        <v>241</v>
      </c>
      <c r="B43" s="36" t="s">
        <v>157</v>
      </c>
      <c r="C43">
        <v>62.682879999999997</v>
      </c>
      <c r="D43">
        <v>15.068</v>
      </c>
      <c r="E43">
        <v>4.16</v>
      </c>
      <c r="F43">
        <v>62.682879999999997</v>
      </c>
      <c r="G43" t="s">
        <v>156</v>
      </c>
      <c r="H43">
        <v>0</v>
      </c>
    </row>
    <row r="44" spans="1:8">
      <c r="A44" s="36" t="s">
        <v>244</v>
      </c>
      <c r="B44" s="36" t="s">
        <v>157</v>
      </c>
      <c r="C44">
        <v>62.682879999999997</v>
      </c>
      <c r="D44">
        <v>15.068</v>
      </c>
      <c r="E44">
        <v>4.16</v>
      </c>
      <c r="F44">
        <v>62.682879999999997</v>
      </c>
      <c r="G44" t="s">
        <v>156</v>
      </c>
      <c r="H44">
        <v>0</v>
      </c>
    </row>
    <row r="45" spans="1:8">
      <c r="A45" s="36" t="s">
        <v>166</v>
      </c>
      <c r="B45" s="36" t="s">
        <v>157</v>
      </c>
      <c r="C45">
        <v>62.682879999999997</v>
      </c>
      <c r="D45">
        <v>15.068</v>
      </c>
      <c r="E45">
        <v>4.16</v>
      </c>
      <c r="F45">
        <v>62.682879999999997</v>
      </c>
      <c r="G45" t="s">
        <v>156</v>
      </c>
      <c r="H45">
        <v>0</v>
      </c>
    </row>
    <row r="46" spans="1:8">
      <c r="A46" s="36" t="s">
        <v>238</v>
      </c>
      <c r="B46" s="36" t="s">
        <v>157</v>
      </c>
      <c r="C46">
        <v>62.682879999999997</v>
      </c>
      <c r="D46">
        <v>15.068</v>
      </c>
      <c r="E46">
        <v>4.16</v>
      </c>
      <c r="F46">
        <v>62.682879999999997</v>
      </c>
      <c r="G46" t="s">
        <v>156</v>
      </c>
      <c r="H46">
        <v>0</v>
      </c>
    </row>
    <row r="47" spans="1:8">
      <c r="A47" s="36" t="s">
        <v>239</v>
      </c>
      <c r="B47" s="36" t="s">
        <v>157</v>
      </c>
      <c r="C47">
        <v>30.67</v>
      </c>
      <c r="D47">
        <v>12.669</v>
      </c>
      <c r="E47">
        <v>2.5979999999999999</v>
      </c>
      <c r="F47">
        <v>32.914062000000001</v>
      </c>
      <c r="G47" t="s">
        <v>155</v>
      </c>
      <c r="H47">
        <v>-2.2440619999999996</v>
      </c>
    </row>
    <row r="48" spans="1:8">
      <c r="A48" s="36" t="s">
        <v>208</v>
      </c>
      <c r="B48" s="36" t="s">
        <v>157</v>
      </c>
      <c r="C48">
        <v>60.271999999999998</v>
      </c>
      <c r="D48">
        <v>15.068</v>
      </c>
      <c r="E48">
        <v>4</v>
      </c>
      <c r="F48">
        <v>60.271999999999998</v>
      </c>
      <c r="G48" t="s">
        <v>156</v>
      </c>
      <c r="H48">
        <v>0</v>
      </c>
    </row>
    <row r="49" spans="1:8">
      <c r="A49" s="36" t="s">
        <v>202</v>
      </c>
      <c r="B49" s="36" t="s">
        <v>157</v>
      </c>
      <c r="C49">
        <v>62.682879999999997</v>
      </c>
      <c r="D49">
        <v>15.068</v>
      </c>
      <c r="E49">
        <v>4.16</v>
      </c>
      <c r="F49">
        <v>62.682879999999997</v>
      </c>
      <c r="G49" t="s">
        <v>156</v>
      </c>
      <c r="H49">
        <v>0</v>
      </c>
    </row>
    <row r="50" spans="1:8">
      <c r="A50" s="36" t="s">
        <v>232</v>
      </c>
      <c r="B50" s="36" t="s">
        <v>157</v>
      </c>
      <c r="C50">
        <v>62.682879999999997</v>
      </c>
      <c r="D50">
        <v>15.068</v>
      </c>
      <c r="E50">
        <v>4.16</v>
      </c>
      <c r="F50">
        <v>62.682879999999997</v>
      </c>
      <c r="G50" t="s">
        <v>156</v>
      </c>
      <c r="H50">
        <v>0</v>
      </c>
    </row>
    <row r="51" spans="1:8">
      <c r="A51" s="36" t="s">
        <v>167</v>
      </c>
      <c r="B51" s="36" t="s">
        <v>157</v>
      </c>
      <c r="C51">
        <v>62.682879999999997</v>
      </c>
      <c r="D51">
        <v>15.068</v>
      </c>
      <c r="E51">
        <v>4.16</v>
      </c>
      <c r="F51">
        <v>62.682879999999997</v>
      </c>
      <c r="G51" t="s">
        <v>156</v>
      </c>
      <c r="H51">
        <v>0</v>
      </c>
    </row>
    <row r="52" spans="1:8">
      <c r="A52" s="36" t="s">
        <v>164</v>
      </c>
      <c r="B52" s="36" t="s">
        <v>157</v>
      </c>
      <c r="C52">
        <v>62.682879999999997</v>
      </c>
      <c r="D52">
        <v>15.068</v>
      </c>
      <c r="E52">
        <v>4.16</v>
      </c>
      <c r="F52">
        <v>62.682879999999997</v>
      </c>
      <c r="G52" t="s">
        <v>156</v>
      </c>
      <c r="H52">
        <v>0</v>
      </c>
    </row>
    <row r="53" spans="1:8">
      <c r="A53" s="36" t="s">
        <v>165</v>
      </c>
      <c r="B53" s="36" t="s">
        <v>157</v>
      </c>
      <c r="C53">
        <v>30.67</v>
      </c>
      <c r="D53">
        <v>12.669</v>
      </c>
      <c r="E53">
        <v>2.5979999999999999</v>
      </c>
      <c r="F53">
        <v>32.914062000000001</v>
      </c>
      <c r="G53" t="s">
        <v>155</v>
      </c>
      <c r="H53">
        <v>-2.2440619999999996</v>
      </c>
    </row>
    <row r="54" spans="1:8">
      <c r="A54" s="36" t="s">
        <v>159</v>
      </c>
      <c r="B54" s="36" t="s">
        <v>157</v>
      </c>
      <c r="C54">
        <v>60.271999999999998</v>
      </c>
      <c r="D54">
        <v>15.068</v>
      </c>
      <c r="E54">
        <v>4</v>
      </c>
      <c r="F54">
        <v>60.271999999999998</v>
      </c>
      <c r="G54" t="s">
        <v>156</v>
      </c>
      <c r="H54">
        <v>0</v>
      </c>
    </row>
    <row r="55" spans="1:8">
      <c r="A55" s="36" t="s">
        <v>163</v>
      </c>
      <c r="B55" s="36" t="s">
        <v>157</v>
      </c>
      <c r="C55">
        <v>62.682879999999997</v>
      </c>
      <c r="D55">
        <v>15.068</v>
      </c>
      <c r="E55">
        <v>4.16</v>
      </c>
      <c r="F55">
        <v>62.682879999999997</v>
      </c>
      <c r="G55" t="s">
        <v>156</v>
      </c>
      <c r="H55">
        <v>0</v>
      </c>
    </row>
    <row r="56" spans="1:8">
      <c r="A56" s="36" t="s">
        <v>160</v>
      </c>
      <c r="B56" s="36" t="s">
        <v>157</v>
      </c>
      <c r="C56">
        <v>62.682879999999997</v>
      </c>
      <c r="D56">
        <v>15.068</v>
      </c>
      <c r="E56">
        <v>4.16</v>
      </c>
      <c r="F56">
        <v>62.682879999999997</v>
      </c>
      <c r="G56" t="s">
        <v>156</v>
      </c>
      <c r="H56">
        <v>0</v>
      </c>
    </row>
    <row r="57" spans="1:8">
      <c r="A57" s="36" t="s">
        <v>170</v>
      </c>
      <c r="B57" s="36" t="s">
        <v>157</v>
      </c>
      <c r="C57">
        <v>62.682879999999997</v>
      </c>
      <c r="D57">
        <v>15.068</v>
      </c>
      <c r="E57">
        <v>4.16</v>
      </c>
      <c r="F57">
        <v>62.682879999999997</v>
      </c>
      <c r="G57" t="s">
        <v>156</v>
      </c>
      <c r="H57">
        <v>0</v>
      </c>
    </row>
    <row r="58" spans="1:8">
      <c r="A58" s="36" t="s">
        <v>169</v>
      </c>
      <c r="B58" s="36" t="s">
        <v>157</v>
      </c>
      <c r="C58">
        <v>62.682879999999997</v>
      </c>
      <c r="D58">
        <v>15.068</v>
      </c>
      <c r="E58">
        <v>4.16</v>
      </c>
      <c r="F58">
        <v>62.682879999999997</v>
      </c>
      <c r="G58" t="s">
        <v>156</v>
      </c>
      <c r="H58">
        <v>0</v>
      </c>
    </row>
    <row r="59" spans="1:8">
      <c r="A59" s="36" t="s">
        <v>168</v>
      </c>
      <c r="B59" s="36" t="s">
        <v>157</v>
      </c>
      <c r="C59">
        <v>30.67</v>
      </c>
      <c r="D59">
        <v>12.669</v>
      </c>
      <c r="E59">
        <v>2.5979999999999999</v>
      </c>
      <c r="F59">
        <v>32.914062000000001</v>
      </c>
      <c r="G59" t="s">
        <v>155</v>
      </c>
      <c r="H59">
        <v>-2.2440619999999996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3ACC-26C0-4611-8061-DEB48244173F}">
  <dimension ref="A1:AF62"/>
  <sheetViews>
    <sheetView showGridLines="0" tabSelected="1" zoomScale="70" zoomScaleNormal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P10" sqref="P10"/>
    </sheetView>
  </sheetViews>
  <sheetFormatPr defaultRowHeight="14.4"/>
  <cols>
    <col min="1" max="1" width="7.6640625" customWidth="1"/>
    <col min="2" max="2" width="18.109375" customWidth="1"/>
    <col min="3" max="3" width="12.109375" customWidth="1"/>
    <col min="4" max="4" width="21.6640625" customWidth="1"/>
    <col min="5" max="13" width="14.33203125" customWidth="1"/>
    <col min="14" max="14" width="17.33203125" customWidth="1"/>
    <col min="15" max="15" width="19.109375" customWidth="1"/>
    <col min="16" max="18" width="11.33203125" customWidth="1"/>
    <col min="20" max="20" width="8.88671875" customWidth="1"/>
    <col min="21" max="21" width="14.33203125" customWidth="1"/>
    <col min="22" max="22" width="14.6640625" customWidth="1"/>
    <col min="23" max="23" width="13.33203125" customWidth="1"/>
    <col min="24" max="24" width="8.88671875" customWidth="1"/>
    <col min="25" max="25" width="17" customWidth="1"/>
    <col min="26" max="26" width="14.33203125" customWidth="1"/>
    <col min="27" max="27" width="15.33203125" customWidth="1"/>
    <col min="28" max="28" width="8.88671875" customWidth="1"/>
    <col min="29" max="29" width="13.33203125" customWidth="1"/>
    <col min="30" max="30" width="26.44140625" customWidth="1"/>
    <col min="31" max="31" width="11.5546875" customWidth="1"/>
  </cols>
  <sheetData>
    <row r="1" spans="1:32" ht="18">
      <c r="A1" s="92" t="s">
        <v>74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3" t="s">
        <v>75</v>
      </c>
      <c r="Q1" s="93"/>
      <c r="R1" s="93"/>
      <c r="S1" s="92" t="s">
        <v>76</v>
      </c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</row>
    <row r="2" spans="1:32" ht="43.2">
      <c r="A2" s="22" t="s">
        <v>3</v>
      </c>
      <c r="B2" s="22" t="s">
        <v>4</v>
      </c>
      <c r="C2" s="22" t="s">
        <v>77</v>
      </c>
      <c r="D2" s="22" t="s">
        <v>78</v>
      </c>
      <c r="E2" s="22" t="s">
        <v>39</v>
      </c>
      <c r="F2" s="22" t="s">
        <v>79</v>
      </c>
      <c r="G2" s="22" t="s">
        <v>80</v>
      </c>
      <c r="H2" s="22" t="s">
        <v>81</v>
      </c>
      <c r="I2" s="22" t="s">
        <v>82</v>
      </c>
      <c r="J2" s="22" t="s">
        <v>83</v>
      </c>
      <c r="K2" s="22" t="s">
        <v>84</v>
      </c>
      <c r="L2" s="22" t="s">
        <v>85</v>
      </c>
      <c r="M2" s="22" t="s">
        <v>86</v>
      </c>
      <c r="N2" s="22" t="s">
        <v>87</v>
      </c>
      <c r="O2" s="22" t="s">
        <v>88</v>
      </c>
      <c r="P2" s="21" t="s">
        <v>89</v>
      </c>
      <c r="Q2" s="21" t="s">
        <v>90</v>
      </c>
      <c r="R2" s="21" t="s">
        <v>51</v>
      </c>
      <c r="S2" s="26" t="s">
        <v>91</v>
      </c>
      <c r="T2" s="26" t="s">
        <v>92</v>
      </c>
      <c r="U2" s="26" t="s">
        <v>93</v>
      </c>
      <c r="V2" s="26" t="s">
        <v>94</v>
      </c>
      <c r="W2" s="26" t="s">
        <v>95</v>
      </c>
      <c r="X2" s="26" t="s">
        <v>96</v>
      </c>
      <c r="Y2" s="26" t="s">
        <v>97</v>
      </c>
      <c r="Z2" s="26" t="s">
        <v>98</v>
      </c>
      <c r="AA2" s="26" t="s">
        <v>99</v>
      </c>
      <c r="AB2" s="26" t="s">
        <v>100</v>
      </c>
      <c r="AC2" s="26" t="s">
        <v>101</v>
      </c>
      <c r="AD2" s="26" t="s">
        <v>102</v>
      </c>
      <c r="AE2" s="16" t="s">
        <v>103</v>
      </c>
      <c r="AF2" s="16" t="s">
        <v>150</v>
      </c>
    </row>
    <row r="3" spans="1:32" ht="14.4" customHeight="1">
      <c r="A3" s="71">
        <v>264</v>
      </c>
      <c r="B3" s="71" t="s">
        <v>157</v>
      </c>
      <c r="C3" s="72" t="s">
        <v>244</v>
      </c>
      <c r="D3" s="71" t="s">
        <v>104</v>
      </c>
      <c r="E3" s="73">
        <v>62.682879999999997</v>
      </c>
      <c r="F3" s="73">
        <v>53.57</v>
      </c>
      <c r="G3" s="73">
        <v>40.614599999999996</v>
      </c>
      <c r="H3" s="73">
        <v>67.452839999999995</v>
      </c>
      <c r="I3" s="73">
        <v>20.900879999999997</v>
      </c>
      <c r="J3" s="73">
        <v>0</v>
      </c>
      <c r="K3" s="73"/>
      <c r="L3" s="74">
        <v>15.068</v>
      </c>
      <c r="M3" s="74">
        <v>4.16</v>
      </c>
      <c r="N3" s="75">
        <v>44488</v>
      </c>
      <c r="O3" s="75">
        <v>44509</v>
      </c>
      <c r="P3" s="79">
        <v>44502</v>
      </c>
      <c r="Q3" s="76" t="s">
        <v>105</v>
      </c>
      <c r="R3" s="76" t="s">
        <v>2</v>
      </c>
      <c r="S3" s="76" t="s">
        <v>69</v>
      </c>
      <c r="T3" s="76">
        <v>2</v>
      </c>
      <c r="U3" s="76" t="s">
        <v>70</v>
      </c>
      <c r="V3" s="76" t="s">
        <v>70</v>
      </c>
      <c r="W3" s="76" t="s">
        <v>70</v>
      </c>
      <c r="X3" s="76" t="s">
        <v>70</v>
      </c>
      <c r="Y3" s="76" t="s">
        <v>70</v>
      </c>
      <c r="Z3" s="76" t="s">
        <v>70</v>
      </c>
      <c r="AA3" s="76" t="s">
        <v>70</v>
      </c>
      <c r="AB3" s="76" t="s">
        <v>69</v>
      </c>
      <c r="AC3" s="76" t="s">
        <v>178</v>
      </c>
      <c r="AD3" s="77" t="s">
        <v>183</v>
      </c>
      <c r="AE3" s="45">
        <f>SUM(Tabela8[[#This Row],[m2 SD]:[m2 SZ]])*2</f>
        <v>257.93663999999995</v>
      </c>
      <c r="AF3" s="45">
        <f>IF(NETWORKDAYS(Tabela8[[#This Row],[Dokumentacja warsztatowa (data)]],Tabela8[[#This Row],[Data Montaż]])&gt;1000,"-",NETWORKDAYS(Tabela8[[#This Row],[Dokumentacja warsztatowa (data)]],Tabela8[[#This Row],[Data Montaż]]))</f>
        <v>11</v>
      </c>
    </row>
    <row r="4" spans="1:32">
      <c r="A4" s="71">
        <v>264</v>
      </c>
      <c r="B4" s="71" t="s">
        <v>157</v>
      </c>
      <c r="C4" s="72" t="s">
        <v>243</v>
      </c>
      <c r="D4" s="71" t="s">
        <v>161</v>
      </c>
      <c r="E4" s="73">
        <v>53.57</v>
      </c>
      <c r="F4" s="73">
        <v>53.57</v>
      </c>
      <c r="G4" s="73">
        <v>40.614599999999996</v>
      </c>
      <c r="H4" s="73">
        <v>67.452839999999995</v>
      </c>
      <c r="I4" s="73">
        <v>20.900879999999997</v>
      </c>
      <c r="J4" s="73">
        <v>0</v>
      </c>
      <c r="K4" s="73"/>
      <c r="L4" s="66">
        <v>13.005000000000001</v>
      </c>
      <c r="M4" s="66">
        <v>4.16</v>
      </c>
      <c r="N4" s="67">
        <v>44488</v>
      </c>
      <c r="O4" s="67">
        <v>44509</v>
      </c>
      <c r="P4" s="67">
        <v>44502</v>
      </c>
      <c r="Q4" s="64" t="s">
        <v>105</v>
      </c>
      <c r="R4" s="64" t="s">
        <v>2</v>
      </c>
      <c r="S4" s="64" t="s">
        <v>69</v>
      </c>
      <c r="T4" s="64">
        <v>2</v>
      </c>
      <c r="U4" s="64" t="s">
        <v>70</v>
      </c>
      <c r="V4" s="64" t="s">
        <v>70</v>
      </c>
      <c r="W4" s="64" t="s">
        <v>70</v>
      </c>
      <c r="X4" s="64" t="s">
        <v>70</v>
      </c>
      <c r="Y4" s="64" t="s">
        <v>70</v>
      </c>
      <c r="Z4" s="64" t="s">
        <v>70</v>
      </c>
      <c r="AA4" s="64" t="s">
        <v>70</v>
      </c>
      <c r="AB4" s="64" t="s">
        <v>69</v>
      </c>
      <c r="AC4" s="64" t="s">
        <v>178</v>
      </c>
      <c r="AD4" s="78" t="s">
        <v>180</v>
      </c>
      <c r="AE4" s="45">
        <f>SUM(Tabela8[[#This Row],[m2 SD]:[m2 SZ]])*2</f>
        <v>257.93663999999995</v>
      </c>
      <c r="AF4" s="45">
        <f>IF(NETWORKDAYS(Tabela8[[#This Row],[Dokumentacja warsztatowa (data)]],Tabela8[[#This Row],[Data Montaż]])&gt;1000,"-",NETWORKDAYS(Tabela8[[#This Row],[Dokumentacja warsztatowa (data)]],Tabela8[[#This Row],[Data Montaż]]))</f>
        <v>11</v>
      </c>
    </row>
    <row r="5" spans="1:32">
      <c r="A5" s="71">
        <v>264</v>
      </c>
      <c r="B5" s="71" t="s">
        <v>157</v>
      </c>
      <c r="C5" s="72" t="s">
        <v>241</v>
      </c>
      <c r="D5" s="71" t="s">
        <v>104</v>
      </c>
      <c r="E5" s="73">
        <v>62.682879999999997</v>
      </c>
      <c r="F5" s="73">
        <v>53.57</v>
      </c>
      <c r="G5" s="73">
        <v>40.614599999999996</v>
      </c>
      <c r="H5" s="73">
        <v>67.452839999999995</v>
      </c>
      <c r="I5" s="73">
        <v>20.900879999999997</v>
      </c>
      <c r="J5" s="73">
        <v>0</v>
      </c>
      <c r="K5" s="73"/>
      <c r="L5" s="66">
        <v>15.068</v>
      </c>
      <c r="M5" s="66">
        <v>4.16</v>
      </c>
      <c r="N5" s="67">
        <v>44489</v>
      </c>
      <c r="O5" s="67">
        <v>44510</v>
      </c>
      <c r="P5" s="67">
        <v>44503</v>
      </c>
      <c r="Q5" s="64" t="s">
        <v>105</v>
      </c>
      <c r="R5" s="64" t="s">
        <v>2</v>
      </c>
      <c r="S5" s="64" t="s">
        <v>69</v>
      </c>
      <c r="T5" s="64">
        <v>2</v>
      </c>
      <c r="U5" s="64" t="s">
        <v>70</v>
      </c>
      <c r="V5" s="64" t="s">
        <v>70</v>
      </c>
      <c r="W5" s="64" t="s">
        <v>70</v>
      </c>
      <c r="X5" s="64" t="s">
        <v>70</v>
      </c>
      <c r="Y5" s="64" t="s">
        <v>70</v>
      </c>
      <c r="Z5" s="64" t="s">
        <v>70</v>
      </c>
      <c r="AA5" s="64" t="s">
        <v>70</v>
      </c>
      <c r="AB5" s="64" t="s">
        <v>69</v>
      </c>
      <c r="AC5" s="64" t="s">
        <v>178</v>
      </c>
      <c r="AD5" s="78" t="s">
        <v>183</v>
      </c>
      <c r="AE5" s="45">
        <f>SUM(Tabela8[[#This Row],[m2 SD]:[m2 SZ]])*2</f>
        <v>257.93663999999995</v>
      </c>
      <c r="AF5" s="45">
        <f>IF(NETWORKDAYS(Tabela8[[#This Row],[Dokumentacja warsztatowa (data)]],Tabela8[[#This Row],[Data Montaż]])&gt;1000,"-",NETWORKDAYS(Tabela8[[#This Row],[Dokumentacja warsztatowa (data)]],Tabela8[[#This Row],[Data Montaż]]))</f>
        <v>11</v>
      </c>
    </row>
    <row r="6" spans="1:32">
      <c r="A6" s="71">
        <v>264</v>
      </c>
      <c r="B6" s="71" t="s">
        <v>157</v>
      </c>
      <c r="C6" s="72" t="s">
        <v>240</v>
      </c>
      <c r="D6" s="71" t="s">
        <v>104</v>
      </c>
      <c r="E6" s="73">
        <v>55.202910000000003</v>
      </c>
      <c r="F6" s="73">
        <v>45.21</v>
      </c>
      <c r="G6" s="73">
        <v>34.070999999999998</v>
      </c>
      <c r="H6" s="73">
        <v>41.748979999999996</v>
      </c>
      <c r="I6" s="73">
        <v>20.900879999999997</v>
      </c>
      <c r="J6" s="73">
        <v>0</v>
      </c>
      <c r="K6" s="73"/>
      <c r="L6" s="66">
        <v>13.254</v>
      </c>
      <c r="M6" s="66">
        <v>4.165</v>
      </c>
      <c r="N6" s="67">
        <v>44489</v>
      </c>
      <c r="O6" s="67">
        <v>44510</v>
      </c>
      <c r="P6" s="67">
        <v>44503</v>
      </c>
      <c r="Q6" s="64" t="s">
        <v>105</v>
      </c>
      <c r="R6" s="64" t="s">
        <v>2</v>
      </c>
      <c r="S6" s="64" t="s">
        <v>69</v>
      </c>
      <c r="T6" s="64">
        <v>2</v>
      </c>
      <c r="U6" s="64" t="s">
        <v>70</v>
      </c>
      <c r="V6" s="64" t="s">
        <v>70</v>
      </c>
      <c r="W6" s="64" t="s">
        <v>69</v>
      </c>
      <c r="X6" s="64" t="s">
        <v>70</v>
      </c>
      <c r="Y6" s="64" t="s">
        <v>70</v>
      </c>
      <c r="Z6" s="64" t="s">
        <v>70</v>
      </c>
      <c r="AA6" s="64" t="s">
        <v>69</v>
      </c>
      <c r="AB6" s="64" t="s">
        <v>69</v>
      </c>
      <c r="AC6" s="64" t="s">
        <v>178</v>
      </c>
      <c r="AD6" s="78" t="s">
        <v>198</v>
      </c>
      <c r="AE6" s="45">
        <f>SUM(Tabela8[[#This Row],[m2 SD]:[m2 SZ]])*2</f>
        <v>193.44171999999998</v>
      </c>
      <c r="AF6" s="45">
        <f>IF(NETWORKDAYS(Tabela8[[#This Row],[Dokumentacja warsztatowa (data)]],Tabela8[[#This Row],[Data Montaż]])&gt;1000,"-",NETWORKDAYS(Tabela8[[#This Row],[Dokumentacja warsztatowa (data)]],Tabela8[[#This Row],[Data Montaż]]))</f>
        <v>11</v>
      </c>
    </row>
    <row r="7" spans="1:32" ht="28.8">
      <c r="A7" s="71">
        <v>264</v>
      </c>
      <c r="B7" s="71" t="s">
        <v>157</v>
      </c>
      <c r="C7" s="100" t="s">
        <v>242</v>
      </c>
      <c r="D7" s="71" t="s">
        <v>104</v>
      </c>
      <c r="E7" s="73">
        <v>49.056305999999999</v>
      </c>
      <c r="F7" s="73">
        <v>40.76</v>
      </c>
      <c r="G7" s="73">
        <v>28.536000000000001</v>
      </c>
      <c r="H7" s="73">
        <v>41.722589999999997</v>
      </c>
      <c r="I7" s="73">
        <v>18.367439999999998</v>
      </c>
      <c r="J7" s="73">
        <v>4.5674999999999999</v>
      </c>
      <c r="K7" s="73"/>
      <c r="L7" s="66">
        <v>12.454000000000001</v>
      </c>
      <c r="M7" s="66">
        <v>3.9390000000000001</v>
      </c>
      <c r="N7" s="67">
        <v>44489</v>
      </c>
      <c r="O7" s="67">
        <v>44510</v>
      </c>
      <c r="P7" s="94">
        <v>44503</v>
      </c>
      <c r="Q7" s="64" t="s">
        <v>105</v>
      </c>
      <c r="R7" s="64" t="s">
        <v>2</v>
      </c>
      <c r="S7" s="64" t="s">
        <v>69</v>
      </c>
      <c r="T7" s="64">
        <v>2</v>
      </c>
      <c r="U7" s="64" t="s">
        <v>69</v>
      </c>
      <c r="V7" s="64" t="s">
        <v>69</v>
      </c>
      <c r="W7" s="64" t="s">
        <v>70</v>
      </c>
      <c r="X7" s="64" t="s">
        <v>69</v>
      </c>
      <c r="Y7" s="64" t="s">
        <v>69</v>
      </c>
      <c r="Z7" s="64" t="s">
        <v>70</v>
      </c>
      <c r="AA7" s="64" t="s">
        <v>70</v>
      </c>
      <c r="AB7" s="64" t="s">
        <v>69</v>
      </c>
      <c r="AC7" s="64" t="s">
        <v>178</v>
      </c>
      <c r="AD7" s="78" t="s">
        <v>209</v>
      </c>
      <c r="AE7" s="45">
        <f>SUM(Tabela8[[#This Row],[m2 SD]:[m2 SZ]])*2</f>
        <v>177.25206</v>
      </c>
      <c r="AF7" s="45">
        <f>IF(NETWORKDAYS(Tabela8[[#This Row],[Dokumentacja warsztatowa (data)]],Tabela8[[#This Row],[Data Montaż]])&gt;1000,"-",NETWORKDAYS(Tabela8[[#This Row],[Dokumentacja warsztatowa (data)]],Tabela8[[#This Row],[Data Montaż]]))</f>
        <v>11</v>
      </c>
    </row>
    <row r="8" spans="1:32">
      <c r="A8" s="71">
        <v>264</v>
      </c>
      <c r="B8" s="71" t="s">
        <v>157</v>
      </c>
      <c r="C8" s="100" t="s">
        <v>239</v>
      </c>
      <c r="D8" s="71" t="s">
        <v>104</v>
      </c>
      <c r="E8" s="73">
        <v>30.67</v>
      </c>
      <c r="F8" s="73">
        <v>30.67</v>
      </c>
      <c r="G8" s="73">
        <v>10.676399999999999</v>
      </c>
      <c r="H8" s="73">
        <v>22.853739999999998</v>
      </c>
      <c r="I8" s="73">
        <v>44.282420000000002</v>
      </c>
      <c r="J8" s="73">
        <v>6.394499999999999</v>
      </c>
      <c r="K8" s="73"/>
      <c r="L8" s="66">
        <v>12.669</v>
      </c>
      <c r="M8" s="66">
        <v>2.5979999999999999</v>
      </c>
      <c r="N8" s="67">
        <v>44490</v>
      </c>
      <c r="O8" s="67">
        <v>44515</v>
      </c>
      <c r="P8" s="94">
        <v>44504</v>
      </c>
      <c r="Q8" s="64" t="s">
        <v>105</v>
      </c>
      <c r="R8" s="64" t="s">
        <v>2</v>
      </c>
      <c r="S8" s="64" t="s">
        <v>69</v>
      </c>
      <c r="T8" s="64">
        <v>5</v>
      </c>
      <c r="U8" s="64" t="s">
        <v>69</v>
      </c>
      <c r="V8" s="64" t="s">
        <v>69</v>
      </c>
      <c r="W8" s="64" t="s">
        <v>69</v>
      </c>
      <c r="X8" s="64" t="s">
        <v>69</v>
      </c>
      <c r="Y8" s="64" t="s">
        <v>69</v>
      </c>
      <c r="Z8" s="64" t="s">
        <v>70</v>
      </c>
      <c r="AA8" s="64" t="s">
        <v>69</v>
      </c>
      <c r="AB8" s="64" t="s">
        <v>69</v>
      </c>
      <c r="AC8" s="64" t="s">
        <v>178</v>
      </c>
      <c r="AD8" s="78"/>
      <c r="AE8" s="45">
        <f>SUM(Tabela8[[#This Row],[m2 SD]:[m2 SZ]])*2</f>
        <v>155.62511999999998</v>
      </c>
      <c r="AF8" s="45">
        <f>IF(NETWORKDAYS(Tabela8[[#This Row],[Dokumentacja warsztatowa (data)]],Tabela8[[#This Row],[Data Montaż]])&gt;1000,"-",NETWORKDAYS(Tabela8[[#This Row],[Dokumentacja warsztatowa (data)]],Tabela8[[#This Row],[Data Montaż]]))</f>
        <v>11</v>
      </c>
    </row>
    <row r="9" spans="1:32" ht="43.2">
      <c r="A9" s="71">
        <v>264</v>
      </c>
      <c r="B9" s="71" t="s">
        <v>157</v>
      </c>
      <c r="C9" s="72" t="s">
        <v>238</v>
      </c>
      <c r="D9" s="71" t="s">
        <v>104</v>
      </c>
      <c r="E9" s="73">
        <v>62.682879999999997</v>
      </c>
      <c r="F9" s="73">
        <v>53.57</v>
      </c>
      <c r="G9" s="73">
        <v>41.426400000000001</v>
      </c>
      <c r="H9" s="73">
        <v>57.398249999999997</v>
      </c>
      <c r="I9" s="73">
        <v>20.848099999999999</v>
      </c>
      <c r="J9" s="73">
        <v>7.4969999999999999</v>
      </c>
      <c r="K9" s="73"/>
      <c r="L9" s="66">
        <v>15.068</v>
      </c>
      <c r="M9" s="66">
        <v>4.16</v>
      </c>
      <c r="N9" s="67">
        <v>44490</v>
      </c>
      <c r="O9" s="67">
        <v>44515</v>
      </c>
      <c r="P9" s="67">
        <v>44504</v>
      </c>
      <c r="Q9" s="64" t="s">
        <v>105</v>
      </c>
      <c r="R9" s="64" t="s">
        <v>2</v>
      </c>
      <c r="S9" s="64" t="s">
        <v>69</v>
      </c>
      <c r="T9" s="64">
        <v>2</v>
      </c>
      <c r="U9" s="64" t="s">
        <v>70</v>
      </c>
      <c r="V9" s="64" t="s">
        <v>70</v>
      </c>
      <c r="W9" s="64" t="s">
        <v>70</v>
      </c>
      <c r="X9" s="64" t="s">
        <v>70</v>
      </c>
      <c r="Y9" s="64" t="s">
        <v>70</v>
      </c>
      <c r="Z9" s="64" t="s">
        <v>70</v>
      </c>
      <c r="AA9" s="64" t="s">
        <v>70</v>
      </c>
      <c r="AB9" s="64" t="s">
        <v>69</v>
      </c>
      <c r="AC9" s="64" t="s">
        <v>178</v>
      </c>
      <c r="AD9" s="78" t="s">
        <v>182</v>
      </c>
      <c r="AE9" s="45">
        <f>SUM(Tabela8[[#This Row],[m2 SD]:[m2 SZ]])*2</f>
        <v>239.34549999999999</v>
      </c>
      <c r="AF9" s="45">
        <f>IF(NETWORKDAYS(Tabela8[[#This Row],[Dokumentacja warsztatowa (data)]],Tabela8[[#This Row],[Data Montaż]])&gt;1000,"-",NETWORKDAYS(Tabela8[[#This Row],[Dokumentacja warsztatowa (data)]],Tabela8[[#This Row],[Data Montaż]]))</f>
        <v>11</v>
      </c>
    </row>
    <row r="10" spans="1:32" ht="43.2">
      <c r="A10" s="71">
        <v>264</v>
      </c>
      <c r="B10" s="71" t="s">
        <v>157</v>
      </c>
      <c r="C10" s="72" t="s">
        <v>237</v>
      </c>
      <c r="D10" s="71" t="s">
        <v>158</v>
      </c>
      <c r="E10" s="73">
        <v>56.18</v>
      </c>
      <c r="F10" s="73">
        <v>56.18</v>
      </c>
      <c r="G10" s="73">
        <v>31.709400000000002</v>
      </c>
      <c r="H10" s="73">
        <v>69.24736</v>
      </c>
      <c r="I10" s="73">
        <v>17.734079999999999</v>
      </c>
      <c r="J10" s="73">
        <v>10.962</v>
      </c>
      <c r="K10" s="73">
        <v>10.19</v>
      </c>
      <c r="L10" s="66">
        <v>15.618</v>
      </c>
      <c r="M10" s="66">
        <v>3.8029999999999999</v>
      </c>
      <c r="N10" s="67">
        <v>44491</v>
      </c>
      <c r="O10" s="67">
        <v>44515</v>
      </c>
      <c r="P10" s="67">
        <v>44504</v>
      </c>
      <c r="Q10" s="64" t="s">
        <v>105</v>
      </c>
      <c r="R10" s="64" t="s">
        <v>2</v>
      </c>
      <c r="S10" s="64" t="s">
        <v>70</v>
      </c>
      <c r="T10" s="64">
        <v>3</v>
      </c>
      <c r="U10" s="64" t="s">
        <v>69</v>
      </c>
      <c r="V10" s="64" t="s">
        <v>69</v>
      </c>
      <c r="W10" s="64" t="s">
        <v>70</v>
      </c>
      <c r="X10" s="64" t="s">
        <v>69</v>
      </c>
      <c r="Y10" s="64" t="s">
        <v>69</v>
      </c>
      <c r="Z10" s="64" t="s">
        <v>70</v>
      </c>
      <c r="AA10" s="64" t="s">
        <v>70</v>
      </c>
      <c r="AB10" s="64" t="s">
        <v>69</v>
      </c>
      <c r="AC10" s="64" t="s">
        <v>178</v>
      </c>
      <c r="AD10" s="78" t="s">
        <v>230</v>
      </c>
      <c r="AE10" s="45">
        <f>SUM(Tabela8[[#This Row],[m2 SD]:[m2 SZ]])*2</f>
        <v>237.38168000000002</v>
      </c>
      <c r="AF10" s="45">
        <f>IF(NETWORKDAYS(Tabela8[[#This Row],[Dokumentacja warsztatowa (data)]],Tabela8[[#This Row],[Data Montaż]])&gt;1000,"-",NETWORKDAYS(Tabela8[[#This Row],[Dokumentacja warsztatowa (data)]],Tabela8[[#This Row],[Data Montaż]]))</f>
        <v>10</v>
      </c>
    </row>
    <row r="11" spans="1:32" ht="28.8">
      <c r="A11" s="71">
        <v>264</v>
      </c>
      <c r="B11" s="71" t="s">
        <v>157</v>
      </c>
      <c r="C11" s="100" t="s">
        <v>235</v>
      </c>
      <c r="D11" s="71" t="s">
        <v>158</v>
      </c>
      <c r="E11" s="73">
        <v>38.409999999999997</v>
      </c>
      <c r="F11" s="73">
        <v>38.409999999999997</v>
      </c>
      <c r="G11" s="73">
        <v>27.379800000000003</v>
      </c>
      <c r="H11" s="73">
        <v>50.721579999999996</v>
      </c>
      <c r="I11" s="73">
        <v>15.939559999999998</v>
      </c>
      <c r="J11" s="73">
        <v>9.5129999999999999</v>
      </c>
      <c r="K11" s="73">
        <v>10.19</v>
      </c>
      <c r="L11" s="66">
        <v>12.074</v>
      </c>
      <c r="M11" s="66">
        <v>3.4630000000000001</v>
      </c>
      <c r="N11" s="67">
        <v>44491</v>
      </c>
      <c r="O11" s="67">
        <v>44516</v>
      </c>
      <c r="P11" s="94">
        <v>44505</v>
      </c>
      <c r="Q11" s="64" t="s">
        <v>105</v>
      </c>
      <c r="R11" s="64" t="s">
        <v>2</v>
      </c>
      <c r="S11" s="64" t="s">
        <v>70</v>
      </c>
      <c r="T11" s="64">
        <v>2</v>
      </c>
      <c r="U11" s="64" t="s">
        <v>70</v>
      </c>
      <c r="V11" s="64" t="s">
        <v>70</v>
      </c>
      <c r="W11" s="64" t="s">
        <v>69</v>
      </c>
      <c r="X11" s="64" t="s">
        <v>70</v>
      </c>
      <c r="Y11" s="64" t="s">
        <v>70</v>
      </c>
      <c r="Z11" s="64" t="s">
        <v>70</v>
      </c>
      <c r="AA11" s="64" t="s">
        <v>69</v>
      </c>
      <c r="AB11" s="64" t="s">
        <v>69</v>
      </c>
      <c r="AC11" s="64" t="s">
        <v>178</v>
      </c>
      <c r="AD11" s="78" t="s">
        <v>226</v>
      </c>
      <c r="AE11" s="45">
        <f>SUM(Tabela8[[#This Row],[m2 SD]:[m2 SZ]])*2</f>
        <v>188.08188000000001</v>
      </c>
      <c r="AF11" s="45">
        <f>IF(NETWORKDAYS(Tabela8[[#This Row],[Dokumentacja warsztatowa (data)]],Tabela8[[#This Row],[Data Montaż]])&gt;1000,"-",NETWORKDAYS(Tabela8[[#This Row],[Dokumentacja warsztatowa (data)]],Tabela8[[#This Row],[Data Montaż]]))</f>
        <v>11</v>
      </c>
    </row>
    <row r="12" spans="1:32">
      <c r="A12" s="71">
        <v>264</v>
      </c>
      <c r="B12" s="71" t="s">
        <v>157</v>
      </c>
      <c r="C12" s="100" t="s">
        <v>234</v>
      </c>
      <c r="D12" s="71" t="s">
        <v>104</v>
      </c>
      <c r="E12" s="73">
        <v>38.409999999999997</v>
      </c>
      <c r="F12" s="73">
        <v>38.409999999999997</v>
      </c>
      <c r="G12" s="73">
        <v>27.379800000000003</v>
      </c>
      <c r="H12" s="73">
        <v>50.721579999999996</v>
      </c>
      <c r="I12" s="73">
        <v>15.939559999999998</v>
      </c>
      <c r="J12" s="73">
        <v>9.5129999999999999</v>
      </c>
      <c r="K12" s="73"/>
      <c r="L12" s="66">
        <v>12.074</v>
      </c>
      <c r="M12" s="66">
        <v>3.4630000000000001</v>
      </c>
      <c r="N12" s="67">
        <v>44491</v>
      </c>
      <c r="O12" s="67">
        <v>44516</v>
      </c>
      <c r="P12" s="94">
        <v>44505</v>
      </c>
      <c r="Q12" s="64" t="s">
        <v>105</v>
      </c>
      <c r="R12" s="64" t="s">
        <v>2</v>
      </c>
      <c r="S12" s="64" t="s">
        <v>69</v>
      </c>
      <c r="T12" s="64">
        <v>2</v>
      </c>
      <c r="U12" s="64" t="s">
        <v>70</v>
      </c>
      <c r="V12" s="64" t="s">
        <v>70</v>
      </c>
      <c r="W12" s="64" t="s">
        <v>69</v>
      </c>
      <c r="X12" s="64" t="s">
        <v>70</v>
      </c>
      <c r="Y12" s="64" t="s">
        <v>70</v>
      </c>
      <c r="Z12" s="64" t="s">
        <v>70</v>
      </c>
      <c r="AA12" s="64" t="s">
        <v>69</v>
      </c>
      <c r="AB12" s="64" t="s">
        <v>69</v>
      </c>
      <c r="AC12" s="64" t="s">
        <v>178</v>
      </c>
      <c r="AD12" s="78" t="s">
        <v>190</v>
      </c>
      <c r="AE12" s="45">
        <f>SUM(Tabela8[[#This Row],[m2 SD]:[m2 SZ]])*2</f>
        <v>188.08188000000001</v>
      </c>
      <c r="AF12" s="45">
        <f>IF(NETWORKDAYS(Tabela8[[#This Row],[Dokumentacja warsztatowa (data)]],Tabela8[[#This Row],[Data Montaż]])&gt;1000,"-",NETWORKDAYS(Tabela8[[#This Row],[Dokumentacja warsztatowa (data)]],Tabela8[[#This Row],[Data Montaż]]))</f>
        <v>11</v>
      </c>
    </row>
    <row r="13" spans="1:32" ht="28.8">
      <c r="A13" s="71">
        <v>264</v>
      </c>
      <c r="B13" s="71" t="s">
        <v>157</v>
      </c>
      <c r="C13" s="72" t="s">
        <v>236</v>
      </c>
      <c r="D13" s="71" t="s">
        <v>104</v>
      </c>
      <c r="E13" s="73">
        <v>56.18</v>
      </c>
      <c r="F13" s="73">
        <v>56.18</v>
      </c>
      <c r="G13" s="73">
        <v>31.709400000000002</v>
      </c>
      <c r="H13" s="73">
        <v>69.24736</v>
      </c>
      <c r="I13" s="73">
        <v>17.734079999999999</v>
      </c>
      <c r="J13" s="73">
        <v>10.962</v>
      </c>
      <c r="K13" s="73"/>
      <c r="L13" s="66">
        <v>15.618</v>
      </c>
      <c r="M13" s="66">
        <v>3.8029999999999999</v>
      </c>
      <c r="N13" s="67">
        <v>44491</v>
      </c>
      <c r="O13" s="67">
        <v>44516</v>
      </c>
      <c r="P13" s="67">
        <v>44505</v>
      </c>
      <c r="Q13" s="64" t="s">
        <v>105</v>
      </c>
      <c r="R13" s="64" t="s">
        <v>2</v>
      </c>
      <c r="S13" s="64" t="s">
        <v>69</v>
      </c>
      <c r="T13" s="64">
        <v>3</v>
      </c>
      <c r="U13" s="64" t="s">
        <v>69</v>
      </c>
      <c r="V13" s="64" t="s">
        <v>69</v>
      </c>
      <c r="W13" s="64" t="s">
        <v>70</v>
      </c>
      <c r="X13" s="64" t="s">
        <v>69</v>
      </c>
      <c r="Y13" s="64" t="s">
        <v>69</v>
      </c>
      <c r="Z13" s="64" t="s">
        <v>70</v>
      </c>
      <c r="AA13" s="64" t="s">
        <v>70</v>
      </c>
      <c r="AB13" s="64" t="s">
        <v>69</v>
      </c>
      <c r="AC13" s="64" t="s">
        <v>178</v>
      </c>
      <c r="AD13" s="78" t="s">
        <v>196</v>
      </c>
      <c r="AE13" s="45">
        <f>SUM(Tabela8[[#This Row],[m2 SD]:[m2 SZ]])*2</f>
        <v>237.38168000000002</v>
      </c>
      <c r="AF13" s="45">
        <f>IF(NETWORKDAYS(Tabela8[[#This Row],[Dokumentacja warsztatowa (data)]],Tabela8[[#This Row],[Data Montaż]])&gt;1000,"-",NETWORKDAYS(Tabela8[[#This Row],[Dokumentacja warsztatowa (data)]],Tabela8[[#This Row],[Data Montaż]]))</f>
        <v>11</v>
      </c>
    </row>
    <row r="14" spans="1:32">
      <c r="A14" s="64">
        <v>264</v>
      </c>
      <c r="B14" s="64" t="s">
        <v>157</v>
      </c>
      <c r="C14" s="65" t="s">
        <v>232</v>
      </c>
      <c r="D14" s="64" t="s">
        <v>104</v>
      </c>
      <c r="E14" s="66">
        <v>62.682879999999997</v>
      </c>
      <c r="F14" s="66">
        <v>53.57</v>
      </c>
      <c r="G14" s="66">
        <v>40.614599999999996</v>
      </c>
      <c r="H14" s="66">
        <v>67.452839999999995</v>
      </c>
      <c r="I14" s="66">
        <v>20.900879999999997</v>
      </c>
      <c r="J14" s="66">
        <v>0</v>
      </c>
      <c r="K14" s="66"/>
      <c r="L14" s="66">
        <v>15.068</v>
      </c>
      <c r="M14" s="66">
        <v>4.16</v>
      </c>
      <c r="N14" s="67">
        <v>44495</v>
      </c>
      <c r="O14" s="67">
        <v>44517</v>
      </c>
      <c r="P14" s="67">
        <v>44508</v>
      </c>
      <c r="Q14" s="64" t="s">
        <v>105</v>
      </c>
      <c r="R14" s="64" t="s">
        <v>2</v>
      </c>
      <c r="S14" s="64" t="s">
        <v>69</v>
      </c>
      <c r="T14" s="71">
        <v>2</v>
      </c>
      <c r="U14" s="64" t="s">
        <v>70</v>
      </c>
      <c r="V14" s="64" t="s">
        <v>70</v>
      </c>
      <c r="W14" s="64" t="s">
        <v>70</v>
      </c>
      <c r="X14" s="64" t="s">
        <v>70</v>
      </c>
      <c r="Y14" s="64" t="s">
        <v>70</v>
      </c>
      <c r="Z14" s="64" t="s">
        <v>70</v>
      </c>
      <c r="AA14" s="64" t="s">
        <v>70</v>
      </c>
      <c r="AB14" s="64" t="s">
        <v>69</v>
      </c>
      <c r="AC14" s="64" t="s">
        <v>178</v>
      </c>
      <c r="AD14" s="78" t="s">
        <v>183</v>
      </c>
      <c r="AE14" s="45">
        <f>SUM(Tabela8[[#This Row],[m2 SD]:[m2 SZ]])*2</f>
        <v>257.93663999999995</v>
      </c>
      <c r="AF14" s="45">
        <f>IF(NETWORKDAYS(Tabela8[[#This Row],[Dokumentacja warsztatowa (data)]],Tabela8[[#This Row],[Data Montaż]])&gt;1000,"-",NETWORKDAYS(Tabela8[[#This Row],[Dokumentacja warsztatowa (data)]],Tabela8[[#This Row],[Data Montaż]]))</f>
        <v>10</v>
      </c>
    </row>
    <row r="15" spans="1:32" ht="43.2">
      <c r="A15" s="71">
        <v>264</v>
      </c>
      <c r="B15" s="71" t="s">
        <v>157</v>
      </c>
      <c r="C15" s="72" t="s">
        <v>231</v>
      </c>
      <c r="D15" s="71" t="s">
        <v>158</v>
      </c>
      <c r="E15" s="73">
        <v>56.18</v>
      </c>
      <c r="F15" s="73">
        <v>56.18</v>
      </c>
      <c r="G15" s="73">
        <v>31.709400000000002</v>
      </c>
      <c r="H15" s="73">
        <v>69.24736</v>
      </c>
      <c r="I15" s="73">
        <v>17.734079999999999</v>
      </c>
      <c r="J15" s="73">
        <v>10.048499999999999</v>
      </c>
      <c r="K15" s="73">
        <v>10.19</v>
      </c>
      <c r="L15" s="66">
        <v>15.618</v>
      </c>
      <c r="M15" s="66">
        <v>3.8029999999999999</v>
      </c>
      <c r="N15" s="67">
        <v>44494</v>
      </c>
      <c r="O15" s="67">
        <v>44517</v>
      </c>
      <c r="P15" s="84">
        <v>44506</v>
      </c>
      <c r="Q15" s="64" t="s">
        <v>105</v>
      </c>
      <c r="R15" s="64" t="s">
        <v>2</v>
      </c>
      <c r="S15" s="64" t="s">
        <v>70</v>
      </c>
      <c r="T15" s="64">
        <v>3</v>
      </c>
      <c r="U15" s="64" t="s">
        <v>69</v>
      </c>
      <c r="V15" s="64" t="s">
        <v>69</v>
      </c>
      <c r="W15" s="64" t="s">
        <v>70</v>
      </c>
      <c r="X15" s="64" t="s">
        <v>69</v>
      </c>
      <c r="Y15" s="64" t="s">
        <v>69</v>
      </c>
      <c r="Z15" s="64" t="s">
        <v>70</v>
      </c>
      <c r="AA15" s="64" t="s">
        <v>70</v>
      </c>
      <c r="AB15" s="64" t="s">
        <v>69</v>
      </c>
      <c r="AC15" s="64" t="s">
        <v>178</v>
      </c>
      <c r="AD15" s="78" t="s">
        <v>230</v>
      </c>
      <c r="AE15" s="45">
        <f>SUM(Tabela8[[#This Row],[m2 SD]:[m2 SZ]])*2</f>
        <v>237.38168000000002</v>
      </c>
      <c r="AF15" s="45">
        <f>IF(NETWORKDAYS(Tabela8[[#This Row],[Dokumentacja warsztatowa (data)]],Tabela8[[#This Row],[Data Montaż]])&gt;1000,"-",NETWORKDAYS(Tabela8[[#This Row],[Dokumentacja warsztatowa (data)]],Tabela8[[#This Row],[Data Montaż]]))</f>
        <v>10</v>
      </c>
    </row>
    <row r="16" spans="1:32" ht="28.8">
      <c r="A16" s="71">
        <v>264</v>
      </c>
      <c r="B16" s="71" t="s">
        <v>157</v>
      </c>
      <c r="C16" s="100" t="s">
        <v>233</v>
      </c>
      <c r="D16" s="71" t="s">
        <v>161</v>
      </c>
      <c r="E16" s="73">
        <v>40.76</v>
      </c>
      <c r="F16" s="73">
        <v>40.76</v>
      </c>
      <c r="G16" s="73">
        <v>28.536000000000001</v>
      </c>
      <c r="H16" s="73">
        <v>41.722589999999997</v>
      </c>
      <c r="I16" s="73">
        <v>18.367439999999998</v>
      </c>
      <c r="J16" s="73">
        <v>4.5674999999999999</v>
      </c>
      <c r="K16" s="73"/>
      <c r="L16" s="66">
        <v>11.004</v>
      </c>
      <c r="M16" s="66">
        <v>3.9390000000000001</v>
      </c>
      <c r="N16" s="67">
        <v>44494</v>
      </c>
      <c r="O16" s="67">
        <v>44517</v>
      </c>
      <c r="P16" s="95">
        <v>44506</v>
      </c>
      <c r="Q16" s="64" t="s">
        <v>105</v>
      </c>
      <c r="R16" s="64" t="s">
        <v>2</v>
      </c>
      <c r="S16" s="64" t="s">
        <v>69</v>
      </c>
      <c r="T16" s="64">
        <v>2</v>
      </c>
      <c r="U16" s="64" t="s">
        <v>69</v>
      </c>
      <c r="V16" s="64" t="s">
        <v>69</v>
      </c>
      <c r="W16" s="64" t="s">
        <v>70</v>
      </c>
      <c r="X16" s="64" t="s">
        <v>69</v>
      </c>
      <c r="Y16" s="64" t="s">
        <v>69</v>
      </c>
      <c r="Z16" s="64" t="s">
        <v>70</v>
      </c>
      <c r="AA16" s="64" t="s">
        <v>70</v>
      </c>
      <c r="AB16" s="64" t="s">
        <v>69</v>
      </c>
      <c r="AC16" s="64" t="s">
        <v>178</v>
      </c>
      <c r="AD16" s="78" t="s">
        <v>191</v>
      </c>
      <c r="AE16" s="45">
        <f>SUM(Tabela8[[#This Row],[m2 SD]:[m2 SZ]])*2</f>
        <v>177.25206</v>
      </c>
      <c r="AF16" s="45">
        <f>IF(NETWORKDAYS(Tabela8[[#This Row],[Dokumentacja warsztatowa (data)]],Tabela8[[#This Row],[Data Montaż]])&gt;1000,"-",NETWORKDAYS(Tabela8[[#This Row],[Dokumentacja warsztatowa (data)]],Tabela8[[#This Row],[Data Montaż]]))</f>
        <v>10</v>
      </c>
    </row>
    <row r="17" spans="1:32" ht="28.8">
      <c r="A17" s="71">
        <v>264</v>
      </c>
      <c r="B17" s="71" t="s">
        <v>157</v>
      </c>
      <c r="C17" s="100" t="s">
        <v>227</v>
      </c>
      <c r="D17" s="71" t="s">
        <v>158</v>
      </c>
      <c r="E17" s="73">
        <v>38.409999999999997</v>
      </c>
      <c r="F17" s="73">
        <v>38.409999999999997</v>
      </c>
      <c r="G17" s="73">
        <v>27.379800000000003</v>
      </c>
      <c r="H17" s="73">
        <v>50.721579999999996</v>
      </c>
      <c r="I17" s="73">
        <v>15.939559999999998</v>
      </c>
      <c r="J17" s="73">
        <v>10.962</v>
      </c>
      <c r="K17" s="73">
        <v>10.19</v>
      </c>
      <c r="L17" s="66">
        <v>12.074</v>
      </c>
      <c r="M17" s="66">
        <v>3.4630000000000001</v>
      </c>
      <c r="N17" s="67">
        <v>44494</v>
      </c>
      <c r="O17" s="67">
        <v>44518</v>
      </c>
      <c r="P17" s="94">
        <v>44508</v>
      </c>
      <c r="Q17" s="64" t="s">
        <v>105</v>
      </c>
      <c r="R17" s="64" t="s">
        <v>2</v>
      </c>
      <c r="S17" s="64" t="s">
        <v>70</v>
      </c>
      <c r="T17" s="64">
        <v>2</v>
      </c>
      <c r="U17" s="64" t="s">
        <v>70</v>
      </c>
      <c r="V17" s="64" t="s">
        <v>70</v>
      </c>
      <c r="W17" s="64" t="s">
        <v>69</v>
      </c>
      <c r="X17" s="64" t="s">
        <v>70</v>
      </c>
      <c r="Y17" s="64" t="s">
        <v>70</v>
      </c>
      <c r="Z17" s="64" t="s">
        <v>70</v>
      </c>
      <c r="AA17" s="64" t="s">
        <v>69</v>
      </c>
      <c r="AB17" s="64" t="s">
        <v>69</v>
      </c>
      <c r="AC17" s="64" t="s">
        <v>178</v>
      </c>
      <c r="AD17" s="78" t="s">
        <v>226</v>
      </c>
      <c r="AE17" s="45">
        <f>SUM(Tabela8[[#This Row],[m2 SD]:[m2 SZ]])*2</f>
        <v>188.08188000000001</v>
      </c>
      <c r="AF17" s="45">
        <f>IF(NETWORKDAYS(Tabela8[[#This Row],[Dokumentacja warsztatowa (data)]],Tabela8[[#This Row],[Data Montaż]])&gt;1000,"-",NETWORKDAYS(Tabela8[[#This Row],[Dokumentacja warsztatowa (data)]],Tabela8[[#This Row],[Data Montaż]]))</f>
        <v>11</v>
      </c>
    </row>
    <row r="18" spans="1:32" ht="28.8">
      <c r="A18" s="64">
        <v>264</v>
      </c>
      <c r="B18" s="64" t="s">
        <v>157</v>
      </c>
      <c r="C18" s="65" t="s">
        <v>229</v>
      </c>
      <c r="D18" s="64" t="s">
        <v>104</v>
      </c>
      <c r="E18" s="66">
        <v>56.18</v>
      </c>
      <c r="F18" s="66">
        <v>56.18</v>
      </c>
      <c r="G18" s="66">
        <v>31.709400000000002</v>
      </c>
      <c r="H18" s="66">
        <v>69.24736</v>
      </c>
      <c r="I18" s="66">
        <v>17.734079999999999</v>
      </c>
      <c r="J18" s="66">
        <v>10.048499999999999</v>
      </c>
      <c r="K18" s="66"/>
      <c r="L18" s="66">
        <v>15.618</v>
      </c>
      <c r="M18" s="66">
        <v>3.8029999999999999</v>
      </c>
      <c r="N18" s="67">
        <v>44495</v>
      </c>
      <c r="O18" s="67">
        <v>44518</v>
      </c>
      <c r="P18" s="67">
        <v>44508</v>
      </c>
      <c r="Q18" s="64" t="s">
        <v>105</v>
      </c>
      <c r="R18" s="64" t="s">
        <v>2</v>
      </c>
      <c r="S18" s="64" t="s">
        <v>69</v>
      </c>
      <c r="T18" s="71">
        <v>3</v>
      </c>
      <c r="U18" s="64" t="s">
        <v>69</v>
      </c>
      <c r="V18" s="64" t="s">
        <v>69</v>
      </c>
      <c r="W18" s="64" t="s">
        <v>70</v>
      </c>
      <c r="X18" s="64" t="s">
        <v>69</v>
      </c>
      <c r="Y18" s="64" t="s">
        <v>69</v>
      </c>
      <c r="Z18" s="64" t="s">
        <v>70</v>
      </c>
      <c r="AA18" s="64" t="s">
        <v>70</v>
      </c>
      <c r="AB18" s="64" t="s">
        <v>69</v>
      </c>
      <c r="AC18" s="64" t="s">
        <v>178</v>
      </c>
      <c r="AD18" s="78" t="s">
        <v>196</v>
      </c>
      <c r="AE18" s="45">
        <f>SUM(Tabela8[[#This Row],[m2 SD]:[m2 SZ]])*2</f>
        <v>237.38168000000002</v>
      </c>
      <c r="AF18" s="45">
        <f>IF(NETWORKDAYS(Tabela8[[#This Row],[Dokumentacja warsztatowa (data)]],Tabela8[[#This Row],[Data Montaż]])&gt;1000,"-",NETWORKDAYS(Tabela8[[#This Row],[Dokumentacja warsztatowa (data)]],Tabela8[[#This Row],[Data Montaż]]))</f>
        <v>10</v>
      </c>
    </row>
    <row r="19" spans="1:32">
      <c r="A19" s="64">
        <v>264</v>
      </c>
      <c r="B19" s="64" t="s">
        <v>157</v>
      </c>
      <c r="C19" s="101" t="s">
        <v>228</v>
      </c>
      <c r="D19" s="64" t="s">
        <v>161</v>
      </c>
      <c r="E19" s="66">
        <v>45.21</v>
      </c>
      <c r="F19" s="66">
        <v>45.21</v>
      </c>
      <c r="G19" s="66">
        <v>34.070999999999998</v>
      </c>
      <c r="H19" s="66">
        <v>41.748979999999996</v>
      </c>
      <c r="I19" s="66">
        <v>20.900879999999997</v>
      </c>
      <c r="J19" s="66">
        <v>4.4729999999999999</v>
      </c>
      <c r="K19" s="66"/>
      <c r="L19" s="66">
        <v>11.004</v>
      </c>
      <c r="M19" s="66">
        <v>4.165</v>
      </c>
      <c r="N19" s="67">
        <v>44494</v>
      </c>
      <c r="O19" s="67">
        <v>44518</v>
      </c>
      <c r="P19" s="94">
        <v>44509</v>
      </c>
      <c r="Q19" s="64" t="s">
        <v>105</v>
      </c>
      <c r="R19" s="64" t="s">
        <v>2</v>
      </c>
      <c r="S19" s="64" t="s">
        <v>69</v>
      </c>
      <c r="T19" s="71">
        <v>2</v>
      </c>
      <c r="U19" s="64" t="s">
        <v>70</v>
      </c>
      <c r="V19" s="64" t="s">
        <v>70</v>
      </c>
      <c r="W19" s="64" t="s">
        <v>69</v>
      </c>
      <c r="X19" s="64" t="s">
        <v>70</v>
      </c>
      <c r="Y19" s="64" t="s">
        <v>70</v>
      </c>
      <c r="Z19" s="64" t="s">
        <v>70</v>
      </c>
      <c r="AA19" s="64" t="s">
        <v>69</v>
      </c>
      <c r="AB19" s="64" t="s">
        <v>69</v>
      </c>
      <c r="AC19" s="64" t="s">
        <v>178</v>
      </c>
      <c r="AD19" s="78" t="s">
        <v>220</v>
      </c>
      <c r="AE19" s="45">
        <f>SUM(Tabela8[[#This Row],[m2 SD]:[m2 SZ]])*2</f>
        <v>193.44171999999998</v>
      </c>
      <c r="AF19" s="45">
        <f>IF(NETWORKDAYS(Tabela8[[#This Row],[Dokumentacja warsztatowa (data)]],Tabela8[[#This Row],[Data Montaż]])&gt;1000,"-",NETWORKDAYS(Tabela8[[#This Row],[Dokumentacja warsztatowa (data)]],Tabela8[[#This Row],[Data Montaż]]))</f>
        <v>12</v>
      </c>
    </row>
    <row r="20" spans="1:32">
      <c r="A20" s="64">
        <v>264</v>
      </c>
      <c r="B20" s="64" t="s">
        <v>157</v>
      </c>
      <c r="C20" s="101" t="s">
        <v>225</v>
      </c>
      <c r="D20" s="64" t="s">
        <v>104</v>
      </c>
      <c r="E20" s="66">
        <v>38.409999999999997</v>
      </c>
      <c r="F20" s="66">
        <v>38.409999999999997</v>
      </c>
      <c r="G20" s="66">
        <v>27.379800000000003</v>
      </c>
      <c r="H20" s="66">
        <v>50.721579999999996</v>
      </c>
      <c r="I20" s="66">
        <v>15.939559999999998</v>
      </c>
      <c r="J20" s="66">
        <v>10.962</v>
      </c>
      <c r="K20" s="66"/>
      <c r="L20" s="66">
        <v>12.074</v>
      </c>
      <c r="M20" s="66">
        <v>3.4630000000000001</v>
      </c>
      <c r="N20" s="67">
        <v>44495</v>
      </c>
      <c r="O20" s="67">
        <v>44519</v>
      </c>
      <c r="P20" s="94">
        <v>44509</v>
      </c>
      <c r="Q20" s="64" t="s">
        <v>105</v>
      </c>
      <c r="R20" s="64" t="s">
        <v>2</v>
      </c>
      <c r="S20" s="64" t="s">
        <v>69</v>
      </c>
      <c r="T20" s="71">
        <v>2</v>
      </c>
      <c r="U20" s="64" t="s">
        <v>70</v>
      </c>
      <c r="V20" s="64" t="s">
        <v>70</v>
      </c>
      <c r="W20" s="64" t="s">
        <v>69</v>
      </c>
      <c r="X20" s="64" t="s">
        <v>70</v>
      </c>
      <c r="Y20" s="64" t="s">
        <v>70</v>
      </c>
      <c r="Z20" s="64" t="s">
        <v>70</v>
      </c>
      <c r="AA20" s="64" t="s">
        <v>69</v>
      </c>
      <c r="AB20" s="64" t="s">
        <v>69</v>
      </c>
      <c r="AC20" s="64" t="s">
        <v>178</v>
      </c>
      <c r="AD20" s="78" t="s">
        <v>190</v>
      </c>
      <c r="AE20" s="45">
        <f>SUM(Tabela8[[#This Row],[m2 SD]:[m2 SZ]])*2</f>
        <v>188.08188000000001</v>
      </c>
      <c r="AF20" s="45">
        <f>IF(NETWORKDAYS(Tabela8[[#This Row],[Dokumentacja warsztatowa (data)]],Tabela8[[#This Row],[Data Montaż]])&gt;1000,"-",NETWORKDAYS(Tabela8[[#This Row],[Dokumentacja warsztatowa (data)]],Tabela8[[#This Row],[Data Montaż]]))</f>
        <v>11</v>
      </c>
    </row>
    <row r="21" spans="1:32">
      <c r="A21" s="64">
        <v>264</v>
      </c>
      <c r="B21" s="64" t="s">
        <v>157</v>
      </c>
      <c r="C21" s="101" t="s">
        <v>224</v>
      </c>
      <c r="D21" s="64" t="s">
        <v>161</v>
      </c>
      <c r="E21" s="66">
        <v>38.409999999999997</v>
      </c>
      <c r="F21" s="66">
        <v>38.409999999999997</v>
      </c>
      <c r="G21" s="66">
        <v>27.379800000000003</v>
      </c>
      <c r="H21" s="66">
        <v>50.721579999999996</v>
      </c>
      <c r="I21" s="66">
        <v>15.939559999999998</v>
      </c>
      <c r="J21" s="66">
        <v>9.5129999999999999</v>
      </c>
      <c r="K21" s="66"/>
      <c r="L21" s="66">
        <v>12.074</v>
      </c>
      <c r="M21" s="66">
        <v>3.4630000000000001</v>
      </c>
      <c r="N21" s="67">
        <v>44496</v>
      </c>
      <c r="O21" s="67">
        <v>44519</v>
      </c>
      <c r="P21" s="94">
        <v>44509</v>
      </c>
      <c r="Q21" s="64" t="s">
        <v>105</v>
      </c>
      <c r="R21" s="64" t="s">
        <v>2</v>
      </c>
      <c r="S21" s="64" t="s">
        <v>69</v>
      </c>
      <c r="T21" s="71">
        <v>2</v>
      </c>
      <c r="U21" s="64" t="s">
        <v>70</v>
      </c>
      <c r="V21" s="64" t="s">
        <v>70</v>
      </c>
      <c r="W21" s="64" t="s">
        <v>69</v>
      </c>
      <c r="X21" s="64" t="s">
        <v>70</v>
      </c>
      <c r="Y21" s="64" t="s">
        <v>70</v>
      </c>
      <c r="Z21" s="64" t="s">
        <v>70</v>
      </c>
      <c r="AA21" s="64" t="s">
        <v>69</v>
      </c>
      <c r="AB21" s="64" t="s">
        <v>69</v>
      </c>
      <c r="AC21" s="64" t="s">
        <v>178</v>
      </c>
      <c r="AD21" s="78" t="s">
        <v>190</v>
      </c>
      <c r="AE21" s="45">
        <f>SUM(Tabela8[[#This Row],[m2 SD]:[m2 SZ]])*2</f>
        <v>188.08188000000001</v>
      </c>
      <c r="AF21" s="45">
        <f>IF(NETWORKDAYS(Tabela8[[#This Row],[Dokumentacja warsztatowa (data)]],Tabela8[[#This Row],[Data Montaż]])&gt;1000,"-",NETWORKDAYS(Tabela8[[#This Row],[Dokumentacja warsztatowa (data)]],Tabela8[[#This Row],[Data Montaż]]))</f>
        <v>10</v>
      </c>
    </row>
    <row r="22" spans="1:32" ht="28.8">
      <c r="A22" s="64">
        <v>264</v>
      </c>
      <c r="B22" s="64" t="s">
        <v>157</v>
      </c>
      <c r="C22" s="65" t="s">
        <v>223</v>
      </c>
      <c r="D22" s="64" t="s">
        <v>161</v>
      </c>
      <c r="E22" s="66">
        <v>56.18</v>
      </c>
      <c r="F22" s="66">
        <v>56.18</v>
      </c>
      <c r="G22" s="66">
        <v>31.709400000000002</v>
      </c>
      <c r="H22" s="66">
        <v>69.24736</v>
      </c>
      <c r="I22" s="66">
        <v>17.734079999999999</v>
      </c>
      <c r="J22" s="66">
        <v>10.962</v>
      </c>
      <c r="K22" s="66"/>
      <c r="L22" s="66">
        <v>15.618</v>
      </c>
      <c r="M22" s="66">
        <v>3.8029999999999999</v>
      </c>
      <c r="N22" s="67">
        <v>44496</v>
      </c>
      <c r="O22" s="67">
        <v>44519</v>
      </c>
      <c r="P22" s="67">
        <v>44510</v>
      </c>
      <c r="Q22" s="64" t="s">
        <v>105</v>
      </c>
      <c r="R22" s="64" t="s">
        <v>2</v>
      </c>
      <c r="S22" s="64" t="s">
        <v>69</v>
      </c>
      <c r="T22" s="71">
        <v>3</v>
      </c>
      <c r="U22" s="64" t="s">
        <v>69</v>
      </c>
      <c r="V22" s="64" t="s">
        <v>69</v>
      </c>
      <c r="W22" s="64" t="s">
        <v>70</v>
      </c>
      <c r="X22" s="64" t="s">
        <v>69</v>
      </c>
      <c r="Y22" s="64" t="s">
        <v>69</v>
      </c>
      <c r="Z22" s="64" t="s">
        <v>70</v>
      </c>
      <c r="AA22" s="64" t="s">
        <v>70</v>
      </c>
      <c r="AB22" s="64" t="s">
        <v>69</v>
      </c>
      <c r="AC22" s="64" t="s">
        <v>178</v>
      </c>
      <c r="AD22" s="78" t="s">
        <v>196</v>
      </c>
      <c r="AE22" s="45">
        <f>SUM(Tabela8[[#This Row],[m2 SD]:[m2 SZ]])*2</f>
        <v>237.38168000000002</v>
      </c>
      <c r="AF22" s="45">
        <f>IF(NETWORKDAYS(Tabela8[[#This Row],[Dokumentacja warsztatowa (data)]],Tabela8[[#This Row],[Data Montaż]])&gt;1000,"-",NETWORKDAYS(Tabela8[[#This Row],[Dokumentacja warsztatowa (data)]],Tabela8[[#This Row],[Data Montaż]]))</f>
        <v>11</v>
      </c>
    </row>
    <row r="23" spans="1:32" ht="43.2">
      <c r="A23" s="64">
        <v>264</v>
      </c>
      <c r="B23" s="64" t="s">
        <v>157</v>
      </c>
      <c r="C23" s="65" t="s">
        <v>222</v>
      </c>
      <c r="D23" s="64" t="s">
        <v>158</v>
      </c>
      <c r="E23" s="66">
        <v>55.202910000000003</v>
      </c>
      <c r="F23" s="66">
        <v>39.619999999999997</v>
      </c>
      <c r="G23" s="66">
        <v>22.1646</v>
      </c>
      <c r="H23" s="66">
        <v>41.273959999999995</v>
      </c>
      <c r="I23" s="66">
        <v>20.900879999999997</v>
      </c>
      <c r="J23" s="66">
        <v>0</v>
      </c>
      <c r="K23" s="66">
        <v>8.49</v>
      </c>
      <c r="L23" s="66">
        <v>13.254</v>
      </c>
      <c r="M23" s="66">
        <v>4.165</v>
      </c>
      <c r="N23" s="67">
        <v>44498</v>
      </c>
      <c r="O23" s="67">
        <v>44522</v>
      </c>
      <c r="P23" s="67">
        <v>44510</v>
      </c>
      <c r="Q23" s="64" t="s">
        <v>105</v>
      </c>
      <c r="R23" s="64" t="s">
        <v>2</v>
      </c>
      <c r="S23" s="64" t="s">
        <v>70</v>
      </c>
      <c r="T23" s="71">
        <v>2</v>
      </c>
      <c r="U23" s="64" t="s">
        <v>69</v>
      </c>
      <c r="V23" s="64" t="s">
        <v>69</v>
      </c>
      <c r="W23" s="64" t="s">
        <v>69</v>
      </c>
      <c r="X23" s="64" t="s">
        <v>69</v>
      </c>
      <c r="Y23" s="64" t="s">
        <v>69</v>
      </c>
      <c r="Z23" s="64" t="s">
        <v>70</v>
      </c>
      <c r="AA23" s="64" t="s">
        <v>69</v>
      </c>
      <c r="AB23" s="64" t="s">
        <v>69</v>
      </c>
      <c r="AC23" s="64" t="s">
        <v>178</v>
      </c>
      <c r="AD23" s="78" t="s">
        <v>179</v>
      </c>
      <c r="AE23" s="45">
        <f>SUM(Tabela8[[#This Row],[m2 SD]:[m2 SZ]])*2</f>
        <v>168.67887999999999</v>
      </c>
      <c r="AF23" s="45">
        <f>IF(NETWORKDAYS(Tabela8[[#This Row],[Dokumentacja warsztatowa (data)]],Tabela8[[#This Row],[Data Montaż]])&gt;1000,"-",NETWORKDAYS(Tabela8[[#This Row],[Dokumentacja warsztatowa (data)]],Tabela8[[#This Row],[Data Montaż]]))</f>
        <v>9</v>
      </c>
    </row>
    <row r="24" spans="1:32">
      <c r="A24" s="64">
        <v>264</v>
      </c>
      <c r="B24" s="64" t="s">
        <v>157</v>
      </c>
      <c r="C24" s="101" t="s">
        <v>221</v>
      </c>
      <c r="D24" s="64" t="s">
        <v>161</v>
      </c>
      <c r="E24" s="66">
        <v>45.21</v>
      </c>
      <c r="F24" s="66">
        <v>45.21</v>
      </c>
      <c r="G24" s="66">
        <v>34.070999999999998</v>
      </c>
      <c r="H24" s="66">
        <v>41.748979999999996</v>
      </c>
      <c r="I24" s="66">
        <v>20.900879999999997</v>
      </c>
      <c r="J24" s="66">
        <v>5.04</v>
      </c>
      <c r="K24" s="66"/>
      <c r="L24" s="66">
        <v>11.004</v>
      </c>
      <c r="M24" s="66">
        <v>4.165</v>
      </c>
      <c r="N24" s="67">
        <v>44497</v>
      </c>
      <c r="O24" s="67">
        <v>44522</v>
      </c>
      <c r="P24" s="94">
        <v>44510</v>
      </c>
      <c r="Q24" s="64" t="s">
        <v>105</v>
      </c>
      <c r="R24" s="64" t="s">
        <v>2</v>
      </c>
      <c r="S24" s="64" t="s">
        <v>69</v>
      </c>
      <c r="T24" s="71">
        <v>2</v>
      </c>
      <c r="U24" s="64" t="s">
        <v>70</v>
      </c>
      <c r="V24" s="64" t="s">
        <v>70</v>
      </c>
      <c r="W24" s="64" t="s">
        <v>69</v>
      </c>
      <c r="X24" s="64" t="s">
        <v>70</v>
      </c>
      <c r="Y24" s="64" t="s">
        <v>70</v>
      </c>
      <c r="Z24" s="64" t="s">
        <v>70</v>
      </c>
      <c r="AA24" s="64" t="s">
        <v>69</v>
      </c>
      <c r="AB24" s="64" t="s">
        <v>69</v>
      </c>
      <c r="AC24" s="64" t="s">
        <v>178</v>
      </c>
      <c r="AD24" s="78" t="s">
        <v>220</v>
      </c>
      <c r="AE24" s="45">
        <f>SUM(Tabela8[[#This Row],[m2 SD]:[m2 SZ]])*2</f>
        <v>193.44171999999998</v>
      </c>
      <c r="AF24" s="45">
        <f>IF(NETWORKDAYS(Tabela8[[#This Row],[Dokumentacja warsztatowa (data)]],Tabela8[[#This Row],[Data Montaż]])&gt;1000,"-",NETWORKDAYS(Tabela8[[#This Row],[Dokumentacja warsztatowa (data)]],Tabela8[[#This Row],[Data Montaż]]))</f>
        <v>10</v>
      </c>
    </row>
    <row r="25" spans="1:32" ht="57.6">
      <c r="A25" s="64">
        <v>264</v>
      </c>
      <c r="B25" s="64" t="s">
        <v>157</v>
      </c>
      <c r="C25" s="101" t="s">
        <v>218</v>
      </c>
      <c r="D25" s="64" t="s">
        <v>158</v>
      </c>
      <c r="E25" s="66">
        <v>49.056305999999999</v>
      </c>
      <c r="F25" s="66">
        <v>35.29</v>
      </c>
      <c r="G25" s="66">
        <v>31.463400000000004</v>
      </c>
      <c r="H25" s="66">
        <v>40.693379999999998</v>
      </c>
      <c r="I25" s="66">
        <v>18.367439999999998</v>
      </c>
      <c r="J25" s="66">
        <v>4.5674999999999999</v>
      </c>
      <c r="K25" s="66">
        <v>8.49</v>
      </c>
      <c r="L25" s="66">
        <v>12.454000000000001</v>
      </c>
      <c r="M25" s="66">
        <v>3.9390000000000001</v>
      </c>
      <c r="N25" s="67">
        <v>44498</v>
      </c>
      <c r="O25" s="67">
        <v>44523</v>
      </c>
      <c r="P25" s="94">
        <v>44515</v>
      </c>
      <c r="Q25" s="64" t="s">
        <v>105</v>
      </c>
      <c r="R25" s="64" t="s">
        <v>2</v>
      </c>
      <c r="S25" s="64" t="s">
        <v>70</v>
      </c>
      <c r="T25" s="71">
        <v>2</v>
      </c>
      <c r="U25" s="64" t="s">
        <v>69</v>
      </c>
      <c r="V25" s="64" t="s">
        <v>69</v>
      </c>
      <c r="W25" s="64" t="s">
        <v>70</v>
      </c>
      <c r="X25" s="64" t="s">
        <v>70</v>
      </c>
      <c r="Y25" s="64" t="s">
        <v>70</v>
      </c>
      <c r="Z25" s="64" t="s">
        <v>70</v>
      </c>
      <c r="AA25" s="64" t="s">
        <v>70</v>
      </c>
      <c r="AB25" s="64" t="s">
        <v>69</v>
      </c>
      <c r="AC25" s="64" t="s">
        <v>178</v>
      </c>
      <c r="AD25" s="78" t="s">
        <v>217</v>
      </c>
      <c r="AE25" s="45">
        <f>SUM(Tabela8[[#This Row],[m2 SD]:[m2 SZ]])*2</f>
        <v>181.04844</v>
      </c>
      <c r="AF25" s="45">
        <f>IF(NETWORKDAYS(Tabela8[[#This Row],[Dokumentacja warsztatowa (data)]],Tabela8[[#This Row],[Data Montaż]])&gt;1000,"-",NETWORKDAYS(Tabela8[[#This Row],[Dokumentacja warsztatowa (data)]],Tabela8[[#This Row],[Data Montaż]]))</f>
        <v>12</v>
      </c>
    </row>
    <row r="26" spans="1:32">
      <c r="A26" s="64">
        <v>264</v>
      </c>
      <c r="B26" s="64" t="s">
        <v>157</v>
      </c>
      <c r="C26" s="65" t="s">
        <v>216</v>
      </c>
      <c r="D26" s="64" t="s">
        <v>104</v>
      </c>
      <c r="E26" s="66">
        <v>55.202910000000003</v>
      </c>
      <c r="F26" s="66">
        <v>45.21</v>
      </c>
      <c r="G26" s="66">
        <v>34.070999999999998</v>
      </c>
      <c r="H26" s="66">
        <v>41.748979999999996</v>
      </c>
      <c r="I26" s="66">
        <v>20.900879999999997</v>
      </c>
      <c r="J26" s="66">
        <v>4.4729999999999999</v>
      </c>
      <c r="K26" s="66"/>
      <c r="L26" s="66">
        <v>13.254</v>
      </c>
      <c r="M26" s="66">
        <v>4.165</v>
      </c>
      <c r="N26" s="67">
        <v>44498</v>
      </c>
      <c r="O26" s="67">
        <v>44523</v>
      </c>
      <c r="P26" s="67">
        <v>44515</v>
      </c>
      <c r="Q26" s="64" t="s">
        <v>105</v>
      </c>
      <c r="R26" s="64" t="s">
        <v>2</v>
      </c>
      <c r="S26" s="64" t="s">
        <v>69</v>
      </c>
      <c r="T26" s="71">
        <v>2</v>
      </c>
      <c r="U26" s="64" t="s">
        <v>70</v>
      </c>
      <c r="V26" s="64" t="s">
        <v>70</v>
      </c>
      <c r="W26" s="64" t="s">
        <v>69</v>
      </c>
      <c r="X26" s="64" t="s">
        <v>70</v>
      </c>
      <c r="Y26" s="64" t="s">
        <v>70</v>
      </c>
      <c r="Z26" s="64" t="s">
        <v>70</v>
      </c>
      <c r="AA26" s="64" t="s">
        <v>69</v>
      </c>
      <c r="AB26" s="64" t="s">
        <v>69</v>
      </c>
      <c r="AC26" s="64" t="s">
        <v>178</v>
      </c>
      <c r="AD26" s="78" t="s">
        <v>198</v>
      </c>
      <c r="AE26" s="45">
        <f>SUM(Tabela8[[#This Row],[m2 SD]:[m2 SZ]])*2</f>
        <v>193.44171999999998</v>
      </c>
      <c r="AF26" s="45">
        <f>IF(NETWORKDAYS(Tabela8[[#This Row],[Dokumentacja warsztatowa (data)]],Tabela8[[#This Row],[Data Montaż]])&gt;1000,"-",NETWORKDAYS(Tabela8[[#This Row],[Dokumentacja warsztatowa (data)]],Tabela8[[#This Row],[Data Montaż]]))</f>
        <v>12</v>
      </c>
    </row>
    <row r="27" spans="1:32">
      <c r="A27" s="64">
        <v>264</v>
      </c>
      <c r="B27" s="64" t="s">
        <v>157</v>
      </c>
      <c r="C27" s="101" t="s">
        <v>219</v>
      </c>
      <c r="D27" s="64" t="s">
        <v>161</v>
      </c>
      <c r="E27" s="66">
        <v>40.76</v>
      </c>
      <c r="F27" s="66">
        <v>40.76</v>
      </c>
      <c r="G27" s="66">
        <v>28.536000000000001</v>
      </c>
      <c r="H27" s="66">
        <v>13.27417</v>
      </c>
      <c r="I27" s="66">
        <v>46.815859999999994</v>
      </c>
      <c r="J27" s="66">
        <v>0</v>
      </c>
      <c r="K27" s="66"/>
      <c r="L27" s="66">
        <v>11.004</v>
      </c>
      <c r="M27" s="66">
        <v>3.9380000000000002</v>
      </c>
      <c r="N27" s="67">
        <v>44497</v>
      </c>
      <c r="O27" s="67">
        <v>44522</v>
      </c>
      <c r="P27" s="67">
        <v>44515</v>
      </c>
      <c r="Q27" s="64" t="s">
        <v>105</v>
      </c>
      <c r="R27" s="64" t="s">
        <v>2</v>
      </c>
      <c r="S27" s="64" t="s">
        <v>69</v>
      </c>
      <c r="T27" s="71">
        <v>3</v>
      </c>
      <c r="U27" s="64" t="s">
        <v>69</v>
      </c>
      <c r="V27" s="64" t="s">
        <v>69</v>
      </c>
      <c r="W27" s="64" t="s">
        <v>70</v>
      </c>
      <c r="X27" s="64" t="s">
        <v>69</v>
      </c>
      <c r="Y27" s="64" t="s">
        <v>69</v>
      </c>
      <c r="Z27" s="64" t="s">
        <v>70</v>
      </c>
      <c r="AA27" s="64" t="s">
        <v>70</v>
      </c>
      <c r="AB27" s="64" t="s">
        <v>69</v>
      </c>
      <c r="AC27" s="64" t="s">
        <v>178</v>
      </c>
      <c r="AD27" s="78" t="s">
        <v>180</v>
      </c>
      <c r="AE27" s="45">
        <f>SUM(Tabela8[[#This Row],[m2 SD]:[m2 SZ]])*2</f>
        <v>177.25205999999997</v>
      </c>
      <c r="AF27" s="45">
        <f>IF(NETWORKDAYS(Tabela8[[#This Row],[Dokumentacja warsztatowa (data)]],Tabela8[[#This Row],[Data Montaż]])&gt;1000,"-",NETWORKDAYS(Tabela8[[#This Row],[Dokumentacja warsztatowa (data)]],Tabela8[[#This Row],[Data Montaż]]))</f>
        <v>13</v>
      </c>
    </row>
    <row r="28" spans="1:32" ht="28.8">
      <c r="A28" s="64">
        <v>264</v>
      </c>
      <c r="B28" s="64" t="s">
        <v>157</v>
      </c>
      <c r="C28" s="65" t="s">
        <v>213</v>
      </c>
      <c r="D28" s="64" t="s">
        <v>161</v>
      </c>
      <c r="E28" s="66">
        <v>56.18</v>
      </c>
      <c r="F28" s="66">
        <v>56.18</v>
      </c>
      <c r="G28" s="66">
        <v>31.709400000000002</v>
      </c>
      <c r="H28" s="66">
        <v>69.24736</v>
      </c>
      <c r="I28" s="66">
        <v>17.734079999999999</v>
      </c>
      <c r="J28" s="66">
        <v>10.048499999999999</v>
      </c>
      <c r="K28" s="66"/>
      <c r="L28" s="66">
        <v>15.618</v>
      </c>
      <c r="M28" s="66">
        <v>3.8029999999999999</v>
      </c>
      <c r="N28" s="67">
        <v>44503</v>
      </c>
      <c r="O28" s="67">
        <v>44524</v>
      </c>
      <c r="P28" s="67">
        <v>44516</v>
      </c>
      <c r="Q28" s="64" t="s">
        <v>105</v>
      </c>
      <c r="R28" s="64" t="s">
        <v>2</v>
      </c>
      <c r="S28" s="64" t="s">
        <v>69</v>
      </c>
      <c r="T28" s="71">
        <v>3</v>
      </c>
      <c r="U28" s="64" t="s">
        <v>69</v>
      </c>
      <c r="V28" s="64" t="s">
        <v>69</v>
      </c>
      <c r="W28" s="64" t="s">
        <v>70</v>
      </c>
      <c r="X28" s="64" t="s">
        <v>69</v>
      </c>
      <c r="Y28" s="64" t="s">
        <v>69</v>
      </c>
      <c r="Z28" s="64" t="s">
        <v>70</v>
      </c>
      <c r="AA28" s="64" t="s">
        <v>70</v>
      </c>
      <c r="AB28" s="64" t="s">
        <v>69</v>
      </c>
      <c r="AC28" s="64" t="s">
        <v>178</v>
      </c>
      <c r="AD28" s="78" t="s">
        <v>196</v>
      </c>
      <c r="AE28" s="45">
        <f>SUM(Tabela8[[#This Row],[m2 SD]:[m2 SZ]])*2</f>
        <v>237.38168000000002</v>
      </c>
      <c r="AF28" s="45">
        <f>IF(NETWORKDAYS(Tabela8[[#This Row],[Dokumentacja warsztatowa (data)]],Tabela8[[#This Row],[Data Montaż]])&gt;1000,"-",NETWORKDAYS(Tabela8[[#This Row],[Dokumentacja warsztatowa (data)]],Tabela8[[#This Row],[Data Montaż]]))</f>
        <v>10</v>
      </c>
    </row>
    <row r="29" spans="1:32">
      <c r="A29" s="64">
        <v>264</v>
      </c>
      <c r="B29" s="64" t="s">
        <v>157</v>
      </c>
      <c r="C29" s="65" t="s">
        <v>215</v>
      </c>
      <c r="D29" s="64" t="s">
        <v>104</v>
      </c>
      <c r="E29" s="66">
        <v>55.202910000000003</v>
      </c>
      <c r="F29" s="66">
        <v>45.21</v>
      </c>
      <c r="G29" s="66">
        <v>34.070999999999998</v>
      </c>
      <c r="H29" s="66">
        <v>41.748979999999996</v>
      </c>
      <c r="I29" s="66">
        <v>20.900879999999997</v>
      </c>
      <c r="J29" s="66">
        <v>0</v>
      </c>
      <c r="K29" s="66"/>
      <c r="L29" s="66">
        <v>13.254</v>
      </c>
      <c r="M29" s="66">
        <v>4.165</v>
      </c>
      <c r="N29" s="67">
        <v>44502</v>
      </c>
      <c r="O29" s="67">
        <v>44524</v>
      </c>
      <c r="P29" s="67">
        <v>44516</v>
      </c>
      <c r="Q29" s="64" t="s">
        <v>105</v>
      </c>
      <c r="R29" s="64" t="s">
        <v>2</v>
      </c>
      <c r="S29" s="64" t="s">
        <v>69</v>
      </c>
      <c r="T29" s="71">
        <v>2</v>
      </c>
      <c r="U29" s="64" t="s">
        <v>70</v>
      </c>
      <c r="V29" s="64" t="s">
        <v>70</v>
      </c>
      <c r="W29" s="64" t="s">
        <v>69</v>
      </c>
      <c r="X29" s="64" t="s">
        <v>70</v>
      </c>
      <c r="Y29" s="64" t="s">
        <v>70</v>
      </c>
      <c r="Z29" s="64" t="s">
        <v>70</v>
      </c>
      <c r="AA29" s="64" t="s">
        <v>69</v>
      </c>
      <c r="AB29" s="64" t="s">
        <v>69</v>
      </c>
      <c r="AC29" s="64" t="s">
        <v>178</v>
      </c>
      <c r="AD29" s="78" t="s">
        <v>198</v>
      </c>
      <c r="AE29" s="45">
        <f>SUM(Tabela8[[#This Row],[m2 SD]:[m2 SZ]])*2</f>
        <v>193.44171999999998</v>
      </c>
      <c r="AF29" s="45">
        <f>IF(NETWORKDAYS(Tabela8[[#This Row],[Dokumentacja warsztatowa (data)]],Tabela8[[#This Row],[Data Montaż]])&gt;1000,"-",NETWORKDAYS(Tabela8[[#This Row],[Dokumentacja warsztatowa (data)]],Tabela8[[#This Row],[Data Montaż]]))</f>
        <v>11</v>
      </c>
    </row>
    <row r="30" spans="1:32" ht="28.8">
      <c r="A30" s="64">
        <v>264</v>
      </c>
      <c r="B30" s="64" t="s">
        <v>157</v>
      </c>
      <c r="C30" s="101" t="s">
        <v>214</v>
      </c>
      <c r="D30" s="64" t="s">
        <v>104</v>
      </c>
      <c r="E30" s="66">
        <v>49.056305999999999</v>
      </c>
      <c r="F30" s="66">
        <v>40.76</v>
      </c>
      <c r="G30" s="66">
        <v>28.536000000000001</v>
      </c>
      <c r="H30" s="66">
        <v>41.722589999999997</v>
      </c>
      <c r="I30" s="66">
        <v>18.367439999999998</v>
      </c>
      <c r="J30" s="66">
        <v>4.5674999999999999</v>
      </c>
      <c r="K30" s="66"/>
      <c r="L30" s="66">
        <v>12.454000000000001</v>
      </c>
      <c r="M30" s="66">
        <v>3.9390000000000001</v>
      </c>
      <c r="N30" s="67">
        <v>44502</v>
      </c>
      <c r="O30" s="67">
        <v>44524</v>
      </c>
      <c r="P30" s="94">
        <v>44516</v>
      </c>
      <c r="Q30" s="64" t="s">
        <v>105</v>
      </c>
      <c r="R30" s="64" t="s">
        <v>2</v>
      </c>
      <c r="S30" s="64" t="s">
        <v>69</v>
      </c>
      <c r="T30" s="71">
        <v>2</v>
      </c>
      <c r="U30" s="64" t="s">
        <v>69</v>
      </c>
      <c r="V30" s="64" t="s">
        <v>69</v>
      </c>
      <c r="W30" s="64" t="s">
        <v>70</v>
      </c>
      <c r="X30" s="64" t="s">
        <v>69</v>
      </c>
      <c r="Y30" s="64" t="s">
        <v>69</v>
      </c>
      <c r="Z30" s="64" t="s">
        <v>70</v>
      </c>
      <c r="AA30" s="64" t="s">
        <v>70</v>
      </c>
      <c r="AB30" s="64" t="s">
        <v>69</v>
      </c>
      <c r="AC30" s="64" t="s">
        <v>178</v>
      </c>
      <c r="AD30" s="78" t="s">
        <v>209</v>
      </c>
      <c r="AE30" s="45">
        <f>SUM(Tabela8[[#This Row],[m2 SD]:[m2 SZ]])*2</f>
        <v>177.25206</v>
      </c>
      <c r="AF30" s="45">
        <f>IF(NETWORKDAYS(Tabela8[[#This Row],[Dokumentacja warsztatowa (data)]],Tabela8[[#This Row],[Data Montaż]])&gt;1000,"-",NETWORKDAYS(Tabela8[[#This Row],[Dokumentacja warsztatowa (data)]],Tabela8[[#This Row],[Data Montaż]]))</f>
        <v>11</v>
      </c>
    </row>
    <row r="31" spans="1:32">
      <c r="A31" s="102">
        <v>269</v>
      </c>
      <c r="B31" s="103" t="s">
        <v>246</v>
      </c>
      <c r="C31" s="104" t="s">
        <v>247</v>
      </c>
      <c r="D31" s="103" t="s">
        <v>104</v>
      </c>
      <c r="E31" s="105">
        <v>42.23</v>
      </c>
      <c r="F31" s="105">
        <v>42.23</v>
      </c>
      <c r="G31" s="105">
        <v>16.64</v>
      </c>
      <c r="H31" s="105">
        <v>51.73</v>
      </c>
      <c r="I31" s="105">
        <v>21.78</v>
      </c>
      <c r="J31" s="105"/>
      <c r="K31" s="105"/>
      <c r="L31" s="105">
        <v>10.5</v>
      </c>
      <c r="M31" s="81">
        <v>4.1100000000000003</v>
      </c>
      <c r="N31" s="96">
        <v>44504</v>
      </c>
      <c r="O31" s="97"/>
      <c r="P31" s="98">
        <v>44517</v>
      </c>
      <c r="Q31" s="97" t="s">
        <v>105</v>
      </c>
      <c r="R31" s="97" t="s">
        <v>2</v>
      </c>
      <c r="S31" s="97"/>
      <c r="T31" s="97" t="s">
        <v>249</v>
      </c>
      <c r="U31" s="97" t="s">
        <v>249</v>
      </c>
      <c r="V31" s="97"/>
      <c r="W31" s="97" t="s">
        <v>249</v>
      </c>
      <c r="X31" s="97"/>
      <c r="Y31" s="97"/>
      <c r="Z31" s="97"/>
      <c r="AA31" s="97" t="s">
        <v>249</v>
      </c>
      <c r="AB31" s="97"/>
      <c r="AC31" s="97" t="s">
        <v>249</v>
      </c>
      <c r="AD31" s="99"/>
      <c r="AE31" s="45">
        <f>SUM(Tabela8[[#This Row],[m2 SD]:[m2 SZ]])*2</f>
        <v>180.3</v>
      </c>
      <c r="AF31" s="45">
        <f>IF(NETWORKDAYS(Tabela8[[#This Row],[Dokumentacja warsztatowa (data)]],Tabela8[[#This Row],[Data Montaż]])&gt;1000,"-",NETWORKDAYS(Tabela8[[#This Row],[Dokumentacja warsztatowa (data)]],Tabela8[[#This Row],[Data Montaż]]))</f>
        <v>10</v>
      </c>
    </row>
    <row r="32" spans="1:32" ht="43.2">
      <c r="A32" s="64">
        <v>264</v>
      </c>
      <c r="B32" s="64" t="s">
        <v>157</v>
      </c>
      <c r="C32" s="65" t="s">
        <v>208</v>
      </c>
      <c r="D32" s="64" t="s">
        <v>104</v>
      </c>
      <c r="E32" s="66">
        <v>60.271999999999998</v>
      </c>
      <c r="F32" s="66">
        <v>51.27</v>
      </c>
      <c r="G32" s="66">
        <v>25.338000000000001</v>
      </c>
      <c r="H32" s="66">
        <v>57.635759999999998</v>
      </c>
      <c r="I32" s="66">
        <v>20.003619999999998</v>
      </c>
      <c r="J32" s="66">
        <v>6.9300000000000006</v>
      </c>
      <c r="K32" s="66"/>
      <c r="L32" s="66">
        <v>15.068</v>
      </c>
      <c r="M32" s="66">
        <v>4</v>
      </c>
      <c r="N32" s="67">
        <v>44505</v>
      </c>
      <c r="O32" s="67">
        <v>44525</v>
      </c>
      <c r="P32" s="67">
        <v>44517</v>
      </c>
      <c r="Q32" s="67" t="s">
        <v>105</v>
      </c>
      <c r="R32" s="64" t="s">
        <v>2</v>
      </c>
      <c r="S32" s="64" t="s">
        <v>69</v>
      </c>
      <c r="T32" s="71">
        <v>2</v>
      </c>
      <c r="U32" s="64" t="s">
        <v>69</v>
      </c>
      <c r="V32" s="64" t="s">
        <v>69</v>
      </c>
      <c r="W32" s="64" t="s">
        <v>70</v>
      </c>
      <c r="X32" s="64" t="s">
        <v>70</v>
      </c>
      <c r="Y32" s="64" t="s">
        <v>70</v>
      </c>
      <c r="Z32" s="64" t="s">
        <v>70</v>
      </c>
      <c r="AA32" s="64" t="s">
        <v>70</v>
      </c>
      <c r="AB32" s="64" t="s">
        <v>69</v>
      </c>
      <c r="AC32" s="64" t="s">
        <v>178</v>
      </c>
      <c r="AD32" s="78" t="s">
        <v>207</v>
      </c>
      <c r="AE32" s="45">
        <f>SUM(Tabela8[[#This Row],[m2 SD]:[m2 SZ]])*2</f>
        <v>205.95475999999999</v>
      </c>
      <c r="AF32" s="45">
        <f>IF(NETWORKDAYS(Tabela8[[#This Row],[Dokumentacja warsztatowa (data)]],Tabela8[[#This Row],[Data Montaż]])&gt;1000,"-",NETWORKDAYS(Tabela8[[#This Row],[Dokumentacja warsztatowa (data)]],Tabela8[[#This Row],[Data Montaż]]))</f>
        <v>9</v>
      </c>
    </row>
    <row r="33" spans="1:32" ht="57.6">
      <c r="A33" s="64">
        <v>264</v>
      </c>
      <c r="B33" s="64" t="s">
        <v>157</v>
      </c>
      <c r="C33" s="101" t="s">
        <v>212</v>
      </c>
      <c r="D33" s="64" t="s">
        <v>158</v>
      </c>
      <c r="E33" s="66">
        <v>52.083325000000002</v>
      </c>
      <c r="F33" s="66">
        <v>39.93</v>
      </c>
      <c r="G33" s="66">
        <v>27.847200000000001</v>
      </c>
      <c r="H33" s="66">
        <v>33.752809999999997</v>
      </c>
      <c r="I33" s="66">
        <v>20.900879999999997</v>
      </c>
      <c r="J33" s="66">
        <v>0</v>
      </c>
      <c r="K33" s="66">
        <v>8.49</v>
      </c>
      <c r="L33" s="66">
        <v>12.505000000000001</v>
      </c>
      <c r="M33" s="66">
        <v>4.165</v>
      </c>
      <c r="N33" s="67">
        <v>44504</v>
      </c>
      <c r="O33" s="67">
        <v>44525</v>
      </c>
      <c r="P33" s="94">
        <v>44517</v>
      </c>
      <c r="Q33" s="64" t="s">
        <v>105</v>
      </c>
      <c r="R33" s="64" t="s">
        <v>2</v>
      </c>
      <c r="S33" s="64" t="s">
        <v>70</v>
      </c>
      <c r="T33" s="71">
        <v>2</v>
      </c>
      <c r="U33" s="64" t="s">
        <v>70</v>
      </c>
      <c r="V33" s="64" t="s">
        <v>70</v>
      </c>
      <c r="W33" s="64" t="s">
        <v>69</v>
      </c>
      <c r="X33" s="64" t="s">
        <v>69</v>
      </c>
      <c r="Y33" s="64" t="s">
        <v>69</v>
      </c>
      <c r="Z33" s="64" t="s">
        <v>70</v>
      </c>
      <c r="AA33" s="64" t="s">
        <v>69</v>
      </c>
      <c r="AB33" s="64" t="s">
        <v>69</v>
      </c>
      <c r="AC33" s="64" t="s">
        <v>178</v>
      </c>
      <c r="AD33" s="78" t="s">
        <v>211</v>
      </c>
      <c r="AE33" s="45">
        <f>SUM(Tabela8[[#This Row],[m2 SD]:[m2 SZ]])*2</f>
        <v>165.00178</v>
      </c>
      <c r="AF33" s="45">
        <f>IF(NETWORKDAYS(Tabela8[[#This Row],[Dokumentacja warsztatowa (data)]],Tabela8[[#This Row],[Data Montaż]])&gt;1000,"-",NETWORKDAYS(Tabela8[[#This Row],[Dokumentacja warsztatowa (data)]],Tabela8[[#This Row],[Data Montaż]]))</f>
        <v>10</v>
      </c>
    </row>
    <row r="34" spans="1:32" ht="28.8">
      <c r="A34" s="64">
        <v>264</v>
      </c>
      <c r="B34" s="64" t="s">
        <v>157</v>
      </c>
      <c r="C34" s="101" t="s">
        <v>210</v>
      </c>
      <c r="D34" s="64" t="s">
        <v>104</v>
      </c>
      <c r="E34" s="66">
        <v>49.056305999999999</v>
      </c>
      <c r="F34" s="66">
        <v>40.76</v>
      </c>
      <c r="G34" s="66">
        <v>28.536000000000001</v>
      </c>
      <c r="H34" s="66">
        <v>41.722589999999997</v>
      </c>
      <c r="I34" s="66">
        <v>18.367439999999998</v>
      </c>
      <c r="J34" s="66">
        <v>4.5674999999999999</v>
      </c>
      <c r="K34" s="66"/>
      <c r="L34" s="66">
        <v>12.454000000000001</v>
      </c>
      <c r="M34" s="66">
        <v>3.9390000000000001</v>
      </c>
      <c r="N34" s="67">
        <v>44498</v>
      </c>
      <c r="O34" s="67">
        <v>44525</v>
      </c>
      <c r="P34" s="94">
        <v>44517</v>
      </c>
      <c r="Q34" s="64" t="s">
        <v>105</v>
      </c>
      <c r="R34" s="64" t="s">
        <v>2</v>
      </c>
      <c r="S34" s="64" t="s">
        <v>69</v>
      </c>
      <c r="T34" s="71">
        <v>2</v>
      </c>
      <c r="U34" s="64" t="s">
        <v>69</v>
      </c>
      <c r="V34" s="64" t="s">
        <v>69</v>
      </c>
      <c r="W34" s="64" t="s">
        <v>70</v>
      </c>
      <c r="X34" s="64" t="s">
        <v>69</v>
      </c>
      <c r="Y34" s="64" t="s">
        <v>69</v>
      </c>
      <c r="Z34" s="64" t="s">
        <v>70</v>
      </c>
      <c r="AA34" s="64" t="s">
        <v>70</v>
      </c>
      <c r="AB34" s="64" t="s">
        <v>69</v>
      </c>
      <c r="AC34" s="64" t="s">
        <v>178</v>
      </c>
      <c r="AD34" s="78" t="s">
        <v>209</v>
      </c>
      <c r="AE34" s="45">
        <f>SUM(Tabela8[[#This Row],[m2 SD]:[m2 SZ]])*2</f>
        <v>177.25206</v>
      </c>
      <c r="AF34" s="45">
        <f>IF(NETWORKDAYS(Tabela8[[#This Row],[Dokumentacja warsztatowa (data)]],Tabela8[[#This Row],[Data Montaż]])&gt;1000,"-",NETWORKDAYS(Tabela8[[#This Row],[Dokumentacja warsztatowa (data)]],Tabela8[[#This Row],[Data Montaż]]))</f>
        <v>14</v>
      </c>
    </row>
    <row r="35" spans="1:32">
      <c r="A35" s="64">
        <v>264</v>
      </c>
      <c r="B35" s="64" t="s">
        <v>157</v>
      </c>
      <c r="C35" s="101" t="s">
        <v>206</v>
      </c>
      <c r="D35" s="64" t="s">
        <v>161</v>
      </c>
      <c r="E35" s="66">
        <v>38.409999999999997</v>
      </c>
      <c r="F35" s="66">
        <v>38.409999999999997</v>
      </c>
      <c r="G35" s="66">
        <v>27.379800000000003</v>
      </c>
      <c r="H35" s="66">
        <v>50.721579999999996</v>
      </c>
      <c r="I35" s="66">
        <v>15.939559999999998</v>
      </c>
      <c r="J35" s="66">
        <v>10.962</v>
      </c>
      <c r="K35" s="66"/>
      <c r="L35" s="66">
        <v>12.074</v>
      </c>
      <c r="M35" s="66">
        <v>3.4630000000000001</v>
      </c>
      <c r="N35" s="67">
        <v>44503</v>
      </c>
      <c r="O35" s="67">
        <v>44526</v>
      </c>
      <c r="P35" s="94">
        <v>44518</v>
      </c>
      <c r="Q35" s="64" t="s">
        <v>105</v>
      </c>
      <c r="R35" s="64" t="s">
        <v>2</v>
      </c>
      <c r="S35" s="64" t="s">
        <v>69</v>
      </c>
      <c r="T35" s="71">
        <v>2</v>
      </c>
      <c r="U35" s="64" t="s">
        <v>70</v>
      </c>
      <c r="V35" s="64" t="s">
        <v>70</v>
      </c>
      <c r="W35" s="64" t="s">
        <v>69</v>
      </c>
      <c r="X35" s="64" t="s">
        <v>70</v>
      </c>
      <c r="Y35" s="64" t="s">
        <v>70</v>
      </c>
      <c r="Z35" s="64" t="s">
        <v>70</v>
      </c>
      <c r="AA35" s="64" t="s">
        <v>69</v>
      </c>
      <c r="AB35" s="64" t="s">
        <v>69</v>
      </c>
      <c r="AC35" s="64" t="s">
        <v>178</v>
      </c>
      <c r="AD35" s="78" t="s">
        <v>190</v>
      </c>
      <c r="AE35" s="45">
        <f>SUM(Tabela8[[#This Row],[m2 SD]:[m2 SZ]])*2</f>
        <v>188.08188000000001</v>
      </c>
      <c r="AF35" s="45">
        <f>IF(NETWORKDAYS(Tabela8[[#This Row],[Dokumentacja warsztatowa (data)]],Tabela8[[#This Row],[Data Montaż]])&gt;1000,"-",NETWORKDAYS(Tabela8[[#This Row],[Dokumentacja warsztatowa (data)]],Tabela8[[#This Row],[Data Montaż]]))</f>
        <v>12</v>
      </c>
    </row>
    <row r="36" spans="1:32" ht="57.6">
      <c r="A36" s="64">
        <v>264</v>
      </c>
      <c r="B36" s="64" t="s">
        <v>157</v>
      </c>
      <c r="C36" s="101" t="s">
        <v>205</v>
      </c>
      <c r="D36" s="64" t="s">
        <v>158</v>
      </c>
      <c r="E36" s="66">
        <v>49.056305999999999</v>
      </c>
      <c r="F36" s="66">
        <v>45.73</v>
      </c>
      <c r="G36" s="66">
        <v>29.274000000000001</v>
      </c>
      <c r="H36" s="66">
        <v>48.029799999999994</v>
      </c>
      <c r="I36" s="66">
        <v>18.367439999999998</v>
      </c>
      <c r="J36" s="66">
        <v>9.166500000000001</v>
      </c>
      <c r="K36" s="66">
        <v>8.49</v>
      </c>
      <c r="L36" s="66">
        <v>12.454000000000001</v>
      </c>
      <c r="M36" s="66">
        <v>3.9390000000000001</v>
      </c>
      <c r="N36" s="67">
        <v>44504</v>
      </c>
      <c r="O36" s="67">
        <v>44526</v>
      </c>
      <c r="P36" s="94">
        <v>44518</v>
      </c>
      <c r="Q36" s="64" t="s">
        <v>105</v>
      </c>
      <c r="R36" s="64" t="s">
        <v>2</v>
      </c>
      <c r="S36" s="64" t="s">
        <v>70</v>
      </c>
      <c r="T36" s="71">
        <v>2</v>
      </c>
      <c r="U36" s="64" t="s">
        <v>69</v>
      </c>
      <c r="V36" s="64" t="s">
        <v>69</v>
      </c>
      <c r="W36" s="64" t="s">
        <v>70</v>
      </c>
      <c r="X36" s="64" t="s">
        <v>69</v>
      </c>
      <c r="Y36" s="64" t="s">
        <v>69</v>
      </c>
      <c r="Z36" s="64" t="s">
        <v>70</v>
      </c>
      <c r="AA36" s="64" t="s">
        <v>70</v>
      </c>
      <c r="AB36" s="64" t="s">
        <v>69</v>
      </c>
      <c r="AC36" s="64" t="s">
        <v>178</v>
      </c>
      <c r="AD36" s="78" t="s">
        <v>204</v>
      </c>
      <c r="AE36" s="45">
        <f>SUM(Tabela8[[#This Row],[m2 SD]:[m2 SZ]])*2</f>
        <v>191.34247999999999</v>
      </c>
      <c r="AF36" s="45">
        <f>IF(NETWORKDAYS(Tabela8[[#This Row],[Dokumentacja warsztatowa (data)]],Tabela8[[#This Row],[Data Montaż]])&gt;1000,"-",NETWORKDAYS(Tabela8[[#This Row],[Dokumentacja warsztatowa (data)]],Tabela8[[#This Row],[Data Montaż]]))</f>
        <v>11</v>
      </c>
    </row>
    <row r="37" spans="1:32">
      <c r="A37" s="64">
        <v>264</v>
      </c>
      <c r="B37" s="64" t="s">
        <v>157</v>
      </c>
      <c r="C37" s="101" t="s">
        <v>203</v>
      </c>
      <c r="D37" s="64" t="s">
        <v>104</v>
      </c>
      <c r="E37" s="66">
        <v>49.240752000000001</v>
      </c>
      <c r="F37" s="66">
        <v>40.76</v>
      </c>
      <c r="G37" s="66">
        <v>28.536000000000001</v>
      </c>
      <c r="H37" s="66">
        <v>13.27417</v>
      </c>
      <c r="I37" s="66">
        <v>46.815859999999994</v>
      </c>
      <c r="J37" s="66">
        <v>0</v>
      </c>
      <c r="K37" s="66"/>
      <c r="L37" s="66">
        <v>12.504</v>
      </c>
      <c r="M37" s="66">
        <v>3.9380000000000002</v>
      </c>
      <c r="N37" s="67">
        <v>44505</v>
      </c>
      <c r="O37" s="67">
        <v>44526</v>
      </c>
      <c r="P37" s="94">
        <v>44518</v>
      </c>
      <c r="Q37" s="64" t="s">
        <v>105</v>
      </c>
      <c r="R37" s="64" t="s">
        <v>2</v>
      </c>
      <c r="S37" s="64" t="s">
        <v>69</v>
      </c>
      <c r="T37" s="71">
        <v>3</v>
      </c>
      <c r="U37" s="64" t="s">
        <v>69</v>
      </c>
      <c r="V37" s="64" t="s">
        <v>69</v>
      </c>
      <c r="W37" s="64" t="s">
        <v>70</v>
      </c>
      <c r="X37" s="64" t="s">
        <v>69</v>
      </c>
      <c r="Y37" s="64" t="s">
        <v>69</v>
      </c>
      <c r="Z37" s="64" t="s">
        <v>70</v>
      </c>
      <c r="AA37" s="64" t="s">
        <v>70</v>
      </c>
      <c r="AB37" s="64" t="s">
        <v>69</v>
      </c>
      <c r="AC37" s="64" t="s">
        <v>178</v>
      </c>
      <c r="AD37" s="78" t="s">
        <v>183</v>
      </c>
      <c r="AE37" s="45">
        <f>SUM(Tabela8[[#This Row],[m2 SD]:[m2 SZ]])*2</f>
        <v>177.25205999999997</v>
      </c>
      <c r="AF37" s="45">
        <f>IF(NETWORKDAYS(Tabela8[[#This Row],[Dokumentacja warsztatowa (data)]],Tabela8[[#This Row],[Data Montaż]])&gt;1000,"-",NETWORKDAYS(Tabela8[[#This Row],[Dokumentacja warsztatowa (data)]],Tabela8[[#This Row],[Data Montaż]]))</f>
        <v>10</v>
      </c>
    </row>
    <row r="38" spans="1:32">
      <c r="A38" s="64">
        <v>264</v>
      </c>
      <c r="B38" s="64" t="s">
        <v>157</v>
      </c>
      <c r="C38" s="65" t="s">
        <v>202</v>
      </c>
      <c r="D38" s="64" t="s">
        <v>104</v>
      </c>
      <c r="E38" s="66">
        <v>62.682879999999997</v>
      </c>
      <c r="F38" s="66">
        <v>53.57</v>
      </c>
      <c r="G38" s="66">
        <v>39.7044</v>
      </c>
      <c r="H38" s="66">
        <v>57.635759999999998</v>
      </c>
      <c r="I38" s="66">
        <v>20.900879999999997</v>
      </c>
      <c r="J38" s="66">
        <v>0</v>
      </c>
      <c r="K38" s="66"/>
      <c r="L38" s="66">
        <v>15.068</v>
      </c>
      <c r="M38" s="66">
        <v>4.16</v>
      </c>
      <c r="N38" s="67">
        <v>44505</v>
      </c>
      <c r="O38" s="67">
        <v>44529</v>
      </c>
      <c r="P38" s="67">
        <v>44519</v>
      </c>
      <c r="Q38" s="64" t="s">
        <v>105</v>
      </c>
      <c r="R38" s="64" t="s">
        <v>2</v>
      </c>
      <c r="S38" s="64" t="s">
        <v>69</v>
      </c>
      <c r="T38" s="71">
        <v>2</v>
      </c>
      <c r="U38" s="64" t="s">
        <v>70</v>
      </c>
      <c r="V38" s="64" t="s">
        <v>70</v>
      </c>
      <c r="W38" s="64" t="s">
        <v>69</v>
      </c>
      <c r="X38" s="64" t="s">
        <v>69</v>
      </c>
      <c r="Y38" s="64" t="s">
        <v>69</v>
      </c>
      <c r="Z38" s="64" t="s">
        <v>70</v>
      </c>
      <c r="AA38" s="64" t="s">
        <v>69</v>
      </c>
      <c r="AB38" s="64" t="s">
        <v>70</v>
      </c>
      <c r="AC38" s="64" t="s">
        <v>178</v>
      </c>
      <c r="AD38" s="78" t="s">
        <v>201</v>
      </c>
      <c r="AE38" s="45">
        <f>SUM(Tabela8[[#This Row],[m2 SD]:[m2 SZ]])*2</f>
        <v>236.48208</v>
      </c>
      <c r="AF38" s="45">
        <f>IF(NETWORKDAYS(Tabela8[[#This Row],[Dokumentacja warsztatowa (data)]],Tabela8[[#This Row],[Data Montaż]])&gt;1000,"-",NETWORKDAYS(Tabela8[[#This Row],[Dokumentacja warsztatowa (data)]],Tabela8[[#This Row],[Data Montaż]]))</f>
        <v>11</v>
      </c>
    </row>
    <row r="39" spans="1:32" ht="43.2">
      <c r="A39" s="64">
        <v>264</v>
      </c>
      <c r="B39" s="64" t="s">
        <v>157</v>
      </c>
      <c r="C39" s="65" t="s">
        <v>200</v>
      </c>
      <c r="D39" s="64" t="s">
        <v>158</v>
      </c>
      <c r="E39" s="66">
        <v>55.202910000000003</v>
      </c>
      <c r="F39" s="66">
        <v>39.229999999999997</v>
      </c>
      <c r="G39" s="66">
        <v>30.381</v>
      </c>
      <c r="H39" s="66">
        <v>48.821499999999993</v>
      </c>
      <c r="I39" s="66">
        <v>20.900879999999997</v>
      </c>
      <c r="J39" s="66">
        <v>0</v>
      </c>
      <c r="K39" s="66">
        <v>8.49</v>
      </c>
      <c r="L39" s="66">
        <v>13.254</v>
      </c>
      <c r="M39" s="66">
        <v>4.165</v>
      </c>
      <c r="N39" s="67">
        <v>44498</v>
      </c>
      <c r="O39" s="67">
        <v>44529</v>
      </c>
      <c r="P39" s="67">
        <v>44519</v>
      </c>
      <c r="Q39" s="64" t="s">
        <v>105</v>
      </c>
      <c r="R39" s="64" t="s">
        <v>2</v>
      </c>
      <c r="S39" s="64" t="s">
        <v>70</v>
      </c>
      <c r="T39" s="71">
        <v>2</v>
      </c>
      <c r="U39" s="64" t="s">
        <v>70</v>
      </c>
      <c r="V39" s="64" t="s">
        <v>70</v>
      </c>
      <c r="W39" s="64" t="s">
        <v>69</v>
      </c>
      <c r="X39" s="64" t="s">
        <v>69</v>
      </c>
      <c r="Y39" s="64" t="s">
        <v>69</v>
      </c>
      <c r="Z39" s="64" t="s">
        <v>70</v>
      </c>
      <c r="AA39" s="64" t="s">
        <v>69</v>
      </c>
      <c r="AB39" s="64" t="s">
        <v>69</v>
      </c>
      <c r="AC39" s="64" t="s">
        <v>178</v>
      </c>
      <c r="AD39" s="78" t="s">
        <v>179</v>
      </c>
      <c r="AE39" s="45">
        <f>SUM(Tabela8[[#This Row],[m2 SD]:[m2 SZ]])*2</f>
        <v>200.20675999999997</v>
      </c>
      <c r="AF39" s="45">
        <f>IF(NETWORKDAYS(Tabela8[[#This Row],[Dokumentacja warsztatowa (data)]],Tabela8[[#This Row],[Data Montaż]])&gt;1000,"-",NETWORKDAYS(Tabela8[[#This Row],[Dokumentacja warsztatowa (data)]],Tabela8[[#This Row],[Data Montaż]]))</f>
        <v>16</v>
      </c>
    </row>
    <row r="40" spans="1:32">
      <c r="A40" s="64">
        <v>264</v>
      </c>
      <c r="B40" s="64" t="s">
        <v>157</v>
      </c>
      <c r="C40" s="65" t="s">
        <v>199</v>
      </c>
      <c r="D40" s="64" t="s">
        <v>104</v>
      </c>
      <c r="E40" s="66">
        <v>54.994660000000003</v>
      </c>
      <c r="F40" s="66">
        <v>45.21</v>
      </c>
      <c r="G40" s="66">
        <v>34.070999999999998</v>
      </c>
      <c r="H40" s="66">
        <v>41.748979999999996</v>
      </c>
      <c r="I40" s="66">
        <v>20.900879999999997</v>
      </c>
      <c r="J40" s="66">
        <v>5.04</v>
      </c>
      <c r="K40" s="66"/>
      <c r="L40" s="66">
        <v>13.204000000000001</v>
      </c>
      <c r="M40" s="66">
        <v>4.165</v>
      </c>
      <c r="N40" s="67">
        <v>44505</v>
      </c>
      <c r="O40" s="67">
        <v>44529</v>
      </c>
      <c r="P40" s="67">
        <v>44519</v>
      </c>
      <c r="Q40" s="64" t="s">
        <v>105</v>
      </c>
      <c r="R40" s="64" t="s">
        <v>2</v>
      </c>
      <c r="S40" s="64" t="s">
        <v>69</v>
      </c>
      <c r="T40" s="71">
        <v>2</v>
      </c>
      <c r="U40" s="64" t="s">
        <v>70</v>
      </c>
      <c r="V40" s="64" t="s">
        <v>70</v>
      </c>
      <c r="W40" s="64" t="s">
        <v>69</v>
      </c>
      <c r="X40" s="64" t="s">
        <v>70</v>
      </c>
      <c r="Y40" s="64" t="s">
        <v>70</v>
      </c>
      <c r="Z40" s="64" t="s">
        <v>70</v>
      </c>
      <c r="AA40" s="64" t="s">
        <v>69</v>
      </c>
      <c r="AB40" s="64" t="s">
        <v>69</v>
      </c>
      <c r="AC40" s="64" t="s">
        <v>178</v>
      </c>
      <c r="AD40" s="78" t="s">
        <v>198</v>
      </c>
      <c r="AE40" s="45">
        <f>SUM(Tabela8[[#This Row],[m2 SD]:[m2 SZ]])*2</f>
        <v>193.44171999999998</v>
      </c>
      <c r="AF40" s="45">
        <f>IF(NETWORKDAYS(Tabela8[[#This Row],[Dokumentacja warsztatowa (data)]],Tabela8[[#This Row],[Data Montaż]])&gt;1000,"-",NETWORKDAYS(Tabela8[[#This Row],[Dokumentacja warsztatowa (data)]],Tabela8[[#This Row],[Data Montaż]]))</f>
        <v>11</v>
      </c>
    </row>
    <row r="41" spans="1:32" ht="28.8">
      <c r="A41" s="64">
        <v>264</v>
      </c>
      <c r="B41" s="64" t="s">
        <v>157</v>
      </c>
      <c r="C41" s="65" t="s">
        <v>197</v>
      </c>
      <c r="D41" s="64" t="s">
        <v>104</v>
      </c>
      <c r="E41" s="66">
        <v>56.18</v>
      </c>
      <c r="F41" s="66">
        <v>56.18</v>
      </c>
      <c r="G41" s="66">
        <v>31.709400000000002</v>
      </c>
      <c r="H41" s="66">
        <v>69.24736</v>
      </c>
      <c r="I41" s="66">
        <v>17.734079999999999</v>
      </c>
      <c r="J41" s="66">
        <v>10.048499999999999</v>
      </c>
      <c r="K41" s="66"/>
      <c r="L41" s="66">
        <v>15.618</v>
      </c>
      <c r="M41" s="66">
        <v>3.8029999999999999</v>
      </c>
      <c r="N41" s="67">
        <v>44509</v>
      </c>
      <c r="O41" s="67">
        <v>44530</v>
      </c>
      <c r="P41" s="67">
        <v>44522</v>
      </c>
      <c r="Q41" s="64" t="s">
        <v>105</v>
      </c>
      <c r="R41" s="64" t="s">
        <v>2</v>
      </c>
      <c r="S41" s="64" t="s">
        <v>69</v>
      </c>
      <c r="T41" s="71">
        <v>3</v>
      </c>
      <c r="U41" s="64" t="s">
        <v>69</v>
      </c>
      <c r="V41" s="64" t="s">
        <v>69</v>
      </c>
      <c r="W41" s="64" t="s">
        <v>70</v>
      </c>
      <c r="X41" s="64" t="s">
        <v>69</v>
      </c>
      <c r="Y41" s="64" t="s">
        <v>69</v>
      </c>
      <c r="Z41" s="64" t="s">
        <v>70</v>
      </c>
      <c r="AA41" s="64" t="s">
        <v>70</v>
      </c>
      <c r="AB41" s="64" t="s">
        <v>69</v>
      </c>
      <c r="AC41" s="64" t="s">
        <v>178</v>
      </c>
      <c r="AD41" s="78" t="s">
        <v>196</v>
      </c>
      <c r="AE41" s="45">
        <f>SUM(Tabela8[[#This Row],[m2 SD]:[m2 SZ]])*2</f>
        <v>237.38168000000002</v>
      </c>
      <c r="AF41" s="45">
        <f>IF(NETWORKDAYS(Tabela8[[#This Row],[Dokumentacja warsztatowa (data)]],Tabela8[[#This Row],[Data Montaż]])&gt;1000,"-",NETWORKDAYS(Tabela8[[#This Row],[Dokumentacja warsztatowa (data)]],Tabela8[[#This Row],[Data Montaż]]))</f>
        <v>10</v>
      </c>
    </row>
    <row r="42" spans="1:32" ht="43.2">
      <c r="A42" s="64">
        <v>264</v>
      </c>
      <c r="B42" s="64" t="s">
        <v>157</v>
      </c>
      <c r="C42" s="101" t="s">
        <v>195</v>
      </c>
      <c r="D42" s="64" t="s">
        <v>158</v>
      </c>
      <c r="E42" s="66">
        <v>49.253256</v>
      </c>
      <c r="F42" s="66">
        <v>39.18</v>
      </c>
      <c r="G42" s="66">
        <v>24.1326</v>
      </c>
      <c r="H42" s="66">
        <v>17.997979999999998</v>
      </c>
      <c r="I42" s="66">
        <v>42.989309999999996</v>
      </c>
      <c r="J42" s="66">
        <v>0</v>
      </c>
      <c r="K42" s="66">
        <v>8.49</v>
      </c>
      <c r="L42" s="66">
        <v>12.504</v>
      </c>
      <c r="M42" s="66">
        <v>3.9390000000000001</v>
      </c>
      <c r="N42" s="67">
        <v>44504</v>
      </c>
      <c r="O42" s="67">
        <v>44530</v>
      </c>
      <c r="P42" s="94">
        <v>44522</v>
      </c>
      <c r="Q42" s="64" t="s">
        <v>105</v>
      </c>
      <c r="R42" s="64" t="s">
        <v>2</v>
      </c>
      <c r="S42" s="64" t="s">
        <v>70</v>
      </c>
      <c r="T42" s="71">
        <v>3</v>
      </c>
      <c r="U42" s="64" t="s">
        <v>69</v>
      </c>
      <c r="V42" s="64" t="s">
        <v>69</v>
      </c>
      <c r="W42" s="64" t="s">
        <v>70</v>
      </c>
      <c r="X42" s="64" t="s">
        <v>70</v>
      </c>
      <c r="Y42" s="64" t="s">
        <v>70</v>
      </c>
      <c r="Z42" s="64" t="s">
        <v>70</v>
      </c>
      <c r="AA42" s="64" t="s">
        <v>70</v>
      </c>
      <c r="AB42" s="64" t="s">
        <v>69</v>
      </c>
      <c r="AC42" s="64" t="s">
        <v>178</v>
      </c>
      <c r="AD42" s="78" t="s">
        <v>186</v>
      </c>
      <c r="AE42" s="45">
        <f>SUM(Tabela8[[#This Row],[m2 SD]:[m2 SZ]])*2</f>
        <v>170.23978</v>
      </c>
      <c r="AF42" s="45">
        <f>IF(NETWORKDAYS(Tabela8[[#This Row],[Dokumentacja warsztatowa (data)]],Tabela8[[#This Row],[Data Montaż]])&gt;1000,"-",NETWORKDAYS(Tabela8[[#This Row],[Dokumentacja warsztatowa (data)]],Tabela8[[#This Row],[Data Montaż]]))</f>
        <v>13</v>
      </c>
    </row>
    <row r="43" spans="1:32">
      <c r="A43" s="64">
        <v>264</v>
      </c>
      <c r="B43" s="64" t="s">
        <v>157</v>
      </c>
      <c r="C43" s="101" t="s">
        <v>194</v>
      </c>
      <c r="D43" s="64" t="s">
        <v>161</v>
      </c>
      <c r="E43" s="66">
        <v>45.21</v>
      </c>
      <c r="F43" s="66">
        <v>45.21</v>
      </c>
      <c r="G43" s="66">
        <v>34.070999999999998</v>
      </c>
      <c r="H43" s="66">
        <v>41.748979999999996</v>
      </c>
      <c r="I43" s="66">
        <v>20.900879999999997</v>
      </c>
      <c r="J43" s="66">
        <v>0</v>
      </c>
      <c r="K43" s="66"/>
      <c r="L43" s="66">
        <v>11.004</v>
      </c>
      <c r="M43" s="66">
        <v>4.165</v>
      </c>
      <c r="N43" s="67">
        <v>44508</v>
      </c>
      <c r="O43" s="67">
        <v>44530</v>
      </c>
      <c r="P43" s="94">
        <v>44522</v>
      </c>
      <c r="Q43" s="64" t="s">
        <v>105</v>
      </c>
      <c r="R43" s="64" t="s">
        <v>2</v>
      </c>
      <c r="S43" s="64" t="s">
        <v>69</v>
      </c>
      <c r="T43" s="71">
        <v>2</v>
      </c>
      <c r="U43" s="64" t="s">
        <v>70</v>
      </c>
      <c r="V43" s="64" t="s">
        <v>70</v>
      </c>
      <c r="W43" s="64" t="s">
        <v>69</v>
      </c>
      <c r="X43" s="64" t="s">
        <v>70</v>
      </c>
      <c r="Y43" s="64" t="s">
        <v>70</v>
      </c>
      <c r="Z43" s="64" t="s">
        <v>70</v>
      </c>
      <c r="AA43" s="64" t="s">
        <v>69</v>
      </c>
      <c r="AB43" s="64" t="s">
        <v>69</v>
      </c>
      <c r="AC43" s="64" t="s">
        <v>178</v>
      </c>
      <c r="AD43" s="78"/>
      <c r="AE43" s="45">
        <f>SUM(Tabela8[[#This Row],[m2 SD]:[m2 SZ]])*2</f>
        <v>193.44171999999998</v>
      </c>
      <c r="AF43" s="45">
        <f>IF(NETWORKDAYS(Tabela8[[#This Row],[Dokumentacja warsztatowa (data)]],Tabela8[[#This Row],[Data Montaż]])&gt;1000,"-",NETWORKDAYS(Tabela8[[#This Row],[Dokumentacja warsztatowa (data)]],Tabela8[[#This Row],[Data Montaż]]))</f>
        <v>11</v>
      </c>
    </row>
    <row r="44" spans="1:32" ht="57.6">
      <c r="A44" s="64">
        <v>264</v>
      </c>
      <c r="B44" s="64" t="s">
        <v>157</v>
      </c>
      <c r="C44" s="65" t="s">
        <v>169</v>
      </c>
      <c r="D44" s="64" t="s">
        <v>158</v>
      </c>
      <c r="E44" s="66">
        <v>62.682879999999997</v>
      </c>
      <c r="F44" s="66">
        <v>53.57</v>
      </c>
      <c r="G44" s="66">
        <v>44.993399999999994</v>
      </c>
      <c r="H44" s="66">
        <v>47.10615</v>
      </c>
      <c r="I44" s="66">
        <v>20.848099999999999</v>
      </c>
      <c r="J44" s="66">
        <v>7.4969999999999999</v>
      </c>
      <c r="K44" s="66">
        <v>8.9600000000000009</v>
      </c>
      <c r="L44" s="66">
        <v>15.068</v>
      </c>
      <c r="M44" s="66">
        <v>4.16</v>
      </c>
      <c r="N44" s="67">
        <v>44510</v>
      </c>
      <c r="O44" s="67">
        <v>44531</v>
      </c>
      <c r="P44" s="67">
        <v>44523</v>
      </c>
      <c r="Q44" s="67" t="s">
        <v>105</v>
      </c>
      <c r="R44" s="64" t="s">
        <v>2</v>
      </c>
      <c r="S44" s="68" t="s">
        <v>70</v>
      </c>
      <c r="T44" s="69">
        <v>2</v>
      </c>
      <c r="U44" s="64" t="s">
        <v>69</v>
      </c>
      <c r="V44" s="64" t="s">
        <v>69</v>
      </c>
      <c r="W44" s="68" t="s">
        <v>69</v>
      </c>
      <c r="X44" s="64" t="s">
        <v>69</v>
      </c>
      <c r="Y44" s="64" t="s">
        <v>69</v>
      </c>
      <c r="Z44" s="64" t="s">
        <v>70</v>
      </c>
      <c r="AA44" s="64" t="s">
        <v>69</v>
      </c>
      <c r="AB44" s="64" t="s">
        <v>70</v>
      </c>
      <c r="AC44" s="64" t="s">
        <v>178</v>
      </c>
      <c r="AD44" s="70" t="s">
        <v>185</v>
      </c>
      <c r="AE44" s="45">
        <f>SUM(Tabela8[[#This Row],[m2 SD]:[m2 SZ]])*2</f>
        <v>225.89529999999999</v>
      </c>
      <c r="AF44" s="45">
        <f>IF(NETWORKDAYS(Tabela8[[#This Row],[Dokumentacja warsztatowa (data)]],Tabela8[[#This Row],[Data Montaż]])&gt;1000,"-",NETWORKDAYS(Tabela8[[#This Row],[Dokumentacja warsztatowa (data)]],Tabela8[[#This Row],[Data Montaż]]))</f>
        <v>10</v>
      </c>
    </row>
    <row r="45" spans="1:32" ht="28.8">
      <c r="A45" s="64">
        <v>264</v>
      </c>
      <c r="B45" s="64" t="s">
        <v>157</v>
      </c>
      <c r="C45" s="65" t="s">
        <v>174</v>
      </c>
      <c r="D45" s="64" t="s">
        <v>104</v>
      </c>
      <c r="E45" s="66">
        <v>60.271999999999998</v>
      </c>
      <c r="F45" s="66">
        <v>51.27</v>
      </c>
      <c r="G45" s="66">
        <v>34.710599999999999</v>
      </c>
      <c r="H45" s="66">
        <v>67.452839999999995</v>
      </c>
      <c r="I45" s="66">
        <v>20.003619999999998</v>
      </c>
      <c r="J45" s="66">
        <v>6.9300000000000006</v>
      </c>
      <c r="K45" s="66"/>
      <c r="L45" s="66">
        <v>15.068</v>
      </c>
      <c r="M45" s="66">
        <v>4</v>
      </c>
      <c r="N45" s="67">
        <v>44510</v>
      </c>
      <c r="O45" s="67">
        <v>44531</v>
      </c>
      <c r="P45" s="67">
        <v>44523</v>
      </c>
      <c r="Q45" s="67" t="s">
        <v>105</v>
      </c>
      <c r="R45" s="64" t="s">
        <v>2</v>
      </c>
      <c r="S45" s="64" t="s">
        <v>69</v>
      </c>
      <c r="T45" s="71">
        <v>2</v>
      </c>
      <c r="U45" s="64" t="s">
        <v>70</v>
      </c>
      <c r="V45" s="64" t="s">
        <v>70</v>
      </c>
      <c r="W45" s="64" t="s">
        <v>70</v>
      </c>
      <c r="X45" s="64" t="s">
        <v>70</v>
      </c>
      <c r="Y45" s="64" t="s">
        <v>70</v>
      </c>
      <c r="Z45" s="64" t="s">
        <v>70</v>
      </c>
      <c r="AA45" s="64" t="s">
        <v>70</v>
      </c>
      <c r="AB45" s="64" t="s">
        <v>69</v>
      </c>
      <c r="AC45" s="64" t="s">
        <v>178</v>
      </c>
      <c r="AD45" s="78" t="s">
        <v>189</v>
      </c>
      <c r="AE45" s="45">
        <f>SUM(Tabela8[[#This Row],[m2 SD]:[m2 SZ]])*2</f>
        <v>244.33411999999998</v>
      </c>
      <c r="AF45" s="45">
        <f>IF(NETWORKDAYS(Tabela8[[#This Row],[Dokumentacja warsztatowa (data)]],Tabela8[[#This Row],[Data Montaż]])&gt;1000,"-",NETWORKDAYS(Tabela8[[#This Row],[Dokumentacja warsztatowa (data)]],Tabela8[[#This Row],[Data Montaż]]))</f>
        <v>10</v>
      </c>
    </row>
    <row r="46" spans="1:32" ht="28.8">
      <c r="A46" s="64">
        <v>264</v>
      </c>
      <c r="B46" s="64" t="s">
        <v>157</v>
      </c>
      <c r="C46" s="101" t="s">
        <v>193</v>
      </c>
      <c r="D46" s="64" t="s">
        <v>161</v>
      </c>
      <c r="E46" s="66">
        <v>40.76</v>
      </c>
      <c r="F46" s="66">
        <v>40.76</v>
      </c>
      <c r="G46" s="66">
        <v>28.536000000000001</v>
      </c>
      <c r="H46" s="66">
        <v>41.722589999999997</v>
      </c>
      <c r="I46" s="66">
        <v>18.367439999999998</v>
      </c>
      <c r="J46" s="66">
        <v>4.5674999999999999</v>
      </c>
      <c r="K46" s="66"/>
      <c r="L46" s="66">
        <v>11.004</v>
      </c>
      <c r="M46" s="66">
        <v>3.9390000000000001</v>
      </c>
      <c r="N46" s="67">
        <v>44508</v>
      </c>
      <c r="O46" s="67">
        <v>44531</v>
      </c>
      <c r="P46" s="94">
        <v>44523</v>
      </c>
      <c r="Q46" s="64" t="s">
        <v>105</v>
      </c>
      <c r="R46" s="64" t="s">
        <v>2</v>
      </c>
      <c r="S46" s="64" t="s">
        <v>69</v>
      </c>
      <c r="T46" s="71">
        <v>2</v>
      </c>
      <c r="U46" s="64" t="s">
        <v>69</v>
      </c>
      <c r="V46" s="64" t="s">
        <v>69</v>
      </c>
      <c r="W46" s="64" t="s">
        <v>70</v>
      </c>
      <c r="X46" s="64" t="s">
        <v>69</v>
      </c>
      <c r="Y46" s="64" t="s">
        <v>69</v>
      </c>
      <c r="Z46" s="64" t="s">
        <v>70</v>
      </c>
      <c r="AA46" s="64" t="s">
        <v>70</v>
      </c>
      <c r="AB46" s="64" t="s">
        <v>69</v>
      </c>
      <c r="AC46" s="64" t="s">
        <v>192</v>
      </c>
      <c r="AD46" s="78" t="s">
        <v>191</v>
      </c>
      <c r="AE46" s="45">
        <f>SUM(Tabela8[[#This Row],[m2 SD]:[m2 SZ]])*2</f>
        <v>177.25206</v>
      </c>
      <c r="AF46" s="45">
        <f>IF(NETWORKDAYS(Tabela8[[#This Row],[Dokumentacja warsztatowa (data)]],Tabela8[[#This Row],[Data Montaż]])&gt;1000,"-",NETWORKDAYS(Tabela8[[#This Row],[Dokumentacja warsztatowa (data)]],Tabela8[[#This Row],[Data Montaż]]))</f>
        <v>12</v>
      </c>
    </row>
    <row r="47" spans="1:32" ht="43.2">
      <c r="A47" s="64">
        <v>264</v>
      </c>
      <c r="B47" s="64" t="s">
        <v>157</v>
      </c>
      <c r="C47" s="65" t="s">
        <v>170</v>
      </c>
      <c r="D47" s="64" t="s">
        <v>158</v>
      </c>
      <c r="E47" s="66">
        <v>62.682879999999997</v>
      </c>
      <c r="F47" s="66">
        <v>53.57</v>
      </c>
      <c r="G47" s="66">
        <v>38.622</v>
      </c>
      <c r="H47" s="66">
        <v>57.160739999999997</v>
      </c>
      <c r="I47" s="66">
        <v>20.900879999999997</v>
      </c>
      <c r="J47" s="66">
        <v>0</v>
      </c>
      <c r="K47" s="66">
        <v>8.9600000000000009</v>
      </c>
      <c r="L47" s="66">
        <v>15.068</v>
      </c>
      <c r="M47" s="66">
        <v>4.16</v>
      </c>
      <c r="N47" s="67">
        <v>44510</v>
      </c>
      <c r="O47" s="67">
        <v>44532</v>
      </c>
      <c r="P47" s="67">
        <v>44524</v>
      </c>
      <c r="Q47" s="67" t="s">
        <v>105</v>
      </c>
      <c r="R47" s="64" t="s">
        <v>2</v>
      </c>
      <c r="S47" s="64" t="s">
        <v>70</v>
      </c>
      <c r="T47" s="71">
        <v>2</v>
      </c>
      <c r="U47" s="64" t="s">
        <v>70</v>
      </c>
      <c r="V47" s="64" t="s">
        <v>70</v>
      </c>
      <c r="W47" s="64" t="s">
        <v>70</v>
      </c>
      <c r="X47" s="64" t="s">
        <v>70</v>
      </c>
      <c r="Y47" s="64" t="s">
        <v>70</v>
      </c>
      <c r="Z47" s="64" t="s">
        <v>70</v>
      </c>
      <c r="AA47" s="64" t="s">
        <v>70</v>
      </c>
      <c r="AB47" s="64" t="s">
        <v>69</v>
      </c>
      <c r="AC47" s="64" t="s">
        <v>178</v>
      </c>
      <c r="AD47" s="78" t="s">
        <v>186</v>
      </c>
      <c r="AE47" s="45">
        <f>SUM(Tabela8[[#This Row],[m2 SD]:[m2 SZ]])*2</f>
        <v>233.36723999999998</v>
      </c>
      <c r="AF47" s="45">
        <f>IF(NETWORKDAYS(Tabela8[[#This Row],[Dokumentacja warsztatowa (data)]],Tabela8[[#This Row],[Data Montaż]])&gt;1000,"-",NETWORKDAYS(Tabela8[[#This Row],[Dokumentacja warsztatowa (data)]],Tabela8[[#This Row],[Data Montaż]]))</f>
        <v>11</v>
      </c>
    </row>
    <row r="48" spans="1:32">
      <c r="A48" s="64">
        <v>264</v>
      </c>
      <c r="B48" s="64" t="s">
        <v>157</v>
      </c>
      <c r="C48" s="101" t="s">
        <v>171</v>
      </c>
      <c r="D48" s="64" t="s">
        <v>161</v>
      </c>
      <c r="E48" s="66">
        <v>30.67</v>
      </c>
      <c r="F48" s="66">
        <v>30.67</v>
      </c>
      <c r="G48" s="66">
        <v>10.676399999999999</v>
      </c>
      <c r="H48" s="66">
        <v>22.853739999999998</v>
      </c>
      <c r="I48" s="66">
        <v>44.282420000000002</v>
      </c>
      <c r="J48" s="66">
        <v>6.394499999999999</v>
      </c>
      <c r="K48" s="66"/>
      <c r="L48" s="66">
        <v>12.669</v>
      </c>
      <c r="M48" s="66">
        <v>2.8690000000000002</v>
      </c>
      <c r="N48" s="67">
        <v>44515</v>
      </c>
      <c r="O48" s="67">
        <v>44532</v>
      </c>
      <c r="P48" s="94">
        <v>44524</v>
      </c>
      <c r="Q48" s="67" t="s">
        <v>105</v>
      </c>
      <c r="R48" s="64" t="s">
        <v>2</v>
      </c>
      <c r="S48" s="64" t="s">
        <v>69</v>
      </c>
      <c r="T48" s="71">
        <v>5</v>
      </c>
      <c r="U48" s="64" t="s">
        <v>69</v>
      </c>
      <c r="V48" s="64" t="s">
        <v>69</v>
      </c>
      <c r="W48" s="64" t="s">
        <v>69</v>
      </c>
      <c r="X48" s="64" t="s">
        <v>69</v>
      </c>
      <c r="Y48" s="64" t="s">
        <v>69</v>
      </c>
      <c r="Z48" s="64" t="s">
        <v>70</v>
      </c>
      <c r="AA48" s="64" t="s">
        <v>69</v>
      </c>
      <c r="AB48" s="64" t="s">
        <v>69</v>
      </c>
      <c r="AC48" s="64" t="s">
        <v>178</v>
      </c>
      <c r="AD48" s="78" t="s">
        <v>187</v>
      </c>
      <c r="AE48" s="45">
        <f>SUM(Tabela8[[#This Row],[m2 SD]:[m2 SZ]])*2</f>
        <v>155.62511999999998</v>
      </c>
      <c r="AF48" s="45">
        <f>IF(NETWORKDAYS(Tabela8[[#This Row],[Dokumentacja warsztatowa (data)]],Tabela8[[#This Row],[Data Montaż]])&gt;1000,"-",NETWORKDAYS(Tabela8[[#This Row],[Dokumentacja warsztatowa (data)]],Tabela8[[#This Row],[Data Montaż]]))</f>
        <v>8</v>
      </c>
    </row>
    <row r="49" spans="1:32">
      <c r="A49" s="64">
        <v>264</v>
      </c>
      <c r="B49" s="64" t="s">
        <v>157</v>
      </c>
      <c r="C49" s="101" t="s">
        <v>175</v>
      </c>
      <c r="D49" s="64" t="s">
        <v>104</v>
      </c>
      <c r="E49" s="66">
        <v>38.409999999999997</v>
      </c>
      <c r="F49" s="66">
        <v>38.409999999999997</v>
      </c>
      <c r="G49" s="66">
        <v>27.379800000000003</v>
      </c>
      <c r="H49" s="66">
        <v>50.721579999999996</v>
      </c>
      <c r="I49" s="66">
        <v>15.939559999999998</v>
      </c>
      <c r="J49" s="66">
        <v>10.962</v>
      </c>
      <c r="K49" s="66"/>
      <c r="L49" s="66">
        <v>12.074</v>
      </c>
      <c r="M49" s="66">
        <v>3.4630000000000001</v>
      </c>
      <c r="N49" s="67">
        <v>44509</v>
      </c>
      <c r="O49" s="67">
        <v>44532</v>
      </c>
      <c r="P49" s="94">
        <v>44524</v>
      </c>
      <c r="Q49" s="67" t="s">
        <v>105</v>
      </c>
      <c r="R49" s="64" t="s">
        <v>2</v>
      </c>
      <c r="S49" s="64" t="s">
        <v>69</v>
      </c>
      <c r="T49" s="71">
        <v>2</v>
      </c>
      <c r="U49" s="64" t="s">
        <v>70</v>
      </c>
      <c r="V49" s="64" t="s">
        <v>70</v>
      </c>
      <c r="W49" s="64" t="s">
        <v>69</v>
      </c>
      <c r="X49" s="64" t="s">
        <v>70</v>
      </c>
      <c r="Y49" s="64" t="s">
        <v>70</v>
      </c>
      <c r="Z49" s="64" t="s">
        <v>70</v>
      </c>
      <c r="AA49" s="64" t="s">
        <v>69</v>
      </c>
      <c r="AB49" s="64" t="s">
        <v>69</v>
      </c>
      <c r="AC49" s="64" t="s">
        <v>178</v>
      </c>
      <c r="AD49" s="78" t="s">
        <v>190</v>
      </c>
      <c r="AE49" s="45">
        <f>SUM(Tabela8[[#This Row],[m2 SD]:[m2 SZ]])*2</f>
        <v>188.08188000000001</v>
      </c>
      <c r="AF49" s="45">
        <f>IF(NETWORKDAYS(Tabela8[[#This Row],[Dokumentacja warsztatowa (data)]],Tabela8[[#This Row],[Data Montaż]])&gt;1000,"-",NETWORKDAYS(Tabela8[[#This Row],[Dokumentacja warsztatowa (data)]],Tabela8[[#This Row],[Data Montaż]]))</f>
        <v>12</v>
      </c>
    </row>
    <row r="50" spans="1:32" ht="28.8">
      <c r="A50" s="64">
        <v>264</v>
      </c>
      <c r="B50" s="64" t="s">
        <v>157</v>
      </c>
      <c r="C50" s="101" t="s">
        <v>168</v>
      </c>
      <c r="D50" s="64" t="s">
        <v>158</v>
      </c>
      <c r="E50" s="66">
        <v>30.67</v>
      </c>
      <c r="F50" s="66">
        <v>30.67</v>
      </c>
      <c r="G50" s="66">
        <v>10.676399999999999</v>
      </c>
      <c r="H50" s="66">
        <v>22.853739999999998</v>
      </c>
      <c r="I50" s="66">
        <v>44.282420000000002</v>
      </c>
      <c r="J50" s="66">
        <v>6.394499999999999</v>
      </c>
      <c r="K50" s="66">
        <v>8.9600000000000009</v>
      </c>
      <c r="L50" s="66">
        <v>12.669</v>
      </c>
      <c r="M50" s="66">
        <v>2.5979999999999999</v>
      </c>
      <c r="N50" s="67">
        <v>44510</v>
      </c>
      <c r="O50" s="67">
        <v>44533</v>
      </c>
      <c r="P50" s="94">
        <v>44525</v>
      </c>
      <c r="Q50" s="67" t="s">
        <v>105</v>
      </c>
      <c r="R50" s="64" t="s">
        <v>2</v>
      </c>
      <c r="S50" s="64" t="s">
        <v>70</v>
      </c>
      <c r="T50" s="71">
        <v>5</v>
      </c>
      <c r="U50" s="64" t="s">
        <v>69</v>
      </c>
      <c r="V50" s="64" t="s">
        <v>69</v>
      </c>
      <c r="W50" s="64" t="s">
        <v>69</v>
      </c>
      <c r="X50" s="64" t="s">
        <v>69</v>
      </c>
      <c r="Y50" s="64" t="s">
        <v>69</v>
      </c>
      <c r="Z50" s="64" t="s">
        <v>70</v>
      </c>
      <c r="AA50" s="64" t="s">
        <v>69</v>
      </c>
      <c r="AB50" s="64" t="s">
        <v>69</v>
      </c>
      <c r="AC50" s="64" t="s">
        <v>178</v>
      </c>
      <c r="AD50" s="78" t="s">
        <v>184</v>
      </c>
      <c r="AE50" s="45">
        <f>SUM(Tabela8[[#This Row],[m2 SD]:[m2 SZ]])*2</f>
        <v>155.62511999999998</v>
      </c>
      <c r="AF50" s="45">
        <f>IF(NETWORKDAYS(Tabela8[[#This Row],[Dokumentacja warsztatowa (data)]],Tabela8[[#This Row],[Data Montaż]])&gt;1000,"-",NETWORKDAYS(Tabela8[[#This Row],[Dokumentacja warsztatowa (data)]],Tabela8[[#This Row],[Data Montaż]]))</f>
        <v>12</v>
      </c>
    </row>
    <row r="51" spans="1:32" ht="28.8">
      <c r="A51" s="64">
        <v>264</v>
      </c>
      <c r="B51" s="64" t="s">
        <v>157</v>
      </c>
      <c r="C51" s="65" t="s">
        <v>173</v>
      </c>
      <c r="D51" s="64" t="s">
        <v>161</v>
      </c>
      <c r="E51" s="66">
        <v>53.57</v>
      </c>
      <c r="F51" s="66">
        <v>53.57</v>
      </c>
      <c r="G51" s="66">
        <v>41.426400000000001</v>
      </c>
      <c r="H51" s="66">
        <v>57.398249999999997</v>
      </c>
      <c r="I51" s="66">
        <v>20.848099999999999</v>
      </c>
      <c r="J51" s="66">
        <v>7.4969999999999999</v>
      </c>
      <c r="K51" s="66"/>
      <c r="L51" s="66">
        <v>13.005000000000001</v>
      </c>
      <c r="M51" s="66">
        <v>4.16</v>
      </c>
      <c r="N51" s="67">
        <v>44515</v>
      </c>
      <c r="O51" s="67">
        <v>44533</v>
      </c>
      <c r="P51" s="67">
        <v>44525</v>
      </c>
      <c r="Q51" s="67" t="s">
        <v>105</v>
      </c>
      <c r="R51" s="64" t="s">
        <v>2</v>
      </c>
      <c r="S51" s="64" t="s">
        <v>69</v>
      </c>
      <c r="T51" s="71">
        <v>2</v>
      </c>
      <c r="U51" s="64" t="s">
        <v>70</v>
      </c>
      <c r="V51" s="64" t="s">
        <v>70</v>
      </c>
      <c r="W51" s="64" t="s">
        <v>70</v>
      </c>
      <c r="X51" s="64" t="s">
        <v>70</v>
      </c>
      <c r="Y51" s="64" t="s">
        <v>70</v>
      </c>
      <c r="Z51" s="64" t="s">
        <v>70</v>
      </c>
      <c r="AA51" s="64" t="s">
        <v>70</v>
      </c>
      <c r="AB51" s="64" t="s">
        <v>69</v>
      </c>
      <c r="AC51" s="64" t="s">
        <v>178</v>
      </c>
      <c r="AD51" s="78" t="s">
        <v>188</v>
      </c>
      <c r="AE51" s="45">
        <f>SUM(Tabela8[[#This Row],[m2 SD]:[m2 SZ]])*2</f>
        <v>239.34549999999999</v>
      </c>
      <c r="AF51" s="45">
        <f>IF(NETWORKDAYS(Tabela8[[#This Row],[Dokumentacja warsztatowa (data)]],Tabela8[[#This Row],[Data Montaż]])&gt;1000,"-",NETWORKDAYS(Tabela8[[#This Row],[Dokumentacja warsztatowa (data)]],Tabela8[[#This Row],[Data Montaż]]))</f>
        <v>9</v>
      </c>
    </row>
    <row r="52" spans="1:32" ht="28.8">
      <c r="A52" s="64">
        <v>264</v>
      </c>
      <c r="B52" s="64" t="s">
        <v>157</v>
      </c>
      <c r="C52" s="65" t="s">
        <v>172</v>
      </c>
      <c r="D52" s="64" t="s">
        <v>161</v>
      </c>
      <c r="E52" s="66">
        <v>51.27</v>
      </c>
      <c r="F52" s="66">
        <v>51.27</v>
      </c>
      <c r="G52" s="66">
        <v>34.710599999999999</v>
      </c>
      <c r="H52" s="66">
        <v>67.452839999999995</v>
      </c>
      <c r="I52" s="66">
        <v>20.003619999999998</v>
      </c>
      <c r="J52" s="66">
        <v>6.9300000000000006</v>
      </c>
      <c r="K52" s="66"/>
      <c r="L52" s="66">
        <v>13.005000000000001</v>
      </c>
      <c r="M52" s="66">
        <v>4</v>
      </c>
      <c r="N52" s="67">
        <v>44515</v>
      </c>
      <c r="O52" s="67">
        <v>44533</v>
      </c>
      <c r="P52" s="67">
        <v>44525</v>
      </c>
      <c r="Q52" s="67" t="s">
        <v>105</v>
      </c>
      <c r="R52" s="64" t="s">
        <v>2</v>
      </c>
      <c r="S52" s="68" t="s">
        <v>69</v>
      </c>
      <c r="T52" s="69">
        <v>2</v>
      </c>
      <c r="U52" s="64" t="s">
        <v>70</v>
      </c>
      <c r="V52" s="64" t="s">
        <v>70</v>
      </c>
      <c r="W52" s="68" t="s">
        <v>70</v>
      </c>
      <c r="X52" s="64" t="s">
        <v>70</v>
      </c>
      <c r="Y52" s="64" t="s">
        <v>70</v>
      </c>
      <c r="Z52" s="64" t="s">
        <v>70</v>
      </c>
      <c r="AA52" s="64" t="s">
        <v>70</v>
      </c>
      <c r="AB52" s="64" t="s">
        <v>69</v>
      </c>
      <c r="AC52" s="64" t="s">
        <v>178</v>
      </c>
      <c r="AD52" s="70" t="s">
        <v>188</v>
      </c>
      <c r="AE52" s="45">
        <f>SUM(Tabela8[[#This Row],[m2 SD]:[m2 SZ]])*2</f>
        <v>244.33411999999998</v>
      </c>
      <c r="AF52" s="45">
        <f>IF(NETWORKDAYS(Tabela8[[#This Row],[Dokumentacja warsztatowa (data)]],Tabela8[[#This Row],[Data Montaż]])&gt;1000,"-",NETWORKDAYS(Tabela8[[#This Row],[Dokumentacja warsztatowa (data)]],Tabela8[[#This Row],[Data Montaż]]))</f>
        <v>9</v>
      </c>
    </row>
    <row r="53" spans="1:32" ht="43.2">
      <c r="A53" s="64">
        <v>264</v>
      </c>
      <c r="B53" s="64" t="s">
        <v>157</v>
      </c>
      <c r="C53" s="65" t="s">
        <v>163</v>
      </c>
      <c r="D53" s="64" t="s">
        <v>158</v>
      </c>
      <c r="E53" s="66">
        <v>62.682879999999997</v>
      </c>
      <c r="F53" s="66">
        <v>53.57</v>
      </c>
      <c r="G53" s="66">
        <v>46.518599999999999</v>
      </c>
      <c r="H53" s="66">
        <v>47.818679999999986</v>
      </c>
      <c r="I53" s="66">
        <v>20.900879999999997</v>
      </c>
      <c r="J53" s="66">
        <v>0</v>
      </c>
      <c r="K53" s="66">
        <v>8.9600000000000009</v>
      </c>
      <c r="L53" s="66">
        <v>15.068</v>
      </c>
      <c r="M53" s="66">
        <v>4.16</v>
      </c>
      <c r="N53" s="67">
        <v>44517</v>
      </c>
      <c r="O53" s="67">
        <v>44536</v>
      </c>
      <c r="P53" s="67">
        <v>44526</v>
      </c>
      <c r="Q53" s="67" t="s">
        <v>105</v>
      </c>
      <c r="R53" s="64" t="s">
        <v>2</v>
      </c>
      <c r="S53" s="64" t="s">
        <v>70</v>
      </c>
      <c r="T53" s="71">
        <v>2</v>
      </c>
      <c r="U53" s="64" t="s">
        <v>70</v>
      </c>
      <c r="V53" s="64" t="s">
        <v>70</v>
      </c>
      <c r="W53" s="64" t="s">
        <v>69</v>
      </c>
      <c r="X53" s="64" t="s">
        <v>69</v>
      </c>
      <c r="Y53" s="64" t="s">
        <v>69</v>
      </c>
      <c r="Z53" s="64" t="s">
        <v>70</v>
      </c>
      <c r="AA53" s="64" t="s">
        <v>69</v>
      </c>
      <c r="AB53" s="64" t="s">
        <v>70</v>
      </c>
      <c r="AC53" s="64" t="s">
        <v>178</v>
      </c>
      <c r="AD53" s="78" t="s">
        <v>181</v>
      </c>
      <c r="AE53" s="45">
        <f>SUM(Tabela8[[#This Row],[m2 SD]:[m2 SZ]])*2</f>
        <v>230.47631999999999</v>
      </c>
      <c r="AF53" s="45">
        <f>IF(NETWORKDAYS(Tabela8[[#This Row],[Dokumentacja warsztatowa (data)]],Tabela8[[#This Row],[Data Montaż]])&gt;1000,"-",NETWORKDAYS(Tabela8[[#This Row],[Dokumentacja warsztatowa (data)]],Tabela8[[#This Row],[Data Montaż]]))</f>
        <v>8</v>
      </c>
    </row>
    <row r="54" spans="1:32">
      <c r="A54" s="64">
        <v>264</v>
      </c>
      <c r="B54" s="64" t="s">
        <v>157</v>
      </c>
      <c r="C54" s="65" t="s">
        <v>167</v>
      </c>
      <c r="D54" s="64" t="s">
        <v>104</v>
      </c>
      <c r="E54" s="66">
        <v>62.682879999999997</v>
      </c>
      <c r="F54" s="66">
        <v>53.57</v>
      </c>
      <c r="G54" s="66">
        <v>40.614599999999996</v>
      </c>
      <c r="H54" s="66">
        <v>67.452839999999995</v>
      </c>
      <c r="I54" s="66">
        <v>20.900879999999997</v>
      </c>
      <c r="J54" s="66">
        <v>0</v>
      </c>
      <c r="K54" s="66"/>
      <c r="L54" s="66">
        <v>15.068</v>
      </c>
      <c r="M54" s="66">
        <v>4.16</v>
      </c>
      <c r="N54" s="67">
        <v>44516</v>
      </c>
      <c r="O54" s="67">
        <v>44536</v>
      </c>
      <c r="P54" s="67">
        <v>44526</v>
      </c>
      <c r="Q54" s="67" t="s">
        <v>105</v>
      </c>
      <c r="R54" s="64" t="s">
        <v>2</v>
      </c>
      <c r="S54" s="64" t="s">
        <v>69</v>
      </c>
      <c r="T54" s="71">
        <v>2</v>
      </c>
      <c r="U54" s="64" t="s">
        <v>70</v>
      </c>
      <c r="V54" s="64" t="s">
        <v>70</v>
      </c>
      <c r="W54" s="64" t="s">
        <v>70</v>
      </c>
      <c r="X54" s="64" t="s">
        <v>70</v>
      </c>
      <c r="Y54" s="64" t="s">
        <v>70</v>
      </c>
      <c r="Z54" s="64" t="s">
        <v>70</v>
      </c>
      <c r="AA54" s="64" t="s">
        <v>70</v>
      </c>
      <c r="AB54" s="64" t="s">
        <v>69</v>
      </c>
      <c r="AC54" s="64" t="s">
        <v>178</v>
      </c>
      <c r="AD54" s="78" t="s">
        <v>183</v>
      </c>
      <c r="AE54" s="45">
        <f>SUM(Tabela8[[#This Row],[m2 SD]:[m2 SZ]])*2</f>
        <v>257.93663999999995</v>
      </c>
      <c r="AF54" s="45">
        <f>IF(NETWORKDAYS(Tabela8[[#This Row],[Dokumentacja warsztatowa (data)]],Tabela8[[#This Row],[Data Montaż]])&gt;1000,"-",NETWORKDAYS(Tabela8[[#This Row],[Dokumentacja warsztatowa (data)]],Tabela8[[#This Row],[Data Montaż]]))</f>
        <v>9</v>
      </c>
    </row>
    <row r="55" spans="1:32">
      <c r="A55" s="64">
        <v>264</v>
      </c>
      <c r="B55" s="64" t="s">
        <v>157</v>
      </c>
      <c r="C55" s="65" t="s">
        <v>176</v>
      </c>
      <c r="D55" s="64" t="s">
        <v>161</v>
      </c>
      <c r="E55" s="66">
        <v>53.57</v>
      </c>
      <c r="F55" s="66">
        <v>53.57</v>
      </c>
      <c r="G55" s="66">
        <v>40.614599999999996</v>
      </c>
      <c r="H55" s="66">
        <v>67.452839999999995</v>
      </c>
      <c r="I55" s="66">
        <v>20.900879999999997</v>
      </c>
      <c r="J55" s="66">
        <v>0</v>
      </c>
      <c r="K55" s="66"/>
      <c r="L55" s="66">
        <v>13.005000000000001</v>
      </c>
      <c r="M55" s="66">
        <v>4.16</v>
      </c>
      <c r="N55" s="67">
        <v>44516</v>
      </c>
      <c r="O55" s="67">
        <v>44536</v>
      </c>
      <c r="P55" s="67">
        <v>44526</v>
      </c>
      <c r="Q55" s="67" t="s">
        <v>105</v>
      </c>
      <c r="R55" s="64" t="s">
        <v>2</v>
      </c>
      <c r="S55" s="64" t="s">
        <v>69</v>
      </c>
      <c r="T55" s="71">
        <v>2</v>
      </c>
      <c r="U55" s="64" t="s">
        <v>70</v>
      </c>
      <c r="V55" s="64" t="s">
        <v>70</v>
      </c>
      <c r="W55" s="64" t="s">
        <v>70</v>
      </c>
      <c r="X55" s="64" t="s">
        <v>70</v>
      </c>
      <c r="Y55" s="64" t="s">
        <v>70</v>
      </c>
      <c r="Z55" s="64" t="s">
        <v>70</v>
      </c>
      <c r="AA55" s="64" t="s">
        <v>70</v>
      </c>
      <c r="AB55" s="64" t="s">
        <v>69</v>
      </c>
      <c r="AC55" s="64" t="s">
        <v>178</v>
      </c>
      <c r="AD55" s="78" t="s">
        <v>180</v>
      </c>
      <c r="AE55" s="45">
        <f>SUM(Tabela8[[#This Row],[m2 SD]:[m2 SZ]])*2</f>
        <v>257.93663999999995</v>
      </c>
      <c r="AF55" s="45">
        <f>IF(NETWORKDAYS(Tabela8[[#This Row],[Dokumentacja warsztatowa (data)]],Tabela8[[#This Row],[Data Montaż]])&gt;1000,"-",NETWORKDAYS(Tabela8[[#This Row],[Dokumentacja warsztatowa (data)]],Tabela8[[#This Row],[Data Montaż]]))</f>
        <v>9</v>
      </c>
    </row>
    <row r="56" spans="1:32" ht="43.2">
      <c r="A56" s="64">
        <v>264</v>
      </c>
      <c r="B56" s="64" t="s">
        <v>157</v>
      </c>
      <c r="C56" s="65" t="s">
        <v>160</v>
      </c>
      <c r="D56" s="64" t="s">
        <v>158</v>
      </c>
      <c r="E56" s="66">
        <v>62.682879999999997</v>
      </c>
      <c r="F56" s="66">
        <v>53.57</v>
      </c>
      <c r="G56" s="66">
        <v>27.650400000000001</v>
      </c>
      <c r="H56" s="66">
        <v>57.635759999999998</v>
      </c>
      <c r="I56" s="66">
        <v>20.900879999999997</v>
      </c>
      <c r="J56" s="66">
        <v>0</v>
      </c>
      <c r="K56" s="66">
        <v>8.9600000000000009</v>
      </c>
      <c r="L56" s="66">
        <v>15.068</v>
      </c>
      <c r="M56" s="66">
        <v>4.16</v>
      </c>
      <c r="N56" s="67">
        <v>44517</v>
      </c>
      <c r="O56" s="67">
        <v>44537</v>
      </c>
      <c r="P56" s="67">
        <v>44529</v>
      </c>
      <c r="Q56" s="67" t="s">
        <v>105</v>
      </c>
      <c r="R56" s="64" t="s">
        <v>2</v>
      </c>
      <c r="S56" s="64" t="s">
        <v>70</v>
      </c>
      <c r="T56" s="71">
        <v>2</v>
      </c>
      <c r="U56" s="64" t="s">
        <v>69</v>
      </c>
      <c r="V56" s="64" t="s">
        <v>69</v>
      </c>
      <c r="W56" s="64" t="s">
        <v>69</v>
      </c>
      <c r="X56" s="64" t="s">
        <v>69</v>
      </c>
      <c r="Y56" s="64" t="s">
        <v>69</v>
      </c>
      <c r="Z56" s="64" t="s">
        <v>70</v>
      </c>
      <c r="AA56" s="64" t="s">
        <v>69</v>
      </c>
      <c r="AB56" s="64" t="s">
        <v>69</v>
      </c>
      <c r="AC56" s="64" t="s">
        <v>178</v>
      </c>
      <c r="AD56" s="78" t="s">
        <v>179</v>
      </c>
      <c r="AE56" s="45">
        <f>SUM(Tabela8[[#This Row],[m2 SD]:[m2 SZ]])*2</f>
        <v>212.37407999999999</v>
      </c>
      <c r="AF56" s="45">
        <f>IF(NETWORKDAYS(Tabela8[[#This Row],[Dokumentacja warsztatowa (data)]],Tabela8[[#This Row],[Data Montaż]])&gt;1000,"-",NETWORKDAYS(Tabela8[[#This Row],[Dokumentacja warsztatowa (data)]],Tabela8[[#This Row],[Data Montaż]]))</f>
        <v>9</v>
      </c>
    </row>
    <row r="57" spans="1:32">
      <c r="A57" s="64">
        <v>264</v>
      </c>
      <c r="B57" s="64" t="s">
        <v>157</v>
      </c>
      <c r="C57" s="101" t="s">
        <v>165</v>
      </c>
      <c r="D57" s="64" t="s">
        <v>104</v>
      </c>
      <c r="E57" s="66">
        <v>30.67</v>
      </c>
      <c r="F57" s="66">
        <v>30.67</v>
      </c>
      <c r="G57" s="66">
        <v>10.676399999999999</v>
      </c>
      <c r="H57" s="66">
        <v>22.853739999999998</v>
      </c>
      <c r="I57" s="66">
        <v>44.282420000000002</v>
      </c>
      <c r="J57" s="66">
        <v>6.394499999999999</v>
      </c>
      <c r="K57" s="66"/>
      <c r="L57" s="66">
        <v>12.669</v>
      </c>
      <c r="M57" s="66">
        <v>2.5979999999999999</v>
      </c>
      <c r="N57" s="67">
        <v>44518</v>
      </c>
      <c r="O57" s="67">
        <v>44537</v>
      </c>
      <c r="P57" s="94">
        <v>44529</v>
      </c>
      <c r="Q57" s="67" t="s">
        <v>105</v>
      </c>
      <c r="R57" s="64" t="s">
        <v>2</v>
      </c>
      <c r="S57" s="64" t="s">
        <v>69</v>
      </c>
      <c r="T57" s="71">
        <v>5</v>
      </c>
      <c r="U57" s="64" t="s">
        <v>69</v>
      </c>
      <c r="V57" s="64" t="s">
        <v>69</v>
      </c>
      <c r="W57" s="64" t="s">
        <v>69</v>
      </c>
      <c r="X57" s="64" t="s">
        <v>69</v>
      </c>
      <c r="Y57" s="64" t="s">
        <v>69</v>
      </c>
      <c r="Z57" s="64" t="s">
        <v>70</v>
      </c>
      <c r="AA57" s="64" t="s">
        <v>69</v>
      </c>
      <c r="AB57" s="64" t="s">
        <v>69</v>
      </c>
      <c r="AC57" s="64" t="s">
        <v>178</v>
      </c>
      <c r="AD57" s="78"/>
      <c r="AE57" s="45">
        <f>SUM(Tabela8[[#This Row],[m2 SD]:[m2 SZ]])*2</f>
        <v>155.62511999999998</v>
      </c>
      <c r="AF57" s="45">
        <f>IF(NETWORKDAYS(Tabela8[[#This Row],[Dokumentacja warsztatowa (data)]],Tabela8[[#This Row],[Data Montaż]])&gt;1000,"-",NETWORKDAYS(Tabela8[[#This Row],[Dokumentacja warsztatowa (data)]],Tabela8[[#This Row],[Data Montaż]]))</f>
        <v>8</v>
      </c>
    </row>
    <row r="58" spans="1:32" ht="43.2">
      <c r="A58" s="64">
        <v>264</v>
      </c>
      <c r="B58" s="64" t="s">
        <v>157</v>
      </c>
      <c r="C58" s="65" t="s">
        <v>164</v>
      </c>
      <c r="D58" s="64" t="s">
        <v>104</v>
      </c>
      <c r="E58" s="66">
        <v>62.682879999999997</v>
      </c>
      <c r="F58" s="66">
        <v>53.57</v>
      </c>
      <c r="G58" s="66">
        <v>41.426400000000001</v>
      </c>
      <c r="H58" s="66">
        <v>57.398249999999997</v>
      </c>
      <c r="I58" s="66">
        <v>20.848099999999999</v>
      </c>
      <c r="J58" s="66">
        <v>7.4969999999999999</v>
      </c>
      <c r="K58" s="66"/>
      <c r="L58" s="66">
        <v>15.068</v>
      </c>
      <c r="M58" s="66">
        <v>4.16</v>
      </c>
      <c r="N58" s="67">
        <v>44518</v>
      </c>
      <c r="O58" s="67">
        <v>44537</v>
      </c>
      <c r="P58" s="67">
        <v>44529</v>
      </c>
      <c r="Q58" s="67" t="s">
        <v>105</v>
      </c>
      <c r="R58" s="64" t="s">
        <v>2</v>
      </c>
      <c r="S58" s="64" t="s">
        <v>69</v>
      </c>
      <c r="T58" s="71">
        <v>2</v>
      </c>
      <c r="U58" s="64" t="s">
        <v>70</v>
      </c>
      <c r="V58" s="64" t="s">
        <v>70</v>
      </c>
      <c r="W58" s="64" t="s">
        <v>70</v>
      </c>
      <c r="X58" s="64" t="s">
        <v>70</v>
      </c>
      <c r="Y58" s="64" t="s">
        <v>70</v>
      </c>
      <c r="Z58" s="64" t="s">
        <v>70</v>
      </c>
      <c r="AA58" s="64" t="s">
        <v>70</v>
      </c>
      <c r="AB58" s="64" t="s">
        <v>69</v>
      </c>
      <c r="AC58" s="64" t="s">
        <v>178</v>
      </c>
      <c r="AD58" s="78" t="s">
        <v>182</v>
      </c>
      <c r="AE58" s="45">
        <f>SUM(Tabela8[[#This Row],[m2 SD]:[m2 SZ]])*2</f>
        <v>239.34549999999999</v>
      </c>
      <c r="AF58" s="45">
        <f>IF(NETWORKDAYS(Tabela8[[#This Row],[Dokumentacja warsztatowa (data)]],Tabela8[[#This Row],[Data Montaż]])&gt;1000,"-",NETWORKDAYS(Tabela8[[#This Row],[Dokumentacja warsztatowa (data)]],Tabela8[[#This Row],[Data Montaż]]))</f>
        <v>8</v>
      </c>
    </row>
    <row r="59" spans="1:32" ht="57.6">
      <c r="A59" s="64">
        <v>264</v>
      </c>
      <c r="B59" s="64" t="s">
        <v>157</v>
      </c>
      <c r="C59" s="65" t="s">
        <v>159</v>
      </c>
      <c r="D59" s="64" t="s">
        <v>158</v>
      </c>
      <c r="E59" s="66">
        <v>60.271999999999998</v>
      </c>
      <c r="F59" s="66">
        <v>51.27</v>
      </c>
      <c r="G59" s="66">
        <v>29.630700000000004</v>
      </c>
      <c r="H59" s="66">
        <v>57.635759999999998</v>
      </c>
      <c r="I59" s="66">
        <v>20.003619999999998</v>
      </c>
      <c r="J59" s="66">
        <v>6.9300000000000006</v>
      </c>
      <c r="K59" s="66">
        <v>8.9600000000000009</v>
      </c>
      <c r="L59" s="66">
        <v>15.068</v>
      </c>
      <c r="M59" s="66">
        <v>4</v>
      </c>
      <c r="N59" s="67">
        <v>44517</v>
      </c>
      <c r="O59" s="67">
        <v>44538</v>
      </c>
      <c r="P59" s="67">
        <v>44530</v>
      </c>
      <c r="Q59" s="67" t="s">
        <v>105</v>
      </c>
      <c r="R59" s="64" t="s">
        <v>2</v>
      </c>
      <c r="S59" s="64" t="s">
        <v>70</v>
      </c>
      <c r="T59" s="71">
        <v>2</v>
      </c>
      <c r="U59" s="64" t="s">
        <v>69</v>
      </c>
      <c r="V59" s="64" t="s">
        <v>69</v>
      </c>
      <c r="W59" s="64" t="s">
        <v>70</v>
      </c>
      <c r="X59" s="64" t="s">
        <v>70</v>
      </c>
      <c r="Y59" s="64" t="s">
        <v>70</v>
      </c>
      <c r="Z59" s="64" t="s">
        <v>70</v>
      </c>
      <c r="AA59" s="64" t="s">
        <v>70</v>
      </c>
      <c r="AB59" s="64" t="s">
        <v>69</v>
      </c>
      <c r="AC59" s="64" t="s">
        <v>178</v>
      </c>
      <c r="AD59" s="78" t="s">
        <v>177</v>
      </c>
      <c r="AE59" s="45">
        <f>SUM(Tabela8[[#This Row],[m2 SD]:[m2 SZ]])*2</f>
        <v>214.54015999999999</v>
      </c>
      <c r="AF59" s="45">
        <f>IF(NETWORKDAYS(Tabela8[[#This Row],[Dokumentacja warsztatowa (data)]],Tabela8[[#This Row],[Data Montaż]])&gt;1000,"-",NETWORKDAYS(Tabela8[[#This Row],[Dokumentacja warsztatowa (data)]],Tabela8[[#This Row],[Data Montaż]]))</f>
        <v>10</v>
      </c>
    </row>
    <row r="60" spans="1:32">
      <c r="A60" s="64">
        <v>264</v>
      </c>
      <c r="B60" s="64" t="s">
        <v>157</v>
      </c>
      <c r="C60" s="65" t="s">
        <v>166</v>
      </c>
      <c r="D60" s="64" t="s">
        <v>104</v>
      </c>
      <c r="E60" s="66">
        <v>62.682879999999997</v>
      </c>
      <c r="F60" s="66">
        <v>53.57</v>
      </c>
      <c r="G60" s="66">
        <v>40.614599999999996</v>
      </c>
      <c r="H60" s="66">
        <v>67.452839999999995</v>
      </c>
      <c r="I60" s="66">
        <v>20.900879999999997</v>
      </c>
      <c r="J60" s="66">
        <v>0</v>
      </c>
      <c r="K60" s="66"/>
      <c r="L60" s="66">
        <v>15.068</v>
      </c>
      <c r="M60" s="66">
        <v>4.16</v>
      </c>
      <c r="N60" s="67">
        <v>44518</v>
      </c>
      <c r="O60" s="67">
        <v>44538</v>
      </c>
      <c r="P60" s="67">
        <v>44530</v>
      </c>
      <c r="Q60" s="67" t="s">
        <v>105</v>
      </c>
      <c r="R60" s="64" t="s">
        <v>2</v>
      </c>
      <c r="S60" s="64" t="s">
        <v>69</v>
      </c>
      <c r="T60" s="71">
        <v>2</v>
      </c>
      <c r="U60" s="64" t="s">
        <v>70</v>
      </c>
      <c r="V60" s="64" t="s">
        <v>70</v>
      </c>
      <c r="W60" s="64" t="s">
        <v>70</v>
      </c>
      <c r="X60" s="64" t="s">
        <v>70</v>
      </c>
      <c r="Y60" s="64" t="s">
        <v>70</v>
      </c>
      <c r="Z60" s="64" t="s">
        <v>70</v>
      </c>
      <c r="AA60" s="64" t="s">
        <v>70</v>
      </c>
      <c r="AB60" s="64" t="s">
        <v>69</v>
      </c>
      <c r="AC60" s="64" t="s">
        <v>178</v>
      </c>
      <c r="AD60" s="78" t="s">
        <v>183</v>
      </c>
      <c r="AE60" s="45">
        <f>SUM(Tabela8[[#This Row],[m2 SD]:[m2 SZ]])*2</f>
        <v>257.93663999999995</v>
      </c>
      <c r="AF60" s="45">
        <f>IF(NETWORKDAYS(Tabela8[[#This Row],[Dokumentacja warsztatowa (data)]],Tabela8[[#This Row],[Data Montaż]])&gt;1000,"-",NETWORKDAYS(Tabela8[[#This Row],[Dokumentacja warsztatowa (data)]],Tabela8[[#This Row],[Data Montaż]]))</f>
        <v>9</v>
      </c>
    </row>
    <row r="61" spans="1:32">
      <c r="A61" s="64">
        <v>264</v>
      </c>
      <c r="B61" s="64" t="s">
        <v>157</v>
      </c>
      <c r="C61" s="65" t="s">
        <v>162</v>
      </c>
      <c r="D61" s="64" t="s">
        <v>161</v>
      </c>
      <c r="E61" s="66">
        <v>53.57</v>
      </c>
      <c r="F61" s="66">
        <v>53.57</v>
      </c>
      <c r="G61" s="66">
        <v>40.614599999999996</v>
      </c>
      <c r="H61" s="66">
        <v>67.452839999999995</v>
      </c>
      <c r="I61" s="66">
        <v>20.900879999999997</v>
      </c>
      <c r="J61" s="66">
        <v>0</v>
      </c>
      <c r="K61" s="66"/>
      <c r="L61" s="66">
        <v>13.005000000000001</v>
      </c>
      <c r="M61" s="66">
        <v>4.16</v>
      </c>
      <c r="N61" s="67">
        <v>44518</v>
      </c>
      <c r="O61" s="67">
        <v>44538</v>
      </c>
      <c r="P61" s="67">
        <v>44530</v>
      </c>
      <c r="Q61" s="67" t="s">
        <v>105</v>
      </c>
      <c r="R61" s="64" t="s">
        <v>2</v>
      </c>
      <c r="S61" s="64" t="s">
        <v>69</v>
      </c>
      <c r="T61" s="71">
        <v>2</v>
      </c>
      <c r="U61" s="64" t="s">
        <v>70</v>
      </c>
      <c r="V61" s="64" t="s">
        <v>70</v>
      </c>
      <c r="W61" s="64" t="s">
        <v>70</v>
      </c>
      <c r="X61" s="64" t="s">
        <v>70</v>
      </c>
      <c r="Y61" s="64" t="s">
        <v>70</v>
      </c>
      <c r="Z61" s="64" t="s">
        <v>70</v>
      </c>
      <c r="AA61" s="64" t="s">
        <v>70</v>
      </c>
      <c r="AB61" s="64" t="s">
        <v>69</v>
      </c>
      <c r="AC61" s="64" t="s">
        <v>178</v>
      </c>
      <c r="AD61" s="78" t="s">
        <v>180</v>
      </c>
      <c r="AE61" s="45">
        <f>SUM(Tabela8[[#This Row],[m2 SD]:[m2 SZ]])*2</f>
        <v>257.93663999999995</v>
      </c>
      <c r="AF61" s="45">
        <f>IF(NETWORKDAYS(Tabela8[[#This Row],[Dokumentacja warsztatowa (data)]],Tabela8[[#This Row],[Data Montaż]])&gt;1000,"-",NETWORKDAYS(Tabela8[[#This Row],[Dokumentacja warsztatowa (data)]],Tabela8[[#This Row],[Data Montaż]]))</f>
        <v>9</v>
      </c>
    </row>
    <row r="62" spans="1:32">
      <c r="A62" s="85">
        <v>263</v>
      </c>
      <c r="B62" s="85" t="s">
        <v>250</v>
      </c>
      <c r="C62" s="86" t="s">
        <v>251</v>
      </c>
      <c r="D62" s="33"/>
      <c r="E62" s="87">
        <f>10.3*1.93</f>
        <v>19.879000000000001</v>
      </c>
      <c r="F62" s="87"/>
      <c r="G62" s="87"/>
      <c r="H62" s="87"/>
      <c r="I62" s="87"/>
      <c r="J62" s="87"/>
      <c r="K62" s="87"/>
      <c r="L62" s="87"/>
      <c r="M62" s="82"/>
      <c r="N62" s="83"/>
      <c r="O62" s="84"/>
      <c r="P62" s="88">
        <v>44526</v>
      </c>
      <c r="Q62" s="88" t="s">
        <v>105</v>
      </c>
      <c r="R62" s="89" t="s">
        <v>252</v>
      </c>
      <c r="S62" s="90"/>
      <c r="T62" s="90"/>
      <c r="U62" s="33"/>
      <c r="V62" s="33"/>
      <c r="W62" s="90"/>
      <c r="X62" s="33"/>
      <c r="Y62" s="33"/>
      <c r="Z62" s="33"/>
      <c r="AA62" s="33"/>
      <c r="AB62" s="33"/>
      <c r="AC62" s="33"/>
      <c r="AD62" s="91" t="s">
        <v>253</v>
      </c>
      <c r="AE62" s="90">
        <f>SUM(Tabela8[[#This Row],[m2 SD]:[m2 SZ]])*2</f>
        <v>0</v>
      </c>
      <c r="AF62" s="90" t="str">
        <f>IF(NETWORKDAYS(Tabela8[[#This Row],[Dokumentacja warsztatowa (data)]],Tabela8[[#This Row],[Data Montaż]])&gt;1000,"-",NETWORKDAYS(Tabela8[[#This Row],[Dokumentacja warsztatowa (data)]],Tabela8[[#This Row],[Data Montaż]]))</f>
        <v>-</v>
      </c>
    </row>
  </sheetData>
  <sheetProtection algorithmName="SHA-512" hashValue="jbSPakQS0LVrxdv52cKG2PY/y8hudM3vlnC2fU9AyuDzcZ5qZk8Sc/D8TTfpgZFh/DAx2MbNuJ0smhhAhJlydw==" saltValue="PXgCRleGnNwWhmHO16KXXQ==" spinCount="100000" sheet="1" objects="1" scenarios="1"/>
  <mergeCells count="3">
    <mergeCell ref="A1:O1"/>
    <mergeCell ref="P1:R1"/>
    <mergeCell ref="S1:AD1"/>
  </mergeCells>
  <phoneticPr fontId="4" type="noConversion"/>
  <conditionalFormatting sqref="AF3:AF62">
    <cfRule type="cellIs" dxfId="11" priority="27" operator="lessThan">
      <formula>6</formula>
    </cfRule>
  </conditionalFormatting>
  <conditionalFormatting sqref="W45:W59">
    <cfRule type="cellIs" dxfId="10" priority="7" operator="equal">
      <formula>"""Tak"""</formula>
    </cfRule>
  </conditionalFormatting>
  <conditionalFormatting sqref="W10:W30 W60:W61 W32:W37">
    <cfRule type="cellIs" dxfId="9" priority="10" operator="equal">
      <formula>"""Tak"""</formula>
    </cfRule>
  </conditionalFormatting>
  <conditionalFormatting sqref="W7:W9">
    <cfRule type="cellIs" dxfId="8" priority="12" operator="equal">
      <formula>"""Tak"""</formula>
    </cfRule>
  </conditionalFormatting>
  <conditionalFormatting sqref="AC7:AC9">
    <cfRule type="cellIs" dxfId="7" priority="11" operator="equal">
      <formula>"""Tak"""</formula>
    </cfRule>
  </conditionalFormatting>
  <conditionalFormatting sqref="M3:M5 M45:M61 M7:M30 M32:M37">
    <cfRule type="cellIs" dxfId="6" priority="9" operator="greaterThanOrEqual">
      <formula>4.2</formula>
    </cfRule>
  </conditionalFormatting>
  <conditionalFormatting sqref="M40:M44">
    <cfRule type="cellIs" dxfId="5" priority="8" operator="greaterThanOrEqual">
      <formula>4.2</formula>
    </cfRule>
  </conditionalFormatting>
  <conditionalFormatting sqref="M6">
    <cfRule type="cellIs" dxfId="4" priority="5" operator="greaterThanOrEqual">
      <formula>4.2</formula>
    </cfRule>
  </conditionalFormatting>
  <conditionalFormatting sqref="W31">
    <cfRule type="cellIs" dxfId="3" priority="4" operator="equal">
      <formula>"""Tak"""</formula>
    </cfRule>
  </conditionalFormatting>
  <conditionalFormatting sqref="M31">
    <cfRule type="cellIs" dxfId="2" priority="3" operator="greaterThanOrEqual">
      <formula>4.2</formula>
    </cfRule>
  </conditionalFormatting>
  <conditionalFormatting sqref="M62">
    <cfRule type="cellIs" dxfId="1" priority="2" operator="greaterThanOrEqual">
      <formula>4.2</formula>
    </cfRule>
  </conditionalFormatting>
  <conditionalFormatting sqref="L3:L61">
    <cfRule type="cellIs" dxfId="0" priority="1" operator="lessThan">
      <formula>13</formula>
    </cfRule>
  </conditionalFormatting>
  <dataValidations count="5">
    <dataValidation type="decimal" allowBlank="1" showInputMessage="1" showErrorMessage="1" errorTitle="Błędne dane" error="Tutaj dane wpisujesz tylko w postaci liczby z zakresu 0,1 - 100000 - jednostkę określa nazwa kolumny; wprowadzenie innych danych jest zablokowane" sqref="E45:M62 E7:M37" xr:uid="{79DBB5BC-9CE2-49E3-8B0D-0EFED9A1EC87}">
      <formula1>0.1</formula1>
      <formula2>10000000</formula2>
    </dataValidation>
    <dataValidation type="list" showInputMessage="1" showErrorMessage="1" sqref="D45:D62 D7:D37" xr:uid="{D59AEE4C-7A9D-4827-B229-2ACC09F32188}">
      <formula1>"I kondygnacja,pośrednia kondygnacja,ostatnia kondygnacja,element zew."</formula1>
    </dataValidation>
    <dataValidation type="date" allowBlank="1" showInputMessage="1" showErrorMessage="1" errorTitle="Blędne dane" error="Tutaj wstawiamy tylko daty późniejsze niż 01.05.2020" sqref="P32:P41 N3:P5 N32:O37 N45:P62 P17:P24 N7:P14 N25:P31 N15:O24" xr:uid="{B0639DF4-EDED-48D0-9544-2F8FD3D2B07A}">
      <formula1>43952</formula1>
      <formula2>47484</formula2>
    </dataValidation>
    <dataValidation type="list" allowBlank="1" showInputMessage="1" showErrorMessage="1" errorTitle="Blędne dane" error="Tutaj wstawiamy tylko daty późniejsze niż 01.05.2020" sqref="R45:R62 R3:R41" xr:uid="{4E44E5C7-D170-4720-A396-54F3CD040FAB}">
      <formula1>"Cramo, Norweska"</formula1>
    </dataValidation>
    <dataValidation type="list" allowBlank="1" showInputMessage="1" showErrorMessage="1" errorTitle="Blędne dane" error="Tutaj wstawiamy tylko daty późniejsze niż 01.05.2020" sqref="Q45:Q62 Q3:Q41" xr:uid="{41953C28-E22C-4B4F-B37F-274C67DAA009}">
      <formula1>"moduł,panel"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3016-1568-4E47-A464-F369467EC7F9}">
  <dimension ref="A1:AE103"/>
  <sheetViews>
    <sheetView showGridLines="0" zoomScale="70" zoomScaleNormal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Y44" sqref="Y44"/>
    </sheetView>
  </sheetViews>
  <sheetFormatPr defaultRowHeight="14.4"/>
  <cols>
    <col min="1" max="1" width="7.6640625" customWidth="1"/>
    <col min="2" max="2" width="18.109375" customWidth="1"/>
    <col min="3" max="3" width="12.109375" customWidth="1"/>
    <col min="4" max="4" width="21.6640625" hidden="1" customWidth="1"/>
    <col min="5" max="13" width="14.33203125" hidden="1" customWidth="1"/>
    <col min="14" max="14" width="17.33203125" hidden="1" customWidth="1"/>
    <col min="15" max="15" width="19.109375" hidden="1" customWidth="1"/>
    <col min="16" max="17" width="11.33203125" hidden="1" customWidth="1"/>
    <col min="18" max="18" width="11.33203125" customWidth="1"/>
    <col min="21" max="21" width="14.33203125" customWidth="1"/>
    <col min="22" max="22" width="14.6640625" customWidth="1"/>
    <col min="23" max="23" width="13.33203125" bestFit="1" customWidth="1"/>
    <col min="25" max="25" width="17" customWidth="1"/>
    <col min="26" max="26" width="14.33203125" customWidth="1"/>
    <col min="27" max="27" width="15.33203125" customWidth="1"/>
    <col min="29" max="29" width="13.33203125" customWidth="1"/>
    <col min="30" max="30" width="26.44140625" customWidth="1"/>
  </cols>
  <sheetData>
    <row r="1" spans="1:31" ht="18">
      <c r="A1" s="92" t="s">
        <v>74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3" t="s">
        <v>75</v>
      </c>
      <c r="Q1" s="93"/>
      <c r="R1" s="93"/>
      <c r="S1" s="92" t="s">
        <v>76</v>
      </c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</row>
    <row r="2" spans="1:31" s="16" customFormat="1" ht="43.2">
      <c r="A2" s="22" t="s">
        <v>3</v>
      </c>
      <c r="B2" s="22" t="s">
        <v>4</v>
      </c>
      <c r="C2" s="22" t="s">
        <v>77</v>
      </c>
      <c r="D2" s="22" t="s">
        <v>78</v>
      </c>
      <c r="E2" s="22" t="s">
        <v>39</v>
      </c>
      <c r="F2" s="22" t="s">
        <v>79</v>
      </c>
      <c r="G2" s="22" t="s">
        <v>80</v>
      </c>
      <c r="H2" s="22" t="s">
        <v>81</v>
      </c>
      <c r="I2" s="22" t="s">
        <v>82</v>
      </c>
      <c r="J2" s="22" t="s">
        <v>83</v>
      </c>
      <c r="K2" s="22" t="s">
        <v>84</v>
      </c>
      <c r="L2" s="22" t="s">
        <v>85</v>
      </c>
      <c r="M2" s="22" t="s">
        <v>86</v>
      </c>
      <c r="N2" s="22" t="s">
        <v>87</v>
      </c>
      <c r="O2" s="22" t="s">
        <v>88</v>
      </c>
      <c r="P2" s="21" t="s">
        <v>89</v>
      </c>
      <c r="Q2" s="21" t="s">
        <v>90</v>
      </c>
      <c r="R2" s="21" t="s">
        <v>51</v>
      </c>
      <c r="S2" s="26" t="s">
        <v>91</v>
      </c>
      <c r="T2" s="26" t="s">
        <v>92</v>
      </c>
      <c r="U2" s="26" t="s">
        <v>93</v>
      </c>
      <c r="V2" s="26" t="s">
        <v>94</v>
      </c>
      <c r="W2" s="26" t="s">
        <v>95</v>
      </c>
      <c r="X2" s="26" t="s">
        <v>96</v>
      </c>
      <c r="Y2" s="26" t="s">
        <v>97</v>
      </c>
      <c r="Z2" s="26" t="s">
        <v>98</v>
      </c>
      <c r="AA2" s="26" t="s">
        <v>99</v>
      </c>
      <c r="AB2" s="26" t="s">
        <v>100</v>
      </c>
      <c r="AC2" s="26" t="s">
        <v>101</v>
      </c>
      <c r="AD2" s="26" t="s">
        <v>102</v>
      </c>
      <c r="AE2" s="16" t="s">
        <v>103</v>
      </c>
    </row>
    <row r="3" spans="1:31" s="49" customFormat="1">
      <c r="A3" s="31">
        <v>232</v>
      </c>
      <c r="B3" s="31" t="s">
        <v>113</v>
      </c>
      <c r="C3" s="46" t="s">
        <v>111</v>
      </c>
      <c r="D3" s="55" t="s">
        <v>104</v>
      </c>
      <c r="E3" s="56">
        <v>48.014400000000002</v>
      </c>
      <c r="F3" s="56">
        <v>48.014400000000002</v>
      </c>
      <c r="G3" s="56">
        <v>38.625</v>
      </c>
      <c r="H3" s="56">
        <v>57.080999999999996</v>
      </c>
      <c r="I3" s="56">
        <v>10.6</v>
      </c>
      <c r="J3" s="56"/>
      <c r="K3" s="56"/>
      <c r="L3" s="56">
        <v>11432</v>
      </c>
      <c r="M3" s="56">
        <v>4200</v>
      </c>
      <c r="N3" s="44"/>
      <c r="O3" s="31"/>
      <c r="P3" s="44">
        <v>44258</v>
      </c>
      <c r="Q3" s="44" t="s">
        <v>105</v>
      </c>
      <c r="R3" s="31" t="s">
        <v>2</v>
      </c>
      <c r="S3" s="55" t="s">
        <v>69</v>
      </c>
      <c r="T3" s="55" t="s">
        <v>70</v>
      </c>
      <c r="U3" s="55" t="s">
        <v>70</v>
      </c>
      <c r="V3" s="55" t="s">
        <v>70</v>
      </c>
      <c r="W3" s="55" t="s">
        <v>70</v>
      </c>
      <c r="X3" s="55" t="s">
        <v>70</v>
      </c>
      <c r="Y3" s="55" t="s">
        <v>69</v>
      </c>
      <c r="Z3" s="55" t="s">
        <v>70</v>
      </c>
      <c r="AA3" s="55" t="s">
        <v>70</v>
      </c>
      <c r="AB3" s="55" t="s">
        <v>69</v>
      </c>
      <c r="AC3" s="55" t="s">
        <v>69</v>
      </c>
      <c r="AD3" s="32"/>
      <c r="AE3" s="31"/>
    </row>
    <row r="4" spans="1:31">
      <c r="A4" s="31">
        <v>232</v>
      </c>
      <c r="B4" s="31" t="s">
        <v>113</v>
      </c>
      <c r="C4" s="46" t="s">
        <v>114</v>
      </c>
      <c r="D4" s="55" t="s">
        <v>104</v>
      </c>
      <c r="E4" s="56">
        <v>43.292983999999997</v>
      </c>
      <c r="F4" s="56">
        <v>43.292983999999997</v>
      </c>
      <c r="G4" s="56">
        <v>27.274999999999999</v>
      </c>
      <c r="H4" s="56">
        <v>68.767499999999998</v>
      </c>
      <c r="I4" s="56">
        <v>10.069999999999999</v>
      </c>
      <c r="J4" s="56">
        <v>22.200000000000003</v>
      </c>
      <c r="K4" s="56"/>
      <c r="L4" s="56">
        <v>11432</v>
      </c>
      <c r="M4" s="56">
        <v>3787</v>
      </c>
      <c r="N4" s="44"/>
      <c r="O4" s="31"/>
      <c r="P4" s="44">
        <v>44258</v>
      </c>
      <c r="Q4" s="44" t="s">
        <v>105</v>
      </c>
      <c r="R4" s="31" t="s">
        <v>2</v>
      </c>
      <c r="S4" s="55" t="s">
        <v>69</v>
      </c>
      <c r="T4" s="55" t="s">
        <v>70</v>
      </c>
      <c r="U4" s="55" t="s">
        <v>69</v>
      </c>
      <c r="V4" s="55" t="s">
        <v>69</v>
      </c>
      <c r="W4" s="55" t="s">
        <v>69</v>
      </c>
      <c r="X4" s="55" t="s">
        <v>69</v>
      </c>
      <c r="Y4" s="55" t="s">
        <v>69</v>
      </c>
      <c r="Z4" s="55" t="s">
        <v>70</v>
      </c>
      <c r="AA4" s="55" t="s">
        <v>69</v>
      </c>
      <c r="AB4" s="55" t="s">
        <v>70</v>
      </c>
      <c r="AC4" s="55" t="s">
        <v>69</v>
      </c>
      <c r="AD4" s="32"/>
      <c r="AE4" s="31"/>
    </row>
    <row r="5" spans="1:31" s="49" customFormat="1">
      <c r="A5" s="31">
        <v>232</v>
      </c>
      <c r="B5" s="31" t="s">
        <v>113</v>
      </c>
      <c r="C5" s="46" t="s">
        <v>106</v>
      </c>
      <c r="D5" s="55" t="s">
        <v>104</v>
      </c>
      <c r="E5" s="56">
        <v>43.414000000000001</v>
      </c>
      <c r="F5" s="56">
        <v>43.414000000000001</v>
      </c>
      <c r="G5" s="56">
        <v>16.5</v>
      </c>
      <c r="H5" s="56">
        <v>45.58</v>
      </c>
      <c r="I5" s="56">
        <v>11.13</v>
      </c>
      <c r="J5" s="56"/>
      <c r="K5" s="56"/>
      <c r="L5" s="56">
        <v>11075</v>
      </c>
      <c r="M5" s="56">
        <v>3920</v>
      </c>
      <c r="N5" s="44"/>
      <c r="O5" s="31"/>
      <c r="P5" s="44">
        <v>44259</v>
      </c>
      <c r="Q5" s="44" t="s">
        <v>105</v>
      </c>
      <c r="R5" s="31" t="s">
        <v>2</v>
      </c>
      <c r="S5" s="55" t="s">
        <v>69</v>
      </c>
      <c r="T5" s="55" t="s">
        <v>70</v>
      </c>
      <c r="U5" s="55" t="s">
        <v>69</v>
      </c>
      <c r="V5" s="55" t="s">
        <v>69</v>
      </c>
      <c r="W5" s="55" t="s">
        <v>69</v>
      </c>
      <c r="X5" s="55" t="s">
        <v>69</v>
      </c>
      <c r="Y5" s="55" t="s">
        <v>69</v>
      </c>
      <c r="Z5" s="55" t="s">
        <v>70</v>
      </c>
      <c r="AA5" s="55" t="s">
        <v>69</v>
      </c>
      <c r="AB5" s="55" t="s">
        <v>69</v>
      </c>
      <c r="AC5" s="55" t="s">
        <v>69</v>
      </c>
      <c r="AD5" s="32"/>
      <c r="AE5" s="31"/>
    </row>
    <row r="6" spans="1:31">
      <c r="A6" s="31">
        <v>232</v>
      </c>
      <c r="B6" s="31" t="s">
        <v>113</v>
      </c>
      <c r="C6" s="47" t="s">
        <v>107</v>
      </c>
      <c r="D6" s="55" t="s">
        <v>104</v>
      </c>
      <c r="E6" s="56">
        <v>48.014400000000002</v>
      </c>
      <c r="F6" s="56">
        <v>48.014400000000002</v>
      </c>
      <c r="G6" s="56">
        <v>38.625</v>
      </c>
      <c r="H6" s="56">
        <v>57.080999999999996</v>
      </c>
      <c r="I6" s="56">
        <v>10.6</v>
      </c>
      <c r="J6" s="56"/>
      <c r="K6" s="56"/>
      <c r="L6" s="56">
        <v>11432</v>
      </c>
      <c r="M6" s="56">
        <v>4200</v>
      </c>
      <c r="N6" s="44"/>
      <c r="O6" s="31"/>
      <c r="P6" s="44">
        <v>44259</v>
      </c>
      <c r="Q6" s="44" t="s">
        <v>105</v>
      </c>
      <c r="R6" s="31" t="s">
        <v>2</v>
      </c>
      <c r="S6" s="55" t="s">
        <v>69</v>
      </c>
      <c r="T6" s="55" t="s">
        <v>70</v>
      </c>
      <c r="U6" s="55" t="s">
        <v>70</v>
      </c>
      <c r="V6" s="55" t="s">
        <v>70</v>
      </c>
      <c r="W6" s="55" t="s">
        <v>70</v>
      </c>
      <c r="X6" s="55" t="s">
        <v>70</v>
      </c>
      <c r="Y6" s="55" t="s">
        <v>69</v>
      </c>
      <c r="Z6" s="55" t="s">
        <v>70</v>
      </c>
      <c r="AA6" s="55" t="s">
        <v>70</v>
      </c>
      <c r="AB6" s="55" t="s">
        <v>69</v>
      </c>
      <c r="AC6" s="55" t="s">
        <v>69</v>
      </c>
      <c r="AD6" s="32"/>
      <c r="AE6" s="45"/>
    </row>
    <row r="7" spans="1:31">
      <c r="A7" s="31">
        <v>232</v>
      </c>
      <c r="B7" s="31" t="s">
        <v>113</v>
      </c>
      <c r="C7" s="46" t="s">
        <v>108</v>
      </c>
      <c r="D7" s="55" t="s">
        <v>104</v>
      </c>
      <c r="E7" s="56">
        <v>43.292983999999997</v>
      </c>
      <c r="F7" s="56">
        <v>43.292983999999997</v>
      </c>
      <c r="G7" s="56">
        <v>27.274999999999999</v>
      </c>
      <c r="H7" s="56">
        <v>68.767499999999998</v>
      </c>
      <c r="I7" s="56">
        <v>10.069999999999999</v>
      </c>
      <c r="J7" s="56">
        <v>22.200000000000003</v>
      </c>
      <c r="K7" s="56"/>
      <c r="L7" s="56">
        <v>11432</v>
      </c>
      <c r="M7" s="56">
        <v>3787</v>
      </c>
      <c r="N7" s="44"/>
      <c r="O7" s="31"/>
      <c r="P7" s="44">
        <v>44259</v>
      </c>
      <c r="Q7" s="44" t="s">
        <v>105</v>
      </c>
      <c r="R7" s="31" t="s">
        <v>2</v>
      </c>
      <c r="S7" s="55" t="s">
        <v>69</v>
      </c>
      <c r="T7" s="55" t="s">
        <v>70</v>
      </c>
      <c r="U7" s="55" t="s">
        <v>69</v>
      </c>
      <c r="V7" s="55" t="s">
        <v>69</v>
      </c>
      <c r="W7" s="55" t="s">
        <v>69</v>
      </c>
      <c r="X7" s="55" t="s">
        <v>69</v>
      </c>
      <c r="Y7" s="55" t="s">
        <v>69</v>
      </c>
      <c r="Z7" s="55" t="s">
        <v>70</v>
      </c>
      <c r="AA7" s="55" t="s">
        <v>69</v>
      </c>
      <c r="AB7" s="55" t="s">
        <v>70</v>
      </c>
      <c r="AC7" s="55" t="s">
        <v>69</v>
      </c>
      <c r="AD7" s="32"/>
      <c r="AE7" s="31"/>
    </row>
    <row r="8" spans="1:31">
      <c r="A8" s="31">
        <v>232</v>
      </c>
      <c r="B8" s="31" t="s">
        <v>113</v>
      </c>
      <c r="C8" s="46" t="s">
        <v>112</v>
      </c>
      <c r="D8" s="55" t="s">
        <v>104</v>
      </c>
      <c r="E8" s="56">
        <v>33.764000000000003</v>
      </c>
      <c r="F8" s="56">
        <v>33.764000000000003</v>
      </c>
      <c r="G8" s="56"/>
      <c r="H8" s="56">
        <v>18.55</v>
      </c>
      <c r="I8" s="56">
        <v>21.2</v>
      </c>
      <c r="J8" s="56"/>
      <c r="K8" s="56"/>
      <c r="L8" s="56">
        <v>8441</v>
      </c>
      <c r="M8" s="56">
        <v>4000</v>
      </c>
      <c r="N8" s="44"/>
      <c r="O8" s="31"/>
      <c r="P8" s="44">
        <v>44260</v>
      </c>
      <c r="Q8" s="44" t="s">
        <v>105</v>
      </c>
      <c r="R8" s="31" t="s">
        <v>2</v>
      </c>
      <c r="S8" s="55" t="s">
        <v>69</v>
      </c>
      <c r="T8" s="55" t="s">
        <v>70</v>
      </c>
      <c r="U8" s="55" t="s">
        <v>69</v>
      </c>
      <c r="V8" s="55" t="s">
        <v>69</v>
      </c>
      <c r="W8" s="55" t="s">
        <v>69</v>
      </c>
      <c r="X8" s="55" t="s">
        <v>69</v>
      </c>
      <c r="Y8" s="55" t="s">
        <v>69</v>
      </c>
      <c r="Z8" s="55" t="s">
        <v>70</v>
      </c>
      <c r="AA8" s="55" t="s">
        <v>69</v>
      </c>
      <c r="AB8" s="55" t="s">
        <v>69</v>
      </c>
      <c r="AC8" s="55" t="s">
        <v>69</v>
      </c>
      <c r="AD8" s="32"/>
      <c r="AE8" s="31"/>
    </row>
    <row r="9" spans="1:31">
      <c r="A9" s="49">
        <v>232</v>
      </c>
      <c r="B9" s="49" t="s">
        <v>37</v>
      </c>
      <c r="C9" s="50" t="s">
        <v>115</v>
      </c>
      <c r="D9" s="57" t="s">
        <v>104</v>
      </c>
      <c r="E9" s="58">
        <v>28.771280999999998</v>
      </c>
      <c r="F9" s="58">
        <v>28.771280999999998</v>
      </c>
      <c r="G9" s="58">
        <v>9.25</v>
      </c>
      <c r="H9" s="58">
        <v>19.344999999999999</v>
      </c>
      <c r="I9" s="58">
        <v>21.995000000000001</v>
      </c>
      <c r="J9" s="58"/>
      <c r="K9" s="58"/>
      <c r="L9" s="58">
        <v>7249</v>
      </c>
      <c r="M9" s="58">
        <v>3969</v>
      </c>
      <c r="N9" s="51">
        <v>44242</v>
      </c>
      <c r="O9" s="49"/>
      <c r="P9" s="44">
        <v>44256</v>
      </c>
      <c r="Q9" s="51" t="s">
        <v>105</v>
      </c>
      <c r="R9" s="49" t="s">
        <v>2</v>
      </c>
      <c r="S9" s="57" t="s">
        <v>69</v>
      </c>
      <c r="T9" s="57" t="s">
        <v>70</v>
      </c>
      <c r="U9" s="57" t="s">
        <v>69</v>
      </c>
      <c r="V9" s="57" t="s">
        <v>69</v>
      </c>
      <c r="W9" s="57" t="s">
        <v>69</v>
      </c>
      <c r="X9" s="57" t="s">
        <v>69</v>
      </c>
      <c r="Y9" s="57" t="s">
        <v>69</v>
      </c>
      <c r="Z9" s="57" t="s">
        <v>70</v>
      </c>
      <c r="AA9" s="57" t="s">
        <v>69</v>
      </c>
      <c r="AB9" s="57" t="s">
        <v>69</v>
      </c>
      <c r="AC9" s="49"/>
      <c r="AD9" s="54"/>
      <c r="AE9" s="49">
        <v>578.09540399999992</v>
      </c>
    </row>
    <row r="10" spans="1:31">
      <c r="A10">
        <v>241</v>
      </c>
      <c r="B10" t="s">
        <v>37</v>
      </c>
      <c r="C10" s="52" t="s">
        <v>109</v>
      </c>
      <c r="D10" s="55" t="s">
        <v>104</v>
      </c>
      <c r="E10" s="56">
        <v>46.3932</v>
      </c>
      <c r="F10" s="56">
        <v>46.3932</v>
      </c>
      <c r="G10" s="56">
        <v>20.75</v>
      </c>
      <c r="H10" s="56">
        <v>57.584499999999998</v>
      </c>
      <c r="I10" s="56">
        <v>10.122999999999999</v>
      </c>
      <c r="J10" s="56"/>
      <c r="K10" s="56"/>
      <c r="L10" s="56">
        <v>11046</v>
      </c>
      <c r="M10" s="56">
        <v>4200</v>
      </c>
      <c r="N10" s="8">
        <v>44244</v>
      </c>
      <c r="P10" s="44">
        <v>44257</v>
      </c>
      <c r="Q10" s="44" t="s">
        <v>105</v>
      </c>
      <c r="R10" s="31" t="s">
        <v>2</v>
      </c>
      <c r="S10" s="55" t="s">
        <v>69</v>
      </c>
      <c r="T10" s="55" t="s">
        <v>70</v>
      </c>
      <c r="U10" s="55" t="s">
        <v>70</v>
      </c>
      <c r="V10" s="55" t="s">
        <v>70</v>
      </c>
      <c r="W10" s="55" t="s">
        <v>70</v>
      </c>
      <c r="X10" s="55" t="s">
        <v>70</v>
      </c>
      <c r="Y10" s="55" t="s">
        <v>69</v>
      </c>
      <c r="Z10" s="55" t="s">
        <v>70</v>
      </c>
      <c r="AA10" s="55" t="s">
        <v>70</v>
      </c>
      <c r="AB10" s="55" t="s">
        <v>69</v>
      </c>
      <c r="AC10" s="55" t="s">
        <v>69</v>
      </c>
      <c r="AD10" s="53"/>
      <c r="AE10">
        <v>480.11400000000003</v>
      </c>
    </row>
    <row r="11" spans="1:31">
      <c r="A11">
        <v>242</v>
      </c>
      <c r="B11" t="s">
        <v>37</v>
      </c>
      <c r="C11" s="52" t="s">
        <v>110</v>
      </c>
      <c r="D11" s="55" t="s">
        <v>104</v>
      </c>
      <c r="E11" s="56">
        <v>43.967424000000001</v>
      </c>
      <c r="F11" s="56">
        <v>43.967424000000001</v>
      </c>
      <c r="G11" s="56">
        <v>21.5</v>
      </c>
      <c r="H11" s="56">
        <v>57.664000000000001</v>
      </c>
      <c r="I11" s="56">
        <v>9.9109999999999996</v>
      </c>
      <c r="J11" s="56">
        <v>15.99</v>
      </c>
      <c r="K11" s="56"/>
      <c r="L11" s="56">
        <v>11036</v>
      </c>
      <c r="M11" s="56">
        <v>3984</v>
      </c>
      <c r="N11" s="8">
        <v>44244</v>
      </c>
      <c r="P11" s="44">
        <v>44257</v>
      </c>
      <c r="Q11" s="44" t="s">
        <v>105</v>
      </c>
      <c r="R11" s="31" t="s">
        <v>2</v>
      </c>
      <c r="S11" s="55" t="s">
        <v>69</v>
      </c>
      <c r="T11" s="55" t="s">
        <v>70</v>
      </c>
      <c r="U11" s="55" t="s">
        <v>69</v>
      </c>
      <c r="V11" s="55" t="s">
        <v>69</v>
      </c>
      <c r="W11" s="55" t="s">
        <v>69</v>
      </c>
      <c r="X11" s="55" t="s">
        <v>69</v>
      </c>
      <c r="Y11" s="55" t="s">
        <v>69</v>
      </c>
      <c r="Z11" s="55" t="s">
        <v>69</v>
      </c>
      <c r="AA11" s="55" t="s">
        <v>69</v>
      </c>
      <c r="AB11" s="55" t="s">
        <v>69</v>
      </c>
      <c r="AC11" s="55" t="s">
        <v>69</v>
      </c>
      <c r="AD11" s="53"/>
      <c r="AE11">
        <v>480.11400000000003</v>
      </c>
    </row>
    <row r="12" spans="1:31">
      <c r="A12">
        <v>233</v>
      </c>
      <c r="B12" t="s">
        <v>37</v>
      </c>
      <c r="C12" s="52" t="s">
        <v>116</v>
      </c>
      <c r="D12" s="55" t="s">
        <v>104</v>
      </c>
      <c r="E12" s="56">
        <v>37.037256999999997</v>
      </c>
      <c r="F12" s="56">
        <v>37.037256999999997</v>
      </c>
      <c r="G12" s="56">
        <v>20.75</v>
      </c>
      <c r="H12" s="56">
        <v>59.677999999999997</v>
      </c>
      <c r="I12" s="56">
        <v>10.122999999999999</v>
      </c>
      <c r="J12" s="56">
        <v>7.8000000000000007</v>
      </c>
      <c r="K12" s="56"/>
      <c r="L12" s="56">
        <v>9257</v>
      </c>
      <c r="M12" s="56">
        <v>4001</v>
      </c>
      <c r="N12" s="8">
        <v>44242</v>
      </c>
      <c r="P12" s="44">
        <v>44256</v>
      </c>
      <c r="Q12" s="44" t="s">
        <v>105</v>
      </c>
      <c r="R12" s="31" t="s">
        <v>2</v>
      </c>
      <c r="S12" s="55" t="s">
        <v>69</v>
      </c>
      <c r="T12" s="55" t="s">
        <v>70</v>
      </c>
      <c r="U12" s="55" t="s">
        <v>70</v>
      </c>
      <c r="V12" s="55" t="s">
        <v>70</v>
      </c>
      <c r="W12" s="55" t="s">
        <v>70</v>
      </c>
      <c r="X12" s="55" t="s">
        <v>70</v>
      </c>
      <c r="Y12" s="55" t="s">
        <v>69</v>
      </c>
      <c r="Z12" s="55" t="s">
        <v>70</v>
      </c>
      <c r="AA12" s="55" t="s">
        <v>70</v>
      </c>
      <c r="AB12" s="55" t="s">
        <v>69</v>
      </c>
      <c r="AC12" s="55" t="s">
        <v>69</v>
      </c>
      <c r="AD12" s="53"/>
      <c r="AE12">
        <v>324.39768600000002</v>
      </c>
    </row>
    <row r="13" spans="1:31" ht="13.95" customHeight="1">
      <c r="A13" s="49">
        <v>234</v>
      </c>
      <c r="B13" s="49" t="s">
        <v>37</v>
      </c>
      <c r="C13" s="50" t="s">
        <v>117</v>
      </c>
      <c r="D13" s="57" t="s">
        <v>104</v>
      </c>
      <c r="E13" s="58">
        <v>28.771280999999998</v>
      </c>
      <c r="F13" s="58">
        <v>28.771280999999998</v>
      </c>
      <c r="G13" s="58">
        <v>9.25</v>
      </c>
      <c r="H13" s="58">
        <v>19.344999999999999</v>
      </c>
      <c r="I13" s="58">
        <v>21.995000000000001</v>
      </c>
      <c r="J13" s="58"/>
      <c r="K13" s="58"/>
      <c r="L13" s="58">
        <v>7249</v>
      </c>
      <c r="M13" s="58">
        <v>3969</v>
      </c>
      <c r="N13" s="51">
        <v>44242</v>
      </c>
      <c r="O13" s="49"/>
      <c r="P13" s="44">
        <v>44256</v>
      </c>
      <c r="Q13" s="51" t="s">
        <v>105</v>
      </c>
      <c r="R13" s="49" t="s">
        <v>2</v>
      </c>
      <c r="S13" s="57" t="s">
        <v>69</v>
      </c>
      <c r="T13" s="57" t="s">
        <v>70</v>
      </c>
      <c r="U13" s="57" t="s">
        <v>69</v>
      </c>
      <c r="V13" s="57" t="s">
        <v>69</v>
      </c>
      <c r="W13" s="57" t="s">
        <v>69</v>
      </c>
      <c r="X13" s="57" t="s">
        <v>69</v>
      </c>
      <c r="Y13" s="57" t="s">
        <v>69</v>
      </c>
      <c r="Z13" s="57" t="s">
        <v>70</v>
      </c>
      <c r="AA13" s="57" t="s">
        <v>69</v>
      </c>
      <c r="AB13" s="57" t="s">
        <v>69</v>
      </c>
      <c r="AC13" s="57" t="s">
        <v>69</v>
      </c>
      <c r="AD13" s="54"/>
      <c r="AE13" s="49">
        <v>324.39768600000002</v>
      </c>
    </row>
    <row r="14" spans="1:31">
      <c r="A14">
        <v>243</v>
      </c>
      <c r="B14" t="s">
        <v>37</v>
      </c>
      <c r="C14" s="52" t="s">
        <v>118</v>
      </c>
      <c r="D14" s="55" t="s">
        <v>104</v>
      </c>
      <c r="E14" s="56">
        <v>44.791530000000002</v>
      </c>
      <c r="F14" s="56">
        <v>44.791530000000002</v>
      </c>
      <c r="G14" s="56">
        <v>20.75</v>
      </c>
      <c r="H14" s="56">
        <v>57.584499999999998</v>
      </c>
      <c r="I14" s="56">
        <v>10.122999999999999</v>
      </c>
      <c r="J14" s="56"/>
      <c r="K14" s="56"/>
      <c r="L14" s="56">
        <v>10575</v>
      </c>
      <c r="M14" s="56">
        <v>4055</v>
      </c>
      <c r="N14" s="8">
        <v>44245</v>
      </c>
      <c r="P14" s="44">
        <v>44258</v>
      </c>
      <c r="Q14" s="44" t="s">
        <v>105</v>
      </c>
      <c r="R14" s="31" t="s">
        <v>2</v>
      </c>
      <c r="S14" s="55" t="s">
        <v>69</v>
      </c>
      <c r="T14" s="55" t="s">
        <v>70</v>
      </c>
      <c r="U14" s="55" t="s">
        <v>70</v>
      </c>
      <c r="V14" s="55" t="s">
        <v>70</v>
      </c>
      <c r="W14" s="55" t="s">
        <v>70</v>
      </c>
      <c r="X14" s="55" t="s">
        <v>70</v>
      </c>
      <c r="Y14" s="55" t="s">
        <v>69</v>
      </c>
      <c r="Z14" s="55" t="s">
        <v>70</v>
      </c>
      <c r="AA14" s="55" t="s">
        <v>70</v>
      </c>
      <c r="AB14" s="55" t="s">
        <v>69</v>
      </c>
      <c r="AC14" s="55" t="s">
        <v>69</v>
      </c>
      <c r="AD14" s="53"/>
      <c r="AE14">
        <v>531.02954399999999</v>
      </c>
    </row>
    <row r="15" spans="1:31">
      <c r="A15">
        <v>244</v>
      </c>
      <c r="B15" t="s">
        <v>37</v>
      </c>
      <c r="C15" s="52" t="s">
        <v>119</v>
      </c>
      <c r="D15" s="55" t="s">
        <v>104</v>
      </c>
      <c r="E15" s="56">
        <v>39.564059999999998</v>
      </c>
      <c r="F15" s="56">
        <v>39.564059999999998</v>
      </c>
      <c r="G15" s="56">
        <v>21.5</v>
      </c>
      <c r="H15" s="56">
        <v>57.664000000000001</v>
      </c>
      <c r="I15" s="56">
        <v>9.9109999999999996</v>
      </c>
      <c r="J15" s="56">
        <v>15.899999999999999</v>
      </c>
      <c r="K15" s="56"/>
      <c r="L15" s="56">
        <v>9150</v>
      </c>
      <c r="M15" s="56">
        <v>3585</v>
      </c>
      <c r="N15" s="8">
        <v>44245</v>
      </c>
      <c r="P15" s="44">
        <v>44258</v>
      </c>
      <c r="Q15" s="44" t="s">
        <v>105</v>
      </c>
      <c r="R15" s="31" t="s">
        <v>2</v>
      </c>
      <c r="S15" s="55" t="s">
        <v>69</v>
      </c>
      <c r="T15" s="55" t="s">
        <v>70</v>
      </c>
      <c r="U15" s="55" t="s">
        <v>69</v>
      </c>
      <c r="V15" s="55" t="s">
        <v>69</v>
      </c>
      <c r="W15" s="55" t="s">
        <v>69</v>
      </c>
      <c r="X15" s="55" t="s">
        <v>69</v>
      </c>
      <c r="Y15" s="55" t="s">
        <v>69</v>
      </c>
      <c r="Z15" s="55" t="s">
        <v>70</v>
      </c>
      <c r="AA15" s="55" t="s">
        <v>69</v>
      </c>
      <c r="AB15" s="55" t="s">
        <v>69</v>
      </c>
      <c r="AC15" s="55" t="s">
        <v>69</v>
      </c>
      <c r="AD15" s="53"/>
      <c r="AE15">
        <v>531.02954399999999</v>
      </c>
    </row>
    <row r="16" spans="1:31">
      <c r="A16">
        <v>237</v>
      </c>
      <c r="B16" t="s">
        <v>37</v>
      </c>
      <c r="C16" s="52" t="s">
        <v>120</v>
      </c>
      <c r="D16" s="55" t="s">
        <v>104</v>
      </c>
      <c r="E16" s="56">
        <v>25.332125000000001</v>
      </c>
      <c r="F16" s="56">
        <v>25.332125000000001</v>
      </c>
      <c r="G16" s="56">
        <v>14.45</v>
      </c>
      <c r="H16" s="56">
        <v>45.447499999999998</v>
      </c>
      <c r="I16" s="56">
        <v>7.8969999999999994</v>
      </c>
      <c r="J16" s="56"/>
      <c r="K16" s="56"/>
      <c r="L16" s="56">
        <v>8515</v>
      </c>
      <c r="M16" s="56">
        <v>2975</v>
      </c>
      <c r="N16" s="8">
        <v>44243</v>
      </c>
      <c r="P16" s="44">
        <v>44256</v>
      </c>
      <c r="Q16" s="44" t="s">
        <v>105</v>
      </c>
      <c r="R16" s="31" t="s">
        <v>2</v>
      </c>
      <c r="S16" s="55" t="s">
        <v>69</v>
      </c>
      <c r="T16" s="55" t="s">
        <v>70</v>
      </c>
      <c r="U16" s="55" t="s">
        <v>69</v>
      </c>
      <c r="V16" s="55" t="s">
        <v>69</v>
      </c>
      <c r="W16" s="55" t="s">
        <v>70</v>
      </c>
      <c r="X16" s="55" t="s">
        <v>69</v>
      </c>
      <c r="Y16" s="55" t="s">
        <v>69</v>
      </c>
      <c r="Z16" s="55" t="s">
        <v>70</v>
      </c>
      <c r="AA16" s="55" t="s">
        <v>70</v>
      </c>
      <c r="AB16" s="55" t="s">
        <v>69</v>
      </c>
      <c r="AC16" s="55" t="s">
        <v>69</v>
      </c>
      <c r="AD16" s="53"/>
      <c r="AE16">
        <v>321.834</v>
      </c>
    </row>
    <row r="17" spans="1:31">
      <c r="A17">
        <v>238</v>
      </c>
      <c r="B17" t="s">
        <v>37</v>
      </c>
      <c r="C17" s="52" t="s">
        <v>121</v>
      </c>
      <c r="D17" s="55" t="s">
        <v>104</v>
      </c>
      <c r="E17" s="56">
        <v>35.575670000000002</v>
      </c>
      <c r="F17" s="56">
        <v>35.575670000000002</v>
      </c>
      <c r="G17" s="56">
        <v>9.3375000000000004</v>
      </c>
      <c r="H17" s="56">
        <v>43.513000000000005</v>
      </c>
      <c r="I17" s="56">
        <v>11.076999999999998</v>
      </c>
      <c r="J17" s="56">
        <v>7.2</v>
      </c>
      <c r="K17" s="56"/>
      <c r="L17" s="56">
        <v>8515</v>
      </c>
      <c r="M17" s="56">
        <v>4178</v>
      </c>
      <c r="N17" s="8">
        <v>44243</v>
      </c>
      <c r="P17" s="44">
        <v>44257</v>
      </c>
      <c r="Q17" s="44" t="s">
        <v>105</v>
      </c>
      <c r="R17" s="31" t="s">
        <v>2</v>
      </c>
      <c r="S17" s="55" t="s">
        <v>69</v>
      </c>
      <c r="T17" s="55" t="s">
        <v>70</v>
      </c>
      <c r="U17" s="55" t="s">
        <v>70</v>
      </c>
      <c r="V17" s="55" t="s">
        <v>70</v>
      </c>
      <c r="W17" s="55" t="s">
        <v>69</v>
      </c>
      <c r="X17" s="55" t="s">
        <v>70</v>
      </c>
      <c r="Y17" s="55" t="s">
        <v>69</v>
      </c>
      <c r="Z17" s="55" t="s">
        <v>70</v>
      </c>
      <c r="AA17" s="55" t="s">
        <v>69</v>
      </c>
      <c r="AB17" s="55" t="s">
        <v>69</v>
      </c>
      <c r="AC17" s="55" t="s">
        <v>69</v>
      </c>
      <c r="AD17" s="53"/>
      <c r="AE17">
        <v>321.834</v>
      </c>
    </row>
    <row r="18" spans="1:31">
      <c r="A18" s="31"/>
      <c r="B18" s="31"/>
      <c r="C18" s="46"/>
      <c r="D18" s="31"/>
      <c r="E18" s="43"/>
      <c r="F18" s="43"/>
      <c r="G18" s="43"/>
      <c r="H18" s="43"/>
      <c r="I18" s="43"/>
      <c r="J18" s="43"/>
      <c r="K18" s="43"/>
      <c r="L18" s="43"/>
      <c r="M18" s="43"/>
      <c r="N18" s="44"/>
      <c r="O18" s="31"/>
      <c r="P18" s="44"/>
      <c r="Q18" s="44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2"/>
      <c r="AE18" s="31"/>
    </row>
    <row r="19" spans="1:31">
      <c r="A19" s="31"/>
      <c r="B19" s="31"/>
      <c r="C19" s="46"/>
      <c r="D19" s="31"/>
      <c r="E19" s="43"/>
      <c r="F19" s="43"/>
      <c r="G19" s="43"/>
      <c r="H19" s="43"/>
      <c r="I19" s="43"/>
      <c r="J19" s="43"/>
      <c r="K19" s="43"/>
      <c r="L19" s="43"/>
      <c r="M19" s="43"/>
      <c r="N19" s="44"/>
      <c r="O19" s="31"/>
      <c r="P19" s="44"/>
      <c r="Q19" s="44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2"/>
      <c r="AE19" s="31"/>
    </row>
    <row r="20" spans="1:31">
      <c r="A20" s="31"/>
      <c r="B20" s="31"/>
      <c r="C20" s="46"/>
      <c r="D20" s="31"/>
      <c r="E20" s="43"/>
      <c r="F20" s="43"/>
      <c r="G20" s="43"/>
      <c r="H20" s="43"/>
      <c r="I20" s="43"/>
      <c r="J20" s="43"/>
      <c r="K20" s="43"/>
      <c r="L20" s="43"/>
      <c r="M20" s="43"/>
      <c r="N20" s="44"/>
      <c r="O20" s="31"/>
      <c r="P20" s="44"/>
      <c r="Q20" s="44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2"/>
      <c r="AE20" s="31"/>
    </row>
    <row r="21" spans="1:31">
      <c r="A21" s="31"/>
      <c r="B21" s="31"/>
      <c r="C21" s="47"/>
      <c r="D21" s="59"/>
      <c r="E21" s="60"/>
      <c r="F21" s="60"/>
      <c r="G21" s="60"/>
      <c r="H21" s="60"/>
      <c r="I21" s="60"/>
      <c r="J21" s="60"/>
      <c r="K21" s="60"/>
      <c r="L21" s="60"/>
      <c r="M21" s="60"/>
      <c r="N21" s="44"/>
      <c r="O21" s="31"/>
      <c r="P21" s="44"/>
      <c r="Q21" s="31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31"/>
      <c r="AD21" s="32"/>
      <c r="AE21" s="31"/>
    </row>
    <row r="22" spans="1:31">
      <c r="A22" s="31"/>
      <c r="B22" s="31"/>
      <c r="C22" s="47"/>
      <c r="D22" s="59"/>
      <c r="E22" s="60"/>
      <c r="F22" s="60"/>
      <c r="G22" s="60"/>
      <c r="H22" s="60"/>
      <c r="I22" s="60"/>
      <c r="J22" s="60"/>
      <c r="K22" s="60"/>
      <c r="L22" s="60"/>
      <c r="M22" s="60"/>
      <c r="N22" s="44"/>
      <c r="O22" s="31"/>
      <c r="P22" s="44"/>
      <c r="Q22" s="31"/>
      <c r="R22" s="31"/>
      <c r="S22" s="45"/>
      <c r="T22" s="45"/>
      <c r="U22" s="31"/>
      <c r="V22" s="31"/>
      <c r="W22" s="45"/>
      <c r="X22" s="31"/>
      <c r="Y22" s="31"/>
      <c r="Z22" s="31"/>
      <c r="AA22" s="31"/>
      <c r="AB22" s="31"/>
      <c r="AC22" s="31"/>
      <c r="AD22" s="32"/>
      <c r="AE22" s="31"/>
    </row>
    <row r="23" spans="1:31">
      <c r="A23" s="31"/>
      <c r="B23" s="31"/>
      <c r="C23" s="47"/>
      <c r="D23" s="59"/>
      <c r="E23" s="60"/>
      <c r="F23" s="60"/>
      <c r="G23" s="60"/>
      <c r="H23" s="60"/>
      <c r="I23" s="60"/>
      <c r="J23" s="60"/>
      <c r="K23" s="60"/>
      <c r="L23" s="60"/>
      <c r="M23" s="60"/>
      <c r="N23" s="44"/>
      <c r="O23" s="31"/>
      <c r="P23" s="44"/>
      <c r="Q23" s="31"/>
      <c r="R23" s="31"/>
      <c r="S23" s="45"/>
      <c r="T23" s="45"/>
      <c r="U23" s="31"/>
      <c r="V23" s="31"/>
      <c r="W23" s="45"/>
      <c r="X23" s="31"/>
      <c r="Y23" s="31"/>
      <c r="Z23" s="31"/>
      <c r="AA23" s="31"/>
      <c r="AB23" s="31"/>
      <c r="AC23" s="31"/>
      <c r="AD23" s="32"/>
      <c r="AE23" s="31"/>
    </row>
    <row r="24" spans="1:31">
      <c r="A24" s="31"/>
      <c r="B24" s="31"/>
      <c r="C24" s="47"/>
      <c r="D24" s="59"/>
      <c r="E24" s="60"/>
      <c r="F24" s="60"/>
      <c r="G24" s="60"/>
      <c r="H24" s="60"/>
      <c r="I24" s="60"/>
      <c r="J24" s="60"/>
      <c r="K24" s="60"/>
      <c r="L24" s="60"/>
      <c r="M24" s="60"/>
      <c r="N24" s="44"/>
      <c r="O24" s="31"/>
      <c r="P24" s="44"/>
      <c r="Q24" s="31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31"/>
      <c r="AD24" s="32"/>
      <c r="AE24" s="31"/>
    </row>
    <row r="25" spans="1:31">
      <c r="A25" s="31"/>
      <c r="B25" s="31"/>
      <c r="C25" s="47"/>
      <c r="D25" s="59"/>
      <c r="E25" s="60"/>
      <c r="F25" s="60"/>
      <c r="G25" s="60"/>
      <c r="H25" s="60"/>
      <c r="I25" s="60"/>
      <c r="J25" s="60"/>
      <c r="K25" s="60"/>
      <c r="L25" s="60"/>
      <c r="M25" s="60"/>
      <c r="N25" s="44"/>
      <c r="O25" s="31"/>
      <c r="P25" s="44"/>
      <c r="Q25" s="31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31"/>
      <c r="AD25" s="32"/>
      <c r="AE25" s="31"/>
    </row>
    <row r="26" spans="1:31">
      <c r="A26" s="31"/>
      <c r="B26" s="31"/>
      <c r="C26" s="47"/>
      <c r="D26" s="59"/>
      <c r="E26" s="60"/>
      <c r="F26" s="60"/>
      <c r="G26" s="60"/>
      <c r="H26" s="60"/>
      <c r="I26" s="60"/>
      <c r="J26" s="60"/>
      <c r="K26" s="60"/>
      <c r="L26" s="60"/>
      <c r="M26" s="60"/>
      <c r="N26" s="44"/>
      <c r="O26" s="31"/>
      <c r="P26" s="44"/>
      <c r="Q26" s="31"/>
      <c r="R26" s="31"/>
      <c r="S26" s="45"/>
      <c r="T26" s="45"/>
      <c r="U26" s="31"/>
      <c r="V26" s="31"/>
      <c r="W26" s="45"/>
      <c r="X26" s="31"/>
      <c r="Y26" s="31"/>
      <c r="Z26" s="31"/>
      <c r="AA26" s="31"/>
      <c r="AB26" s="31"/>
      <c r="AC26" s="31"/>
      <c r="AD26" s="32"/>
      <c r="AE26" s="45"/>
    </row>
    <row r="27" spans="1:31">
      <c r="A27" s="31"/>
      <c r="B27" s="31"/>
      <c r="C27" s="47"/>
      <c r="D27" s="59"/>
      <c r="E27" s="60"/>
      <c r="F27" s="60"/>
      <c r="G27" s="60"/>
      <c r="H27" s="60"/>
      <c r="I27" s="60"/>
      <c r="J27" s="60"/>
      <c r="K27" s="60"/>
      <c r="L27" s="60"/>
      <c r="M27" s="60"/>
      <c r="N27" s="44"/>
      <c r="O27" s="31"/>
      <c r="P27" s="44"/>
      <c r="Q27" s="31"/>
      <c r="R27" s="31"/>
      <c r="S27" s="45"/>
      <c r="T27" s="45"/>
      <c r="U27" s="31"/>
      <c r="V27" s="31"/>
      <c r="W27" s="45"/>
      <c r="X27" s="31"/>
      <c r="Y27" s="31"/>
      <c r="Z27" s="31"/>
      <c r="AA27" s="31"/>
      <c r="AB27" s="31"/>
      <c r="AC27" s="31"/>
      <c r="AD27" s="32"/>
      <c r="AE27" s="45"/>
    </row>
    <row r="28" spans="1:31">
      <c r="A28" s="31"/>
      <c r="B28" s="31"/>
      <c r="C28" s="47"/>
      <c r="D28" s="59"/>
      <c r="E28" s="60"/>
      <c r="F28" s="60"/>
      <c r="G28" s="60"/>
      <c r="H28" s="60"/>
      <c r="I28" s="60"/>
      <c r="J28" s="60"/>
      <c r="K28" s="60"/>
      <c r="L28" s="60"/>
      <c r="M28" s="60"/>
      <c r="N28" s="44"/>
      <c r="O28" s="31"/>
      <c r="P28" s="44"/>
      <c r="Q28" s="31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31"/>
      <c r="AD28" s="32"/>
      <c r="AE28" s="45"/>
    </row>
    <row r="29" spans="1:31">
      <c r="A29" s="31"/>
      <c r="B29" s="31"/>
      <c r="C29" s="47"/>
      <c r="D29" s="59"/>
      <c r="E29" s="60"/>
      <c r="F29" s="60"/>
      <c r="G29" s="60"/>
      <c r="H29" s="60"/>
      <c r="I29" s="60"/>
      <c r="J29" s="60"/>
      <c r="K29" s="60"/>
      <c r="L29" s="60"/>
      <c r="M29" s="60"/>
      <c r="N29" s="44"/>
      <c r="O29" s="31"/>
      <c r="P29" s="44"/>
      <c r="Q29" s="31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31"/>
      <c r="AD29" s="32"/>
      <c r="AE29" s="45"/>
    </row>
    <row r="30" spans="1:31">
      <c r="A30" s="31"/>
      <c r="B30" s="31"/>
      <c r="C30" s="47"/>
      <c r="D30" s="59"/>
      <c r="E30" s="60"/>
      <c r="F30" s="60"/>
      <c r="G30" s="60"/>
      <c r="H30" s="60"/>
      <c r="I30" s="60"/>
      <c r="J30" s="60"/>
      <c r="K30" s="60"/>
      <c r="L30" s="60"/>
      <c r="M30" s="60"/>
      <c r="N30" s="44"/>
      <c r="O30" s="31"/>
      <c r="P30" s="44"/>
      <c r="Q30" s="31"/>
      <c r="R30" s="31"/>
      <c r="S30" s="45"/>
      <c r="T30" s="45"/>
      <c r="U30" s="31"/>
      <c r="V30" s="31"/>
      <c r="W30" s="45"/>
      <c r="X30" s="31"/>
      <c r="Y30" s="31"/>
      <c r="Z30" s="31"/>
      <c r="AA30" s="31"/>
      <c r="AB30" s="31"/>
      <c r="AC30" s="31"/>
      <c r="AD30" s="32"/>
      <c r="AE30" s="45"/>
    </row>
    <row r="31" spans="1:31">
      <c r="A31" s="31"/>
      <c r="B31" s="31"/>
      <c r="C31" s="47"/>
      <c r="D31" s="59"/>
      <c r="E31" s="60"/>
      <c r="F31" s="60"/>
      <c r="G31" s="60"/>
      <c r="H31" s="60"/>
      <c r="I31" s="60"/>
      <c r="J31" s="60"/>
      <c r="K31" s="60"/>
      <c r="L31" s="60"/>
      <c r="M31" s="60"/>
      <c r="N31" s="44"/>
      <c r="O31" s="31"/>
      <c r="P31" s="44"/>
      <c r="Q31" s="31"/>
      <c r="R31" s="31"/>
      <c r="S31" s="45"/>
      <c r="T31" s="45"/>
      <c r="U31" s="31"/>
      <c r="V31" s="31"/>
      <c r="W31" s="45"/>
      <c r="X31" s="31"/>
      <c r="Y31" s="31"/>
      <c r="Z31" s="31"/>
      <c r="AA31" s="31"/>
      <c r="AB31" s="31"/>
      <c r="AC31" s="31"/>
      <c r="AD31" s="32"/>
      <c r="AE31" s="45"/>
    </row>
    <row r="32" spans="1:31">
      <c r="A32" s="31"/>
      <c r="B32" s="31"/>
      <c r="C32" s="47"/>
      <c r="D32" s="59"/>
      <c r="E32" s="60"/>
      <c r="F32" s="60"/>
      <c r="G32" s="60"/>
      <c r="H32" s="60"/>
      <c r="I32" s="60"/>
      <c r="J32" s="60"/>
      <c r="K32" s="60"/>
      <c r="L32" s="60"/>
      <c r="M32" s="60"/>
      <c r="N32" s="44"/>
      <c r="O32" s="31"/>
      <c r="P32" s="44"/>
      <c r="Q32" s="31"/>
      <c r="R32" s="31"/>
      <c r="S32" s="45"/>
      <c r="T32" s="45"/>
      <c r="U32" s="31"/>
      <c r="V32" s="31"/>
      <c r="W32" s="45"/>
      <c r="X32" s="31"/>
      <c r="Y32" s="31"/>
      <c r="Z32" s="31"/>
      <c r="AA32" s="31"/>
      <c r="AB32" s="31"/>
      <c r="AC32" s="31"/>
      <c r="AD32" s="32"/>
      <c r="AE32" s="31"/>
    </row>
    <row r="33" spans="1:31">
      <c r="A33" s="31"/>
      <c r="B33" s="31"/>
      <c r="C33" s="52"/>
      <c r="D33" s="55" t="s">
        <v>104</v>
      </c>
      <c r="E33" s="56">
        <v>39.564059999999998</v>
      </c>
      <c r="F33" s="56">
        <v>39.564059999999998</v>
      </c>
      <c r="G33" s="56">
        <v>21.5</v>
      </c>
      <c r="H33" s="56">
        <v>57.664000000000001</v>
      </c>
      <c r="I33" s="56">
        <v>9.9109999999999996</v>
      </c>
      <c r="J33" s="56">
        <v>15.899999999999999</v>
      </c>
      <c r="K33" s="56"/>
      <c r="L33" s="56">
        <v>9150</v>
      </c>
      <c r="M33" s="56">
        <v>3585</v>
      </c>
      <c r="N33" s="8">
        <v>44245</v>
      </c>
      <c r="P33" s="8">
        <v>44253</v>
      </c>
      <c r="Q33" t="s">
        <v>2</v>
      </c>
      <c r="R33" s="31"/>
      <c r="S33" s="45"/>
      <c r="T33" s="45"/>
      <c r="U33" s="31"/>
      <c r="V33" s="31"/>
      <c r="W33" s="45"/>
      <c r="X33" s="31"/>
      <c r="Y33" s="31"/>
      <c r="Z33" s="31"/>
      <c r="AA33" s="31"/>
      <c r="AB33" s="31"/>
      <c r="AC33" s="31"/>
      <c r="AD33" s="32"/>
      <c r="AE33" s="31"/>
    </row>
    <row r="34" spans="1:31">
      <c r="A34" s="31"/>
      <c r="B34" s="31"/>
      <c r="C34" s="47"/>
      <c r="D34" s="31"/>
      <c r="E34" s="43"/>
      <c r="F34" s="43"/>
      <c r="G34" s="43"/>
      <c r="H34" s="43"/>
      <c r="I34" s="43"/>
      <c r="J34" s="43"/>
      <c r="K34" s="43"/>
      <c r="L34" s="43"/>
      <c r="M34" s="43"/>
      <c r="N34" s="44"/>
      <c r="O34" s="31"/>
      <c r="P34" s="44"/>
      <c r="Q34" s="44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2"/>
      <c r="AE34" s="31"/>
    </row>
    <row r="35" spans="1:31">
      <c r="A35" s="31"/>
      <c r="B35" s="31"/>
      <c r="C35" s="47"/>
      <c r="D35" s="31"/>
      <c r="E35" s="43"/>
      <c r="F35" s="43"/>
      <c r="G35" s="43"/>
      <c r="H35" s="43"/>
      <c r="I35" s="43"/>
      <c r="J35" s="43"/>
      <c r="K35" s="43"/>
      <c r="L35" s="43"/>
      <c r="M35" s="43"/>
      <c r="N35" s="44"/>
      <c r="O35" s="31"/>
      <c r="P35" s="44"/>
      <c r="Q35" s="44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2"/>
      <c r="AE35" s="31"/>
    </row>
    <row r="36" spans="1:31">
      <c r="A36" s="31"/>
      <c r="B36" s="31"/>
      <c r="C36" s="47"/>
      <c r="D36" s="31"/>
      <c r="E36" s="43"/>
      <c r="F36" s="43"/>
      <c r="G36" s="43"/>
      <c r="H36" s="43"/>
      <c r="I36" s="43"/>
      <c r="J36" s="43"/>
      <c r="K36" s="43"/>
      <c r="L36" s="43"/>
      <c r="M36" s="43"/>
      <c r="N36" s="44"/>
      <c r="O36" s="31"/>
      <c r="P36" s="44"/>
      <c r="Q36" s="44"/>
      <c r="R36" s="31"/>
      <c r="S36" s="31"/>
      <c r="T36" s="45"/>
      <c r="U36" s="31"/>
      <c r="V36" s="31"/>
      <c r="W36" s="45"/>
      <c r="X36" s="31"/>
      <c r="Y36" s="31"/>
      <c r="Z36" s="31"/>
      <c r="AA36" s="31"/>
      <c r="AB36" s="31"/>
      <c r="AC36" s="31"/>
      <c r="AD36" s="32"/>
      <c r="AE36" s="45"/>
    </row>
    <row r="37" spans="1:31">
      <c r="A37" s="31"/>
      <c r="B37" s="31"/>
      <c r="C37" s="47"/>
      <c r="D37" s="31"/>
      <c r="E37" s="43"/>
      <c r="F37" s="43"/>
      <c r="G37" s="43"/>
      <c r="H37" s="43"/>
      <c r="I37" s="43"/>
      <c r="J37" s="43"/>
      <c r="K37" s="43"/>
      <c r="L37" s="43"/>
      <c r="M37" s="43"/>
      <c r="N37" s="44"/>
      <c r="O37" s="31"/>
      <c r="P37" s="44"/>
      <c r="Q37" s="44"/>
      <c r="R37" s="31"/>
      <c r="S37" s="31"/>
      <c r="T37" s="45"/>
      <c r="U37" s="31"/>
      <c r="V37" s="31"/>
      <c r="W37" s="45"/>
      <c r="X37" s="31"/>
      <c r="Y37" s="31"/>
      <c r="Z37" s="31"/>
      <c r="AA37" s="31"/>
      <c r="AB37" s="31"/>
      <c r="AC37" s="31"/>
      <c r="AD37" s="32"/>
      <c r="AE37" s="45"/>
    </row>
    <row r="38" spans="1:31">
      <c r="A38" s="31"/>
      <c r="B38" s="31"/>
      <c r="C38" s="47"/>
      <c r="D38" s="31"/>
      <c r="E38" s="43"/>
      <c r="F38" s="43"/>
      <c r="G38" s="43"/>
      <c r="H38" s="43"/>
      <c r="I38" s="43"/>
      <c r="J38" s="43"/>
      <c r="K38" s="43"/>
      <c r="L38" s="43"/>
      <c r="M38" s="43"/>
      <c r="N38" s="44"/>
      <c r="O38" s="31"/>
      <c r="P38" s="44"/>
      <c r="Q38" s="44"/>
      <c r="R38" s="31"/>
      <c r="S38" s="31"/>
      <c r="T38" s="45"/>
      <c r="U38" s="31"/>
      <c r="V38" s="31"/>
      <c r="W38" s="45"/>
      <c r="X38" s="31"/>
      <c r="Y38" s="31"/>
      <c r="Z38" s="31"/>
      <c r="AA38" s="31"/>
      <c r="AB38" s="31"/>
      <c r="AC38" s="31"/>
      <c r="AD38" s="32"/>
      <c r="AE38" s="45"/>
    </row>
    <row r="39" spans="1:31">
      <c r="A39" s="31"/>
      <c r="B39" s="31"/>
      <c r="C39" s="47"/>
      <c r="D39" s="31"/>
      <c r="E39" s="43"/>
      <c r="F39" s="43"/>
      <c r="G39" s="43"/>
      <c r="H39" s="43"/>
      <c r="I39" s="43"/>
      <c r="J39" s="43"/>
      <c r="K39" s="43"/>
      <c r="L39" s="43"/>
      <c r="M39" s="43"/>
      <c r="N39" s="44"/>
      <c r="O39" s="31"/>
      <c r="P39" s="44"/>
      <c r="Q39" s="44"/>
      <c r="R39" s="31"/>
      <c r="S39" s="31"/>
      <c r="T39" s="45"/>
      <c r="U39" s="31"/>
      <c r="V39" s="31"/>
      <c r="W39" s="45"/>
      <c r="X39" s="31"/>
      <c r="Y39" s="31"/>
      <c r="Z39" s="31"/>
      <c r="AA39" s="31"/>
      <c r="AB39" s="31"/>
      <c r="AC39" s="31"/>
      <c r="AD39" s="32"/>
      <c r="AE39" s="45"/>
    </row>
    <row r="40" spans="1:31">
      <c r="A40" s="31"/>
      <c r="B40" s="31"/>
      <c r="C40" s="47"/>
      <c r="D40" s="31"/>
      <c r="E40" s="43"/>
      <c r="F40" s="43"/>
      <c r="G40" s="43"/>
      <c r="H40" s="43"/>
      <c r="I40" s="43"/>
      <c r="J40" s="43"/>
      <c r="K40" s="43"/>
      <c r="L40" s="43"/>
      <c r="M40" s="43"/>
      <c r="N40" s="44"/>
      <c r="O40" s="31"/>
      <c r="P40" s="44"/>
      <c r="Q40" s="44"/>
      <c r="R40" s="31"/>
      <c r="S40" s="31"/>
      <c r="T40" s="45"/>
      <c r="U40" s="31"/>
      <c r="V40" s="31"/>
      <c r="W40" s="45"/>
      <c r="X40" s="31"/>
      <c r="Y40" s="31"/>
      <c r="Z40" s="31"/>
      <c r="AA40" s="31"/>
      <c r="AB40" s="31"/>
      <c r="AC40" s="31"/>
      <c r="AD40" s="32"/>
      <c r="AE40" s="45"/>
    </row>
    <row r="41" spans="1:31">
      <c r="A41" s="31"/>
      <c r="B41" s="31"/>
      <c r="C41" s="47"/>
      <c r="D41" s="31"/>
      <c r="E41" s="43"/>
      <c r="F41" s="43"/>
      <c r="G41" s="43"/>
      <c r="H41" s="43"/>
      <c r="I41" s="43"/>
      <c r="J41" s="43"/>
      <c r="K41" s="43"/>
      <c r="L41" s="43"/>
      <c r="M41" s="43"/>
      <c r="N41" s="44"/>
      <c r="O41" s="31"/>
      <c r="P41" s="44"/>
      <c r="Q41" s="44"/>
      <c r="R41" s="31"/>
      <c r="S41" s="45"/>
      <c r="T41" s="45"/>
      <c r="U41" s="31"/>
      <c r="V41" s="31"/>
      <c r="W41" s="45"/>
      <c r="X41" s="31"/>
      <c r="Y41" s="31"/>
      <c r="Z41" s="31"/>
      <c r="AA41" s="31"/>
      <c r="AB41" s="31"/>
      <c r="AC41" s="31"/>
      <c r="AD41" s="32"/>
      <c r="AE41" s="45"/>
    </row>
    <row r="42" spans="1:31" s="42" customFormat="1">
      <c r="A42" s="31"/>
      <c r="B42" s="31"/>
      <c r="C42" s="47"/>
      <c r="D42" s="31"/>
      <c r="E42" s="43"/>
      <c r="F42" s="43"/>
      <c r="G42" s="43"/>
      <c r="H42" s="43"/>
      <c r="I42" s="43"/>
      <c r="J42" s="43"/>
      <c r="K42" s="43"/>
      <c r="L42" s="43"/>
      <c r="M42" s="43"/>
      <c r="N42" s="44"/>
      <c r="O42" s="31"/>
      <c r="P42" s="44"/>
      <c r="Q42" s="44"/>
      <c r="R42" s="31"/>
      <c r="S42" s="45"/>
      <c r="T42" s="45"/>
      <c r="U42" s="31"/>
      <c r="V42" s="31"/>
      <c r="W42" s="45"/>
      <c r="X42" s="31"/>
      <c r="Y42" s="31"/>
      <c r="Z42" s="31"/>
      <c r="AA42" s="31"/>
      <c r="AB42" s="31"/>
      <c r="AC42" s="31"/>
      <c r="AD42" s="32"/>
      <c r="AE42" s="45"/>
    </row>
    <row r="43" spans="1:31">
      <c r="A43" s="31"/>
      <c r="B43" s="31"/>
      <c r="C43" s="47"/>
      <c r="D43" s="31"/>
      <c r="E43" s="43"/>
      <c r="F43" s="43"/>
      <c r="G43" s="43"/>
      <c r="H43" s="43"/>
      <c r="I43" s="43"/>
      <c r="J43" s="43"/>
      <c r="K43" s="43"/>
      <c r="L43" s="43"/>
      <c r="M43" s="43"/>
      <c r="N43" s="44"/>
      <c r="O43" s="31"/>
      <c r="P43" s="44"/>
      <c r="Q43" s="44"/>
      <c r="R43" s="31"/>
      <c r="S43" s="45"/>
      <c r="T43" s="45"/>
      <c r="U43" s="31"/>
      <c r="V43" s="31"/>
      <c r="W43" s="45"/>
      <c r="X43" s="31"/>
      <c r="Y43" s="31"/>
      <c r="Z43" s="31"/>
      <c r="AA43" s="31"/>
      <c r="AB43" s="31"/>
      <c r="AC43" s="31"/>
      <c r="AD43" s="32"/>
      <c r="AE43" s="45"/>
    </row>
    <row r="44" spans="1:31">
      <c r="A44" s="31"/>
      <c r="B44" s="31"/>
      <c r="C44" s="47"/>
      <c r="D44" s="31"/>
      <c r="E44" s="43"/>
      <c r="F44" s="43"/>
      <c r="G44" s="43"/>
      <c r="H44" s="43"/>
      <c r="I44" s="43"/>
      <c r="J44" s="43"/>
      <c r="K44" s="43"/>
      <c r="L44" s="43"/>
      <c r="M44" s="43"/>
      <c r="N44" s="44"/>
      <c r="O44" s="31"/>
      <c r="P44" s="44"/>
      <c r="Q44" s="44"/>
      <c r="R44" s="31"/>
      <c r="S44" s="45"/>
      <c r="T44" s="45"/>
      <c r="U44" s="31"/>
      <c r="V44" s="31"/>
      <c r="W44" s="45"/>
      <c r="X44" s="31"/>
      <c r="Y44" s="31"/>
      <c r="Z44" s="31"/>
      <c r="AA44" s="31"/>
      <c r="AB44" s="31"/>
      <c r="AC44" s="31"/>
      <c r="AD44" s="32"/>
      <c r="AE44" s="45"/>
    </row>
    <row r="45" spans="1:31">
      <c r="A45" s="31"/>
      <c r="B45" s="31"/>
      <c r="C45" s="46"/>
      <c r="D45" s="31"/>
      <c r="E45" s="43"/>
      <c r="F45" s="43"/>
      <c r="G45" s="43"/>
      <c r="H45" s="43"/>
      <c r="I45" s="43"/>
      <c r="J45" s="43"/>
      <c r="K45" s="43"/>
      <c r="L45" s="43"/>
      <c r="M45" s="43"/>
      <c r="N45" s="44"/>
      <c r="O45" s="31"/>
      <c r="P45" s="44"/>
      <c r="Q45" s="44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2"/>
      <c r="AE45" s="31"/>
    </row>
    <row r="46" spans="1:31">
      <c r="A46" s="31"/>
      <c r="B46" s="31"/>
      <c r="C46" s="46"/>
      <c r="D46" s="31"/>
      <c r="E46" s="43"/>
      <c r="F46" s="43"/>
      <c r="G46" s="43"/>
      <c r="H46" s="43"/>
      <c r="I46" s="43"/>
      <c r="J46" s="43"/>
      <c r="K46" s="43"/>
      <c r="L46" s="43"/>
      <c r="M46" s="43"/>
      <c r="N46" s="44"/>
      <c r="O46" s="31"/>
      <c r="P46" s="44"/>
      <c r="Q46" s="44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2"/>
      <c r="AE46" s="31"/>
    </row>
    <row r="47" spans="1:31">
      <c r="A47" s="31"/>
      <c r="B47" s="31"/>
      <c r="C47" s="46"/>
      <c r="D47" s="31"/>
      <c r="E47" s="43"/>
      <c r="F47" s="43"/>
      <c r="G47" s="43"/>
      <c r="H47" s="43"/>
      <c r="I47" s="43"/>
      <c r="J47" s="43"/>
      <c r="K47" s="43"/>
      <c r="L47" s="43"/>
      <c r="M47" s="43"/>
      <c r="N47" s="44"/>
      <c r="O47" s="31"/>
      <c r="P47" s="44"/>
      <c r="Q47" s="44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2"/>
      <c r="AE47" s="31"/>
    </row>
    <row r="48" spans="1:31">
      <c r="A48" s="31"/>
      <c r="B48" s="31"/>
      <c r="C48" s="46"/>
      <c r="D48" s="31"/>
      <c r="E48" s="43"/>
      <c r="F48" s="43"/>
      <c r="G48" s="43"/>
      <c r="H48" s="43"/>
      <c r="I48" s="43"/>
      <c r="J48" s="43"/>
      <c r="K48" s="43"/>
      <c r="L48" s="43"/>
      <c r="M48" s="43"/>
      <c r="N48" s="44"/>
      <c r="O48" s="31"/>
      <c r="P48" s="44"/>
      <c r="Q48" s="44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2"/>
      <c r="AE48" s="31"/>
    </row>
    <row r="49" spans="1:31">
      <c r="A49" s="31"/>
      <c r="B49" s="31"/>
      <c r="C49" s="46"/>
      <c r="D49" s="31"/>
      <c r="E49" s="43"/>
      <c r="F49" s="43"/>
      <c r="G49" s="43"/>
      <c r="H49" s="43"/>
      <c r="I49" s="43"/>
      <c r="J49" s="43"/>
      <c r="K49" s="43"/>
      <c r="L49" s="43"/>
      <c r="M49" s="43"/>
      <c r="N49" s="44"/>
      <c r="O49" s="31"/>
      <c r="P49" s="44"/>
      <c r="Q49" s="44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2"/>
      <c r="AE49" s="31"/>
    </row>
    <row r="50" spans="1:31" s="42" customFormat="1">
      <c r="A50" s="31"/>
      <c r="B50" s="31"/>
      <c r="C50" s="46"/>
      <c r="D50" s="31"/>
      <c r="E50" s="43"/>
      <c r="F50" s="43"/>
      <c r="G50" s="43"/>
      <c r="H50" s="43"/>
      <c r="I50" s="43"/>
      <c r="J50" s="43"/>
      <c r="K50" s="43"/>
      <c r="L50" s="43"/>
      <c r="M50" s="43"/>
      <c r="N50" s="44"/>
      <c r="O50" s="31"/>
      <c r="P50" s="44"/>
      <c r="Q50" s="44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2"/>
      <c r="AE50" s="31"/>
    </row>
    <row r="51" spans="1:31">
      <c r="A51" s="31"/>
      <c r="B51" s="31"/>
      <c r="C51" s="46"/>
      <c r="D51" s="31"/>
      <c r="E51" s="43"/>
      <c r="F51" s="43"/>
      <c r="G51" s="43"/>
      <c r="H51" s="43"/>
      <c r="I51" s="43"/>
      <c r="J51" s="43"/>
      <c r="K51" s="43"/>
      <c r="L51" s="43"/>
      <c r="M51" s="43"/>
      <c r="N51" s="44"/>
      <c r="O51" s="31"/>
      <c r="P51" s="44"/>
      <c r="Q51" s="44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2"/>
      <c r="AE51" s="31"/>
    </row>
    <row r="52" spans="1:31">
      <c r="A52" s="31"/>
      <c r="B52" s="31"/>
      <c r="C52" s="46"/>
      <c r="D52" s="31"/>
      <c r="E52" s="43"/>
      <c r="F52" s="43"/>
      <c r="G52" s="43"/>
      <c r="H52" s="43"/>
      <c r="I52" s="43"/>
      <c r="J52" s="43"/>
      <c r="K52" s="43"/>
      <c r="L52" s="43"/>
      <c r="M52" s="43"/>
      <c r="N52" s="44"/>
      <c r="O52" s="31"/>
      <c r="P52" s="44"/>
      <c r="Q52" s="44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2"/>
      <c r="AE52" s="31"/>
    </row>
    <row r="53" spans="1:31">
      <c r="A53" s="31"/>
      <c r="B53" s="31"/>
      <c r="C53" s="46"/>
      <c r="D53" s="31"/>
      <c r="E53" s="43"/>
      <c r="F53" s="43"/>
      <c r="G53" s="43"/>
      <c r="H53" s="43"/>
      <c r="I53" s="43"/>
      <c r="J53" s="43"/>
      <c r="K53" s="43"/>
      <c r="L53" s="43"/>
      <c r="M53" s="43"/>
      <c r="N53" s="44"/>
      <c r="O53" s="31"/>
      <c r="P53" s="44"/>
      <c r="Q53" s="44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2"/>
      <c r="AE53" s="31"/>
    </row>
    <row r="54" spans="1:31">
      <c r="A54" s="31"/>
      <c r="B54" s="31"/>
      <c r="C54" s="46"/>
      <c r="D54" s="31"/>
      <c r="E54" s="43"/>
      <c r="F54" s="43"/>
      <c r="G54" s="43"/>
      <c r="H54" s="43"/>
      <c r="I54" s="43"/>
      <c r="J54" s="43"/>
      <c r="K54" s="43"/>
      <c r="L54" s="43"/>
      <c r="M54" s="43"/>
      <c r="N54" s="44"/>
      <c r="O54" s="31"/>
      <c r="P54" s="44"/>
      <c r="Q54" s="44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2"/>
      <c r="AE54" s="31"/>
    </row>
    <row r="55" spans="1:31">
      <c r="A55" s="31"/>
      <c r="B55" s="31"/>
      <c r="C55" s="46"/>
      <c r="D55" s="31"/>
      <c r="E55" s="43"/>
      <c r="F55" s="43"/>
      <c r="G55" s="43"/>
      <c r="H55" s="43"/>
      <c r="I55" s="43"/>
      <c r="J55" s="43"/>
      <c r="K55" s="43"/>
      <c r="L55" s="43"/>
      <c r="M55" s="43"/>
      <c r="N55" s="44"/>
      <c r="O55" s="31"/>
      <c r="P55" s="44"/>
      <c r="Q55" s="44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2"/>
      <c r="AE55" s="31"/>
    </row>
    <row r="56" spans="1:31">
      <c r="A56" s="31"/>
      <c r="B56" s="31"/>
      <c r="C56" s="46"/>
      <c r="D56" s="31"/>
      <c r="E56" s="43"/>
      <c r="F56" s="43"/>
      <c r="G56" s="43"/>
      <c r="H56" s="43"/>
      <c r="I56" s="43"/>
      <c r="J56" s="43"/>
      <c r="K56" s="43"/>
      <c r="L56" s="43"/>
      <c r="M56" s="43"/>
      <c r="N56" s="44"/>
      <c r="O56" s="31"/>
      <c r="P56" s="44"/>
      <c r="Q56" s="44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2"/>
      <c r="AE56" s="31"/>
    </row>
    <row r="57" spans="1:31">
      <c r="A57" s="31"/>
      <c r="B57" s="31"/>
      <c r="C57" s="46"/>
      <c r="D57" s="31"/>
      <c r="E57" s="43"/>
      <c r="F57" s="43"/>
      <c r="G57" s="43"/>
      <c r="H57" s="43"/>
      <c r="I57" s="43"/>
      <c r="J57" s="43"/>
      <c r="K57" s="43"/>
      <c r="L57" s="43"/>
      <c r="M57" s="43"/>
      <c r="N57" s="44"/>
      <c r="O57" s="31"/>
      <c r="P57" s="44"/>
      <c r="Q57" s="44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2"/>
      <c r="AE57" s="31"/>
    </row>
    <row r="58" spans="1:31">
      <c r="A58" s="31"/>
      <c r="B58" s="31"/>
      <c r="C58" s="46"/>
      <c r="D58" s="31"/>
      <c r="E58" s="43"/>
      <c r="F58" s="43"/>
      <c r="G58" s="43"/>
      <c r="H58" s="43"/>
      <c r="I58" s="43"/>
      <c r="J58" s="43"/>
      <c r="K58" s="43"/>
      <c r="L58" s="43"/>
      <c r="M58" s="43"/>
      <c r="N58" s="44"/>
      <c r="O58" s="31"/>
      <c r="P58" s="44"/>
      <c r="Q58" s="44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2"/>
      <c r="AE58" s="31"/>
    </row>
    <row r="59" spans="1:31">
      <c r="A59" s="31"/>
      <c r="B59" s="31"/>
      <c r="C59" s="46"/>
      <c r="D59" s="31"/>
      <c r="E59" s="43"/>
      <c r="F59" s="43"/>
      <c r="G59" s="43"/>
      <c r="H59" s="43"/>
      <c r="I59" s="43"/>
      <c r="J59" s="43"/>
      <c r="K59" s="43"/>
      <c r="L59" s="43"/>
      <c r="M59" s="43"/>
      <c r="N59" s="44"/>
      <c r="O59" s="31"/>
      <c r="P59" s="44"/>
      <c r="Q59" s="44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2"/>
      <c r="AE59" s="31"/>
    </row>
    <row r="60" spans="1:31">
      <c r="A60" s="31"/>
      <c r="B60" s="31"/>
      <c r="C60" s="46"/>
      <c r="D60" s="31"/>
      <c r="E60" s="43"/>
      <c r="F60" s="43"/>
      <c r="G60" s="43"/>
      <c r="H60" s="43"/>
      <c r="I60" s="43"/>
      <c r="J60" s="43"/>
      <c r="K60" s="43"/>
      <c r="L60" s="43"/>
      <c r="M60" s="43"/>
      <c r="N60" s="44"/>
      <c r="O60" s="31"/>
      <c r="P60" s="44"/>
      <c r="Q60" s="44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2"/>
      <c r="AE60" s="31"/>
    </row>
    <row r="61" spans="1:31">
      <c r="A61" s="31"/>
      <c r="B61" s="31"/>
      <c r="C61" s="46"/>
      <c r="D61" s="31"/>
      <c r="E61" s="43"/>
      <c r="F61" s="43"/>
      <c r="G61" s="43"/>
      <c r="H61" s="43"/>
      <c r="I61" s="43"/>
      <c r="J61" s="43"/>
      <c r="K61" s="43"/>
      <c r="L61" s="43"/>
      <c r="M61" s="43"/>
      <c r="N61" s="44"/>
      <c r="O61" s="31"/>
      <c r="P61" s="44"/>
      <c r="Q61" s="44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2"/>
      <c r="AE61" s="31"/>
    </row>
    <row r="62" spans="1:31">
      <c r="A62" s="31"/>
      <c r="B62" s="31"/>
      <c r="C62" s="46"/>
      <c r="D62" s="31"/>
      <c r="E62" s="43"/>
      <c r="F62" s="43"/>
      <c r="G62" s="43"/>
      <c r="H62" s="43"/>
      <c r="I62" s="43"/>
      <c r="J62" s="43"/>
      <c r="K62" s="43"/>
      <c r="L62" s="43"/>
      <c r="M62" s="43"/>
      <c r="N62" s="44"/>
      <c r="O62" s="31"/>
      <c r="P62" s="44"/>
      <c r="Q62" s="44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2"/>
      <c r="AE62" s="31"/>
    </row>
    <row r="63" spans="1:31">
      <c r="A63" s="31"/>
      <c r="B63" s="31"/>
      <c r="C63" s="46"/>
      <c r="D63" s="31"/>
      <c r="E63" s="43"/>
      <c r="F63" s="43"/>
      <c r="G63" s="43"/>
      <c r="H63" s="43"/>
      <c r="I63" s="43"/>
      <c r="J63" s="43"/>
      <c r="K63" s="43"/>
      <c r="L63" s="43"/>
      <c r="M63" s="43"/>
      <c r="N63" s="44"/>
      <c r="O63" s="31"/>
      <c r="P63" s="44"/>
      <c r="Q63" s="44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2"/>
      <c r="AE63" s="31"/>
    </row>
    <row r="64" spans="1:31">
      <c r="A64" s="31"/>
      <c r="B64" s="31"/>
      <c r="C64" s="46"/>
      <c r="D64" s="31"/>
      <c r="E64" s="43"/>
      <c r="F64" s="43"/>
      <c r="G64" s="43"/>
      <c r="H64" s="43"/>
      <c r="I64" s="43"/>
      <c r="J64" s="43"/>
      <c r="K64" s="43"/>
      <c r="L64" s="43"/>
      <c r="M64" s="43"/>
      <c r="N64" s="44"/>
      <c r="O64" s="31"/>
      <c r="P64" s="44"/>
      <c r="Q64" s="44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2"/>
      <c r="AE64" s="31"/>
    </row>
    <row r="65" spans="1:31">
      <c r="A65" s="31"/>
      <c r="B65" s="31"/>
      <c r="C65" s="46"/>
      <c r="D65" s="31"/>
      <c r="E65" s="43"/>
      <c r="F65" s="43"/>
      <c r="G65" s="43"/>
      <c r="H65" s="43"/>
      <c r="I65" s="43"/>
      <c r="J65" s="43"/>
      <c r="K65" s="43"/>
      <c r="L65" s="43"/>
      <c r="M65" s="43"/>
      <c r="N65" s="44"/>
      <c r="O65" s="31"/>
      <c r="P65" s="44"/>
      <c r="Q65" s="44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2"/>
      <c r="AE65" s="31"/>
    </row>
    <row r="66" spans="1:31">
      <c r="A66" s="31"/>
      <c r="B66" s="31"/>
      <c r="C66" s="46"/>
      <c r="D66" s="31"/>
      <c r="E66" s="43"/>
      <c r="F66" s="43"/>
      <c r="G66" s="43"/>
      <c r="H66" s="43"/>
      <c r="I66" s="43"/>
      <c r="J66" s="43"/>
      <c r="K66" s="43"/>
      <c r="L66" s="43"/>
      <c r="M66" s="43"/>
      <c r="N66" s="44"/>
      <c r="O66" s="31"/>
      <c r="P66" s="44"/>
      <c r="Q66" s="44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2"/>
      <c r="AE66" s="31"/>
    </row>
    <row r="67" spans="1:31">
      <c r="A67" s="31"/>
      <c r="B67" s="31"/>
      <c r="C67" s="46"/>
      <c r="D67" s="31"/>
      <c r="E67" s="43"/>
      <c r="F67" s="43"/>
      <c r="G67" s="43"/>
      <c r="H67" s="43"/>
      <c r="I67" s="43"/>
      <c r="J67" s="43"/>
      <c r="K67" s="43"/>
      <c r="L67" s="43"/>
      <c r="M67" s="43"/>
      <c r="N67" s="44"/>
      <c r="O67" s="31"/>
      <c r="P67" s="44"/>
      <c r="Q67" s="44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2"/>
      <c r="AE67" s="31"/>
    </row>
    <row r="68" spans="1:31">
      <c r="A68" s="31"/>
      <c r="B68" s="31"/>
      <c r="C68" s="46"/>
      <c r="D68" s="31"/>
      <c r="E68" s="43"/>
      <c r="F68" s="43"/>
      <c r="G68" s="43"/>
      <c r="H68" s="43"/>
      <c r="I68" s="43"/>
      <c r="J68" s="43"/>
      <c r="K68" s="43"/>
      <c r="L68" s="43"/>
      <c r="M68" s="43"/>
      <c r="N68" s="44"/>
      <c r="O68" s="31"/>
      <c r="P68" s="44"/>
      <c r="Q68" s="44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2"/>
      <c r="AE68" s="31"/>
    </row>
    <row r="69" spans="1:31">
      <c r="A69" s="31"/>
      <c r="B69" s="31"/>
      <c r="C69" s="46"/>
      <c r="D69" s="31"/>
      <c r="E69" s="43"/>
      <c r="F69" s="43"/>
      <c r="G69" s="43"/>
      <c r="H69" s="43"/>
      <c r="I69" s="43"/>
      <c r="J69" s="43"/>
      <c r="K69" s="43"/>
      <c r="L69" s="43"/>
      <c r="M69" s="43"/>
      <c r="N69" s="44"/>
      <c r="O69" s="31"/>
      <c r="P69" s="44"/>
      <c r="Q69" s="44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2"/>
      <c r="AE69" s="31"/>
    </row>
    <row r="70" spans="1:31">
      <c r="A70" s="31"/>
      <c r="B70" s="31"/>
      <c r="C70" s="46"/>
      <c r="D70" s="31"/>
      <c r="E70" s="43"/>
      <c r="F70" s="43"/>
      <c r="G70" s="43"/>
      <c r="H70" s="43"/>
      <c r="I70" s="43"/>
      <c r="J70" s="43"/>
      <c r="K70" s="43"/>
      <c r="L70" s="43"/>
      <c r="M70" s="43"/>
      <c r="N70" s="44"/>
      <c r="O70" s="31"/>
      <c r="P70" s="44"/>
      <c r="Q70" s="44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2"/>
      <c r="AE70" s="31"/>
    </row>
    <row r="71" spans="1:31">
      <c r="A71" s="31"/>
      <c r="B71" s="31"/>
      <c r="C71" s="46"/>
      <c r="D71" s="31"/>
      <c r="E71" s="43"/>
      <c r="F71" s="43"/>
      <c r="G71" s="43"/>
      <c r="H71" s="43"/>
      <c r="I71" s="43"/>
      <c r="J71" s="43"/>
      <c r="K71" s="43"/>
      <c r="L71" s="43"/>
      <c r="M71" s="43"/>
      <c r="N71" s="44"/>
      <c r="O71" s="31"/>
      <c r="P71" s="44"/>
      <c r="Q71" s="44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2"/>
      <c r="AE71" s="31"/>
    </row>
    <row r="72" spans="1:31">
      <c r="A72" s="31"/>
      <c r="B72" s="31"/>
      <c r="C72" s="46"/>
      <c r="D72" s="31"/>
      <c r="E72" s="43"/>
      <c r="F72" s="43"/>
      <c r="G72" s="43"/>
      <c r="H72" s="43"/>
      <c r="I72" s="43"/>
      <c r="J72" s="43"/>
      <c r="K72" s="43"/>
      <c r="L72" s="43"/>
      <c r="M72" s="43"/>
      <c r="N72" s="44"/>
      <c r="O72" s="31"/>
      <c r="P72" s="44"/>
      <c r="Q72" s="44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2"/>
      <c r="AE72" s="31"/>
    </row>
    <row r="73" spans="1:31">
      <c r="A73" s="31"/>
      <c r="B73" s="31"/>
      <c r="C73" s="46"/>
      <c r="D73" s="31"/>
      <c r="E73" s="43"/>
      <c r="F73" s="43"/>
      <c r="G73" s="43"/>
      <c r="H73" s="43"/>
      <c r="I73" s="43"/>
      <c r="J73" s="43"/>
      <c r="K73" s="43"/>
      <c r="L73" s="43"/>
      <c r="M73" s="43"/>
      <c r="N73" s="44"/>
      <c r="O73" s="31"/>
      <c r="P73" s="44"/>
      <c r="Q73" s="44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2"/>
      <c r="AE73" s="31"/>
    </row>
    <row r="74" spans="1:31">
      <c r="A74" s="31"/>
      <c r="B74" s="31"/>
      <c r="C74" s="46"/>
      <c r="D74" s="31"/>
      <c r="E74" s="43"/>
      <c r="F74" s="43"/>
      <c r="G74" s="43"/>
      <c r="H74" s="43"/>
      <c r="I74" s="43"/>
      <c r="J74" s="43"/>
      <c r="K74" s="43"/>
      <c r="L74" s="43"/>
      <c r="M74" s="43"/>
      <c r="N74" s="44"/>
      <c r="O74" s="31"/>
      <c r="P74" s="44"/>
      <c r="Q74" s="44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2"/>
      <c r="AE74" s="31"/>
    </row>
    <row r="75" spans="1:31">
      <c r="A75" s="31"/>
      <c r="B75" s="31"/>
      <c r="C75" s="46"/>
      <c r="D75" s="31"/>
      <c r="E75" s="43"/>
      <c r="F75" s="43"/>
      <c r="G75" s="43"/>
      <c r="H75" s="43"/>
      <c r="I75" s="43"/>
      <c r="J75" s="43"/>
      <c r="K75" s="43"/>
      <c r="L75" s="43"/>
      <c r="M75" s="43"/>
      <c r="N75" s="44"/>
      <c r="O75" s="31"/>
      <c r="P75" s="44"/>
      <c r="Q75" s="44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2"/>
      <c r="AE75" s="31"/>
    </row>
    <row r="76" spans="1:31">
      <c r="A76" s="31"/>
      <c r="B76" s="31"/>
      <c r="C76" s="46"/>
      <c r="D76" s="31"/>
      <c r="E76" s="43"/>
      <c r="F76" s="43"/>
      <c r="G76" s="43"/>
      <c r="H76" s="43"/>
      <c r="I76" s="43"/>
      <c r="J76" s="43"/>
      <c r="K76" s="43"/>
      <c r="L76" s="43"/>
      <c r="M76" s="43"/>
      <c r="N76" s="44"/>
      <c r="O76" s="31"/>
      <c r="P76" s="44"/>
      <c r="Q76" s="44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2"/>
      <c r="AE76" s="31"/>
    </row>
    <row r="77" spans="1:31">
      <c r="A77" s="31"/>
      <c r="B77" s="31"/>
      <c r="C77" s="46"/>
      <c r="D77" s="31"/>
      <c r="E77" s="43"/>
      <c r="F77" s="43"/>
      <c r="G77" s="43"/>
      <c r="H77" s="43"/>
      <c r="I77" s="43"/>
      <c r="J77" s="43"/>
      <c r="K77" s="43"/>
      <c r="L77" s="43"/>
      <c r="M77" s="43"/>
      <c r="N77" s="44"/>
      <c r="O77" s="31"/>
      <c r="P77" s="44"/>
      <c r="Q77" s="44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2"/>
      <c r="AE77" s="31"/>
    </row>
    <row r="78" spans="1:31">
      <c r="A78" s="31"/>
      <c r="B78" s="31"/>
      <c r="C78" s="46"/>
      <c r="D78" s="31"/>
      <c r="E78" s="43"/>
      <c r="F78" s="43"/>
      <c r="G78" s="43"/>
      <c r="H78" s="43"/>
      <c r="I78" s="43"/>
      <c r="J78" s="43"/>
      <c r="K78" s="43"/>
      <c r="L78" s="43"/>
      <c r="M78" s="43"/>
      <c r="N78" s="44"/>
      <c r="O78" s="31"/>
      <c r="P78" s="44"/>
      <c r="Q78" s="44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2"/>
      <c r="AE78" s="31"/>
    </row>
    <row r="79" spans="1:31">
      <c r="A79" s="31"/>
      <c r="B79" s="31"/>
      <c r="C79" s="46"/>
      <c r="D79" s="31"/>
      <c r="E79" s="43"/>
      <c r="F79" s="43"/>
      <c r="G79" s="43"/>
      <c r="H79" s="43"/>
      <c r="I79" s="43"/>
      <c r="J79" s="43"/>
      <c r="K79" s="43"/>
      <c r="L79" s="43"/>
      <c r="M79" s="43"/>
      <c r="N79" s="44"/>
      <c r="O79" s="31"/>
      <c r="P79" s="44"/>
      <c r="Q79" s="44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2"/>
      <c r="AE79" s="31"/>
    </row>
    <row r="80" spans="1:31">
      <c r="A80" s="31"/>
      <c r="B80" s="31"/>
      <c r="C80" s="47"/>
      <c r="D80" s="31"/>
      <c r="E80" s="43"/>
      <c r="F80" s="43"/>
      <c r="G80" s="43"/>
      <c r="H80" s="43"/>
      <c r="I80" s="43"/>
      <c r="J80" s="43"/>
      <c r="K80" s="43"/>
      <c r="L80" s="43"/>
      <c r="M80" s="43"/>
      <c r="N80" s="44"/>
      <c r="O80" s="31"/>
      <c r="P80" s="44"/>
      <c r="Q80" s="44"/>
      <c r="R80" s="31"/>
      <c r="S80" s="31"/>
      <c r="T80" s="45"/>
      <c r="U80" s="31"/>
      <c r="V80" s="31"/>
      <c r="W80" s="45"/>
      <c r="X80" s="31"/>
      <c r="Y80" s="31"/>
      <c r="Z80" s="31"/>
      <c r="AA80" s="31"/>
      <c r="AB80" s="31"/>
      <c r="AC80" s="31"/>
      <c r="AD80" s="32"/>
      <c r="AE80" s="45"/>
    </row>
    <row r="81" spans="1:31">
      <c r="A81" s="31"/>
      <c r="B81" s="31"/>
      <c r="C81" s="47"/>
      <c r="D81" s="31"/>
      <c r="E81" s="43"/>
      <c r="F81" s="43"/>
      <c r="G81" s="43"/>
      <c r="H81" s="43"/>
      <c r="I81" s="43"/>
      <c r="J81" s="43"/>
      <c r="K81" s="43"/>
      <c r="L81" s="43"/>
      <c r="M81" s="43"/>
      <c r="N81" s="44"/>
      <c r="O81" s="31"/>
      <c r="P81" s="44"/>
      <c r="Q81" s="44"/>
      <c r="R81" s="31"/>
      <c r="S81" s="31"/>
      <c r="T81" s="45"/>
      <c r="U81" s="31"/>
      <c r="V81" s="31"/>
      <c r="W81" s="45"/>
      <c r="X81" s="31"/>
      <c r="Y81" s="31"/>
      <c r="Z81" s="31"/>
      <c r="AA81" s="31"/>
      <c r="AB81" s="31"/>
      <c r="AC81" s="31"/>
      <c r="AD81" s="32"/>
      <c r="AE81" s="45"/>
    </row>
    <row r="82" spans="1:31">
      <c r="A82" s="31"/>
      <c r="B82" s="31"/>
      <c r="C82" s="47"/>
      <c r="D82" s="31"/>
      <c r="E82" s="43"/>
      <c r="F82" s="43"/>
      <c r="G82" s="43"/>
      <c r="H82" s="43"/>
      <c r="I82" s="43"/>
      <c r="J82" s="43"/>
      <c r="K82" s="43"/>
      <c r="L82" s="43"/>
      <c r="M82" s="43"/>
      <c r="N82" s="44"/>
      <c r="O82" s="31"/>
      <c r="P82" s="44"/>
      <c r="Q82" s="44"/>
      <c r="R82" s="31"/>
      <c r="S82" s="31"/>
      <c r="T82" s="45"/>
      <c r="U82" s="31"/>
      <c r="V82" s="31"/>
      <c r="W82" s="45"/>
      <c r="X82" s="31"/>
      <c r="Y82" s="31"/>
      <c r="Z82" s="31"/>
      <c r="AA82" s="31"/>
      <c r="AB82" s="31"/>
      <c r="AC82" s="31"/>
      <c r="AD82" s="32"/>
      <c r="AE82" s="45"/>
    </row>
    <row r="83" spans="1:31">
      <c r="A83" s="31"/>
      <c r="B83" s="31"/>
      <c r="C83" s="47"/>
      <c r="D83" s="31"/>
      <c r="E83" s="43"/>
      <c r="F83" s="43"/>
      <c r="G83" s="43"/>
      <c r="H83" s="43"/>
      <c r="I83" s="43"/>
      <c r="J83" s="43"/>
      <c r="K83" s="43"/>
      <c r="L83" s="43"/>
      <c r="M83" s="43"/>
      <c r="N83" s="44"/>
      <c r="O83" s="31"/>
      <c r="P83" s="44"/>
      <c r="Q83" s="44"/>
      <c r="R83" s="31"/>
      <c r="S83" s="31"/>
      <c r="T83" s="45"/>
      <c r="U83" s="31"/>
      <c r="V83" s="31"/>
      <c r="W83" s="45"/>
      <c r="X83" s="31"/>
      <c r="Y83" s="31"/>
      <c r="Z83" s="31"/>
      <c r="AA83" s="31"/>
      <c r="AB83" s="31"/>
      <c r="AC83" s="31"/>
      <c r="AD83" s="32"/>
      <c r="AE83" s="45"/>
    </row>
    <row r="84" spans="1:31">
      <c r="A84" s="31"/>
      <c r="B84" s="31"/>
      <c r="C84" s="47"/>
      <c r="D84" s="31"/>
      <c r="E84" s="43"/>
      <c r="F84" s="43"/>
      <c r="G84" s="43"/>
      <c r="H84" s="43"/>
      <c r="I84" s="43"/>
      <c r="J84" s="43"/>
      <c r="K84" s="43"/>
      <c r="L84" s="43"/>
      <c r="M84" s="43"/>
      <c r="N84" s="44"/>
      <c r="O84" s="31"/>
      <c r="P84" s="44"/>
      <c r="Q84" s="44"/>
      <c r="R84" s="31"/>
      <c r="S84" s="31"/>
      <c r="T84" s="45"/>
      <c r="U84" s="31"/>
      <c r="V84" s="31"/>
      <c r="W84" s="45"/>
      <c r="X84" s="31"/>
      <c r="Y84" s="31"/>
      <c r="Z84" s="31"/>
      <c r="AA84" s="31"/>
      <c r="AB84" s="31"/>
      <c r="AC84" s="31"/>
      <c r="AD84" s="32"/>
      <c r="AE84" s="45"/>
    </row>
    <row r="85" spans="1:31">
      <c r="A85" s="31"/>
      <c r="B85" s="31"/>
      <c r="C85" s="47"/>
      <c r="D85" s="31"/>
      <c r="E85" s="43"/>
      <c r="F85" s="43"/>
      <c r="G85" s="43"/>
      <c r="H85" s="43"/>
      <c r="I85" s="43"/>
      <c r="J85" s="43"/>
      <c r="K85" s="43"/>
      <c r="L85" s="43"/>
      <c r="M85" s="43"/>
      <c r="N85" s="44"/>
      <c r="O85" s="31"/>
      <c r="P85" s="44"/>
      <c r="Q85" s="44"/>
      <c r="R85" s="31"/>
      <c r="S85" s="31"/>
      <c r="T85" s="45"/>
      <c r="U85" s="31"/>
      <c r="V85" s="31"/>
      <c r="W85" s="45"/>
      <c r="X85" s="31"/>
      <c r="Y85" s="31"/>
      <c r="Z85" s="31"/>
      <c r="AA85" s="31"/>
      <c r="AB85" s="31"/>
      <c r="AC85" s="31"/>
      <c r="AD85" s="32"/>
      <c r="AE85" s="45"/>
    </row>
    <row r="86" spans="1:31">
      <c r="A86" s="31"/>
      <c r="B86" s="31"/>
      <c r="C86" s="47"/>
      <c r="D86" s="31"/>
      <c r="E86" s="43"/>
      <c r="F86" s="43"/>
      <c r="G86" s="43"/>
      <c r="H86" s="43"/>
      <c r="I86" s="43"/>
      <c r="J86" s="43"/>
      <c r="K86" s="43"/>
      <c r="L86" s="43"/>
      <c r="M86" s="43"/>
      <c r="N86" s="44"/>
      <c r="O86" s="31"/>
      <c r="P86" s="44"/>
      <c r="Q86" s="44"/>
      <c r="R86" s="31"/>
      <c r="S86" s="45"/>
      <c r="T86" s="45"/>
      <c r="U86" s="31"/>
      <c r="V86" s="31"/>
      <c r="W86" s="45"/>
      <c r="X86" s="31"/>
      <c r="Y86" s="31"/>
      <c r="Z86" s="31"/>
      <c r="AA86" s="31"/>
      <c r="AB86" s="31"/>
      <c r="AC86" s="31"/>
      <c r="AD86" s="32"/>
      <c r="AE86" s="45"/>
    </row>
    <row r="87" spans="1:31">
      <c r="A87" s="31"/>
      <c r="B87" s="31"/>
      <c r="C87" s="47"/>
      <c r="D87" s="31"/>
      <c r="E87" s="43"/>
      <c r="F87" s="43"/>
      <c r="G87" s="43"/>
      <c r="H87" s="43"/>
      <c r="I87" s="43"/>
      <c r="J87" s="43"/>
      <c r="K87" s="43"/>
      <c r="L87" s="43"/>
      <c r="M87" s="43"/>
      <c r="N87" s="44"/>
      <c r="O87" s="31"/>
      <c r="P87" s="44"/>
      <c r="Q87" s="44"/>
      <c r="R87" s="31"/>
      <c r="S87" s="45"/>
      <c r="T87" s="45"/>
      <c r="U87" s="31"/>
      <c r="V87" s="31"/>
      <c r="W87" s="45"/>
      <c r="X87" s="31"/>
      <c r="Y87" s="31"/>
      <c r="Z87" s="31"/>
      <c r="AA87" s="31"/>
      <c r="AB87" s="31"/>
      <c r="AC87" s="31"/>
      <c r="AD87" s="32"/>
      <c r="AE87" s="45"/>
    </row>
    <row r="88" spans="1:31">
      <c r="A88" s="31"/>
      <c r="B88" s="31"/>
      <c r="C88" s="47"/>
      <c r="D88" s="31"/>
      <c r="E88" s="43"/>
      <c r="F88" s="43"/>
      <c r="G88" s="43"/>
      <c r="H88" s="43"/>
      <c r="I88" s="43"/>
      <c r="J88" s="43"/>
      <c r="K88" s="43"/>
      <c r="L88" s="43"/>
      <c r="M88" s="43"/>
      <c r="N88" s="44"/>
      <c r="O88" s="31"/>
      <c r="P88" s="44"/>
      <c r="Q88" s="44"/>
      <c r="R88" s="31"/>
      <c r="S88" s="45"/>
      <c r="T88" s="45"/>
      <c r="U88" s="31"/>
      <c r="V88" s="31"/>
      <c r="W88" s="45"/>
      <c r="X88" s="31"/>
      <c r="Y88" s="31"/>
      <c r="Z88" s="31"/>
      <c r="AA88" s="31"/>
      <c r="AB88" s="31"/>
      <c r="AC88" s="31"/>
      <c r="AD88" s="32"/>
      <c r="AE88" s="45"/>
    </row>
    <row r="89" spans="1:31">
      <c r="A89" s="31"/>
      <c r="B89" s="31"/>
      <c r="C89" s="47"/>
      <c r="D89" s="31"/>
      <c r="E89" s="43"/>
      <c r="F89" s="43"/>
      <c r="G89" s="43"/>
      <c r="H89" s="43"/>
      <c r="I89" s="43"/>
      <c r="J89" s="43"/>
      <c r="K89" s="43"/>
      <c r="L89" s="43"/>
      <c r="M89" s="43"/>
      <c r="N89" s="44"/>
      <c r="O89" s="31"/>
      <c r="P89" s="44"/>
      <c r="Q89" s="44"/>
      <c r="R89" s="31"/>
      <c r="S89" s="45"/>
      <c r="T89" s="45"/>
      <c r="U89" s="31"/>
      <c r="V89" s="31"/>
      <c r="W89" s="45"/>
      <c r="X89" s="31"/>
      <c r="Y89" s="31"/>
      <c r="Z89" s="31"/>
      <c r="AA89" s="31"/>
      <c r="AB89" s="31"/>
      <c r="AC89" s="31"/>
      <c r="AD89" s="32"/>
      <c r="AE89" s="45"/>
    </row>
    <row r="90" spans="1:31">
      <c r="A90" s="31"/>
      <c r="B90" s="31"/>
      <c r="C90" s="47"/>
      <c r="D90" s="31"/>
      <c r="E90" s="43"/>
      <c r="F90" s="43"/>
      <c r="G90" s="43"/>
      <c r="H90" s="43"/>
      <c r="I90" s="43"/>
      <c r="J90" s="43"/>
      <c r="K90" s="43"/>
      <c r="L90" s="43"/>
      <c r="M90" s="43"/>
      <c r="N90" s="44"/>
      <c r="O90" s="31"/>
      <c r="P90" s="44"/>
      <c r="Q90" s="44"/>
      <c r="R90" s="31"/>
      <c r="S90" s="45"/>
      <c r="T90" s="45"/>
      <c r="U90" s="31"/>
      <c r="V90" s="31"/>
      <c r="W90" s="45"/>
      <c r="X90" s="31"/>
      <c r="Y90" s="31"/>
      <c r="Z90" s="31"/>
      <c r="AA90" s="31"/>
      <c r="AB90" s="31"/>
      <c r="AC90" s="31"/>
      <c r="AD90" s="32"/>
      <c r="AE90" s="45"/>
    </row>
    <row r="91" spans="1:31">
      <c r="A91" s="31"/>
      <c r="B91" s="31"/>
      <c r="C91" s="47"/>
      <c r="D91" s="31"/>
      <c r="E91" s="43"/>
      <c r="F91" s="43"/>
      <c r="G91" s="43"/>
      <c r="H91" s="43"/>
      <c r="I91" s="43"/>
      <c r="J91" s="43"/>
      <c r="K91" s="43"/>
      <c r="L91" s="43"/>
      <c r="M91" s="43"/>
      <c r="N91" s="44"/>
      <c r="O91" s="31"/>
      <c r="P91" s="44"/>
      <c r="Q91" s="44"/>
      <c r="R91" s="31"/>
      <c r="S91" s="45"/>
      <c r="T91" s="45"/>
      <c r="U91" s="31"/>
      <c r="V91" s="31"/>
      <c r="W91" s="45"/>
      <c r="X91" s="31"/>
      <c r="Y91" s="31"/>
      <c r="Z91" s="31"/>
      <c r="AA91" s="31"/>
      <c r="AB91" s="31"/>
      <c r="AC91" s="31"/>
      <c r="AD91" s="32"/>
      <c r="AE91" s="45"/>
    </row>
    <row r="92" spans="1:31">
      <c r="A92" s="31"/>
      <c r="B92" s="31"/>
      <c r="C92" s="47"/>
      <c r="D92" s="31"/>
      <c r="E92" s="43"/>
      <c r="F92" s="43"/>
      <c r="G92" s="43"/>
      <c r="H92" s="43"/>
      <c r="I92" s="43"/>
      <c r="J92" s="43"/>
      <c r="K92" s="43"/>
      <c r="L92" s="43"/>
      <c r="M92" s="43"/>
      <c r="N92" s="44"/>
      <c r="O92" s="31"/>
      <c r="P92" s="44"/>
      <c r="Q92" s="44"/>
      <c r="R92" s="31"/>
      <c r="S92" s="45"/>
      <c r="T92" s="45"/>
      <c r="U92" s="31"/>
      <c r="V92" s="31"/>
      <c r="W92" s="45"/>
      <c r="X92" s="31"/>
      <c r="Y92" s="31"/>
      <c r="Z92" s="31"/>
      <c r="AA92" s="31"/>
      <c r="AB92" s="31"/>
      <c r="AC92" s="31"/>
      <c r="AD92" s="32"/>
      <c r="AE92" s="45"/>
    </row>
    <row r="93" spans="1:31">
      <c r="A93" s="31"/>
      <c r="B93" s="31"/>
      <c r="C93" s="47"/>
      <c r="D93" s="31"/>
      <c r="E93" s="43"/>
      <c r="F93" s="43"/>
      <c r="G93" s="43"/>
      <c r="H93" s="43"/>
      <c r="I93" s="43"/>
      <c r="J93" s="43"/>
      <c r="K93" s="43"/>
      <c r="L93" s="43"/>
      <c r="M93" s="43"/>
      <c r="N93" s="44"/>
      <c r="O93" s="31"/>
      <c r="P93" s="44"/>
      <c r="Q93" s="44"/>
      <c r="R93" s="31"/>
      <c r="S93" s="45"/>
      <c r="T93" s="45"/>
      <c r="U93" s="31"/>
      <c r="V93" s="31"/>
      <c r="W93" s="45"/>
      <c r="X93" s="31"/>
      <c r="Y93" s="31"/>
      <c r="Z93" s="31"/>
      <c r="AA93" s="31"/>
      <c r="AB93" s="31"/>
      <c r="AC93" s="31"/>
      <c r="AD93" s="32"/>
      <c r="AE93" s="45"/>
    </row>
    <row r="94" spans="1:31">
      <c r="A94" s="31"/>
      <c r="B94" s="31"/>
      <c r="C94" s="47"/>
      <c r="D94" s="31"/>
      <c r="E94" s="43"/>
      <c r="F94" s="43"/>
      <c r="G94" s="43"/>
      <c r="H94" s="43"/>
      <c r="I94" s="43"/>
      <c r="J94" s="43"/>
      <c r="K94" s="43"/>
      <c r="L94" s="43"/>
      <c r="M94" s="43"/>
      <c r="N94" s="44"/>
      <c r="O94" s="31"/>
      <c r="P94" s="44"/>
      <c r="Q94" s="44"/>
      <c r="R94" s="31"/>
      <c r="S94" s="45"/>
      <c r="T94" s="45"/>
      <c r="U94" s="31"/>
      <c r="V94" s="31"/>
      <c r="W94" s="45"/>
      <c r="X94" s="31"/>
      <c r="Y94" s="31"/>
      <c r="Z94" s="31"/>
      <c r="AA94" s="31"/>
      <c r="AB94" s="31"/>
      <c r="AC94" s="31"/>
      <c r="AD94" s="32"/>
      <c r="AE94" s="45"/>
    </row>
    <row r="95" spans="1:31">
      <c r="A95" s="31"/>
      <c r="B95" s="31"/>
      <c r="C95" s="47"/>
      <c r="D95" s="31"/>
      <c r="E95" s="43"/>
      <c r="F95" s="43"/>
      <c r="G95" s="43"/>
      <c r="H95" s="43"/>
      <c r="I95" s="43"/>
      <c r="J95" s="43"/>
      <c r="K95" s="43"/>
      <c r="L95" s="43"/>
      <c r="M95" s="43"/>
      <c r="N95" s="44"/>
      <c r="O95" s="31"/>
      <c r="P95" s="44"/>
      <c r="Q95" s="44"/>
      <c r="R95" s="31"/>
      <c r="S95" s="45"/>
      <c r="T95" s="45"/>
      <c r="U95" s="31"/>
      <c r="V95" s="31"/>
      <c r="W95" s="45"/>
      <c r="X95" s="31"/>
      <c r="Y95" s="31"/>
      <c r="Z95" s="31"/>
      <c r="AA95" s="31"/>
      <c r="AB95" s="31"/>
      <c r="AC95" s="31"/>
      <c r="AD95" s="32"/>
      <c r="AE95" s="45"/>
    </row>
    <row r="96" spans="1:31">
      <c r="A96" s="31"/>
      <c r="B96" s="31"/>
      <c r="C96" s="47"/>
      <c r="D96" s="31"/>
      <c r="E96" s="43"/>
      <c r="F96" s="43"/>
      <c r="G96" s="43"/>
      <c r="H96" s="43"/>
      <c r="I96" s="43"/>
      <c r="J96" s="43"/>
      <c r="K96" s="43"/>
      <c r="L96" s="43"/>
      <c r="M96" s="43"/>
      <c r="N96" s="44"/>
      <c r="O96" s="31"/>
      <c r="P96" s="44"/>
      <c r="Q96" s="44"/>
      <c r="R96" s="31"/>
      <c r="S96" s="45"/>
      <c r="T96" s="45"/>
      <c r="U96" s="31"/>
      <c r="V96" s="31"/>
      <c r="W96" s="45"/>
      <c r="X96" s="31"/>
      <c r="Y96" s="31"/>
      <c r="Z96" s="31"/>
      <c r="AA96" s="31"/>
      <c r="AB96" s="31"/>
      <c r="AC96" s="31"/>
      <c r="AD96" s="32"/>
      <c r="AE96" s="45"/>
    </row>
    <row r="97" spans="1:31">
      <c r="A97" s="31"/>
      <c r="B97" s="31"/>
      <c r="C97" s="47"/>
      <c r="D97" s="31"/>
      <c r="E97" s="43"/>
      <c r="F97" s="43"/>
      <c r="G97" s="43"/>
      <c r="H97" s="43"/>
      <c r="I97" s="43"/>
      <c r="J97" s="43"/>
      <c r="K97" s="43"/>
      <c r="L97" s="43"/>
      <c r="M97" s="43"/>
      <c r="N97" s="44"/>
      <c r="O97" s="31"/>
      <c r="P97" s="44"/>
      <c r="Q97" s="44"/>
      <c r="R97" s="31"/>
      <c r="S97" s="45"/>
      <c r="T97" s="45"/>
      <c r="U97" s="31"/>
      <c r="V97" s="31"/>
      <c r="W97" s="45"/>
      <c r="X97" s="31"/>
      <c r="Y97" s="31"/>
      <c r="Z97" s="31"/>
      <c r="AA97" s="31"/>
      <c r="AB97" s="31"/>
      <c r="AC97" s="31"/>
      <c r="AD97" s="32"/>
      <c r="AE97" s="45"/>
    </row>
    <row r="98" spans="1:31">
      <c r="A98" s="31"/>
      <c r="B98" s="31"/>
      <c r="C98" s="47"/>
      <c r="D98" s="31"/>
      <c r="E98" s="43"/>
      <c r="F98" s="43"/>
      <c r="G98" s="43"/>
      <c r="H98" s="43"/>
      <c r="I98" s="43"/>
      <c r="J98" s="43"/>
      <c r="K98" s="43"/>
      <c r="L98" s="43"/>
      <c r="M98" s="43"/>
      <c r="N98" s="44"/>
      <c r="O98" s="31"/>
      <c r="P98" s="44"/>
      <c r="Q98" s="44"/>
      <c r="R98" s="31"/>
      <c r="S98" s="45"/>
      <c r="T98" s="45"/>
      <c r="U98" s="31"/>
      <c r="V98" s="31"/>
      <c r="W98" s="45"/>
      <c r="X98" s="31"/>
      <c r="Y98" s="31"/>
      <c r="Z98" s="31"/>
      <c r="AA98" s="31"/>
      <c r="AB98" s="31"/>
      <c r="AC98" s="31"/>
      <c r="AD98" s="32"/>
      <c r="AE98" s="45"/>
    </row>
    <row r="99" spans="1:31">
      <c r="A99" s="31"/>
      <c r="B99" s="31"/>
      <c r="C99" s="47"/>
      <c r="D99" s="31"/>
      <c r="E99" s="43"/>
      <c r="F99" s="43"/>
      <c r="G99" s="43"/>
      <c r="H99" s="43"/>
      <c r="I99" s="43"/>
      <c r="J99" s="43"/>
      <c r="K99" s="43"/>
      <c r="L99" s="43"/>
      <c r="M99" s="43"/>
      <c r="N99" s="44"/>
      <c r="O99" s="31"/>
      <c r="P99" s="44"/>
      <c r="Q99" s="44"/>
      <c r="R99" s="31"/>
      <c r="S99" s="45"/>
      <c r="T99" s="45"/>
      <c r="U99" s="31"/>
      <c r="V99" s="31"/>
      <c r="W99" s="45"/>
      <c r="X99" s="31"/>
      <c r="Y99" s="31"/>
      <c r="Z99" s="31"/>
      <c r="AA99" s="31"/>
      <c r="AB99" s="31"/>
      <c r="AC99" s="31"/>
      <c r="AD99" s="32"/>
      <c r="AE99" s="45"/>
    </row>
    <row r="100" spans="1:31">
      <c r="A100" s="31"/>
      <c r="B100" s="31"/>
      <c r="C100" s="47"/>
      <c r="D100" s="31"/>
      <c r="E100" s="43"/>
      <c r="F100" s="43"/>
      <c r="G100" s="43"/>
      <c r="H100" s="43"/>
      <c r="I100" s="43"/>
      <c r="J100" s="43"/>
      <c r="K100" s="43"/>
      <c r="L100" s="43"/>
      <c r="M100" s="43"/>
      <c r="N100" s="44"/>
      <c r="O100" s="31"/>
      <c r="P100" s="44"/>
      <c r="Q100" s="44"/>
      <c r="R100" s="31"/>
      <c r="S100" s="45"/>
      <c r="T100" s="45"/>
      <c r="U100" s="31"/>
      <c r="V100" s="31"/>
      <c r="W100" s="45"/>
      <c r="X100" s="31"/>
      <c r="Y100" s="31"/>
      <c r="Z100" s="31"/>
      <c r="AA100" s="31"/>
      <c r="AB100" s="31"/>
      <c r="AC100" s="31"/>
      <c r="AD100" s="32"/>
      <c r="AE100" s="45"/>
    </row>
    <row r="101" spans="1:31">
      <c r="A101" s="31"/>
      <c r="B101" s="31"/>
      <c r="C101" s="47"/>
      <c r="D101" s="31"/>
      <c r="E101" s="43"/>
      <c r="F101" s="43"/>
      <c r="G101" s="43"/>
      <c r="H101" s="43"/>
      <c r="I101" s="43"/>
      <c r="J101" s="43"/>
      <c r="K101" s="43"/>
      <c r="L101" s="43"/>
      <c r="M101" s="43"/>
      <c r="N101" s="44"/>
      <c r="O101" s="31"/>
      <c r="P101" s="44"/>
      <c r="Q101" s="44"/>
      <c r="R101" s="31"/>
      <c r="S101" s="45"/>
      <c r="T101" s="45"/>
      <c r="U101" s="31"/>
      <c r="V101" s="31"/>
      <c r="W101" s="45"/>
      <c r="X101" s="31"/>
      <c r="Y101" s="31"/>
      <c r="Z101" s="31"/>
      <c r="AA101" s="31"/>
      <c r="AB101" s="31"/>
      <c r="AC101" s="31"/>
      <c r="AD101" s="32"/>
      <c r="AE101" s="45"/>
    </row>
    <row r="102" spans="1:31">
      <c r="A102" s="31"/>
      <c r="B102" s="31"/>
      <c r="C102" s="47"/>
      <c r="D102" s="31"/>
      <c r="E102" s="43"/>
      <c r="F102" s="43"/>
      <c r="G102" s="43"/>
      <c r="H102" s="43"/>
      <c r="I102" s="43"/>
      <c r="J102" s="43"/>
      <c r="K102" s="43"/>
      <c r="L102" s="43"/>
      <c r="M102" s="43"/>
      <c r="N102" s="44"/>
      <c r="O102" s="31"/>
      <c r="P102" s="44"/>
      <c r="Q102" s="44"/>
      <c r="R102" s="31"/>
      <c r="S102" s="45"/>
      <c r="T102" s="45"/>
      <c r="U102" s="31"/>
      <c r="V102" s="31"/>
      <c r="W102" s="45"/>
      <c r="X102" s="31"/>
      <c r="Y102" s="31"/>
      <c r="Z102" s="31"/>
      <c r="AA102" s="31"/>
      <c r="AB102" s="31"/>
      <c r="AC102" s="31"/>
      <c r="AD102" s="32"/>
      <c r="AE102" s="45"/>
    </row>
    <row r="103" spans="1:31">
      <c r="A103" s="31"/>
      <c r="B103" s="31"/>
      <c r="C103" s="47"/>
      <c r="D103" s="31"/>
      <c r="E103" s="43"/>
      <c r="F103" s="43"/>
      <c r="G103" s="43"/>
      <c r="H103" s="43"/>
      <c r="I103" s="43"/>
      <c r="J103" s="43"/>
      <c r="K103" s="43"/>
      <c r="L103" s="43"/>
      <c r="M103" s="43"/>
      <c r="N103" s="44"/>
      <c r="O103" s="31"/>
      <c r="P103" s="44"/>
      <c r="Q103" s="44"/>
      <c r="R103" s="31"/>
      <c r="S103" s="45"/>
      <c r="T103" s="45"/>
      <c r="U103" s="31"/>
      <c r="V103" s="31"/>
      <c r="W103" s="45"/>
      <c r="X103" s="31"/>
      <c r="Y103" s="31"/>
      <c r="Z103" s="31"/>
      <c r="AA103" s="31"/>
      <c r="AB103" s="31"/>
      <c r="AC103" s="31"/>
      <c r="AD103" s="32"/>
      <c r="AE103" s="45"/>
    </row>
  </sheetData>
  <mergeCells count="3">
    <mergeCell ref="A1:O1"/>
    <mergeCell ref="P1:R1"/>
    <mergeCell ref="S1:AD1"/>
  </mergeCells>
  <dataValidations count="6">
    <dataValidation type="list" allowBlank="1" showInputMessage="1" showErrorMessage="1" errorTitle="Blędne dane" error="Tutaj wstawiamy tylko daty późniejsze niż 01.05.2020" sqref="Q12:Q20 Q34:Q103" xr:uid="{A15A5AF6-04D2-4082-8F84-FC8D635620D5}">
      <formula1>"moduł,panel"</formula1>
    </dataValidation>
    <dataValidation type="date" allowBlank="1" showInputMessage="1" showErrorMessage="1" errorTitle="Blędne dane" error="Tutaj wstawiamy tylko daty późniejsze niż 01.05.2020" sqref="P3:P8 N3:O11 N12:P103" xr:uid="{D0FB7678-CEEB-4369-A8E0-ED15972405AA}">
      <formula1>43952</formula1>
      <formula2>47484</formula2>
    </dataValidation>
    <dataValidation type="list" allowBlank="1" showInputMessage="1" showErrorMessage="1" errorTitle="Blędne dane" error="Tutaj wstawiamy tylko daty późniejsze niż 01.05.2020" sqref="R3:R20 R34:R103 Q21:Q33" xr:uid="{9B1F95EF-386C-4584-A21D-B8BBE718F300}">
      <formula1>"CRAMO, Norweska"</formula1>
    </dataValidation>
    <dataValidation type="list" allowBlank="1" showInputMessage="1" showErrorMessage="1" sqref="S64:S75 U12:AB15 S12:S15 S16:AB20 S34:AB63" xr:uid="{2A5B76ED-0270-4966-A2BC-227AD9EF1605}">
      <formula1>"Tak, Nie"</formula1>
    </dataValidation>
    <dataValidation type="list" showInputMessage="1" showErrorMessage="1" sqref="D38:D103 D3:D33" xr:uid="{C8C82B1E-6BA9-4A9B-9F0A-CD97BE98F8A8}">
      <formula1>"I kondygnacja,pośrednia kondygnacja,ostatnia kondygnacja,element zew."</formula1>
    </dataValidation>
    <dataValidation type="decimal" allowBlank="1" showInputMessage="1" showErrorMessage="1" errorTitle="Błędne dane" error="Tutaj dane wpisujesz tylko w postaci liczby z zakresu 0,1 - 100000 - jednostkę określa nazwa kolumny; wprowadzenie innych danych jest zablokowane" sqref="E38:M103 E3:M33" xr:uid="{D805A9F7-B586-45E6-BAFC-1B8743303C60}">
      <formula1>0.1</formula1>
      <formula2>10000000</formula2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6089-23B7-4308-A9E5-73E5B99149BF}">
  <dimension ref="A1:M11"/>
  <sheetViews>
    <sheetView workbookViewId="0">
      <selection activeCell="D6" sqref="D6"/>
    </sheetView>
  </sheetViews>
  <sheetFormatPr defaultRowHeight="14.4"/>
  <cols>
    <col min="1" max="1" width="13.44140625" customWidth="1"/>
    <col min="2" max="3" width="19" customWidth="1"/>
    <col min="4" max="4" width="15.5546875" bestFit="1" customWidth="1"/>
    <col min="5" max="5" width="14.44140625" bestFit="1" customWidth="1"/>
    <col min="6" max="6" width="19.6640625" bestFit="1" customWidth="1"/>
    <col min="7" max="7" width="11.5546875" customWidth="1"/>
    <col min="8" max="8" width="21.33203125" customWidth="1"/>
    <col min="9" max="9" width="20.33203125" customWidth="1"/>
    <col min="10" max="10" width="16.33203125" customWidth="1"/>
    <col min="11" max="12" width="10.44140625" customWidth="1"/>
    <col min="13" max="13" width="58.6640625" customWidth="1"/>
    <col min="14" max="14" width="54.33203125" customWidth="1"/>
  </cols>
  <sheetData>
    <row r="1" spans="1:13" ht="18">
      <c r="A1" s="6" t="s">
        <v>122</v>
      </c>
    </row>
    <row r="2" spans="1:13" s="16" customFormat="1" ht="35.4" customHeight="1">
      <c r="A2" s="16" t="s">
        <v>3</v>
      </c>
      <c r="B2" s="16" t="s">
        <v>4</v>
      </c>
      <c r="C2" s="16" t="s">
        <v>123</v>
      </c>
      <c r="D2" s="16" t="s">
        <v>124</v>
      </c>
      <c r="E2" s="16" t="s">
        <v>125</v>
      </c>
      <c r="F2" s="16" t="s">
        <v>126</v>
      </c>
      <c r="G2" s="16" t="s">
        <v>127</v>
      </c>
      <c r="H2" s="16" t="s">
        <v>128</v>
      </c>
      <c r="I2" s="16" t="s">
        <v>129</v>
      </c>
      <c r="J2" s="16" t="s">
        <v>130</v>
      </c>
      <c r="K2" s="16" t="s">
        <v>131</v>
      </c>
      <c r="L2" s="16" t="s">
        <v>132</v>
      </c>
      <c r="M2" s="16" t="s">
        <v>133</v>
      </c>
    </row>
    <row r="3" spans="1:13">
      <c r="A3">
        <v>232</v>
      </c>
      <c r="B3" t="s">
        <v>113</v>
      </c>
      <c r="F3" t="str">
        <f>IFERROR(Tabela3[[#This Row],[m2 modułów]]/Tabela3[[#This Row],[Liczba modułów]],"0")</f>
        <v>0</v>
      </c>
    </row>
    <row r="4" spans="1:13">
      <c r="F4" t="str">
        <f>IFERROR(Tabela3[[#This Row],[m2 modułów]]/Tabela3[[#This Row],[Liczba modułów]],"0")</f>
        <v>0</v>
      </c>
    </row>
    <row r="5" spans="1:13">
      <c r="F5" t="str">
        <f>IFERROR(Tabela3[[#This Row],[m2 modułów]]/Tabela3[[#This Row],[Liczba modułów]],"0")</f>
        <v>0</v>
      </c>
    </row>
    <row r="6" spans="1:13">
      <c r="F6" t="str">
        <f>IFERROR(Tabela3[[#This Row],[m2 modułów]]/Tabela3[[#This Row],[Liczba modułów]],"0")</f>
        <v>0</v>
      </c>
    </row>
    <row r="7" spans="1:13">
      <c r="F7" t="str">
        <f>IFERROR(Tabela3[[#This Row],[m2 modułów]]/Tabela3[[#This Row],[Liczba modułów]],"0")</f>
        <v>0</v>
      </c>
    </row>
    <row r="8" spans="1:13">
      <c r="F8" t="str">
        <f>IFERROR(Tabela3[[#This Row],[m2 modułów]]/Tabela3[[#This Row],[Liczba modułów]],"0")</f>
        <v>0</v>
      </c>
    </row>
    <row r="9" spans="1:13">
      <c r="F9" t="str">
        <f>IFERROR(Tabela3[[#This Row],[m2 modułów]]/Tabela3[[#This Row],[Liczba modułów]],"0")</f>
        <v>0</v>
      </c>
    </row>
    <row r="10" spans="1:13">
      <c r="F10" t="str">
        <f>IFERROR(Tabela3[[#This Row],[m2 modułów]]/Tabela3[[#This Row],[Liczba modułów]],"0")</f>
        <v>0</v>
      </c>
    </row>
    <row r="11" spans="1:13">
      <c r="F11" t="str">
        <f>IFERROR(Tabela3[[#This Row],[m2 modułów]]/Tabela3[[#This Row],[Liczba modułów]],"0")</f>
        <v>0</v>
      </c>
    </row>
  </sheetData>
  <dataValidations count="1">
    <dataValidation type="list" allowBlank="1" showInputMessage="1" showErrorMessage="1" sqref="C3:C11" xr:uid="{AB5415E0-7BEF-471D-BCE0-BCC18BB68D95}">
      <formula1>"REI30,REI60,REI90"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D3EF7-1CA8-4469-BFC8-2925E9458C18}">
  <dimension ref="A1:F9"/>
  <sheetViews>
    <sheetView workbookViewId="0">
      <selection activeCell="F9" sqref="F9:F10"/>
    </sheetView>
  </sheetViews>
  <sheetFormatPr defaultRowHeight="14.4"/>
  <cols>
    <col min="1" max="1" width="14.5546875" customWidth="1"/>
    <col min="2" max="2" width="11.6640625" customWidth="1"/>
    <col min="3" max="3" width="18" customWidth="1"/>
    <col min="4" max="4" width="13.33203125" customWidth="1"/>
    <col min="5" max="5" width="21.88671875" customWidth="1"/>
    <col min="6" max="6" width="16.33203125" customWidth="1"/>
  </cols>
  <sheetData>
    <row r="1" spans="1:6" s="5" customFormat="1" ht="28.8">
      <c r="A1" s="5" t="s">
        <v>134</v>
      </c>
      <c r="B1" s="5" t="s">
        <v>135</v>
      </c>
      <c r="C1" s="5" t="s">
        <v>136</v>
      </c>
      <c r="D1" s="5" t="s">
        <v>137</v>
      </c>
      <c r="E1" s="5" t="s">
        <v>138</v>
      </c>
      <c r="F1" s="5" t="s">
        <v>139</v>
      </c>
    </row>
    <row r="2" spans="1:6">
      <c r="A2" t="s">
        <v>140</v>
      </c>
      <c r="D2">
        <v>1000</v>
      </c>
    </row>
    <row r="3" spans="1:6">
      <c r="A3" t="s">
        <v>141</v>
      </c>
      <c r="B3">
        <v>500</v>
      </c>
      <c r="C3">
        <v>3</v>
      </c>
      <c r="D3">
        <f>Tabela4[[#This Row],[Wydajność na zmianę]]*Tabela4[[#This Row],[Liczba pracujących zmian na dzień]]</f>
        <v>1500</v>
      </c>
    </row>
    <row r="4" spans="1:6">
      <c r="A4" t="s">
        <v>142</v>
      </c>
      <c r="B4">
        <v>80</v>
      </c>
      <c r="C4">
        <v>3</v>
      </c>
      <c r="D4">
        <f>Tabela4[[#This Row],[Wydajność na zmianę]]*Tabela4[[#This Row],[Liczba pracujących zmian na dzień]]</f>
        <v>240</v>
      </c>
      <c r="F4" t="s">
        <v>143</v>
      </c>
    </row>
    <row r="5" spans="1:6">
      <c r="A5" t="s">
        <v>144</v>
      </c>
      <c r="B5">
        <v>50</v>
      </c>
      <c r="C5">
        <v>2</v>
      </c>
      <c r="D5">
        <f>Tabela4[[#This Row],[Wydajność na zmianę]]*Tabela4[[#This Row],[Liczba pracujących zmian na dzień]]</f>
        <v>100</v>
      </c>
      <c r="F5" t="s">
        <v>143</v>
      </c>
    </row>
    <row r="9" spans="1:6">
      <c r="A9" t="s">
        <v>145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82CB-5C61-4FE1-83C1-C645341E1844}">
  <dimension ref="A1:A12"/>
  <sheetViews>
    <sheetView workbookViewId="0">
      <selection activeCell="C12" sqref="C12"/>
    </sheetView>
  </sheetViews>
  <sheetFormatPr defaultRowHeight="14.4"/>
  <sheetData>
    <row r="1" spans="1:1">
      <c r="A1" t="s">
        <v>146</v>
      </c>
    </row>
    <row r="12" spans="1:1">
      <c r="A12" t="s">
        <v>147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EA2C4B4AF5CC479363EB748948A8A2" ma:contentTypeVersion="13" ma:contentTypeDescription="Utwórz nowy dokument." ma:contentTypeScope="" ma:versionID="761cc0f3a5f0f2e9e47967836d2d5bd2">
  <xsd:schema xmlns:xsd="http://www.w3.org/2001/XMLSchema" xmlns:xs="http://www.w3.org/2001/XMLSchema" xmlns:p="http://schemas.microsoft.com/office/2006/metadata/properties" xmlns:ns2="53c66120-e0ec-42f1-8f54-1243e12da5df" xmlns:ns3="c6ca52f2-03f9-4e29-85dd-85768ef50f42" targetNamespace="http://schemas.microsoft.com/office/2006/metadata/properties" ma:root="true" ma:fieldsID="445f71228a0089c142e8825d0c8fecbd" ns2:_="" ns3:_="">
    <xsd:import namespace="53c66120-e0ec-42f1-8f54-1243e12da5df"/>
    <xsd:import namespace="c6ca52f2-03f9-4e29-85dd-85768ef50f4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c66120-e0ec-42f1-8f54-1243e12da5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ca52f2-03f9-4e29-85dd-85768ef50f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9E66E730-815E-4942-930F-91E19095AE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C5ED6D-8860-45CB-9D37-EEFD7E9E2F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c66120-e0ec-42f1-8f54-1243e12da5df"/>
    <ds:schemaRef ds:uri="c6ca52f2-03f9-4e29-85dd-85768ef50f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09AFDE-A00E-4F35-9208-73A2ABD05B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5D3B8ED8-D122-463B-8B9E-ECA5F1F9EA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Plan</vt:lpstr>
      <vt:lpstr>Realizacja</vt:lpstr>
      <vt:lpstr>Wąskie gardła</vt:lpstr>
      <vt:lpstr>Arkusz1</vt:lpstr>
      <vt:lpstr>dachy i lazienki</vt:lpstr>
      <vt:lpstr>Arkusz2</vt:lpstr>
      <vt:lpstr>poprawnosci</vt:lpstr>
      <vt:lpstr>Elementy</vt:lpstr>
      <vt:lpstr>Elementy 9 mod</vt:lpstr>
      <vt:lpstr>Kontrakty</vt:lpstr>
      <vt:lpstr>Wydajności</vt:lpstr>
      <vt:lpstr>Robocze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Józefina Jabłońska</dc:creator>
  <cp:keywords/>
  <dc:description/>
  <cp:lastModifiedBy>Sara Józefina Jabłońska</cp:lastModifiedBy>
  <cp:revision/>
  <dcterms:created xsi:type="dcterms:W3CDTF">2015-06-05T18:19:34Z</dcterms:created>
  <dcterms:modified xsi:type="dcterms:W3CDTF">2021-10-21T11:51:47Z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0x010100E8EA2C4B4AF5CC479363EB748948A8A2</vt:lpwstr>
  </property>
</Properties>
</file>